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A89FE4D2-DC81-4990-92D5-75DF58334C1B}" xr6:coauthVersionLast="45" xr6:coauthVersionMax="47" xr10:uidLastSave="{00000000-0000-0000-0000-000000000000}"/>
  <bookViews>
    <workbookView xWindow="20370" yWindow="-4680" windowWidth="29040" windowHeight="15840" tabRatio="906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data'!$B$6:$K$110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9" l="1"/>
  <c r="K37" i="19"/>
  <c r="F11" i="19"/>
  <c r="AS15" i="22" l="1"/>
  <c r="AT15" i="22"/>
  <c r="AU15" i="22"/>
  <c r="AU13" i="22"/>
  <c r="AT13" i="22"/>
  <c r="AT10" i="22"/>
  <c r="AU10" i="22" s="1"/>
  <c r="AT8" i="22"/>
  <c r="AU8" i="22"/>
  <c r="AT2" i="22"/>
  <c r="AU2" i="22" s="1"/>
  <c r="S41" i="12"/>
  <c r="AG23" i="12"/>
  <c r="AG27" i="12"/>
  <c r="AG19" i="12"/>
  <c r="AF19" i="12" l="1"/>
  <c r="I71" i="20"/>
  <c r="H71" i="20"/>
  <c r="I67" i="20"/>
  <c r="I65" i="20"/>
  <c r="I52" i="20"/>
  <c r="I41" i="20"/>
  <c r="I21" i="20"/>
  <c r="BU48" i="7"/>
  <c r="BU46" i="7"/>
  <c r="AJ41" i="7"/>
  <c r="AJ20" i="7" l="1"/>
  <c r="AJ26" i="7"/>
  <c r="AJ43" i="7" s="1"/>
  <c r="BU18" i="7"/>
  <c r="BU21" i="7" s="1"/>
  <c r="BU33" i="7"/>
  <c r="AT31" i="3" l="1"/>
  <c r="AT29" i="3"/>
  <c r="AT26" i="3"/>
  <c r="AT23" i="3"/>
  <c r="AT22" i="3"/>
  <c r="AT21" i="3"/>
  <c r="AT20" i="3"/>
  <c r="AT19" i="3"/>
  <c r="AT18" i="3"/>
  <c r="AT7" i="3"/>
  <c r="AJ7" i="3"/>
  <c r="AJ10" i="3"/>
  <c r="AJ9" i="3" s="1"/>
  <c r="AJ8" i="3" s="1"/>
  <c r="AJ24" i="3" s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6" i="3"/>
  <c r="AJ29" i="3"/>
  <c r="AJ31" i="3"/>
  <c r="AT33" i="4"/>
  <c r="AT35" i="4"/>
  <c r="AT38" i="4"/>
  <c r="AT39" i="4"/>
  <c r="AT40" i="4"/>
  <c r="AT34" i="4"/>
  <c r="AT32" i="4"/>
  <c r="AT31" i="4"/>
  <c r="AT30" i="4"/>
  <c r="AT29" i="4"/>
  <c r="AT28" i="4"/>
  <c r="AT27" i="4"/>
  <c r="AT26" i="4"/>
  <c r="AT25" i="4"/>
  <c r="AT24" i="4"/>
  <c r="AT23" i="4"/>
  <c r="AT20" i="4"/>
  <c r="AT19" i="4"/>
  <c r="AT18" i="4"/>
  <c r="AT17" i="4"/>
  <c r="AT16" i="4"/>
  <c r="AT15" i="4"/>
  <c r="AT14" i="4"/>
  <c r="AT13" i="4"/>
  <c r="AT12" i="4"/>
  <c r="AT11" i="4"/>
  <c r="AT9" i="4"/>
  <c r="AJ38" i="4"/>
  <c r="AJ35" i="4"/>
  <c r="AJ33" i="4"/>
  <c r="AJ10" i="4"/>
  <c r="AJ21" i="4" s="1"/>
  <c r="AJ23" i="4"/>
  <c r="AJ34" i="4"/>
  <c r="AJ32" i="4"/>
  <c r="AJ28" i="4"/>
  <c r="AJ25" i="4"/>
  <c r="AJ27" i="4"/>
  <c r="AJ26" i="4"/>
  <c r="AJ24" i="4"/>
  <c r="AJ19" i="4"/>
  <c r="AJ29" i="4"/>
  <c r="AJ36" i="4" l="1"/>
  <c r="AJ42" i="4" s="1"/>
  <c r="AJ27" i="3"/>
  <c r="AJ25" i="3"/>
  <c r="AJ28" i="3" l="1"/>
  <c r="AJ30" i="3"/>
  <c r="AJ32" i="3" s="1"/>
  <c r="AJ20" i="4" l="1"/>
  <c r="AJ18" i="4"/>
  <c r="AJ17" i="4"/>
  <c r="AJ15" i="4"/>
  <c r="AJ14" i="4"/>
  <c r="AJ13" i="4"/>
  <c r="AJ12" i="4"/>
  <c r="AJ9" i="4"/>
  <c r="I71" i="21" l="1"/>
  <c r="I67" i="21"/>
  <c r="I65" i="21"/>
  <c r="I52" i="21"/>
  <c r="I41" i="21"/>
  <c r="I21" i="21"/>
  <c r="AT22" i="16" l="1"/>
  <c r="AT21" i="16"/>
  <c r="AJ10" i="16"/>
  <c r="AJ11" i="16"/>
  <c r="AJ12" i="16"/>
  <c r="AJ13" i="16"/>
  <c r="AJ14" i="16"/>
  <c r="AJ15" i="16"/>
  <c r="AJ16" i="16"/>
  <c r="AJ17" i="16"/>
  <c r="AI32" i="16"/>
  <c r="AI31" i="16"/>
  <c r="AI30" i="16"/>
  <c r="AI29" i="16"/>
  <c r="AI28" i="16"/>
  <c r="AI27" i="16"/>
  <c r="AI26" i="16"/>
  <c r="AJ21" i="16"/>
  <c r="AJ22" i="16"/>
  <c r="AI8" i="16"/>
  <c r="AT11" i="15"/>
  <c r="AT13" i="15"/>
  <c r="AT12" i="15"/>
  <c r="AT40" i="15"/>
  <c r="AT39" i="15"/>
  <c r="AT35" i="15"/>
  <c r="AT34" i="15"/>
  <c r="AT31" i="15"/>
  <c r="AT30" i="15"/>
  <c r="AT18" i="15"/>
  <c r="AT17" i="15"/>
  <c r="AT16" i="15"/>
  <c r="AT15" i="15"/>
  <c r="AT14" i="15"/>
  <c r="AT33" i="15"/>
  <c r="AT38" i="15"/>
  <c r="AT29" i="15"/>
  <c r="AT28" i="15"/>
  <c r="AT27" i="15"/>
  <c r="AT26" i="15"/>
  <c r="AT25" i="15"/>
  <c r="AT24" i="15"/>
  <c r="AJ18" i="16"/>
  <c r="AT18" i="16" s="1"/>
  <c r="AJ26" i="16"/>
  <c r="AT26" i="16" s="1"/>
  <c r="AT9" i="15"/>
  <c r="AJ19" i="16" l="1"/>
  <c r="AT19" i="16" s="1"/>
  <c r="BU33" i="17"/>
  <c r="BU45" i="17"/>
  <c r="AJ20" i="16"/>
  <c r="AT20" i="16" s="1"/>
  <c r="AJ29" i="16"/>
  <c r="AT29" i="16" s="1"/>
  <c r="AJ31" i="16"/>
  <c r="AT31" i="16" s="1"/>
  <c r="AJ7" i="16"/>
  <c r="AT19" i="15"/>
  <c r="AT20" i="15"/>
  <c r="AJ41" i="17"/>
  <c r="AJ20" i="17"/>
  <c r="AJ26" i="17" s="1"/>
  <c r="BU18" i="17"/>
  <c r="BU47" i="17" s="1"/>
  <c r="BU21" i="17"/>
  <c r="AT7" i="16" l="1"/>
  <c r="AJ44" i="17"/>
  <c r="AJ23" i="16" l="1"/>
  <c r="AT23" i="16" s="1"/>
  <c r="AT32" i="15"/>
  <c r="AJ9" i="16"/>
  <c r="AJ8" i="16" l="1"/>
  <c r="AJ21" i="15"/>
  <c r="AJ23" i="15"/>
  <c r="AJ24" i="16" l="1"/>
  <c r="AJ36" i="15"/>
  <c r="AJ42" i="15" s="1"/>
  <c r="X15" i="22"/>
  <c r="Y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D10" i="22"/>
  <c r="E10" i="22" s="1"/>
  <c r="F10" i="22" s="1"/>
  <c r="G10" i="22" s="1"/>
  <c r="H10" i="22" s="1"/>
  <c r="I10" i="22" s="1"/>
  <c r="J10" i="22" s="1"/>
  <c r="K10" i="22" s="1"/>
  <c r="L10" i="22" s="1"/>
  <c r="M10" i="22" s="1"/>
  <c r="N10" i="22" s="1"/>
  <c r="O10" i="22" s="1"/>
  <c r="P10" i="22" s="1"/>
  <c r="Q10" i="22" s="1"/>
  <c r="R10" i="22" s="1"/>
  <c r="S10" i="22" s="1"/>
  <c r="T10" i="22" s="1"/>
  <c r="U10" i="22" s="1"/>
  <c r="V10" i="22" s="1"/>
  <c r="W10" i="22" s="1"/>
  <c r="X10" i="22" s="1"/>
  <c r="Y10" i="22" s="1"/>
  <c r="Z10" i="22" s="1"/>
  <c r="AA10" i="22" s="1"/>
  <c r="AB10" i="22" s="1"/>
  <c r="AC10" i="22" s="1"/>
  <c r="AD10" i="22" s="1"/>
  <c r="AE10" i="22" s="1"/>
  <c r="AF10" i="22" s="1"/>
  <c r="AG10" i="22" s="1"/>
  <c r="AH10" i="22" s="1"/>
  <c r="AI10" i="22" s="1"/>
  <c r="AJ10" i="22" s="1"/>
  <c r="AK10" i="22" s="1"/>
  <c r="AL10" i="22" s="1"/>
  <c r="AM10" i="22" s="1"/>
  <c r="AN10" i="22" s="1"/>
  <c r="AO10" i="22" s="1"/>
  <c r="AP10" i="22" s="1"/>
  <c r="AQ10" i="22" s="1"/>
  <c r="AR10" i="22" s="1"/>
  <c r="AS10" i="22" s="1"/>
  <c r="AJ27" i="16" l="1"/>
  <c r="AJ25" i="16"/>
  <c r="AJ30" i="16" l="1"/>
  <c r="AJ28" i="16"/>
  <c r="AR2" i="22"/>
  <c r="AS2" i="22" s="1"/>
  <c r="AJ32" i="16" l="1"/>
  <c r="V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D2" i="22" l="1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G71" i="21"/>
  <c r="H71" i="21"/>
  <c r="G65" i="21"/>
  <c r="G52" i="21"/>
  <c r="G41" i="21"/>
  <c r="G21" i="21"/>
  <c r="G67" i="21" l="1"/>
  <c r="H52" i="21"/>
  <c r="H65" i="21"/>
  <c r="H21" i="21"/>
  <c r="H41" i="21" s="1"/>
  <c r="H67" i="21" s="1"/>
  <c r="F70" i="21"/>
  <c r="F71" i="21" s="1"/>
  <c r="E70" i="21"/>
  <c r="D70" i="21"/>
  <c r="C70" i="21"/>
  <c r="F69" i="21"/>
  <c r="E69" i="21"/>
  <c r="E71" i="21" s="1"/>
  <c r="D69" i="21"/>
  <c r="C69" i="21"/>
  <c r="D71" i="21"/>
  <c r="H65" i="20"/>
  <c r="H52" i="20"/>
  <c r="H21" i="20"/>
  <c r="H41" i="20" s="1"/>
  <c r="H67" i="20" s="1"/>
  <c r="G71" i="20"/>
  <c r="F71" i="20"/>
  <c r="E71" i="20"/>
  <c r="D71" i="20"/>
  <c r="C71" i="20"/>
  <c r="G67" i="20"/>
  <c r="F67" i="20"/>
  <c r="E67" i="20"/>
  <c r="D67" i="20"/>
  <c r="G65" i="20"/>
  <c r="F65" i="20"/>
  <c r="E65" i="20"/>
  <c r="D65" i="20"/>
  <c r="C65" i="20"/>
  <c r="G52" i="20"/>
  <c r="F52" i="20"/>
  <c r="E52" i="20"/>
  <c r="D52" i="20"/>
  <c r="C52" i="20"/>
  <c r="G41" i="20"/>
  <c r="F41" i="20"/>
  <c r="E41" i="20"/>
  <c r="D41" i="20"/>
  <c r="C41" i="20"/>
  <c r="C67" i="20" s="1"/>
  <c r="G21" i="20"/>
  <c r="F21" i="20"/>
  <c r="E21" i="20"/>
  <c r="D21" i="20"/>
  <c r="C21" i="20"/>
  <c r="AH31" i="16"/>
  <c r="AH29" i="16"/>
  <c r="AH26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7" i="16"/>
  <c r="AH38" i="15"/>
  <c r="AH33" i="15"/>
  <c r="AH23" i="15"/>
  <c r="AH19" i="15"/>
  <c r="AH18" i="15"/>
  <c r="AH10" i="15" s="1"/>
  <c r="C71" i="21" l="1"/>
  <c r="AH9" i="16"/>
  <c r="AH21" i="15"/>
  <c r="AT10" i="15"/>
  <c r="AH36" i="15"/>
  <c r="AH8" i="16" l="1"/>
  <c r="AT9" i="16"/>
  <c r="AH42" i="15"/>
  <c r="AT8" i="16" l="1"/>
  <c r="AH24" i="16"/>
  <c r="AT24" i="16" l="1"/>
  <c r="AT25" i="16" s="1"/>
  <c r="AH27" i="16"/>
  <c r="AH25" i="16"/>
  <c r="AH41" i="17"/>
  <c r="AH26" i="17"/>
  <c r="AH44" i="17" s="1"/>
  <c r="AH20" i="17"/>
  <c r="AI22" i="16"/>
  <c r="AI21" i="16"/>
  <c r="AI17" i="16"/>
  <c r="AT17" i="16" s="1"/>
  <c r="AI16" i="16"/>
  <c r="AT16" i="16" s="1"/>
  <c r="AI15" i="16"/>
  <c r="AT15" i="16" s="1"/>
  <c r="AI14" i="16"/>
  <c r="AT14" i="16" s="1"/>
  <c r="AI13" i="16"/>
  <c r="AT13" i="16" s="1"/>
  <c r="AI12" i="16"/>
  <c r="AT12" i="16" s="1"/>
  <c r="AI11" i="16"/>
  <c r="AT11" i="16" s="1"/>
  <c r="AI10" i="16"/>
  <c r="AT10" i="16" s="1"/>
  <c r="AI20" i="16"/>
  <c r="L36" i="19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E64" i="21" l="1"/>
  <c r="E62" i="21"/>
  <c r="E60" i="21"/>
  <c r="E58" i="21"/>
  <c r="E56" i="21"/>
  <c r="E51" i="21"/>
  <c r="E49" i="21"/>
  <c r="E47" i="21"/>
  <c r="E45" i="21"/>
  <c r="E40" i="21"/>
  <c r="E38" i="21"/>
  <c r="E31" i="21"/>
  <c r="E29" i="21"/>
  <c r="E27" i="21"/>
  <c r="E25" i="21"/>
  <c r="E23" i="21"/>
  <c r="E19" i="21"/>
  <c r="E17" i="21"/>
  <c r="E15" i="21"/>
  <c r="E13" i="21"/>
  <c r="E11" i="21"/>
  <c r="E9" i="21"/>
  <c r="E7" i="21"/>
  <c r="E67" i="21"/>
  <c r="E63" i="21"/>
  <c r="E61" i="21"/>
  <c r="E59" i="21"/>
  <c r="E57" i="21"/>
  <c r="E55" i="21"/>
  <c r="E50" i="21"/>
  <c r="E48" i="21"/>
  <c r="E46" i="21"/>
  <c r="E44" i="21"/>
  <c r="E39" i="21"/>
  <c r="E37" i="21"/>
  <c r="E35" i="21"/>
  <c r="E8" i="21"/>
  <c r="E34" i="21"/>
  <c r="E32" i="21"/>
  <c r="E30" i="21"/>
  <c r="E28" i="21"/>
  <c r="E26" i="21"/>
  <c r="E24" i="21"/>
  <c r="E20" i="21"/>
  <c r="E18" i="21"/>
  <c r="E16" i="21"/>
  <c r="E14" i="21"/>
  <c r="E12" i="21"/>
  <c r="E10" i="21"/>
  <c r="E36" i="21"/>
  <c r="C32" i="21"/>
  <c r="C30" i="21"/>
  <c r="C28" i="21"/>
  <c r="C26" i="21"/>
  <c r="C24" i="21"/>
  <c r="C20" i="21"/>
  <c r="C18" i="21"/>
  <c r="C16" i="21"/>
  <c r="C14" i="21"/>
  <c r="C12" i="21"/>
  <c r="C10" i="21"/>
  <c r="C8" i="21"/>
  <c r="C33" i="21"/>
  <c r="C29" i="21"/>
  <c r="C25" i="21"/>
  <c r="C19" i="21"/>
  <c r="C15" i="21"/>
  <c r="C11" i="21"/>
  <c r="C7" i="21"/>
  <c r="C64" i="21"/>
  <c r="C62" i="21"/>
  <c r="C60" i="21"/>
  <c r="C58" i="21"/>
  <c r="C56" i="21"/>
  <c r="C51" i="21"/>
  <c r="C49" i="21"/>
  <c r="C47" i="21"/>
  <c r="C45" i="21"/>
  <c r="C40" i="21"/>
  <c r="C38" i="21"/>
  <c r="C36" i="21"/>
  <c r="C34" i="21"/>
  <c r="C31" i="21"/>
  <c r="C27" i="21"/>
  <c r="C23" i="21"/>
  <c r="C17" i="21"/>
  <c r="C13" i="21"/>
  <c r="C9" i="21"/>
  <c r="C37" i="21"/>
  <c r="C39" i="21"/>
  <c r="C35" i="21"/>
  <c r="C67" i="21"/>
  <c r="C63" i="21"/>
  <c r="C61" i="21"/>
  <c r="C59" i="21"/>
  <c r="C57" i="21"/>
  <c r="C55" i="21"/>
  <c r="C50" i="21"/>
  <c r="C48" i="21"/>
  <c r="C46" i="21"/>
  <c r="C44" i="21"/>
  <c r="F64" i="21"/>
  <c r="F62" i="21"/>
  <c r="F60" i="21"/>
  <c r="F58" i="21"/>
  <c r="F56" i="21"/>
  <c r="F51" i="21"/>
  <c r="F49" i="21"/>
  <c r="F47" i="21"/>
  <c r="F45" i="21"/>
  <c r="F40" i="21"/>
  <c r="F38" i="21"/>
  <c r="F36" i="21"/>
  <c r="F34" i="21"/>
  <c r="F67" i="21"/>
  <c r="F61" i="21"/>
  <c r="F57" i="21"/>
  <c r="F55" i="21"/>
  <c r="F48" i="21"/>
  <c r="F44" i="21"/>
  <c r="F37" i="21"/>
  <c r="F63" i="21"/>
  <c r="F59" i="21"/>
  <c r="F50" i="21"/>
  <c r="F46" i="21"/>
  <c r="F39" i="21"/>
  <c r="F35" i="21"/>
  <c r="F32" i="21"/>
  <c r="F30" i="21"/>
  <c r="F28" i="21"/>
  <c r="F26" i="21"/>
  <c r="F24" i="21"/>
  <c r="F20" i="21"/>
  <c r="F18" i="21"/>
  <c r="F16" i="21"/>
  <c r="F14" i="21"/>
  <c r="F12" i="21"/>
  <c r="F10" i="21"/>
  <c r="F8" i="21"/>
  <c r="F27" i="21"/>
  <c r="F17" i="21"/>
  <c r="F9" i="21"/>
  <c r="F29" i="21"/>
  <c r="F23" i="21"/>
  <c r="F15" i="21"/>
  <c r="F11" i="21"/>
  <c r="F31" i="21"/>
  <c r="F25" i="21"/>
  <c r="F19" i="21"/>
  <c r="F13" i="21"/>
  <c r="F7" i="21"/>
  <c r="D64" i="21"/>
  <c r="D62" i="21"/>
  <c r="D60" i="21"/>
  <c r="D58" i="21"/>
  <c r="D56" i="21"/>
  <c r="D51" i="21"/>
  <c r="D49" i="21"/>
  <c r="D47" i="21"/>
  <c r="D45" i="21"/>
  <c r="D40" i="21"/>
  <c r="D38" i="21"/>
  <c r="D36" i="21"/>
  <c r="D34" i="21"/>
  <c r="D27" i="21"/>
  <c r="D23" i="21"/>
  <c r="D17" i="21"/>
  <c r="D13" i="21"/>
  <c r="D11" i="21"/>
  <c r="D7" i="21"/>
  <c r="D31" i="21"/>
  <c r="D29" i="21"/>
  <c r="D25" i="21"/>
  <c r="D19" i="21"/>
  <c r="D15" i="21"/>
  <c r="D9" i="21"/>
  <c r="D28" i="21"/>
  <c r="D20" i="21"/>
  <c r="D14" i="21"/>
  <c r="D67" i="21"/>
  <c r="D63" i="21"/>
  <c r="D61" i="21"/>
  <c r="D59" i="21"/>
  <c r="D57" i="21"/>
  <c r="D55" i="21"/>
  <c r="D50" i="21"/>
  <c r="D48" i="21"/>
  <c r="D46" i="21"/>
  <c r="D44" i="21"/>
  <c r="D39" i="21"/>
  <c r="D37" i="21"/>
  <c r="D35" i="21"/>
  <c r="D30" i="21"/>
  <c r="D24" i="21"/>
  <c r="D16" i="21"/>
  <c r="D10" i="21"/>
  <c r="D32" i="21"/>
  <c r="D26" i="21"/>
  <c r="D18" i="21"/>
  <c r="D12" i="21"/>
  <c r="D8" i="21"/>
  <c r="AT27" i="16"/>
  <c r="AT28" i="16" s="1"/>
  <c r="AH30" i="16"/>
  <c r="AH28" i="16"/>
  <c r="BT33" i="17"/>
  <c r="AI7" i="16"/>
  <c r="AI38" i="15"/>
  <c r="AI19" i="16"/>
  <c r="BT18" i="17"/>
  <c r="BT21" i="17" s="1"/>
  <c r="AI41" i="17"/>
  <c r="AI20" i="17"/>
  <c r="AI26" i="17" s="1"/>
  <c r="AI44" i="17" s="1"/>
  <c r="BT45" i="17"/>
  <c r="AI23" i="16"/>
  <c r="AI18" i="16"/>
  <c r="AI33" i="15"/>
  <c r="AI23" i="15"/>
  <c r="AT23" i="15" s="1"/>
  <c r="AI21" i="15"/>
  <c r="AT21" i="15" s="1"/>
  <c r="E65" i="21" l="1"/>
  <c r="E66" i="21" s="1"/>
  <c r="D52" i="21"/>
  <c r="E21" i="21"/>
  <c r="E41" i="21" s="1"/>
  <c r="F65" i="21"/>
  <c r="F66" i="21" s="1"/>
  <c r="F52" i="21"/>
  <c r="C52" i="21"/>
  <c r="C21" i="21"/>
  <c r="C41" i="21" s="1"/>
  <c r="F21" i="21"/>
  <c r="F41" i="21" s="1"/>
  <c r="C65" i="21"/>
  <c r="C66" i="21" s="1"/>
  <c r="D21" i="21"/>
  <c r="D41" i="21" s="1"/>
  <c r="D65" i="21"/>
  <c r="D66" i="21" s="1"/>
  <c r="E52" i="21"/>
  <c r="AH32" i="16"/>
  <c r="AT32" i="16" s="1"/>
  <c r="AT30" i="16"/>
  <c r="BT47" i="17"/>
  <c r="AI36" i="15"/>
  <c r="AI42" i="15" l="1"/>
  <c r="AT42" i="15" s="1"/>
  <c r="AT36" i="15"/>
  <c r="AI24" i="16"/>
  <c r="AI25" i="16" s="1"/>
  <c r="J46" i="13" l="1"/>
  <c r="J48" i="13" s="1"/>
  <c r="J50" i="13" s="1"/>
  <c r="AF27" i="12" l="1"/>
  <c r="AF23" i="12"/>
  <c r="AE19" i="12"/>
  <c r="AI26" i="3" l="1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7" i="3"/>
  <c r="AI19" i="4"/>
  <c r="AH38" i="4"/>
  <c r="AI38" i="4"/>
  <c r="AI31" i="3" s="1"/>
  <c r="AH33" i="4"/>
  <c r="AI33" i="4"/>
  <c r="AI29" i="3" s="1"/>
  <c r="AH23" i="4"/>
  <c r="AI23" i="4"/>
  <c r="AH10" i="4"/>
  <c r="AI10" i="4"/>
  <c r="BS46" i="7"/>
  <c r="BT46" i="7"/>
  <c r="BS33" i="7"/>
  <c r="BT33" i="7"/>
  <c r="BS21" i="7"/>
  <c r="BS48" i="7" s="1"/>
  <c r="BT21" i="7"/>
  <c r="BS18" i="7"/>
  <c r="BT18" i="7"/>
  <c r="AH41" i="7"/>
  <c r="AI41" i="7"/>
  <c r="AH20" i="7"/>
  <c r="AH26" i="7" s="1"/>
  <c r="AH43" i="7" s="1"/>
  <c r="AI20" i="7"/>
  <c r="AI26" i="7" s="1"/>
  <c r="AI43" i="7" s="1"/>
  <c r="AH29" i="3"/>
  <c r="AH23" i="3"/>
  <c r="AH22" i="3"/>
  <c r="AH21" i="3"/>
  <c r="AH20" i="3"/>
  <c r="AH19" i="3"/>
  <c r="AH18" i="3"/>
  <c r="AH17" i="3"/>
  <c r="AT17" i="3" s="1"/>
  <c r="AH16" i="3"/>
  <c r="AH15" i="3"/>
  <c r="AT15" i="3" s="1"/>
  <c r="AH14" i="3"/>
  <c r="AT14" i="3" s="1"/>
  <c r="AH13" i="3"/>
  <c r="AT13" i="3" s="1"/>
  <c r="AH12" i="3"/>
  <c r="AH11" i="3"/>
  <c r="AH10" i="3"/>
  <c r="AH7" i="3"/>
  <c r="AH19" i="4"/>
  <c r="AH31" i="3"/>
  <c r="AG7" i="3"/>
  <c r="AT16" i="3" l="1"/>
  <c r="AT10" i="3"/>
  <c r="AT11" i="3"/>
  <c r="AT10" i="4"/>
  <c r="AT12" i="3"/>
  <c r="BS49" i="7"/>
  <c r="BT48" i="7"/>
  <c r="BT49" i="7" s="1"/>
  <c r="AH21" i="4"/>
  <c r="AT21" i="4" s="1"/>
  <c r="AI9" i="3"/>
  <c r="AI8" i="3" s="1"/>
  <c r="AI24" i="3" s="1"/>
  <c r="AI21" i="4"/>
  <c r="AI36" i="4" s="1"/>
  <c r="AI42" i="4" s="1"/>
  <c r="AH26" i="3"/>
  <c r="AH9" i="3"/>
  <c r="AT9" i="3" l="1"/>
  <c r="AH36" i="4"/>
  <c r="AT36" i="4" s="1"/>
  <c r="AI27" i="3"/>
  <c r="AI25" i="3"/>
  <c r="AH8" i="3"/>
  <c r="AT8" i="3" s="1"/>
  <c r="AH42" i="4" l="1"/>
  <c r="AT42" i="4" s="1"/>
  <c r="AI30" i="3"/>
  <c r="AI32" i="3" s="1"/>
  <c r="AI28" i="3"/>
  <c r="AH24" i="3"/>
  <c r="AT24" i="3" s="1"/>
  <c r="AT25" i="3" s="1"/>
  <c r="AH27" i="3" l="1"/>
  <c r="AT27" i="3" s="1"/>
  <c r="AT28" i="3" s="1"/>
  <c r="AH25" i="3"/>
  <c r="AU17" i="17"/>
  <c r="AX9" i="17"/>
  <c r="I40" i="17"/>
  <c r="E38" i="17"/>
  <c r="AE35" i="17"/>
  <c r="AA25" i="17"/>
  <c r="J9" i="17"/>
  <c r="N11" i="17"/>
  <c r="R13" i="17"/>
  <c r="V15" i="17"/>
  <c r="Z17" i="17"/>
  <c r="X19" i="17"/>
  <c r="AD19" i="17"/>
  <c r="BS33" i="17"/>
  <c r="BS45" i="17"/>
  <c r="L35" i="19"/>
  <c r="L34" i="19"/>
  <c r="L33" i="19"/>
  <c r="L32" i="19"/>
  <c r="AE19" i="17" s="1"/>
  <c r="L31" i="19"/>
  <c r="L30" i="19"/>
  <c r="AC34" i="17" s="1"/>
  <c r="L29" i="19"/>
  <c r="AB14" i="17" s="1"/>
  <c r="L28" i="19"/>
  <c r="L27" i="19"/>
  <c r="L26" i="19"/>
  <c r="L25" i="19"/>
  <c r="X16" i="17" s="1"/>
  <c r="L24" i="19"/>
  <c r="W39" i="17" s="1"/>
  <c r="L23" i="19"/>
  <c r="V19" i="17" s="1"/>
  <c r="L22" i="19"/>
  <c r="U34" i="17" s="1"/>
  <c r="L21" i="19"/>
  <c r="T10" i="17" s="1"/>
  <c r="L20" i="19"/>
  <c r="L19" i="19"/>
  <c r="R17" i="17" s="1"/>
  <c r="L18" i="19"/>
  <c r="L17" i="19"/>
  <c r="P16" i="17" s="1"/>
  <c r="L16" i="19"/>
  <c r="AZ12" i="17" s="1"/>
  <c r="L15" i="19"/>
  <c r="N19" i="17" s="1"/>
  <c r="L14" i="19"/>
  <c r="M19" i="17" s="1"/>
  <c r="L13" i="19"/>
  <c r="L12" i="19"/>
  <c r="L11" i="19"/>
  <c r="J17" i="17" s="1"/>
  <c r="L10" i="19"/>
  <c r="L9" i="19"/>
  <c r="L8" i="19"/>
  <c r="G35" i="17" s="1"/>
  <c r="L7" i="19"/>
  <c r="F15" i="17" s="1"/>
  <c r="L6" i="19"/>
  <c r="E19" i="17" s="1"/>
  <c r="L5" i="19"/>
  <c r="D19" i="17" s="1"/>
  <c r="L4" i="19"/>
  <c r="L3" i="19"/>
  <c r="B9" i="17" s="1"/>
  <c r="BS18" i="17" l="1"/>
  <c r="BS21" i="17" s="1"/>
  <c r="BS47" i="17"/>
  <c r="BQ12" i="17"/>
  <c r="BQ41" i="17"/>
  <c r="BQ14" i="17"/>
  <c r="BQ35" i="17"/>
  <c r="BQ13" i="17"/>
  <c r="AT31" i="17"/>
  <c r="AT11" i="17"/>
  <c r="AT40" i="17"/>
  <c r="AT24" i="17"/>
  <c r="AT43" i="17"/>
  <c r="AT41" i="17"/>
  <c r="AT32" i="17"/>
  <c r="AT29" i="17"/>
  <c r="AT25" i="17"/>
  <c r="AT13" i="17"/>
  <c r="AT44" i="17"/>
  <c r="AT38" i="17"/>
  <c r="AT35" i="17"/>
  <c r="AT30" i="17"/>
  <c r="AT27" i="17"/>
  <c r="AT17" i="17"/>
  <c r="AT39" i="17"/>
  <c r="AT28" i="17"/>
  <c r="AT20" i="17"/>
  <c r="AT12" i="17"/>
  <c r="I8" i="17"/>
  <c r="I12" i="17"/>
  <c r="I16" i="17"/>
  <c r="AT8" i="17"/>
  <c r="I37" i="17"/>
  <c r="I25" i="17"/>
  <c r="I11" i="17"/>
  <c r="I15" i="17"/>
  <c r="AT16" i="17"/>
  <c r="AT9" i="17"/>
  <c r="I38" i="17"/>
  <c r="I34" i="17"/>
  <c r="I10" i="17"/>
  <c r="I14" i="17"/>
  <c r="I18" i="17"/>
  <c r="AT10" i="17"/>
  <c r="I39" i="17"/>
  <c r="I35" i="17"/>
  <c r="I9" i="17"/>
  <c r="I13" i="17"/>
  <c r="I17" i="17"/>
  <c r="BB31" i="17"/>
  <c r="BB11" i="17"/>
  <c r="BB40" i="17"/>
  <c r="BB24" i="17"/>
  <c r="BB43" i="17"/>
  <c r="BB41" i="17"/>
  <c r="BB32" i="17"/>
  <c r="BB29" i="17"/>
  <c r="BB25" i="17"/>
  <c r="BB13" i="17"/>
  <c r="BB44" i="17"/>
  <c r="BB38" i="17"/>
  <c r="BB35" i="17"/>
  <c r="BB27" i="17"/>
  <c r="BB17" i="17"/>
  <c r="BB10" i="17"/>
  <c r="BB39" i="17"/>
  <c r="BB28" i="17"/>
  <c r="BB20" i="17"/>
  <c r="Q8" i="17"/>
  <c r="Q12" i="17"/>
  <c r="Q16" i="17"/>
  <c r="BB8" i="17"/>
  <c r="Q37" i="17"/>
  <c r="Q25" i="17"/>
  <c r="BB16" i="17"/>
  <c r="Q11" i="17"/>
  <c r="Q15" i="17"/>
  <c r="BB9" i="17"/>
  <c r="Q38" i="17"/>
  <c r="Q34" i="17"/>
  <c r="Q10" i="17"/>
  <c r="Q14" i="17"/>
  <c r="Q18" i="17"/>
  <c r="Q39" i="17"/>
  <c r="Q35" i="17"/>
  <c r="BB14" i="17"/>
  <c r="BB12" i="17"/>
  <c r="Q9" i="17"/>
  <c r="Q13" i="17"/>
  <c r="Q17" i="17"/>
  <c r="BJ31" i="17"/>
  <c r="BJ11" i="17"/>
  <c r="BJ40" i="17"/>
  <c r="BJ24" i="17"/>
  <c r="BJ12" i="17"/>
  <c r="BJ43" i="17"/>
  <c r="BJ41" i="17"/>
  <c r="BJ32" i="17"/>
  <c r="BJ29" i="17"/>
  <c r="BJ25" i="17"/>
  <c r="BJ13" i="17"/>
  <c r="BJ44" i="17"/>
  <c r="BJ38" i="17"/>
  <c r="BJ35" i="17"/>
  <c r="BJ27" i="17"/>
  <c r="BJ17" i="17"/>
  <c r="BJ30" i="17"/>
  <c r="BJ10" i="17"/>
  <c r="BJ39" i="17"/>
  <c r="BJ28" i="17"/>
  <c r="BJ20" i="17"/>
  <c r="Y8" i="17"/>
  <c r="Y12" i="17"/>
  <c r="Y16" i="17"/>
  <c r="BJ16" i="17"/>
  <c r="BJ8" i="17"/>
  <c r="Y37" i="17"/>
  <c r="Y25" i="17"/>
  <c r="Y11" i="17"/>
  <c r="Y15" i="17"/>
  <c r="BJ9" i="17"/>
  <c r="Y38" i="17"/>
  <c r="Y34" i="17"/>
  <c r="Y10" i="17"/>
  <c r="Y14" i="17"/>
  <c r="Y18" i="17"/>
  <c r="BJ14" i="17"/>
  <c r="Y39" i="17"/>
  <c r="Y35" i="17"/>
  <c r="Y9" i="17"/>
  <c r="Y13" i="17"/>
  <c r="Y17" i="17"/>
  <c r="BR41" i="17"/>
  <c r="BR35" i="17"/>
  <c r="BR14" i="17"/>
  <c r="W19" i="17"/>
  <c r="O19" i="17"/>
  <c r="F19" i="17"/>
  <c r="N15" i="17"/>
  <c r="J13" i="17"/>
  <c r="F11" i="17"/>
  <c r="E34" i="17"/>
  <c r="I36" i="17"/>
  <c r="M38" i="17"/>
  <c r="Q40" i="17"/>
  <c r="BF9" i="17"/>
  <c r="AM40" i="17"/>
  <c r="AM24" i="17"/>
  <c r="AM12" i="17"/>
  <c r="AM43" i="17"/>
  <c r="AM41" i="17"/>
  <c r="AM25" i="17"/>
  <c r="AM13" i="17"/>
  <c r="AM16" i="17"/>
  <c r="AM14" i="17"/>
  <c r="AM44" i="17"/>
  <c r="AM38" i="17"/>
  <c r="AM35" i="17"/>
  <c r="AM30" i="17"/>
  <c r="AM27" i="17"/>
  <c r="AM39" i="17"/>
  <c r="AM28" i="17"/>
  <c r="AM20" i="17"/>
  <c r="AM31" i="17"/>
  <c r="AM11" i="17"/>
  <c r="AM17" i="17"/>
  <c r="AM8" i="17"/>
  <c r="B37" i="17"/>
  <c r="B25" i="17"/>
  <c r="B8" i="17"/>
  <c r="B12" i="17"/>
  <c r="B16" i="17"/>
  <c r="AM9" i="17"/>
  <c r="B38" i="17"/>
  <c r="B34" i="17"/>
  <c r="B11" i="17"/>
  <c r="B15" i="17"/>
  <c r="B19" i="17"/>
  <c r="AM10" i="17"/>
  <c r="B39" i="17"/>
  <c r="B35" i="17"/>
  <c r="B10" i="17"/>
  <c r="B14" i="17"/>
  <c r="B18" i="17"/>
  <c r="B40" i="17"/>
  <c r="B36" i="17"/>
  <c r="B13" i="17"/>
  <c r="AB10" i="17"/>
  <c r="X8" i="17"/>
  <c r="M34" i="17"/>
  <c r="Q36" i="17"/>
  <c r="U38" i="17"/>
  <c r="Y40" i="17"/>
  <c r="BN9" i="17"/>
  <c r="BK40" i="17"/>
  <c r="BK24" i="17"/>
  <c r="BK12" i="17"/>
  <c r="BK43" i="17"/>
  <c r="BK41" i="17"/>
  <c r="BK32" i="17"/>
  <c r="BK29" i="17"/>
  <c r="BK25" i="17"/>
  <c r="BK13" i="17"/>
  <c r="BK16" i="17"/>
  <c r="BK14" i="17"/>
  <c r="BK44" i="17"/>
  <c r="BK38" i="17"/>
  <c r="BK35" i="17"/>
  <c r="BK27" i="17"/>
  <c r="BK17" i="17"/>
  <c r="BK30" i="17"/>
  <c r="BK10" i="17"/>
  <c r="BK39" i="17"/>
  <c r="BK28" i="17"/>
  <c r="BK20" i="17"/>
  <c r="BK31" i="17"/>
  <c r="BK11" i="17"/>
  <c r="BK8" i="17"/>
  <c r="Z37" i="17"/>
  <c r="Z25" i="17"/>
  <c r="Z8" i="17"/>
  <c r="Z12" i="17"/>
  <c r="Z16" i="17"/>
  <c r="BK9" i="17"/>
  <c r="Z38" i="17"/>
  <c r="Z34" i="17"/>
  <c r="Z11" i="17"/>
  <c r="Z15" i="17"/>
  <c r="Z39" i="17"/>
  <c r="Z35" i="17"/>
  <c r="Z10" i="17"/>
  <c r="Z14" i="17"/>
  <c r="Z18" i="17"/>
  <c r="Z40" i="17"/>
  <c r="Z36" i="17"/>
  <c r="AN12" i="17"/>
  <c r="AN43" i="17"/>
  <c r="AN41" i="17"/>
  <c r="AN25" i="17"/>
  <c r="AN13" i="17"/>
  <c r="AN16" i="17"/>
  <c r="AN14" i="17"/>
  <c r="AN44" i="17"/>
  <c r="AN38" i="17"/>
  <c r="AN35" i="17"/>
  <c r="AN30" i="17"/>
  <c r="AN27" i="17"/>
  <c r="AN17" i="17"/>
  <c r="AN39" i="17"/>
  <c r="AN28" i="17"/>
  <c r="AN20" i="17"/>
  <c r="AN31" i="17"/>
  <c r="AN11" i="17"/>
  <c r="AN40" i="17"/>
  <c r="AN24" i="17"/>
  <c r="C9" i="17"/>
  <c r="C13" i="17"/>
  <c r="C17" i="17"/>
  <c r="AN9" i="17"/>
  <c r="C38" i="17"/>
  <c r="C34" i="17"/>
  <c r="C8" i="17"/>
  <c r="C12" i="17"/>
  <c r="C16" i="17"/>
  <c r="AN10" i="17"/>
  <c r="C39" i="17"/>
  <c r="C35" i="17"/>
  <c r="C11" i="17"/>
  <c r="C15" i="17"/>
  <c r="C19" i="17"/>
  <c r="C40" i="17"/>
  <c r="C36" i="17"/>
  <c r="C10" i="17"/>
  <c r="C14" i="17"/>
  <c r="C18" i="17"/>
  <c r="AV12" i="17"/>
  <c r="AV43" i="17"/>
  <c r="AV41" i="17"/>
  <c r="AV32" i="17"/>
  <c r="AV29" i="17"/>
  <c r="AV25" i="17"/>
  <c r="AV13" i="17"/>
  <c r="AV16" i="17"/>
  <c r="AV14" i="17"/>
  <c r="AV44" i="17"/>
  <c r="AV38" i="17"/>
  <c r="AV35" i="17"/>
  <c r="AV30" i="17"/>
  <c r="AV27" i="17"/>
  <c r="AV17" i="17"/>
  <c r="AV39" i="17"/>
  <c r="AV28" i="17"/>
  <c r="AV20" i="17"/>
  <c r="AV31" i="17"/>
  <c r="AV11" i="17"/>
  <c r="AV40" i="17"/>
  <c r="AV24" i="17"/>
  <c r="K9" i="17"/>
  <c r="K13" i="17"/>
  <c r="K17" i="17"/>
  <c r="AV9" i="17"/>
  <c r="K38" i="17"/>
  <c r="K34" i="17"/>
  <c r="K8" i="17"/>
  <c r="K12" i="17"/>
  <c r="K16" i="17"/>
  <c r="AV10" i="17"/>
  <c r="K39" i="17"/>
  <c r="K35" i="17"/>
  <c r="K11" i="17"/>
  <c r="K15" i="17"/>
  <c r="K40" i="17"/>
  <c r="K36" i="17"/>
  <c r="K10" i="17"/>
  <c r="K14" i="17"/>
  <c r="K18" i="17"/>
  <c r="BD12" i="17"/>
  <c r="BD43" i="17"/>
  <c r="BD41" i="17"/>
  <c r="BD32" i="17"/>
  <c r="BD29" i="17"/>
  <c r="BD25" i="17"/>
  <c r="BD13" i="17"/>
  <c r="BD16" i="17"/>
  <c r="BD14" i="17"/>
  <c r="BD44" i="17"/>
  <c r="BD38" i="17"/>
  <c r="BD35" i="17"/>
  <c r="BD27" i="17"/>
  <c r="BD17" i="17"/>
  <c r="BD30" i="17"/>
  <c r="BD39" i="17"/>
  <c r="BD28" i="17"/>
  <c r="BD20" i="17"/>
  <c r="BD31" i="17"/>
  <c r="BD11" i="17"/>
  <c r="BD40" i="17"/>
  <c r="BD24" i="17"/>
  <c r="S9" i="17"/>
  <c r="S13" i="17"/>
  <c r="S17" i="17"/>
  <c r="BD9" i="17"/>
  <c r="S38" i="17"/>
  <c r="S34" i="17"/>
  <c r="S8" i="17"/>
  <c r="S12" i="17"/>
  <c r="S16" i="17"/>
  <c r="S39" i="17"/>
  <c r="S35" i="17"/>
  <c r="S11" i="17"/>
  <c r="S15" i="17"/>
  <c r="BD10" i="17"/>
  <c r="S40" i="17"/>
  <c r="S36" i="17"/>
  <c r="S10" i="17"/>
  <c r="S14" i="17"/>
  <c r="S18" i="17"/>
  <c r="BL12" i="17"/>
  <c r="BL43" i="17"/>
  <c r="BL41" i="17"/>
  <c r="BL32" i="17"/>
  <c r="BL29" i="17"/>
  <c r="BL25" i="17"/>
  <c r="BL13" i="17"/>
  <c r="BL16" i="17"/>
  <c r="BL14" i="17"/>
  <c r="BL44" i="17"/>
  <c r="BL38" i="17"/>
  <c r="BL35" i="17"/>
  <c r="BL27" i="17"/>
  <c r="BL17" i="17"/>
  <c r="BL30" i="17"/>
  <c r="BL39" i="17"/>
  <c r="BL28" i="17"/>
  <c r="BL20" i="17"/>
  <c r="BL31" i="17"/>
  <c r="BL11" i="17"/>
  <c r="BL40" i="17"/>
  <c r="BL24" i="17"/>
  <c r="AA9" i="17"/>
  <c r="AA13" i="17"/>
  <c r="AA17" i="17"/>
  <c r="BL9" i="17"/>
  <c r="AA38" i="17"/>
  <c r="AA34" i="17"/>
  <c r="AA8" i="17"/>
  <c r="AA12" i="17"/>
  <c r="AA16" i="17"/>
  <c r="BL10" i="17"/>
  <c r="AA39" i="17"/>
  <c r="AA35" i="17"/>
  <c r="AA11" i="17"/>
  <c r="AA15" i="17"/>
  <c r="AA40" i="17"/>
  <c r="AA36" i="17"/>
  <c r="AA10" i="17"/>
  <c r="AA14" i="17"/>
  <c r="AA18" i="17"/>
  <c r="AC19" i="17"/>
  <c r="U19" i="17"/>
  <c r="B17" i="17"/>
  <c r="X12" i="17"/>
  <c r="P8" i="17"/>
  <c r="Y36" i="17"/>
  <c r="AC38" i="17"/>
  <c r="AN8" i="17"/>
  <c r="AR10" i="17"/>
  <c r="AS39" i="17"/>
  <c r="AS28" i="17"/>
  <c r="AS20" i="17"/>
  <c r="AS31" i="17"/>
  <c r="AS11" i="17"/>
  <c r="AS40" i="17"/>
  <c r="AS24" i="17"/>
  <c r="AS12" i="17"/>
  <c r="AS43" i="17"/>
  <c r="AS41" i="17"/>
  <c r="AS32" i="17"/>
  <c r="AS29" i="17"/>
  <c r="AS25" i="17"/>
  <c r="AS16" i="17"/>
  <c r="AS14" i="17"/>
  <c r="AS44" i="17"/>
  <c r="AS38" i="17"/>
  <c r="AS35" i="17"/>
  <c r="AS30" i="17"/>
  <c r="AS27" i="17"/>
  <c r="AS17" i="17"/>
  <c r="H40" i="17"/>
  <c r="H36" i="17"/>
  <c r="H11" i="17"/>
  <c r="H15" i="17"/>
  <c r="AS8" i="17"/>
  <c r="H37" i="17"/>
  <c r="H25" i="17"/>
  <c r="AS13" i="17"/>
  <c r="H10" i="17"/>
  <c r="H14" i="17"/>
  <c r="H18" i="17"/>
  <c r="AS9" i="17"/>
  <c r="H38" i="17"/>
  <c r="H34" i="17"/>
  <c r="H9" i="17"/>
  <c r="H13" i="17"/>
  <c r="H17" i="17"/>
  <c r="AS10" i="17"/>
  <c r="H39" i="17"/>
  <c r="H35" i="17"/>
  <c r="AW43" i="17"/>
  <c r="AW41" i="17"/>
  <c r="AW32" i="17"/>
  <c r="AW29" i="17"/>
  <c r="AW25" i="17"/>
  <c r="AW13" i="17"/>
  <c r="AW16" i="17"/>
  <c r="AW14" i="17"/>
  <c r="AW44" i="17"/>
  <c r="AW38" i="17"/>
  <c r="AW35" i="17"/>
  <c r="AW30" i="17"/>
  <c r="AW27" i="17"/>
  <c r="AW17" i="17"/>
  <c r="AW39" i="17"/>
  <c r="AW28" i="17"/>
  <c r="AW20" i="17"/>
  <c r="AW31" i="17"/>
  <c r="AW11" i="17"/>
  <c r="AW40" i="17"/>
  <c r="AW24" i="17"/>
  <c r="AW12" i="17"/>
  <c r="AW9" i="17"/>
  <c r="L38" i="17"/>
  <c r="L34" i="17"/>
  <c r="L9" i="17"/>
  <c r="L13" i="17"/>
  <c r="L17" i="17"/>
  <c r="AW10" i="17"/>
  <c r="L39" i="17"/>
  <c r="L35" i="17"/>
  <c r="L8" i="17"/>
  <c r="L12" i="17"/>
  <c r="L16" i="17"/>
  <c r="L40" i="17"/>
  <c r="L36" i="17"/>
  <c r="L11" i="17"/>
  <c r="L15" i="17"/>
  <c r="AW8" i="17"/>
  <c r="L37" i="17"/>
  <c r="L25" i="17"/>
  <c r="BE43" i="17"/>
  <c r="BE41" i="17"/>
  <c r="BE32" i="17"/>
  <c r="BE29" i="17"/>
  <c r="BE25" i="17"/>
  <c r="BE13" i="17"/>
  <c r="BE16" i="17"/>
  <c r="BE14" i="17"/>
  <c r="BE44" i="17"/>
  <c r="BE38" i="17"/>
  <c r="BE35" i="17"/>
  <c r="BE27" i="17"/>
  <c r="BE17" i="17"/>
  <c r="BE30" i="17"/>
  <c r="BE10" i="17"/>
  <c r="BE39" i="17"/>
  <c r="BE28" i="17"/>
  <c r="BE20" i="17"/>
  <c r="BE31" i="17"/>
  <c r="BE11" i="17"/>
  <c r="BE40" i="17"/>
  <c r="BE24" i="17"/>
  <c r="BE12" i="17"/>
  <c r="BE9" i="17"/>
  <c r="T38" i="17"/>
  <c r="T34" i="17"/>
  <c r="T9" i="17"/>
  <c r="T13" i="17"/>
  <c r="T17" i="17"/>
  <c r="T39" i="17"/>
  <c r="T35" i="17"/>
  <c r="T8" i="17"/>
  <c r="T12" i="17"/>
  <c r="T16" i="17"/>
  <c r="T40" i="17"/>
  <c r="T36" i="17"/>
  <c r="T11" i="17"/>
  <c r="T15" i="17"/>
  <c r="BE8" i="17"/>
  <c r="T37" i="17"/>
  <c r="T25" i="17"/>
  <c r="BM43" i="17"/>
  <c r="BM41" i="17"/>
  <c r="BM32" i="17"/>
  <c r="BM29" i="17"/>
  <c r="BM25" i="17"/>
  <c r="BM13" i="17"/>
  <c r="BM16" i="17"/>
  <c r="BM14" i="17"/>
  <c r="BM44" i="17"/>
  <c r="BM38" i="17"/>
  <c r="BM35" i="17"/>
  <c r="BM27" i="17"/>
  <c r="BM17" i="17"/>
  <c r="BM30" i="17"/>
  <c r="BM10" i="17"/>
  <c r="BM39" i="17"/>
  <c r="BM28" i="17"/>
  <c r="BM20" i="17"/>
  <c r="BM31" i="17"/>
  <c r="BM11" i="17"/>
  <c r="BM40" i="17"/>
  <c r="BM24" i="17"/>
  <c r="BM12" i="17"/>
  <c r="BM9" i="17"/>
  <c r="AB38" i="17"/>
  <c r="AB34" i="17"/>
  <c r="AB9" i="17"/>
  <c r="AB13" i="17"/>
  <c r="AB17" i="17"/>
  <c r="AB39" i="17"/>
  <c r="AB35" i="17"/>
  <c r="AB8" i="17"/>
  <c r="AB12" i="17"/>
  <c r="AB16" i="17"/>
  <c r="AB40" i="17"/>
  <c r="AB36" i="17"/>
  <c r="AB11" i="17"/>
  <c r="AB15" i="17"/>
  <c r="BM8" i="17"/>
  <c r="AB37" i="17"/>
  <c r="AB25" i="17"/>
  <c r="AB19" i="17"/>
  <c r="T19" i="17"/>
  <c r="L19" i="17"/>
  <c r="AB18" i="17"/>
  <c r="T14" i="17"/>
  <c r="P12" i="17"/>
  <c r="L10" i="17"/>
  <c r="H8" i="17"/>
  <c r="C37" i="17"/>
  <c r="G39" i="17"/>
  <c r="AV8" i="17"/>
  <c r="AZ10" i="17"/>
  <c r="BI39" i="17"/>
  <c r="BI28" i="17"/>
  <c r="BI20" i="17"/>
  <c r="BI31" i="17"/>
  <c r="BI11" i="17"/>
  <c r="BI40" i="17"/>
  <c r="BI24" i="17"/>
  <c r="BI12" i="17"/>
  <c r="BI43" i="17"/>
  <c r="BI41" i="17"/>
  <c r="BI32" i="17"/>
  <c r="BI29" i="17"/>
  <c r="BI25" i="17"/>
  <c r="BI16" i="17"/>
  <c r="BI14" i="17"/>
  <c r="BI44" i="17"/>
  <c r="BI38" i="17"/>
  <c r="BI35" i="17"/>
  <c r="BI27" i="17"/>
  <c r="BI17" i="17"/>
  <c r="BI30" i="17"/>
  <c r="BI10" i="17"/>
  <c r="X40" i="17"/>
  <c r="X36" i="17"/>
  <c r="BI13" i="17"/>
  <c r="X11" i="17"/>
  <c r="X15" i="17"/>
  <c r="BI8" i="17"/>
  <c r="X37" i="17"/>
  <c r="X25" i="17"/>
  <c r="X10" i="17"/>
  <c r="X14" i="17"/>
  <c r="X18" i="17"/>
  <c r="BI9" i="17"/>
  <c r="X38" i="17"/>
  <c r="X34" i="17"/>
  <c r="X9" i="17"/>
  <c r="X13" i="17"/>
  <c r="X17" i="17"/>
  <c r="X39" i="17"/>
  <c r="X35" i="17"/>
  <c r="H19" i="17"/>
  <c r="BC40" i="17"/>
  <c r="BC24" i="17"/>
  <c r="BC12" i="17"/>
  <c r="BC43" i="17"/>
  <c r="BC41" i="17"/>
  <c r="BC32" i="17"/>
  <c r="BC29" i="17"/>
  <c r="BC25" i="17"/>
  <c r="BC13" i="17"/>
  <c r="BC16" i="17"/>
  <c r="BC14" i="17"/>
  <c r="BC44" i="17"/>
  <c r="BC38" i="17"/>
  <c r="BC35" i="17"/>
  <c r="BC27" i="17"/>
  <c r="BC17" i="17"/>
  <c r="BC30" i="17"/>
  <c r="BC10" i="17"/>
  <c r="BC39" i="17"/>
  <c r="BC28" i="17"/>
  <c r="BC20" i="17"/>
  <c r="BC31" i="17"/>
  <c r="BC11" i="17"/>
  <c r="BC8" i="17"/>
  <c r="R37" i="17"/>
  <c r="R25" i="17"/>
  <c r="R8" i="17"/>
  <c r="R12" i="17"/>
  <c r="R16" i="17"/>
  <c r="BC9" i="17"/>
  <c r="R38" i="17"/>
  <c r="R34" i="17"/>
  <c r="R11" i="17"/>
  <c r="R15" i="17"/>
  <c r="R39" i="17"/>
  <c r="R35" i="17"/>
  <c r="R10" i="17"/>
  <c r="R14" i="17"/>
  <c r="R18" i="17"/>
  <c r="R40" i="17"/>
  <c r="R36" i="17"/>
  <c r="AO43" i="17"/>
  <c r="AO41" i="17"/>
  <c r="AO32" i="17"/>
  <c r="AO29" i="17"/>
  <c r="AO25" i="17"/>
  <c r="AO13" i="17"/>
  <c r="AO16" i="17"/>
  <c r="AO14" i="17"/>
  <c r="AO44" i="17"/>
  <c r="AO38" i="17"/>
  <c r="AO35" i="17"/>
  <c r="AO30" i="17"/>
  <c r="AO27" i="17"/>
  <c r="AO17" i="17"/>
  <c r="AO39" i="17"/>
  <c r="AO28" i="17"/>
  <c r="AO20" i="17"/>
  <c r="AO31" i="17"/>
  <c r="AO11" i="17"/>
  <c r="AO40" i="17"/>
  <c r="AO24" i="17"/>
  <c r="AO12" i="17"/>
  <c r="AO9" i="17"/>
  <c r="D38" i="17"/>
  <c r="D34" i="17"/>
  <c r="D9" i="17"/>
  <c r="D13" i="17"/>
  <c r="D17" i="17"/>
  <c r="AO10" i="17"/>
  <c r="D39" i="17"/>
  <c r="D35" i="17"/>
  <c r="D8" i="17"/>
  <c r="D12" i="17"/>
  <c r="D16" i="17"/>
  <c r="D40" i="17"/>
  <c r="D36" i="17"/>
  <c r="D11" i="17"/>
  <c r="D15" i="17"/>
  <c r="AO8" i="17"/>
  <c r="D37" i="17"/>
  <c r="D25" i="17"/>
  <c r="AP16" i="17"/>
  <c r="AP14" i="17"/>
  <c r="AP44" i="17"/>
  <c r="AP38" i="17"/>
  <c r="AP35" i="17"/>
  <c r="AP30" i="17"/>
  <c r="AP27" i="17"/>
  <c r="AP17" i="17"/>
  <c r="AP39" i="17"/>
  <c r="AP28" i="17"/>
  <c r="AP20" i="17"/>
  <c r="AP31" i="17"/>
  <c r="AP40" i="17"/>
  <c r="AP24" i="17"/>
  <c r="AP12" i="17"/>
  <c r="AP43" i="17"/>
  <c r="AP41" i="17"/>
  <c r="AP32" i="17"/>
  <c r="AP29" i="17"/>
  <c r="AP25" i="17"/>
  <c r="AP13" i="17"/>
  <c r="E10" i="17"/>
  <c r="E14" i="17"/>
  <c r="E18" i="17"/>
  <c r="AP11" i="17"/>
  <c r="AP10" i="17"/>
  <c r="E39" i="17"/>
  <c r="E35" i="17"/>
  <c r="E9" i="17"/>
  <c r="E13" i="17"/>
  <c r="E17" i="17"/>
  <c r="E40" i="17"/>
  <c r="E36" i="17"/>
  <c r="E8" i="17"/>
  <c r="E12" i="17"/>
  <c r="E16" i="17"/>
  <c r="AP8" i="17"/>
  <c r="E37" i="17"/>
  <c r="E25" i="17"/>
  <c r="E11" i="17"/>
  <c r="E15" i="17"/>
  <c r="AX16" i="17"/>
  <c r="AX14" i="17"/>
  <c r="AX44" i="17"/>
  <c r="AX38" i="17"/>
  <c r="AX35" i="17"/>
  <c r="AX30" i="17"/>
  <c r="AX27" i="17"/>
  <c r="AX17" i="17"/>
  <c r="AX39" i="17"/>
  <c r="AX28" i="17"/>
  <c r="AX20" i="17"/>
  <c r="AX31" i="17"/>
  <c r="AX40" i="17"/>
  <c r="AX24" i="17"/>
  <c r="AX12" i="17"/>
  <c r="AX43" i="17"/>
  <c r="AX41" i="17"/>
  <c r="AX32" i="17"/>
  <c r="AX29" i="17"/>
  <c r="AX25" i="17"/>
  <c r="AX13" i="17"/>
  <c r="M10" i="17"/>
  <c r="M14" i="17"/>
  <c r="M18" i="17"/>
  <c r="AX10" i="17"/>
  <c r="M39" i="17"/>
  <c r="M35" i="17"/>
  <c r="M9" i="17"/>
  <c r="M13" i="17"/>
  <c r="M17" i="17"/>
  <c r="M40" i="17"/>
  <c r="M36" i="17"/>
  <c r="M8" i="17"/>
  <c r="M12" i="17"/>
  <c r="M16" i="17"/>
  <c r="AX8" i="17"/>
  <c r="M37" i="17"/>
  <c r="M25" i="17"/>
  <c r="M11" i="17"/>
  <c r="M15" i="17"/>
  <c r="BF16" i="17"/>
  <c r="BF14" i="17"/>
  <c r="BF44" i="17"/>
  <c r="BF38" i="17"/>
  <c r="BF35" i="17"/>
  <c r="BF27" i="17"/>
  <c r="BF17" i="17"/>
  <c r="BF30" i="17"/>
  <c r="BF39" i="17"/>
  <c r="BF28" i="17"/>
  <c r="BF20" i="17"/>
  <c r="BF31" i="17"/>
  <c r="BF40" i="17"/>
  <c r="BF24" i="17"/>
  <c r="BF12" i="17"/>
  <c r="BF43" i="17"/>
  <c r="BF41" i="17"/>
  <c r="BF32" i="17"/>
  <c r="BF29" i="17"/>
  <c r="BF25" i="17"/>
  <c r="BF13" i="17"/>
  <c r="U10" i="17"/>
  <c r="U14" i="17"/>
  <c r="U18" i="17"/>
  <c r="U39" i="17"/>
  <c r="U35" i="17"/>
  <c r="U9" i="17"/>
  <c r="U13" i="17"/>
  <c r="U17" i="17"/>
  <c r="U40" i="17"/>
  <c r="U36" i="17"/>
  <c r="BF10" i="17"/>
  <c r="U8" i="17"/>
  <c r="U12" i="17"/>
  <c r="U16" i="17"/>
  <c r="BF11" i="17"/>
  <c r="BF8" i="17"/>
  <c r="U37" i="17"/>
  <c r="U25" i="17"/>
  <c r="U11" i="17"/>
  <c r="U15" i="17"/>
  <c r="BN16" i="17"/>
  <c r="BN14" i="17"/>
  <c r="BN44" i="17"/>
  <c r="BN38" i="17"/>
  <c r="BN35" i="17"/>
  <c r="BN27" i="17"/>
  <c r="BN17" i="17"/>
  <c r="BN30" i="17"/>
  <c r="BN39" i="17"/>
  <c r="BN28" i="17"/>
  <c r="BN20" i="17"/>
  <c r="BN31" i="17"/>
  <c r="BN40" i="17"/>
  <c r="BN24" i="17"/>
  <c r="BN12" i="17"/>
  <c r="BN43" i="17"/>
  <c r="BN41" i="17"/>
  <c r="BN32" i="17"/>
  <c r="BN29" i="17"/>
  <c r="BN25" i="17"/>
  <c r="BN13" i="17"/>
  <c r="AC10" i="17"/>
  <c r="AC14" i="17"/>
  <c r="AC18" i="17"/>
  <c r="AC39" i="17"/>
  <c r="AC35" i="17"/>
  <c r="BN10" i="17"/>
  <c r="AC9" i="17"/>
  <c r="AC13" i="17"/>
  <c r="AC17" i="17"/>
  <c r="BN11" i="17"/>
  <c r="AC40" i="17"/>
  <c r="AC36" i="17"/>
  <c r="AC8" i="17"/>
  <c r="AC12" i="17"/>
  <c r="AC16" i="17"/>
  <c r="BN8" i="17"/>
  <c r="AC37" i="17"/>
  <c r="AC25" i="17"/>
  <c r="AC11" i="17"/>
  <c r="AC15" i="17"/>
  <c r="AA19" i="17"/>
  <c r="S19" i="17"/>
  <c r="K19" i="17"/>
  <c r="T18" i="17"/>
  <c r="L14" i="17"/>
  <c r="H12" i="17"/>
  <c r="D10" i="17"/>
  <c r="C25" i="17"/>
  <c r="K37" i="17"/>
  <c r="O39" i="17"/>
  <c r="BD8" i="17"/>
  <c r="AX11" i="17"/>
  <c r="BA39" i="17"/>
  <c r="BA28" i="17"/>
  <c r="BA20" i="17"/>
  <c r="BA31" i="17"/>
  <c r="BA11" i="17"/>
  <c r="BA40" i="17"/>
  <c r="BA24" i="17"/>
  <c r="BA12" i="17"/>
  <c r="BA43" i="17"/>
  <c r="BA41" i="17"/>
  <c r="BA32" i="17"/>
  <c r="BA29" i="17"/>
  <c r="BA25" i="17"/>
  <c r="BA16" i="17"/>
  <c r="BA14" i="17"/>
  <c r="BA44" i="17"/>
  <c r="BA38" i="17"/>
  <c r="BA35" i="17"/>
  <c r="BA30" i="17"/>
  <c r="BA27" i="17"/>
  <c r="BA17" i="17"/>
  <c r="P40" i="17"/>
  <c r="P36" i="17"/>
  <c r="P11" i="17"/>
  <c r="P15" i="17"/>
  <c r="BA13" i="17"/>
  <c r="BA8" i="17"/>
  <c r="P37" i="17"/>
  <c r="P25" i="17"/>
  <c r="P10" i="17"/>
  <c r="P14" i="17"/>
  <c r="P18" i="17"/>
  <c r="BA9" i="17"/>
  <c r="P38" i="17"/>
  <c r="P34" i="17"/>
  <c r="P9" i="17"/>
  <c r="P13" i="17"/>
  <c r="P17" i="17"/>
  <c r="BA10" i="17"/>
  <c r="P39" i="17"/>
  <c r="P35" i="17"/>
  <c r="AU40" i="17"/>
  <c r="AU24" i="17"/>
  <c r="AU12" i="17"/>
  <c r="AU43" i="17"/>
  <c r="AU41" i="17"/>
  <c r="AU32" i="17"/>
  <c r="AU29" i="17"/>
  <c r="AU25" i="17"/>
  <c r="AU13" i="17"/>
  <c r="AU16" i="17"/>
  <c r="AU14" i="17"/>
  <c r="AU44" i="17"/>
  <c r="AU38" i="17"/>
  <c r="AU35" i="17"/>
  <c r="AU30" i="17"/>
  <c r="AU27" i="17"/>
  <c r="AU39" i="17"/>
  <c r="AU28" i="17"/>
  <c r="AU20" i="17"/>
  <c r="AU31" i="17"/>
  <c r="AU11" i="17"/>
  <c r="AU8" i="17"/>
  <c r="J37" i="17"/>
  <c r="J25" i="17"/>
  <c r="J8" i="17"/>
  <c r="J12" i="17"/>
  <c r="J16" i="17"/>
  <c r="AU9" i="17"/>
  <c r="J38" i="17"/>
  <c r="J34" i="17"/>
  <c r="J11" i="17"/>
  <c r="J15" i="17"/>
  <c r="AU10" i="17"/>
  <c r="J39" i="17"/>
  <c r="J35" i="17"/>
  <c r="J10" i="17"/>
  <c r="J14" i="17"/>
  <c r="J18" i="17"/>
  <c r="J40" i="17"/>
  <c r="J36" i="17"/>
  <c r="AQ44" i="17"/>
  <c r="AQ38" i="17"/>
  <c r="AQ35" i="17"/>
  <c r="AQ30" i="17"/>
  <c r="AQ27" i="17"/>
  <c r="AQ17" i="17"/>
  <c r="AQ39" i="17"/>
  <c r="AQ28" i="17"/>
  <c r="AQ20" i="17"/>
  <c r="AQ31" i="17"/>
  <c r="AQ11" i="17"/>
  <c r="AQ40" i="17"/>
  <c r="AQ24" i="17"/>
  <c r="AQ12" i="17"/>
  <c r="AQ43" i="17"/>
  <c r="AQ41" i="17"/>
  <c r="AQ32" i="17"/>
  <c r="AQ29" i="17"/>
  <c r="AQ25" i="17"/>
  <c r="AQ13" i="17"/>
  <c r="AQ16" i="17"/>
  <c r="AQ14" i="17"/>
  <c r="AQ10" i="17"/>
  <c r="F39" i="17"/>
  <c r="F35" i="17"/>
  <c r="F10" i="17"/>
  <c r="F14" i="17"/>
  <c r="F18" i="17"/>
  <c r="F40" i="17"/>
  <c r="F36" i="17"/>
  <c r="F9" i="17"/>
  <c r="F13" i="17"/>
  <c r="F17" i="17"/>
  <c r="AQ8" i="17"/>
  <c r="F37" i="17"/>
  <c r="F25" i="17"/>
  <c r="F8" i="17"/>
  <c r="F12" i="17"/>
  <c r="F16" i="17"/>
  <c r="AQ9" i="17"/>
  <c r="F38" i="17"/>
  <c r="F34" i="17"/>
  <c r="AY44" i="17"/>
  <c r="AY38" i="17"/>
  <c r="AY35" i="17"/>
  <c r="AY30" i="17"/>
  <c r="AY27" i="17"/>
  <c r="AY17" i="17"/>
  <c r="AY39" i="17"/>
  <c r="AY28" i="17"/>
  <c r="AY20" i="17"/>
  <c r="AY31" i="17"/>
  <c r="AY11" i="17"/>
  <c r="AY40" i="17"/>
  <c r="AY24" i="17"/>
  <c r="AY12" i="17"/>
  <c r="AY43" i="17"/>
  <c r="AY41" i="17"/>
  <c r="AY32" i="17"/>
  <c r="AY29" i="17"/>
  <c r="AY25" i="17"/>
  <c r="AY13" i="17"/>
  <c r="AY16" i="17"/>
  <c r="AY14" i="17"/>
  <c r="AY10" i="17"/>
  <c r="N39" i="17"/>
  <c r="N35" i="17"/>
  <c r="N10" i="17"/>
  <c r="N14" i="17"/>
  <c r="N18" i="17"/>
  <c r="N40" i="17"/>
  <c r="N36" i="17"/>
  <c r="N9" i="17"/>
  <c r="N13" i="17"/>
  <c r="N17" i="17"/>
  <c r="AY8" i="17"/>
  <c r="N37" i="17"/>
  <c r="N25" i="17"/>
  <c r="N8" i="17"/>
  <c r="N12" i="17"/>
  <c r="N16" i="17"/>
  <c r="AY9" i="17"/>
  <c r="N38" i="17"/>
  <c r="N34" i="17"/>
  <c r="BG44" i="17"/>
  <c r="BG38" i="17"/>
  <c r="BG35" i="17"/>
  <c r="BG27" i="17"/>
  <c r="BG17" i="17"/>
  <c r="BG30" i="17"/>
  <c r="BG10" i="17"/>
  <c r="BG39" i="17"/>
  <c r="BG28" i="17"/>
  <c r="BG20" i="17"/>
  <c r="BG31" i="17"/>
  <c r="BG11" i="17"/>
  <c r="BG40" i="17"/>
  <c r="BG24" i="17"/>
  <c r="BG12" i="17"/>
  <c r="BG43" i="17"/>
  <c r="BG41" i="17"/>
  <c r="BG32" i="17"/>
  <c r="BG29" i="17"/>
  <c r="BG25" i="17"/>
  <c r="BG13" i="17"/>
  <c r="BG16" i="17"/>
  <c r="BG14" i="17"/>
  <c r="V39" i="17"/>
  <c r="V35" i="17"/>
  <c r="V10" i="17"/>
  <c r="V14" i="17"/>
  <c r="V18" i="17"/>
  <c r="V40" i="17"/>
  <c r="V36" i="17"/>
  <c r="V9" i="17"/>
  <c r="V13" i="17"/>
  <c r="V17" i="17"/>
  <c r="BG8" i="17"/>
  <c r="V37" i="17"/>
  <c r="V25" i="17"/>
  <c r="V8" i="17"/>
  <c r="V12" i="17"/>
  <c r="V16" i="17"/>
  <c r="BG9" i="17"/>
  <c r="V38" i="17"/>
  <c r="V34" i="17"/>
  <c r="BO44" i="17"/>
  <c r="BO38" i="17"/>
  <c r="BO35" i="17"/>
  <c r="BO27" i="17"/>
  <c r="BO17" i="17"/>
  <c r="BO30" i="17"/>
  <c r="BO10" i="17"/>
  <c r="BO39" i="17"/>
  <c r="BO28" i="17"/>
  <c r="BO20" i="17"/>
  <c r="BO31" i="17"/>
  <c r="BO11" i="17"/>
  <c r="BO40" i="17"/>
  <c r="BO24" i="17"/>
  <c r="BO12" i="17"/>
  <c r="BO43" i="17"/>
  <c r="BO41" i="17"/>
  <c r="BO32" i="17"/>
  <c r="BO29" i="17"/>
  <c r="BO25" i="17"/>
  <c r="BO13" i="17"/>
  <c r="BO16" i="17"/>
  <c r="BO14" i="17"/>
  <c r="AD39" i="17"/>
  <c r="AD35" i="17"/>
  <c r="AD10" i="17"/>
  <c r="AD14" i="17"/>
  <c r="AD18" i="17"/>
  <c r="AD40" i="17"/>
  <c r="AD36" i="17"/>
  <c r="AD9" i="17"/>
  <c r="AD13" i="17"/>
  <c r="AD17" i="17"/>
  <c r="BO8" i="17"/>
  <c r="AD37" i="17"/>
  <c r="AD25" i="17"/>
  <c r="AD8" i="17"/>
  <c r="AD12" i="17"/>
  <c r="AD16" i="17"/>
  <c r="BO9" i="17"/>
  <c r="AD38" i="17"/>
  <c r="AD34" i="17"/>
  <c r="Z19" i="17"/>
  <c r="R19" i="17"/>
  <c r="J19" i="17"/>
  <c r="L18" i="17"/>
  <c r="H16" i="17"/>
  <c r="D14" i="17"/>
  <c r="AD11" i="17"/>
  <c r="Z9" i="17"/>
  <c r="K25" i="17"/>
  <c r="O35" i="17"/>
  <c r="S37" i="17"/>
  <c r="BL8" i="17"/>
  <c r="P19" i="17"/>
  <c r="AR39" i="17"/>
  <c r="AR28" i="17"/>
  <c r="AR20" i="17"/>
  <c r="AR31" i="17"/>
  <c r="AR40" i="17"/>
  <c r="AR24" i="17"/>
  <c r="AR43" i="17"/>
  <c r="AR41" i="17"/>
  <c r="AR32" i="17"/>
  <c r="AR29" i="17"/>
  <c r="AR25" i="17"/>
  <c r="AR13" i="17"/>
  <c r="AR16" i="17"/>
  <c r="AR14" i="17"/>
  <c r="AR44" i="17"/>
  <c r="AR38" i="17"/>
  <c r="AR35" i="17"/>
  <c r="AR30" i="17"/>
  <c r="AR27" i="17"/>
  <c r="AR17" i="17"/>
  <c r="AR11" i="17"/>
  <c r="G11" i="17"/>
  <c r="G15" i="17"/>
  <c r="G19" i="17"/>
  <c r="AR12" i="17"/>
  <c r="G40" i="17"/>
  <c r="G36" i="17"/>
  <c r="G10" i="17"/>
  <c r="G14" i="17"/>
  <c r="G18" i="17"/>
  <c r="AR8" i="17"/>
  <c r="G37" i="17"/>
  <c r="G25" i="17"/>
  <c r="G9" i="17"/>
  <c r="G13" i="17"/>
  <c r="G17" i="17"/>
  <c r="AR9" i="17"/>
  <c r="G38" i="17"/>
  <c r="G34" i="17"/>
  <c r="G8" i="17"/>
  <c r="G12" i="17"/>
  <c r="G16" i="17"/>
  <c r="AZ39" i="17"/>
  <c r="AZ28" i="17"/>
  <c r="AZ20" i="17"/>
  <c r="AZ31" i="17"/>
  <c r="AZ40" i="17"/>
  <c r="AZ24" i="17"/>
  <c r="AZ43" i="17"/>
  <c r="AZ41" i="17"/>
  <c r="AZ32" i="17"/>
  <c r="AZ29" i="17"/>
  <c r="AZ25" i="17"/>
  <c r="AZ13" i="17"/>
  <c r="AZ16" i="17"/>
  <c r="AZ14" i="17"/>
  <c r="AZ44" i="17"/>
  <c r="AZ38" i="17"/>
  <c r="AZ35" i="17"/>
  <c r="AZ30" i="17"/>
  <c r="AZ27" i="17"/>
  <c r="AZ17" i="17"/>
  <c r="O11" i="17"/>
  <c r="O15" i="17"/>
  <c r="O40" i="17"/>
  <c r="O36" i="17"/>
  <c r="O10" i="17"/>
  <c r="O14" i="17"/>
  <c r="O18" i="17"/>
  <c r="AZ8" i="17"/>
  <c r="O37" i="17"/>
  <c r="O25" i="17"/>
  <c r="O9" i="17"/>
  <c r="O13" i="17"/>
  <c r="O17" i="17"/>
  <c r="AZ9" i="17"/>
  <c r="O38" i="17"/>
  <c r="O34" i="17"/>
  <c r="AZ11" i="17"/>
  <c r="O8" i="17"/>
  <c r="O12" i="17"/>
  <c r="O16" i="17"/>
  <c r="BH30" i="17"/>
  <c r="BH10" i="17"/>
  <c r="BH39" i="17"/>
  <c r="BH28" i="17"/>
  <c r="BH20" i="17"/>
  <c r="BH31" i="17"/>
  <c r="BH40" i="17"/>
  <c r="BH24" i="17"/>
  <c r="BH43" i="17"/>
  <c r="BH41" i="17"/>
  <c r="BH32" i="17"/>
  <c r="BH29" i="17"/>
  <c r="BH25" i="17"/>
  <c r="BH13" i="17"/>
  <c r="BH16" i="17"/>
  <c r="BH14" i="17"/>
  <c r="BH44" i="17"/>
  <c r="BH38" i="17"/>
  <c r="BH35" i="17"/>
  <c r="BH27" i="17"/>
  <c r="BH17" i="17"/>
  <c r="W11" i="17"/>
  <c r="W15" i="17"/>
  <c r="W40" i="17"/>
  <c r="W36" i="17"/>
  <c r="W10" i="17"/>
  <c r="W14" i="17"/>
  <c r="W18" i="17"/>
  <c r="BH8" i="17"/>
  <c r="W37" i="17"/>
  <c r="W25" i="17"/>
  <c r="BH11" i="17"/>
  <c r="W9" i="17"/>
  <c r="W13" i="17"/>
  <c r="W17" i="17"/>
  <c r="BH12" i="17"/>
  <c r="BH9" i="17"/>
  <c r="W38" i="17"/>
  <c r="W34" i="17"/>
  <c r="W8" i="17"/>
  <c r="W12" i="17"/>
  <c r="W16" i="17"/>
  <c r="BP30" i="17"/>
  <c r="BP10" i="17"/>
  <c r="BP39" i="17"/>
  <c r="BP28" i="17"/>
  <c r="BP20" i="17"/>
  <c r="BP31" i="17"/>
  <c r="BP40" i="17"/>
  <c r="BP24" i="17"/>
  <c r="BP43" i="17"/>
  <c r="BP41" i="17"/>
  <c r="BP32" i="17"/>
  <c r="BP29" i="17"/>
  <c r="BP25" i="17"/>
  <c r="BP13" i="17"/>
  <c r="BP16" i="17"/>
  <c r="BP14" i="17"/>
  <c r="BP44" i="17"/>
  <c r="BP38" i="17"/>
  <c r="BP35" i="17"/>
  <c r="BP27" i="17"/>
  <c r="BP17" i="17"/>
  <c r="AE11" i="17"/>
  <c r="AE15" i="17"/>
  <c r="AE40" i="17"/>
  <c r="AE36" i="17"/>
  <c r="BP11" i="17"/>
  <c r="AE10" i="17"/>
  <c r="AE14" i="17"/>
  <c r="AE18" i="17"/>
  <c r="BP8" i="17"/>
  <c r="AE37" i="17"/>
  <c r="AE25" i="17"/>
  <c r="BP12" i="17"/>
  <c r="AE9" i="17"/>
  <c r="AE13" i="17"/>
  <c r="AE17" i="17"/>
  <c r="BP9" i="17"/>
  <c r="AE38" i="17"/>
  <c r="AE34" i="17"/>
  <c r="AE8" i="17"/>
  <c r="AE12" i="17"/>
  <c r="AE16" i="17"/>
  <c r="Y19" i="17"/>
  <c r="Q19" i="17"/>
  <c r="I19" i="17"/>
  <c r="D18" i="17"/>
  <c r="AD15" i="17"/>
  <c r="Z13" i="17"/>
  <c r="V11" i="17"/>
  <c r="R9" i="17"/>
  <c r="S25" i="17"/>
  <c r="W35" i="17"/>
  <c r="AA37" i="17"/>
  <c r="AE39" i="17"/>
  <c r="AP9" i="17"/>
  <c r="AT14" i="17"/>
  <c r="AH30" i="3"/>
  <c r="AT30" i="3" s="1"/>
  <c r="AH28" i="3"/>
  <c r="BL45" i="17" l="1"/>
  <c r="BM33" i="17"/>
  <c r="BO33" i="17"/>
  <c r="BK45" i="17"/>
  <c r="BM18" i="17"/>
  <c r="BM21" i="17" s="1"/>
  <c r="BP45" i="17"/>
  <c r="BL18" i="17"/>
  <c r="BL21" i="17" s="1"/>
  <c r="BP33" i="17"/>
  <c r="BM45" i="17"/>
  <c r="BK33" i="17"/>
  <c r="BO18" i="17"/>
  <c r="BO21" i="17" s="1"/>
  <c r="BO45" i="17"/>
  <c r="BO47" i="17" s="1"/>
  <c r="BN33" i="17"/>
  <c r="BL33" i="17"/>
  <c r="BP18" i="17"/>
  <c r="BP21" i="17" s="1"/>
  <c r="BN18" i="17"/>
  <c r="BN21" i="17" s="1"/>
  <c r="BK18" i="17"/>
  <c r="BK21" i="17" s="1"/>
  <c r="AH32" i="3"/>
  <c r="AT32" i="3" s="1"/>
  <c r="BP47" i="17" l="1"/>
  <c r="BM47" i="17"/>
  <c r="BK47" i="17"/>
  <c r="BL47" i="17"/>
  <c r="AE27" i="12"/>
  <c r="AE23" i="12"/>
  <c r="K84" i="13" l="1"/>
  <c r="K86" i="13" s="1"/>
  <c r="L84" i="13"/>
  <c r="L86" i="13" s="1"/>
  <c r="M84" i="13"/>
  <c r="M86" i="13" s="1"/>
  <c r="N84" i="13"/>
  <c r="N86" i="13" s="1"/>
  <c r="J57" i="13"/>
  <c r="J59" i="13" s="1"/>
  <c r="J61" i="13" s="1"/>
  <c r="I35" i="13"/>
  <c r="I37" i="13" s="1"/>
  <c r="I39" i="13" s="1"/>
  <c r="J35" i="13"/>
  <c r="J37" i="13" s="1"/>
  <c r="J39" i="13" s="1"/>
  <c r="I23" i="13"/>
  <c r="I25" i="13" s="1"/>
  <c r="I27" i="13" s="1"/>
  <c r="J23" i="13"/>
  <c r="J25" i="13" s="1"/>
  <c r="J27" i="13" s="1"/>
  <c r="I11" i="13"/>
  <c r="I13" i="13" s="1"/>
  <c r="I15" i="13" s="1"/>
  <c r="J11" i="13"/>
  <c r="J13" i="13" s="1"/>
  <c r="J15" i="13" s="1"/>
  <c r="AD32" i="15" l="1"/>
  <c r="AD23" i="16" s="1"/>
  <c r="AD31" i="15"/>
  <c r="AD21" i="16" s="1"/>
  <c r="AD30" i="15"/>
  <c r="AD22" i="16" s="1"/>
  <c r="AD29" i="15"/>
  <c r="AD28" i="15"/>
  <c r="AD20" i="16" s="1"/>
  <c r="AD27" i="15"/>
  <c r="AD26" i="15"/>
  <c r="AD25" i="15"/>
  <c r="AD24" i="15"/>
  <c r="AD9" i="15"/>
  <c r="AD7" i="16" s="1"/>
  <c r="AD11" i="15"/>
  <c r="AD10" i="16" s="1"/>
  <c r="AD12" i="15"/>
  <c r="AD11" i="16" s="1"/>
  <c r="AD13" i="15"/>
  <c r="AD12" i="16" s="1"/>
  <c r="AD14" i="15"/>
  <c r="AD13" i="16" s="1"/>
  <c r="AD15" i="15"/>
  <c r="AD14" i="16" s="1"/>
  <c r="AD16" i="15"/>
  <c r="AD15" i="16" s="1"/>
  <c r="AD17" i="15"/>
  <c r="AD16" i="16" s="1"/>
  <c r="AD18" i="15"/>
  <c r="AD17" i="16" s="1"/>
  <c r="AD20" i="15"/>
  <c r="AD18" i="16" s="1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D41" i="17"/>
  <c r="AD20" i="17"/>
  <c r="AD26" i="17" s="1"/>
  <c r="AR16" i="16"/>
  <c r="AG32" i="4"/>
  <c r="AG24" i="4"/>
  <c r="AF32" i="4"/>
  <c r="AF19" i="4"/>
  <c r="AG28" i="4"/>
  <c r="AG27" i="4"/>
  <c r="AG26" i="4"/>
  <c r="AG25" i="4"/>
  <c r="AF12" i="4"/>
  <c r="AG12" i="4" s="1"/>
  <c r="AG23" i="4" l="1"/>
  <c r="AD23" i="15"/>
  <c r="AD19" i="16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4" i="17"/>
  <c r="AS32" i="4"/>
  <c r="AF14" i="4"/>
  <c r="AF13" i="4"/>
  <c r="AG27" i="15" l="1"/>
  <c r="AM45" i="17"/>
  <c r="AG26" i="15"/>
  <c r="AG12" i="15"/>
  <c r="AG11" i="16" s="1"/>
  <c r="B38" i="15"/>
  <c r="B33" i="15"/>
  <c r="B32" i="15"/>
  <c r="B31" i="15"/>
  <c r="B30" i="15"/>
  <c r="B29" i="15"/>
  <c r="B28" i="15"/>
  <c r="B27" i="15"/>
  <c r="B26" i="15"/>
  <c r="B25" i="15"/>
  <c r="B24" i="15"/>
  <c r="B9" i="15"/>
  <c r="B11" i="15"/>
  <c r="B12" i="15"/>
  <c r="B13" i="15"/>
  <c r="B14" i="15"/>
  <c r="B15" i="15"/>
  <c r="B16" i="15"/>
  <c r="B17" i="15"/>
  <c r="B18" i="15"/>
  <c r="B19" i="15"/>
  <c r="B20" i="15"/>
  <c r="AF18" i="4"/>
  <c r="AR38" i="4"/>
  <c r="AG32" i="15" l="1"/>
  <c r="AG23" i="16" s="1"/>
  <c r="AG25" i="15"/>
  <c r="AG31" i="15"/>
  <c r="AG21" i="16" s="1"/>
  <c r="AG24" i="15"/>
  <c r="AG19" i="16" s="1"/>
  <c r="AG28" i="15"/>
  <c r="AG20" i="16" s="1"/>
  <c r="AG30" i="15"/>
  <c r="AG22" i="16" s="1"/>
  <c r="V40" i="15"/>
  <c r="V39" i="15"/>
  <c r="AU45" i="17"/>
  <c r="J30" i="15"/>
  <c r="J24" i="15"/>
  <c r="J16" i="15"/>
  <c r="J15" i="16" s="1"/>
  <c r="J31" i="15"/>
  <c r="J25" i="15"/>
  <c r="J15" i="15"/>
  <c r="J14" i="16" s="1"/>
  <c r="J32" i="15"/>
  <c r="J26" i="15"/>
  <c r="J14" i="15"/>
  <c r="J33" i="15"/>
  <c r="J27" i="15"/>
  <c r="J13" i="15"/>
  <c r="J28" i="15"/>
  <c r="J12" i="15"/>
  <c r="J11" i="16" s="1"/>
  <c r="J29" i="15"/>
  <c r="J11" i="15"/>
  <c r="J38" i="15"/>
  <c r="J31" i="16" s="1"/>
  <c r="J9" i="15"/>
  <c r="J18" i="15"/>
  <c r="J17" i="16" s="1"/>
  <c r="J17" i="15"/>
  <c r="J19" i="15"/>
  <c r="J20" i="15"/>
  <c r="AN45" i="17"/>
  <c r="C31" i="15"/>
  <c r="C21" i="16" s="1"/>
  <c r="C25" i="15"/>
  <c r="C32" i="15"/>
  <c r="C23" i="16" s="1"/>
  <c r="C26" i="15"/>
  <c r="C16" i="15"/>
  <c r="C15" i="16" s="1"/>
  <c r="C33" i="15"/>
  <c r="C29" i="16" s="1"/>
  <c r="C27" i="15"/>
  <c r="C15" i="15"/>
  <c r="C14" i="16" s="1"/>
  <c r="C28" i="15"/>
  <c r="C20" i="16" s="1"/>
  <c r="C14" i="15"/>
  <c r="C13" i="16" s="1"/>
  <c r="C29" i="15"/>
  <c r="C13" i="15"/>
  <c r="C12" i="16" s="1"/>
  <c r="C38" i="15"/>
  <c r="C31" i="16" s="1"/>
  <c r="C9" i="15"/>
  <c r="C7" i="16" s="1"/>
  <c r="C12" i="15"/>
  <c r="C11" i="16" s="1"/>
  <c r="C11" i="15"/>
  <c r="C10" i="16" s="1"/>
  <c r="C19" i="15"/>
  <c r="C30" i="15"/>
  <c r="C22" i="16" s="1"/>
  <c r="C24" i="15"/>
  <c r="C18" i="15"/>
  <c r="C17" i="16" s="1"/>
  <c r="C17" i="15"/>
  <c r="C20" i="15"/>
  <c r="C18" i="16" s="1"/>
  <c r="BD45" i="17"/>
  <c r="S31" i="15"/>
  <c r="S21" i="16" s="1"/>
  <c r="S25" i="15"/>
  <c r="S26" i="15"/>
  <c r="S16" i="15"/>
  <c r="S15" i="16" s="1"/>
  <c r="S33" i="15"/>
  <c r="S29" i="16" s="1"/>
  <c r="S27" i="15"/>
  <c r="S15" i="15"/>
  <c r="S14" i="16" s="1"/>
  <c r="S28" i="15"/>
  <c r="S20" i="16" s="1"/>
  <c r="S14" i="15"/>
  <c r="S13" i="16" s="1"/>
  <c r="S29" i="15"/>
  <c r="S13" i="15"/>
  <c r="S12" i="16" s="1"/>
  <c r="S9" i="15"/>
  <c r="S7" i="16" s="1"/>
  <c r="S12" i="15"/>
  <c r="S11" i="16" s="1"/>
  <c r="S11" i="15"/>
  <c r="S19" i="15"/>
  <c r="S30" i="15"/>
  <c r="S22" i="16" s="1"/>
  <c r="S24" i="15"/>
  <c r="S18" i="15"/>
  <c r="S17" i="16" s="1"/>
  <c r="S20" i="15"/>
  <c r="S18" i="16" s="1"/>
  <c r="S17" i="15"/>
  <c r="AB32" i="15"/>
  <c r="AB23" i="16" s="1"/>
  <c r="AB26" i="15"/>
  <c r="AB27" i="15"/>
  <c r="AB17" i="15"/>
  <c r="AB33" i="15"/>
  <c r="AB29" i="16" s="1"/>
  <c r="AB28" i="15"/>
  <c r="AB20" i="16" s="1"/>
  <c r="AB16" i="15"/>
  <c r="AB15" i="16" s="1"/>
  <c r="AB29" i="15"/>
  <c r="AB15" i="15"/>
  <c r="AB14" i="16" s="1"/>
  <c r="AB9" i="15"/>
  <c r="AB7" i="16" s="1"/>
  <c r="AB14" i="15"/>
  <c r="AB13" i="16" s="1"/>
  <c r="AB38" i="15"/>
  <c r="AB31" i="16" s="1"/>
  <c r="AB13" i="15"/>
  <c r="AB12" i="16" s="1"/>
  <c r="AB30" i="15"/>
  <c r="AB22" i="16" s="1"/>
  <c r="AB24" i="15"/>
  <c r="AB12" i="15"/>
  <c r="AB11" i="16" s="1"/>
  <c r="AB31" i="15"/>
  <c r="AB21" i="16" s="1"/>
  <c r="AB25" i="15"/>
  <c r="AB11" i="15"/>
  <c r="AB10" i="16" s="1"/>
  <c r="AB19" i="15"/>
  <c r="AB18" i="15"/>
  <c r="AB20" i="15"/>
  <c r="AB18" i="16" s="1"/>
  <c r="AX45" i="17"/>
  <c r="M27" i="15"/>
  <c r="M11" i="15"/>
  <c r="M28" i="15"/>
  <c r="M20" i="16" s="1"/>
  <c r="M18" i="15"/>
  <c r="M17" i="16" s="1"/>
  <c r="M29" i="15"/>
  <c r="M17" i="15"/>
  <c r="M38" i="15"/>
  <c r="M31" i="16" s="1"/>
  <c r="M9" i="15"/>
  <c r="M7" i="16" s="1"/>
  <c r="M16" i="15"/>
  <c r="M15" i="16" s="1"/>
  <c r="M15" i="15"/>
  <c r="M14" i="16" s="1"/>
  <c r="M30" i="15"/>
  <c r="M22" i="16" s="1"/>
  <c r="M24" i="15"/>
  <c r="M14" i="15"/>
  <c r="M13" i="16" s="1"/>
  <c r="M31" i="15"/>
  <c r="M21" i="16" s="1"/>
  <c r="M25" i="15"/>
  <c r="M13" i="15"/>
  <c r="M12" i="16" s="1"/>
  <c r="M20" i="15"/>
  <c r="M18" i="16" s="1"/>
  <c r="M32" i="15"/>
  <c r="M23" i="16" s="1"/>
  <c r="M26" i="15"/>
  <c r="M12" i="15"/>
  <c r="M11" i="16" s="1"/>
  <c r="M19" i="15"/>
  <c r="M26" i="16" s="1"/>
  <c r="Z41" i="17"/>
  <c r="Z30" i="15"/>
  <c r="Z24" i="15"/>
  <c r="Z31" i="15"/>
  <c r="Z25" i="15"/>
  <c r="Z15" i="15"/>
  <c r="Z14" i="16" s="1"/>
  <c r="Z32" i="15"/>
  <c r="Z26" i="15"/>
  <c r="Z14" i="15"/>
  <c r="Z13" i="16" s="1"/>
  <c r="Z27" i="15"/>
  <c r="Z13" i="15"/>
  <c r="Z12" i="16" s="1"/>
  <c r="Z33" i="15"/>
  <c r="Z28" i="15"/>
  <c r="Z12" i="15"/>
  <c r="Z11" i="16" s="1"/>
  <c r="Z29" i="15"/>
  <c r="Z11" i="15"/>
  <c r="Z10" i="16" s="1"/>
  <c r="Z9" i="15"/>
  <c r="Z18" i="15"/>
  <c r="Z17" i="16" s="1"/>
  <c r="Z38" i="15"/>
  <c r="Z17" i="15"/>
  <c r="Z20" i="15"/>
  <c r="Z19" i="15"/>
  <c r="Z16" i="15"/>
  <c r="Z15" i="16" s="1"/>
  <c r="L32" i="15"/>
  <c r="L23" i="16" s="1"/>
  <c r="L26" i="15"/>
  <c r="L33" i="15"/>
  <c r="L29" i="16" s="1"/>
  <c r="L27" i="15"/>
  <c r="L17" i="15"/>
  <c r="L28" i="15"/>
  <c r="L20" i="16" s="1"/>
  <c r="L16" i="15"/>
  <c r="L15" i="16" s="1"/>
  <c r="L29" i="15"/>
  <c r="L15" i="15"/>
  <c r="L14" i="16" s="1"/>
  <c r="L38" i="15"/>
  <c r="L31" i="16" s="1"/>
  <c r="L9" i="15"/>
  <c r="L7" i="16" s="1"/>
  <c r="L14" i="15"/>
  <c r="L13" i="16" s="1"/>
  <c r="L13" i="15"/>
  <c r="L12" i="16" s="1"/>
  <c r="L30" i="15"/>
  <c r="L22" i="16" s="1"/>
  <c r="L24" i="15"/>
  <c r="L12" i="15"/>
  <c r="L11" i="16" s="1"/>
  <c r="L31" i="15"/>
  <c r="L21" i="16" s="1"/>
  <c r="L25" i="15"/>
  <c r="L11" i="15"/>
  <c r="L10" i="16" s="1"/>
  <c r="L19" i="15"/>
  <c r="L20" i="15"/>
  <c r="L18" i="16" s="1"/>
  <c r="L18" i="15"/>
  <c r="L17" i="16" s="1"/>
  <c r="G29" i="15"/>
  <c r="G13" i="15"/>
  <c r="G12" i="16" s="1"/>
  <c r="G38" i="15"/>
  <c r="G31" i="16" s="1"/>
  <c r="G9" i="15"/>
  <c r="G7" i="16" s="1"/>
  <c r="G12" i="15"/>
  <c r="G11" i="16" s="1"/>
  <c r="G11" i="15"/>
  <c r="G10" i="16" s="1"/>
  <c r="G30" i="15"/>
  <c r="G22" i="16" s="1"/>
  <c r="G24" i="15"/>
  <c r="G31" i="15"/>
  <c r="G21" i="16" s="1"/>
  <c r="G25" i="15"/>
  <c r="G32" i="15"/>
  <c r="G23" i="16" s="1"/>
  <c r="G26" i="15"/>
  <c r="G33" i="15"/>
  <c r="G29" i="16" s="1"/>
  <c r="G27" i="15"/>
  <c r="G15" i="15"/>
  <c r="G14" i="16" s="1"/>
  <c r="G28" i="15"/>
  <c r="G20" i="16" s="1"/>
  <c r="G14" i="15"/>
  <c r="G13" i="16" s="1"/>
  <c r="G19" i="15"/>
  <c r="G16" i="15"/>
  <c r="G15" i="16" s="1"/>
  <c r="G17" i="15"/>
  <c r="G20" i="15"/>
  <c r="G18" i="16" s="1"/>
  <c r="G18" i="15"/>
  <c r="G17" i="16" s="1"/>
  <c r="BH33" i="17"/>
  <c r="W29" i="15"/>
  <c r="W13" i="15"/>
  <c r="W12" i="16" s="1"/>
  <c r="W9" i="15"/>
  <c r="W7" i="16" s="1"/>
  <c r="W12" i="15"/>
  <c r="W11" i="16" s="1"/>
  <c r="W11" i="15"/>
  <c r="W10" i="16" s="1"/>
  <c r="W30" i="15"/>
  <c r="W24" i="15"/>
  <c r="W31" i="15"/>
  <c r="W21" i="16" s="1"/>
  <c r="W25" i="15"/>
  <c r="W32" i="15"/>
  <c r="W23" i="16" s="1"/>
  <c r="W26" i="15"/>
  <c r="W27" i="15"/>
  <c r="W15" i="15"/>
  <c r="W14" i="16" s="1"/>
  <c r="W28" i="15"/>
  <c r="W20" i="16" s="1"/>
  <c r="W14" i="15"/>
  <c r="W13" i="16" s="1"/>
  <c r="W17" i="15"/>
  <c r="W16" i="15"/>
  <c r="W15" i="16" s="1"/>
  <c r="W20" i="15"/>
  <c r="W18" i="16" s="1"/>
  <c r="W18" i="15"/>
  <c r="W17" i="16" s="1"/>
  <c r="AC27" i="15"/>
  <c r="AC11" i="15"/>
  <c r="AC10" i="16" s="1"/>
  <c r="AC33" i="15"/>
  <c r="AC29" i="16" s="1"/>
  <c r="AC28" i="15"/>
  <c r="AC20" i="16" s="1"/>
  <c r="AC29" i="15"/>
  <c r="AC9" i="15"/>
  <c r="AC7" i="16" s="1"/>
  <c r="AC16" i="15"/>
  <c r="AC15" i="16" s="1"/>
  <c r="AC38" i="15"/>
  <c r="AC31" i="16" s="1"/>
  <c r="AC15" i="15"/>
  <c r="AC14" i="16" s="1"/>
  <c r="AC30" i="15"/>
  <c r="AC22" i="16" s="1"/>
  <c r="AC24" i="15"/>
  <c r="AC14" i="15"/>
  <c r="AC13" i="16" s="1"/>
  <c r="AC31" i="15"/>
  <c r="AC21" i="16" s="1"/>
  <c r="AC25" i="15"/>
  <c r="AC13" i="15"/>
  <c r="AC12" i="16" s="1"/>
  <c r="AC20" i="15"/>
  <c r="AC18" i="16" s="1"/>
  <c r="AC32" i="15"/>
  <c r="AC23" i="16" s="1"/>
  <c r="AC26" i="15"/>
  <c r="AC12" i="15"/>
  <c r="AC11" i="16" s="1"/>
  <c r="AC19" i="15"/>
  <c r="AY45" i="17"/>
  <c r="N28" i="15"/>
  <c r="N12" i="15"/>
  <c r="N11" i="16" s="1"/>
  <c r="N29" i="15"/>
  <c r="N11" i="15"/>
  <c r="N10" i="16" s="1"/>
  <c r="N19" i="15"/>
  <c r="N38" i="15"/>
  <c r="N9" i="15"/>
  <c r="N18" i="15"/>
  <c r="N17" i="16" s="1"/>
  <c r="N17" i="15"/>
  <c r="N30" i="15"/>
  <c r="N24" i="15"/>
  <c r="N16" i="15"/>
  <c r="N15" i="16" s="1"/>
  <c r="N31" i="15"/>
  <c r="N25" i="15"/>
  <c r="N15" i="15"/>
  <c r="N14" i="16" s="1"/>
  <c r="N32" i="15"/>
  <c r="N26" i="15"/>
  <c r="N14" i="15"/>
  <c r="N13" i="16" s="1"/>
  <c r="N33" i="15"/>
  <c r="N27" i="15"/>
  <c r="N13" i="15"/>
  <c r="N12" i="16" s="1"/>
  <c r="N20" i="15"/>
  <c r="AT33" i="17"/>
  <c r="I41" i="17"/>
  <c r="I15" i="15"/>
  <c r="I14" i="16" s="1"/>
  <c r="I30" i="15"/>
  <c r="I22" i="16" s="1"/>
  <c r="I24" i="15"/>
  <c r="I14" i="15"/>
  <c r="I13" i="16" s="1"/>
  <c r="I31" i="15"/>
  <c r="I21" i="16" s="1"/>
  <c r="I25" i="15"/>
  <c r="I13" i="15"/>
  <c r="I12" i="16" s="1"/>
  <c r="I32" i="15"/>
  <c r="I26" i="15"/>
  <c r="I12" i="15"/>
  <c r="I11" i="16" s="1"/>
  <c r="I27" i="15"/>
  <c r="I11" i="15"/>
  <c r="I10" i="16" s="1"/>
  <c r="I28" i="15"/>
  <c r="I20" i="16" s="1"/>
  <c r="I29" i="15"/>
  <c r="I17" i="15"/>
  <c r="I38" i="15"/>
  <c r="I31" i="16" s="1"/>
  <c r="I9" i="15"/>
  <c r="I7" i="16" s="1"/>
  <c r="I16" i="15"/>
  <c r="I15" i="16" s="1"/>
  <c r="I18" i="15"/>
  <c r="I17" i="16" s="1"/>
  <c r="I19" i="15"/>
  <c r="I20" i="15"/>
  <c r="I18" i="16" s="1"/>
  <c r="BJ45" i="17"/>
  <c r="Y41" i="17"/>
  <c r="Y15" i="15"/>
  <c r="Y14" i="16" s="1"/>
  <c r="Y30" i="15"/>
  <c r="Y22" i="16" s="1"/>
  <c r="Y24" i="15"/>
  <c r="Y14" i="15"/>
  <c r="Y13" i="16" s="1"/>
  <c r="Y31" i="15"/>
  <c r="Y21" i="16" s="1"/>
  <c r="Y25" i="15"/>
  <c r="Y13" i="15"/>
  <c r="Y12" i="16" s="1"/>
  <c r="Y26" i="15"/>
  <c r="Y12" i="15"/>
  <c r="Y11" i="16" s="1"/>
  <c r="Y27" i="15"/>
  <c r="Y11" i="15"/>
  <c r="Y10" i="16" s="1"/>
  <c r="Y33" i="15"/>
  <c r="Y29" i="16" s="1"/>
  <c r="Y28" i="15"/>
  <c r="Y20" i="16" s="1"/>
  <c r="Y29" i="15"/>
  <c r="Y17" i="15"/>
  <c r="Y9" i="15"/>
  <c r="Y7" i="16" s="1"/>
  <c r="Y16" i="15"/>
  <c r="Y15" i="16" s="1"/>
  <c r="Y18" i="15"/>
  <c r="Y17" i="16" s="1"/>
  <c r="Y19" i="15"/>
  <c r="Y20" i="15"/>
  <c r="Y18" i="16" s="1"/>
  <c r="AS33" i="17"/>
  <c r="H20" i="17"/>
  <c r="H38" i="15"/>
  <c r="H31" i="16" s="1"/>
  <c r="H9" i="15"/>
  <c r="H7" i="16" s="1"/>
  <c r="H14" i="15"/>
  <c r="H13" i="16" s="1"/>
  <c r="H13" i="15"/>
  <c r="H12" i="16" s="1"/>
  <c r="H20" i="15"/>
  <c r="H18" i="16" s="1"/>
  <c r="H30" i="15"/>
  <c r="H22" i="16" s="1"/>
  <c r="H24" i="15"/>
  <c r="H12" i="15"/>
  <c r="H11" i="16" s="1"/>
  <c r="H31" i="15"/>
  <c r="H25" i="15"/>
  <c r="H11" i="15"/>
  <c r="H10" i="16" s="1"/>
  <c r="H32" i="15"/>
  <c r="H23" i="16" s="1"/>
  <c r="H26" i="15"/>
  <c r="H33" i="15"/>
  <c r="H29" i="16" s="1"/>
  <c r="H27" i="15"/>
  <c r="H28" i="15"/>
  <c r="H20" i="16" s="1"/>
  <c r="H16" i="15"/>
  <c r="H15" i="16" s="1"/>
  <c r="H29" i="15"/>
  <c r="H15" i="15"/>
  <c r="H14" i="16" s="1"/>
  <c r="H18" i="15"/>
  <c r="H17" i="16" s="1"/>
  <c r="H19" i="15"/>
  <c r="H17" i="15"/>
  <c r="BI33" i="17"/>
  <c r="X41" i="17"/>
  <c r="X38" i="15"/>
  <c r="X31" i="16" s="1"/>
  <c r="X9" i="15"/>
  <c r="X7" i="16" s="1"/>
  <c r="X14" i="15"/>
  <c r="X13" i="16" s="1"/>
  <c r="X13" i="15"/>
  <c r="X12" i="16" s="1"/>
  <c r="X20" i="15"/>
  <c r="X18" i="16" s="1"/>
  <c r="X30" i="15"/>
  <c r="X22" i="16" s="1"/>
  <c r="X24" i="15"/>
  <c r="X12" i="15"/>
  <c r="X11" i="16" s="1"/>
  <c r="X31" i="15"/>
  <c r="X21" i="16" s="1"/>
  <c r="X25" i="15"/>
  <c r="X11" i="15"/>
  <c r="X10" i="16" s="1"/>
  <c r="X26" i="15"/>
  <c r="X27" i="15"/>
  <c r="X33" i="15"/>
  <c r="X29" i="16" s="1"/>
  <c r="X28" i="15"/>
  <c r="X20" i="16" s="1"/>
  <c r="X16" i="15"/>
  <c r="X15" i="16" s="1"/>
  <c r="X29" i="15"/>
  <c r="X15" i="15"/>
  <c r="X14" i="16" s="1"/>
  <c r="X18" i="15"/>
  <c r="X17" i="16" s="1"/>
  <c r="X17" i="15"/>
  <c r="X19" i="15"/>
  <c r="E27" i="15"/>
  <c r="E11" i="15"/>
  <c r="E10" i="16" s="1"/>
  <c r="E28" i="15"/>
  <c r="E20" i="16" s="1"/>
  <c r="E18" i="15"/>
  <c r="E17" i="16" s="1"/>
  <c r="E29" i="15"/>
  <c r="E17" i="15"/>
  <c r="E38" i="15"/>
  <c r="E31" i="16" s="1"/>
  <c r="E9" i="15"/>
  <c r="E7" i="16" s="1"/>
  <c r="E16" i="15"/>
  <c r="E15" i="16" s="1"/>
  <c r="E15" i="15"/>
  <c r="E14" i="16" s="1"/>
  <c r="E30" i="15"/>
  <c r="E22" i="16" s="1"/>
  <c r="E24" i="15"/>
  <c r="E14" i="15"/>
  <c r="E13" i="16" s="1"/>
  <c r="E31" i="15"/>
  <c r="E21" i="16" s="1"/>
  <c r="E25" i="15"/>
  <c r="E13" i="15"/>
  <c r="E12" i="16" s="1"/>
  <c r="E20" i="15"/>
  <c r="E18" i="16" s="1"/>
  <c r="E32" i="15"/>
  <c r="E23" i="16" s="1"/>
  <c r="E26" i="15"/>
  <c r="E12" i="15"/>
  <c r="E11" i="16" s="1"/>
  <c r="E19" i="15"/>
  <c r="E26" i="16" s="1"/>
  <c r="B41" i="17"/>
  <c r="AV33" i="17"/>
  <c r="K41" i="17"/>
  <c r="K31" i="15"/>
  <c r="K21" i="16" s="1"/>
  <c r="K25" i="15"/>
  <c r="K32" i="15"/>
  <c r="K23" i="16" s="1"/>
  <c r="K26" i="15"/>
  <c r="K16" i="15"/>
  <c r="K15" i="16" s="1"/>
  <c r="K33" i="15"/>
  <c r="K29" i="16" s="1"/>
  <c r="K27" i="15"/>
  <c r="K15" i="15"/>
  <c r="K14" i="16" s="1"/>
  <c r="K28" i="15"/>
  <c r="K20" i="16" s="1"/>
  <c r="K14" i="15"/>
  <c r="K13" i="16" s="1"/>
  <c r="K29" i="15"/>
  <c r="K13" i="15"/>
  <c r="K12" i="16" s="1"/>
  <c r="K38" i="15"/>
  <c r="K9" i="15"/>
  <c r="K7" i="16" s="1"/>
  <c r="K12" i="15"/>
  <c r="K11" i="16" s="1"/>
  <c r="K11" i="15"/>
  <c r="K10" i="16" s="1"/>
  <c r="K19" i="15"/>
  <c r="K30" i="15"/>
  <c r="K22" i="16" s="1"/>
  <c r="K24" i="15"/>
  <c r="K18" i="15"/>
  <c r="K17" i="16" s="1"/>
  <c r="K17" i="15"/>
  <c r="K20" i="15"/>
  <c r="K18" i="16" s="1"/>
  <c r="AA31" i="15"/>
  <c r="AA21" i="16" s="1"/>
  <c r="AA25" i="15"/>
  <c r="AA32" i="15"/>
  <c r="AA23" i="16" s="1"/>
  <c r="AA26" i="15"/>
  <c r="AA16" i="15"/>
  <c r="AA15" i="16" s="1"/>
  <c r="AA27" i="15"/>
  <c r="AA15" i="15"/>
  <c r="AA14" i="16" s="1"/>
  <c r="AA33" i="15"/>
  <c r="AA29" i="16" s="1"/>
  <c r="AA28" i="15"/>
  <c r="AA20" i="16" s="1"/>
  <c r="AA14" i="15"/>
  <c r="AA13" i="16" s="1"/>
  <c r="AA29" i="15"/>
  <c r="AA13" i="15"/>
  <c r="AA12" i="16" s="1"/>
  <c r="AA9" i="15"/>
  <c r="AA7" i="16" s="1"/>
  <c r="AA12" i="15"/>
  <c r="AA11" i="16" s="1"/>
  <c r="AA38" i="15"/>
  <c r="AA31" i="16" s="1"/>
  <c r="AA11" i="15"/>
  <c r="AA10" i="16" s="1"/>
  <c r="AA19" i="15"/>
  <c r="AA30" i="15"/>
  <c r="AA22" i="16" s="1"/>
  <c r="AA24" i="15"/>
  <c r="AA18" i="15"/>
  <c r="AA17" i="16" s="1"/>
  <c r="AA20" i="15"/>
  <c r="AA18" i="16" s="1"/>
  <c r="AA17" i="15"/>
  <c r="O29" i="15"/>
  <c r="O13" i="15"/>
  <c r="O12" i="16" s="1"/>
  <c r="O38" i="15"/>
  <c r="O31" i="16" s="1"/>
  <c r="O9" i="15"/>
  <c r="O7" i="16" s="1"/>
  <c r="O12" i="15"/>
  <c r="O11" i="16" s="1"/>
  <c r="O11" i="15"/>
  <c r="O10" i="16" s="1"/>
  <c r="O30" i="15"/>
  <c r="O22" i="16" s="1"/>
  <c r="O24" i="15"/>
  <c r="O31" i="15"/>
  <c r="O21" i="16" s="1"/>
  <c r="O25" i="15"/>
  <c r="O32" i="15"/>
  <c r="O23" i="16" s="1"/>
  <c r="O26" i="15"/>
  <c r="O33" i="15"/>
  <c r="O29" i="16" s="1"/>
  <c r="O27" i="15"/>
  <c r="O15" i="15"/>
  <c r="O14" i="16" s="1"/>
  <c r="O28" i="15"/>
  <c r="O20" i="16" s="1"/>
  <c r="O14" i="15"/>
  <c r="O13" i="16" s="1"/>
  <c r="O20" i="15"/>
  <c r="O18" i="16" s="1"/>
  <c r="O16" i="15"/>
  <c r="O15" i="16" s="1"/>
  <c r="O18" i="15"/>
  <c r="O17" i="16" s="1"/>
  <c r="O17" i="15"/>
  <c r="O19" i="15"/>
  <c r="AM18" i="17"/>
  <c r="R30" i="15"/>
  <c r="R24" i="15"/>
  <c r="R31" i="15"/>
  <c r="R25" i="15"/>
  <c r="R15" i="15"/>
  <c r="R14" i="16" s="1"/>
  <c r="R26" i="15"/>
  <c r="R14" i="15"/>
  <c r="R13" i="16" s="1"/>
  <c r="R33" i="15"/>
  <c r="R27" i="15"/>
  <c r="R13" i="15"/>
  <c r="R28" i="15"/>
  <c r="R12" i="15"/>
  <c r="R11" i="16" s="1"/>
  <c r="R29" i="15"/>
  <c r="R11" i="15"/>
  <c r="R38" i="15"/>
  <c r="R9" i="15"/>
  <c r="R18" i="15"/>
  <c r="R17" i="16" s="1"/>
  <c r="R17" i="15"/>
  <c r="R19" i="15"/>
  <c r="R20" i="15"/>
  <c r="R16" i="15"/>
  <c r="R15" i="16" s="1"/>
  <c r="AO33" i="17"/>
  <c r="D32" i="15"/>
  <c r="D23" i="16" s="1"/>
  <c r="D26" i="15"/>
  <c r="D33" i="15"/>
  <c r="D29" i="16" s="1"/>
  <c r="D27" i="15"/>
  <c r="D17" i="15"/>
  <c r="D28" i="15"/>
  <c r="D20" i="16" s="1"/>
  <c r="D16" i="15"/>
  <c r="D15" i="16" s="1"/>
  <c r="D29" i="15"/>
  <c r="D15" i="15"/>
  <c r="D14" i="16" s="1"/>
  <c r="D38" i="15"/>
  <c r="D31" i="16" s="1"/>
  <c r="D9" i="15"/>
  <c r="D7" i="16" s="1"/>
  <c r="D14" i="15"/>
  <c r="D13" i="16" s="1"/>
  <c r="D13" i="15"/>
  <c r="D12" i="16" s="1"/>
  <c r="D30" i="15"/>
  <c r="D22" i="16" s="1"/>
  <c r="D24" i="15"/>
  <c r="D12" i="15"/>
  <c r="D11" i="16" s="1"/>
  <c r="D31" i="15"/>
  <c r="D21" i="16" s="1"/>
  <c r="D25" i="15"/>
  <c r="D11" i="15"/>
  <c r="D10" i="16" s="1"/>
  <c r="D19" i="15"/>
  <c r="D20" i="15"/>
  <c r="D18" i="16" s="1"/>
  <c r="D18" i="15"/>
  <c r="D17" i="16" s="1"/>
  <c r="BE45" i="17"/>
  <c r="T20" i="17"/>
  <c r="T26" i="17" s="1"/>
  <c r="T26" i="15"/>
  <c r="T33" i="15"/>
  <c r="T29" i="16" s="1"/>
  <c r="T27" i="15"/>
  <c r="T17" i="15"/>
  <c r="T28" i="15"/>
  <c r="T20" i="16" s="1"/>
  <c r="T16" i="15"/>
  <c r="T15" i="16" s="1"/>
  <c r="T29" i="15"/>
  <c r="T15" i="15"/>
  <c r="T14" i="16" s="1"/>
  <c r="T38" i="15"/>
  <c r="T31" i="16" s="1"/>
  <c r="T9" i="15"/>
  <c r="T7" i="16" s="1"/>
  <c r="T14" i="15"/>
  <c r="T13" i="16" s="1"/>
  <c r="T13" i="15"/>
  <c r="T12" i="16" s="1"/>
  <c r="T30" i="15"/>
  <c r="T22" i="16" s="1"/>
  <c r="T24" i="15"/>
  <c r="T12" i="15"/>
  <c r="T11" i="16" s="1"/>
  <c r="T31" i="15"/>
  <c r="T21" i="16" s="1"/>
  <c r="T25" i="15"/>
  <c r="T11" i="15"/>
  <c r="T10" i="16" s="1"/>
  <c r="T19" i="15"/>
  <c r="T20" i="15"/>
  <c r="T18" i="16" s="1"/>
  <c r="T18" i="15"/>
  <c r="T17" i="16" s="1"/>
  <c r="Q15" i="15"/>
  <c r="Q14" i="16" s="1"/>
  <c r="Q30" i="15"/>
  <c r="Q22" i="16" s="1"/>
  <c r="Q24" i="15"/>
  <c r="Q14" i="15"/>
  <c r="Q13" i="16" s="1"/>
  <c r="Q31" i="15"/>
  <c r="Q21" i="16" s="1"/>
  <c r="Q25" i="15"/>
  <c r="Q13" i="15"/>
  <c r="Q12" i="16" s="1"/>
  <c r="Q32" i="15"/>
  <c r="Q23" i="16" s="1"/>
  <c r="Q26" i="15"/>
  <c r="Q12" i="15"/>
  <c r="Q11" i="16" s="1"/>
  <c r="Q27" i="15"/>
  <c r="Q11" i="15"/>
  <c r="Q28" i="15"/>
  <c r="Q20" i="16" s="1"/>
  <c r="Q29" i="15"/>
  <c r="Q17" i="15"/>
  <c r="Q38" i="15"/>
  <c r="Q31" i="16" s="1"/>
  <c r="Q9" i="15"/>
  <c r="Q7" i="16" s="1"/>
  <c r="Q16" i="15"/>
  <c r="Q15" i="16" s="1"/>
  <c r="Q20" i="15"/>
  <c r="Q18" i="16" s="1"/>
  <c r="Q18" i="15"/>
  <c r="Q17" i="16" s="1"/>
  <c r="Q19" i="15"/>
  <c r="BF45" i="17"/>
  <c r="U33" i="15"/>
  <c r="U29" i="16" s="1"/>
  <c r="U27" i="15"/>
  <c r="U11" i="15"/>
  <c r="U10" i="16" s="1"/>
  <c r="U28" i="15"/>
  <c r="U20" i="16" s="1"/>
  <c r="U18" i="15"/>
  <c r="U17" i="16" s="1"/>
  <c r="U29" i="15"/>
  <c r="U17" i="15"/>
  <c r="U38" i="15"/>
  <c r="U31" i="16" s="1"/>
  <c r="U9" i="15"/>
  <c r="U7" i="16" s="1"/>
  <c r="U16" i="15"/>
  <c r="U15" i="16" s="1"/>
  <c r="U15" i="15"/>
  <c r="U14" i="16" s="1"/>
  <c r="U30" i="15"/>
  <c r="U22" i="16" s="1"/>
  <c r="U24" i="15"/>
  <c r="U14" i="15"/>
  <c r="U13" i="16" s="1"/>
  <c r="U31" i="15"/>
  <c r="U21" i="16" s="1"/>
  <c r="U25" i="15"/>
  <c r="U13" i="15"/>
  <c r="U12" i="16" s="1"/>
  <c r="U20" i="15"/>
  <c r="U18" i="16" s="1"/>
  <c r="U26" i="15"/>
  <c r="U12" i="15"/>
  <c r="U11" i="16" s="1"/>
  <c r="U19" i="15"/>
  <c r="F28" i="15"/>
  <c r="F12" i="15"/>
  <c r="F11" i="16" s="1"/>
  <c r="F29" i="15"/>
  <c r="F11" i="15"/>
  <c r="F10" i="16" s="1"/>
  <c r="F19" i="15"/>
  <c r="F38" i="15"/>
  <c r="F9" i="15"/>
  <c r="F18" i="15"/>
  <c r="F17" i="16" s="1"/>
  <c r="F17" i="15"/>
  <c r="F30" i="15"/>
  <c r="F24" i="15"/>
  <c r="F16" i="15"/>
  <c r="F15" i="16" s="1"/>
  <c r="F31" i="15"/>
  <c r="F21" i="16" s="1"/>
  <c r="F25" i="15"/>
  <c r="F15" i="15"/>
  <c r="F32" i="15"/>
  <c r="F23" i="16" s="1"/>
  <c r="F26" i="15"/>
  <c r="F14" i="15"/>
  <c r="F13" i="16" s="1"/>
  <c r="F33" i="15"/>
  <c r="F27" i="15"/>
  <c r="F13" i="15"/>
  <c r="F12" i="16" s="1"/>
  <c r="F20" i="15"/>
  <c r="V28" i="15"/>
  <c r="V12" i="15"/>
  <c r="V11" i="16" s="1"/>
  <c r="V29" i="15"/>
  <c r="V11" i="15"/>
  <c r="V10" i="16" s="1"/>
  <c r="V19" i="15"/>
  <c r="V38" i="15"/>
  <c r="V31" i="16" s="1"/>
  <c r="V9" i="15"/>
  <c r="V18" i="15"/>
  <c r="V17" i="16" s="1"/>
  <c r="V17" i="15"/>
  <c r="V30" i="15"/>
  <c r="V22" i="16" s="1"/>
  <c r="V24" i="15"/>
  <c r="V16" i="15"/>
  <c r="V15" i="16" s="1"/>
  <c r="V31" i="15"/>
  <c r="V25" i="15"/>
  <c r="V15" i="15"/>
  <c r="V32" i="15"/>
  <c r="V26" i="15"/>
  <c r="V14" i="15"/>
  <c r="V13" i="16" s="1"/>
  <c r="V27" i="15"/>
  <c r="V13" i="15"/>
  <c r="V12" i="16" s="1"/>
  <c r="V20" i="15"/>
  <c r="AM33" i="17"/>
  <c r="AE29" i="15"/>
  <c r="AE13" i="15"/>
  <c r="AE12" i="16" s="1"/>
  <c r="AE9" i="15"/>
  <c r="AE7" i="16" s="1"/>
  <c r="AE12" i="15"/>
  <c r="AE11" i="16" s="1"/>
  <c r="AE11" i="15"/>
  <c r="AE10" i="16" s="1"/>
  <c r="AE30" i="15"/>
  <c r="AE24" i="15"/>
  <c r="AE31" i="15"/>
  <c r="AE25" i="15"/>
  <c r="AE32" i="15"/>
  <c r="AE26" i="15"/>
  <c r="AE27" i="15"/>
  <c r="AE15" i="15"/>
  <c r="AE14" i="16" s="1"/>
  <c r="AE28" i="15"/>
  <c r="AE14" i="15"/>
  <c r="AE13" i="16" s="1"/>
  <c r="AE16" i="15"/>
  <c r="AE15" i="16" s="1"/>
  <c r="AE17" i="15"/>
  <c r="AE18" i="15"/>
  <c r="AE20" i="15"/>
  <c r="AE18" i="16" s="1"/>
  <c r="BA45" i="17"/>
  <c r="P38" i="15"/>
  <c r="P31" i="16" s="1"/>
  <c r="P9" i="15"/>
  <c r="P7" i="16" s="1"/>
  <c r="P14" i="15"/>
  <c r="P13" i="16" s="1"/>
  <c r="P13" i="15"/>
  <c r="P12" i="16" s="1"/>
  <c r="P20" i="15"/>
  <c r="P18" i="16" s="1"/>
  <c r="P30" i="15"/>
  <c r="P22" i="16" s="1"/>
  <c r="P24" i="15"/>
  <c r="P12" i="15"/>
  <c r="P11" i="16" s="1"/>
  <c r="P31" i="15"/>
  <c r="P21" i="16" s="1"/>
  <c r="P25" i="15"/>
  <c r="P11" i="15"/>
  <c r="P10" i="16" s="1"/>
  <c r="P32" i="15"/>
  <c r="P23" i="16" s="1"/>
  <c r="P26" i="15"/>
  <c r="P33" i="15"/>
  <c r="P29" i="16" s="1"/>
  <c r="P27" i="15"/>
  <c r="P28" i="15"/>
  <c r="P20" i="16" s="1"/>
  <c r="P16" i="15"/>
  <c r="P15" i="16" s="1"/>
  <c r="P29" i="15"/>
  <c r="P15" i="15"/>
  <c r="P14" i="16" s="1"/>
  <c r="P18" i="15"/>
  <c r="P17" i="16" s="1"/>
  <c r="P17" i="15"/>
  <c r="P19" i="15"/>
  <c r="AF9" i="15"/>
  <c r="AF7" i="16" s="1"/>
  <c r="AF14" i="15"/>
  <c r="AF13" i="16" s="1"/>
  <c r="AF13" i="15"/>
  <c r="AF12" i="16" s="1"/>
  <c r="AF20" i="15"/>
  <c r="AF18" i="16" s="1"/>
  <c r="AF30" i="15"/>
  <c r="AF22" i="16" s="1"/>
  <c r="AF24" i="15"/>
  <c r="AF12" i="15"/>
  <c r="AF11" i="16" s="1"/>
  <c r="AF31" i="15"/>
  <c r="AF21" i="16" s="1"/>
  <c r="AF25" i="15"/>
  <c r="AF11" i="15"/>
  <c r="AF10" i="16" s="1"/>
  <c r="AF32" i="15"/>
  <c r="AF23" i="16" s="1"/>
  <c r="AF26" i="15"/>
  <c r="AF27" i="15"/>
  <c r="AF28" i="15"/>
  <c r="AF20" i="16" s="1"/>
  <c r="AF16" i="15"/>
  <c r="AF15" i="16" s="1"/>
  <c r="AF15" i="15"/>
  <c r="AF14" i="16" s="1"/>
  <c r="AF19" i="15"/>
  <c r="AF17" i="15"/>
  <c r="AF16" i="16" s="1"/>
  <c r="AF18" i="15"/>
  <c r="AF17" i="16" s="1"/>
  <c r="B20" i="17"/>
  <c r="B26" i="17" s="1"/>
  <c r="B12" i="16"/>
  <c r="B20" i="16"/>
  <c r="B13" i="16"/>
  <c r="B18" i="16"/>
  <c r="B11" i="16"/>
  <c r="B22" i="16"/>
  <c r="B17" i="16"/>
  <c r="B7" i="16"/>
  <c r="B21" i="16"/>
  <c r="B10" i="15"/>
  <c r="B21" i="15" s="1"/>
  <c r="B10" i="16"/>
  <c r="B19" i="16"/>
  <c r="B23" i="15"/>
  <c r="B23" i="16"/>
  <c r="B15" i="16"/>
  <c r="B29" i="16"/>
  <c r="B26" i="16"/>
  <c r="B14" i="16"/>
  <c r="B31" i="16"/>
  <c r="S10" i="16"/>
  <c r="J13" i="16"/>
  <c r="AD10" i="15"/>
  <c r="M10" i="16"/>
  <c r="J10" i="16"/>
  <c r="AF29" i="15"/>
  <c r="AL24" i="15" l="1"/>
  <c r="AR17" i="16"/>
  <c r="G26" i="16"/>
  <c r="AL11" i="15"/>
  <c r="AO16" i="15"/>
  <c r="AC26" i="16"/>
  <c r="AG23" i="15"/>
  <c r="AN15" i="15"/>
  <c r="AM16" i="15"/>
  <c r="AL28" i="15"/>
  <c r="AL22" i="16"/>
  <c r="J10" i="15"/>
  <c r="J21" i="15" s="1"/>
  <c r="AM26" i="15"/>
  <c r="AO15" i="15"/>
  <c r="AM15" i="15"/>
  <c r="AR13" i="16"/>
  <c r="AL25" i="15"/>
  <c r="AO12" i="15"/>
  <c r="AP15" i="15"/>
  <c r="U26" i="16"/>
  <c r="H19" i="16"/>
  <c r="AQ13" i="15"/>
  <c r="AO12" i="16"/>
  <c r="AM12" i="15"/>
  <c r="AO13" i="15"/>
  <c r="AP11" i="15"/>
  <c r="AL38" i="15"/>
  <c r="AL19" i="15"/>
  <c r="AP14" i="16"/>
  <c r="AL27" i="15"/>
  <c r="V10" i="15"/>
  <c r="V21" i="15" s="1"/>
  <c r="V14" i="16"/>
  <c r="V9" i="16" s="1"/>
  <c r="AR14" i="15"/>
  <c r="AS12" i="15"/>
  <c r="AQ15" i="15"/>
  <c r="R10" i="16"/>
  <c r="AP10" i="16" s="1"/>
  <c r="AQ29" i="15"/>
  <c r="AS11" i="16"/>
  <c r="AN11" i="15"/>
  <c r="AL16" i="15"/>
  <c r="P10" i="15"/>
  <c r="P21" i="15" s="1"/>
  <c r="AL20" i="15"/>
  <c r="AP18" i="15"/>
  <c r="AL29" i="15"/>
  <c r="AL9" i="15"/>
  <c r="AP12" i="15"/>
  <c r="S26" i="16"/>
  <c r="AO15" i="16"/>
  <c r="AL30" i="15"/>
  <c r="K26" i="16"/>
  <c r="AP11" i="16"/>
  <c r="AL31" i="16"/>
  <c r="AQ12" i="16"/>
  <c r="AL18" i="16"/>
  <c r="AM15" i="16"/>
  <c r="AL7" i="16"/>
  <c r="AL20" i="16"/>
  <c r="AR12" i="16"/>
  <c r="AO14" i="16"/>
  <c r="E9" i="16"/>
  <c r="AR15" i="16"/>
  <c r="AM11" i="16"/>
  <c r="D9" i="16"/>
  <c r="AL15" i="16"/>
  <c r="AA9" i="16"/>
  <c r="AN15" i="16"/>
  <c r="P9" i="16"/>
  <c r="AP17" i="16"/>
  <c r="AL13" i="16"/>
  <c r="AL11" i="16"/>
  <c r="AM47" i="17"/>
  <c r="AR13" i="15"/>
  <c r="AQ18" i="15"/>
  <c r="AL14" i="15"/>
  <c r="Q10" i="15"/>
  <c r="Q21" i="15" s="1"/>
  <c r="AL14" i="16"/>
  <c r="R10" i="15"/>
  <c r="R21" i="15" s="1"/>
  <c r="AO11" i="15"/>
  <c r="E10" i="15"/>
  <c r="E21" i="15" s="1"/>
  <c r="X9" i="16"/>
  <c r="H9" i="16"/>
  <c r="Y9" i="16"/>
  <c r="AC9" i="16"/>
  <c r="Z10" i="15"/>
  <c r="AB9" i="16"/>
  <c r="AL12" i="16"/>
  <c r="AL26" i="15"/>
  <c r="AN13" i="15"/>
  <c r="AO11" i="16"/>
  <c r="AO14" i="15"/>
  <c r="O9" i="16"/>
  <c r="AM25" i="15"/>
  <c r="AR16" i="15"/>
  <c r="AM18" i="15"/>
  <c r="AO13" i="16"/>
  <c r="F26" i="16"/>
  <c r="AM17" i="16"/>
  <c r="AQ17" i="16"/>
  <c r="N10" i="15"/>
  <c r="N21" i="15" s="1"/>
  <c r="AN16" i="15"/>
  <c r="AL12" i="15"/>
  <c r="AM27" i="15"/>
  <c r="AR11" i="15"/>
  <c r="AR15" i="15"/>
  <c r="M10" i="15"/>
  <c r="M21" i="15" s="1"/>
  <c r="G9" i="16"/>
  <c r="AN14" i="16"/>
  <c r="W9" i="16"/>
  <c r="H10" i="15"/>
  <c r="H21" i="15" s="1"/>
  <c r="AN18" i="15"/>
  <c r="AM11" i="15"/>
  <c r="AE10" i="15"/>
  <c r="AR14" i="16"/>
  <c r="S10" i="15"/>
  <c r="S21" i="15" s="1"/>
  <c r="O10" i="15"/>
  <c r="O21" i="15" s="1"/>
  <c r="AL32" i="15"/>
  <c r="AL31" i="15"/>
  <c r="M9" i="16"/>
  <c r="AN17" i="16"/>
  <c r="AL23" i="16"/>
  <c r="AL21" i="16"/>
  <c r="AL13" i="15"/>
  <c r="AQ27" i="15"/>
  <c r="AP14" i="15"/>
  <c r="S9" i="16"/>
  <c r="U9" i="16"/>
  <c r="AP13" i="16"/>
  <c r="L9" i="16"/>
  <c r="T9" i="16"/>
  <c r="I10" i="15"/>
  <c r="I21" i="15" s="1"/>
  <c r="C10" i="15"/>
  <c r="C21" i="15" s="1"/>
  <c r="AM12" i="16"/>
  <c r="Q10" i="16"/>
  <c r="Q9" i="16" s="1"/>
  <c r="AP13" i="15"/>
  <c r="G10" i="15"/>
  <c r="G21" i="15" s="1"/>
  <c r="L10" i="15"/>
  <c r="L21" i="15" s="1"/>
  <c r="F10" i="15"/>
  <c r="F21" i="15" s="1"/>
  <c r="AL15" i="15"/>
  <c r="AO17" i="16"/>
  <c r="AQ14" i="15"/>
  <c r="I9" i="16"/>
  <c r="AM13" i="15"/>
  <c r="AQ12" i="15"/>
  <c r="K10" i="15"/>
  <c r="K21" i="15" s="1"/>
  <c r="R12" i="16"/>
  <c r="AP12" i="16" s="1"/>
  <c r="AM29" i="15"/>
  <c r="W10" i="15"/>
  <c r="AP16" i="15"/>
  <c r="AO18" i="15"/>
  <c r="AQ13" i="16"/>
  <c r="AR12" i="15"/>
  <c r="AF10" i="15"/>
  <c r="AF21" i="15" s="1"/>
  <c r="F14" i="16"/>
  <c r="AM14" i="16" s="1"/>
  <c r="AQ11" i="16"/>
  <c r="K9" i="16"/>
  <c r="Y10" i="15"/>
  <c r="Y21" i="15" s="1"/>
  <c r="X10" i="15"/>
  <c r="X21" i="15" s="1"/>
  <c r="AL17" i="16"/>
  <c r="AS26" i="15"/>
  <c r="U10" i="15"/>
  <c r="U21" i="15" s="1"/>
  <c r="T10" i="15"/>
  <c r="T21" i="15" s="1"/>
  <c r="AP15" i="16"/>
  <c r="AN14" i="15"/>
  <c r="AM13" i="16"/>
  <c r="AQ15" i="16"/>
  <c r="AN11" i="16"/>
  <c r="AR11" i="16"/>
  <c r="AB10" i="15"/>
  <c r="AB21" i="15" s="1"/>
  <c r="J12" i="16"/>
  <c r="AN12" i="16" s="1"/>
  <c r="B9" i="16"/>
  <c r="B8" i="16" s="1"/>
  <c r="B24" i="16" s="1"/>
  <c r="AL18" i="15"/>
  <c r="AF9" i="16"/>
  <c r="AA10" i="15"/>
  <c r="AA21" i="15" s="1"/>
  <c r="AN13" i="16"/>
  <c r="AM14" i="15"/>
  <c r="AQ16" i="15"/>
  <c r="AN12" i="15"/>
  <c r="D10" i="15"/>
  <c r="D21" i="15" s="1"/>
  <c r="AQ11" i="15"/>
  <c r="S19" i="16"/>
  <c r="AF19" i="16"/>
  <c r="AE22" i="16"/>
  <c r="AS22" i="16" s="1"/>
  <c r="AS30" i="15"/>
  <c r="V19" i="16"/>
  <c r="V23" i="15"/>
  <c r="AQ24" i="15"/>
  <c r="D26" i="16"/>
  <c r="AP27" i="15"/>
  <c r="R23" i="15"/>
  <c r="R19" i="16"/>
  <c r="AP24" i="15"/>
  <c r="R41" i="17"/>
  <c r="BC45" i="17"/>
  <c r="AV45" i="17"/>
  <c r="Y23" i="15"/>
  <c r="Y19" i="16"/>
  <c r="AO26" i="15"/>
  <c r="N20" i="16"/>
  <c r="AO20" i="16" s="1"/>
  <c r="AO28" i="15"/>
  <c r="N41" i="17"/>
  <c r="L20" i="17"/>
  <c r="L26" i="17" s="1"/>
  <c r="L41" i="17"/>
  <c r="Z29" i="16"/>
  <c r="AR29" i="16" s="1"/>
  <c r="AR33" i="15"/>
  <c r="AR31" i="15"/>
  <c r="Z21" i="16"/>
  <c r="AR21" i="16" s="1"/>
  <c r="M23" i="15"/>
  <c r="M19" i="16"/>
  <c r="M41" i="17"/>
  <c r="AX18" i="17"/>
  <c r="AB26" i="16"/>
  <c r="J21" i="16"/>
  <c r="AN21" i="16" s="1"/>
  <c r="AN31" i="15"/>
  <c r="P41" i="17"/>
  <c r="AE20" i="17"/>
  <c r="AE26" i="17" s="1"/>
  <c r="BG18" i="17"/>
  <c r="BG21" i="17" s="1"/>
  <c r="F20" i="17"/>
  <c r="F26" i="17" s="1"/>
  <c r="Q23" i="15"/>
  <c r="Q20" i="17"/>
  <c r="Q26" i="17" s="1"/>
  <c r="D23" i="15"/>
  <c r="D19" i="16"/>
  <c r="R7" i="16"/>
  <c r="AP7" i="16" s="1"/>
  <c r="AP9" i="15"/>
  <c r="R29" i="16"/>
  <c r="AP29" i="16" s="1"/>
  <c r="AP33" i="15"/>
  <c r="R22" i="16"/>
  <c r="AP22" i="16" s="1"/>
  <c r="AP30" i="15"/>
  <c r="BC18" i="17"/>
  <c r="BC21" i="17" s="1"/>
  <c r="K20" i="17"/>
  <c r="K26" i="17" s="1"/>
  <c r="E19" i="16"/>
  <c r="E23" i="15"/>
  <c r="E41" i="17"/>
  <c r="AP18" i="17"/>
  <c r="X19" i="16"/>
  <c r="X23" i="15"/>
  <c r="BI18" i="17"/>
  <c r="BI21" i="17" s="1"/>
  <c r="AM31" i="15"/>
  <c r="H21" i="16"/>
  <c r="AM21" i="16" s="1"/>
  <c r="H26" i="17"/>
  <c r="Y20" i="17"/>
  <c r="Y26" i="17" s="1"/>
  <c r="Y44" i="17" s="1"/>
  <c r="BJ18" i="17"/>
  <c r="BJ21" i="17" s="1"/>
  <c r="N23" i="16"/>
  <c r="AO23" i="16" s="1"/>
  <c r="AO32" i="15"/>
  <c r="AY33" i="17"/>
  <c r="AC41" i="17"/>
  <c r="G20" i="17"/>
  <c r="G26" i="17" s="1"/>
  <c r="L26" i="16"/>
  <c r="AW33" i="17"/>
  <c r="Z31" i="16"/>
  <c r="AR31" i="16" s="1"/>
  <c r="AR38" i="15"/>
  <c r="Z23" i="15"/>
  <c r="Z19" i="16"/>
  <c r="AR24" i="15"/>
  <c r="AB23" i="15"/>
  <c r="AB19" i="16"/>
  <c r="C23" i="15"/>
  <c r="C19" i="16"/>
  <c r="AN27" i="15"/>
  <c r="AE17" i="16"/>
  <c r="AS27" i="15"/>
  <c r="V20" i="16"/>
  <c r="AQ20" i="16" s="1"/>
  <c r="AQ28" i="15"/>
  <c r="V41" i="17"/>
  <c r="F29" i="16"/>
  <c r="F23" i="15"/>
  <c r="F19" i="16"/>
  <c r="AM24" i="15"/>
  <c r="U19" i="16"/>
  <c r="U23" i="15"/>
  <c r="BF18" i="17"/>
  <c r="BF21" i="17" s="1"/>
  <c r="BB45" i="17"/>
  <c r="BE18" i="17"/>
  <c r="BE21" i="17" s="1"/>
  <c r="R31" i="16"/>
  <c r="O41" i="17"/>
  <c r="AZ45" i="17"/>
  <c r="X26" i="16"/>
  <c r="AQ26" i="15"/>
  <c r="I26" i="16"/>
  <c r="N7" i="16"/>
  <c r="AO7" i="16" s="1"/>
  <c r="AO9" i="15"/>
  <c r="AC20" i="17"/>
  <c r="AC26" i="17" s="1"/>
  <c r="W41" i="17"/>
  <c r="BH45" i="17"/>
  <c r="L19" i="16"/>
  <c r="L23" i="15"/>
  <c r="AR27" i="15"/>
  <c r="Z22" i="16"/>
  <c r="AR22" i="16" s="1"/>
  <c r="AR30" i="15"/>
  <c r="S20" i="17"/>
  <c r="S26" i="17" s="1"/>
  <c r="BD33" i="17"/>
  <c r="AN33" i="17"/>
  <c r="J7" i="16"/>
  <c r="AN7" i="16" s="1"/>
  <c r="AN9" i="15"/>
  <c r="J29" i="16"/>
  <c r="AN24" i="15"/>
  <c r="J19" i="16"/>
  <c r="J23" i="15"/>
  <c r="J41" i="17"/>
  <c r="P19" i="16"/>
  <c r="P20" i="17"/>
  <c r="P26" i="17" s="1"/>
  <c r="AE16" i="16"/>
  <c r="V23" i="16"/>
  <c r="BG45" i="17"/>
  <c r="BG33" i="17"/>
  <c r="F22" i="16"/>
  <c r="AM22" i="16" s="1"/>
  <c r="AM30" i="15"/>
  <c r="AQ18" i="17"/>
  <c r="U41" i="17"/>
  <c r="Q19" i="16"/>
  <c r="AP26" i="15"/>
  <c r="BC33" i="17"/>
  <c r="AA41" i="17"/>
  <c r="AP45" i="17"/>
  <c r="BI45" i="17"/>
  <c r="H23" i="15"/>
  <c r="AS18" i="17"/>
  <c r="AT18" i="17"/>
  <c r="N18" i="16"/>
  <c r="AO18" i="16" s="1"/>
  <c r="AO20" i="15"/>
  <c r="AO25" i="15"/>
  <c r="N31" i="16"/>
  <c r="AO31" i="16" s="1"/>
  <c r="AO38" i="15"/>
  <c r="Z7" i="16"/>
  <c r="AR7" i="16" s="1"/>
  <c r="AR9" i="15"/>
  <c r="M20" i="17"/>
  <c r="M26" i="17" s="1"/>
  <c r="S23" i="15"/>
  <c r="C26" i="16"/>
  <c r="C20" i="17"/>
  <c r="C26" i="17" s="1"/>
  <c r="J22" i="16"/>
  <c r="AN22" i="16" s="1"/>
  <c r="AN30" i="15"/>
  <c r="AU18" i="17"/>
  <c r="AE23" i="16"/>
  <c r="AS23" i="16" s="1"/>
  <c r="AS32" i="15"/>
  <c r="V7" i="16"/>
  <c r="AQ7" i="16" s="1"/>
  <c r="AQ9" i="15"/>
  <c r="F20" i="16"/>
  <c r="AM20" i="16" s="1"/>
  <c r="AM28" i="15"/>
  <c r="AO18" i="17"/>
  <c r="AP29" i="15"/>
  <c r="R20" i="17"/>
  <c r="R26" i="17" s="1"/>
  <c r="AA23" i="15"/>
  <c r="AA19" i="16"/>
  <c r="AN38" i="15"/>
  <c r="K31" i="16"/>
  <c r="AN31" i="16" s="1"/>
  <c r="K44" i="17"/>
  <c r="AV18" i="17"/>
  <c r="E20" i="17"/>
  <c r="E26" i="17" s="1"/>
  <c r="BJ33" i="17"/>
  <c r="I23" i="15"/>
  <c r="N21" i="16"/>
  <c r="AO21" i="16" s="1"/>
  <c r="AO31" i="15"/>
  <c r="N26" i="16"/>
  <c r="N20" i="17"/>
  <c r="N26" i="17" s="1"/>
  <c r="G41" i="17"/>
  <c r="AR45" i="17"/>
  <c r="AR26" i="15"/>
  <c r="AX33" i="17"/>
  <c r="AN26" i="15"/>
  <c r="AF23" i="15"/>
  <c r="BA33" i="17"/>
  <c r="AS25" i="15"/>
  <c r="AE41" i="17"/>
  <c r="F41" i="17"/>
  <c r="AQ45" i="17"/>
  <c r="AQ33" i="17"/>
  <c r="U20" i="17"/>
  <c r="U26" i="17" s="1"/>
  <c r="BB18" i="17"/>
  <c r="BB21" i="17" s="1"/>
  <c r="D20" i="17"/>
  <c r="D26" i="17" s="1"/>
  <c r="D41" i="17"/>
  <c r="AP20" i="15"/>
  <c r="R18" i="16"/>
  <c r="AP18" i="16" s="1"/>
  <c r="O23" i="15"/>
  <c r="O19" i="16"/>
  <c r="AZ33" i="17"/>
  <c r="AZ18" i="17"/>
  <c r="B44" i="17"/>
  <c r="AP33" i="17"/>
  <c r="AM19" i="15"/>
  <c r="H26" i="16"/>
  <c r="AS45" i="17"/>
  <c r="AT45" i="17"/>
  <c r="AO27" i="15"/>
  <c r="W19" i="16"/>
  <c r="W23" i="15"/>
  <c r="BH18" i="17"/>
  <c r="BH21" i="17" s="1"/>
  <c r="AW18" i="17"/>
  <c r="AR29" i="15"/>
  <c r="Z23" i="16"/>
  <c r="AR23" i="16" s="1"/>
  <c r="AR32" i="15"/>
  <c r="Z20" i="17"/>
  <c r="Z26" i="17" s="1"/>
  <c r="Z44" i="17" s="1"/>
  <c r="AB20" i="17"/>
  <c r="AB26" i="17" s="1"/>
  <c r="BD18" i="17"/>
  <c r="BD21" i="17" s="1"/>
  <c r="AN29" i="15"/>
  <c r="J23" i="16"/>
  <c r="AN23" i="16" s="1"/>
  <c r="AN32" i="15"/>
  <c r="AU33" i="17"/>
  <c r="P23" i="15"/>
  <c r="BA18" i="17"/>
  <c r="AE21" i="16"/>
  <c r="AS21" i="16" s="1"/>
  <c r="AS31" i="15"/>
  <c r="V18" i="16"/>
  <c r="AQ18" i="16" s="1"/>
  <c r="AQ20" i="15"/>
  <c r="V21" i="16"/>
  <c r="AQ21" i="16" s="1"/>
  <c r="AQ31" i="15"/>
  <c r="V26" i="16"/>
  <c r="V20" i="17"/>
  <c r="V26" i="17" s="1"/>
  <c r="F7" i="16"/>
  <c r="AM7" i="16" s="1"/>
  <c r="AM9" i="15"/>
  <c r="BF33" i="17"/>
  <c r="Q26" i="16"/>
  <c r="T26" i="16"/>
  <c r="T41" i="17"/>
  <c r="T44" i="17" s="1"/>
  <c r="BE33" i="17"/>
  <c r="AO45" i="17"/>
  <c r="AP19" i="15"/>
  <c r="R26" i="16"/>
  <c r="R20" i="16"/>
  <c r="AP20" i="16" s="1"/>
  <c r="AP28" i="15"/>
  <c r="AP25" i="15"/>
  <c r="O20" i="17"/>
  <c r="O26" i="17" s="1"/>
  <c r="AA26" i="16"/>
  <c r="K23" i="15"/>
  <c r="K19" i="16"/>
  <c r="AQ25" i="15"/>
  <c r="X20" i="17"/>
  <c r="X26" i="17" s="1"/>
  <c r="X44" i="17" s="1"/>
  <c r="H41" i="17"/>
  <c r="I19" i="16"/>
  <c r="I20" i="17"/>
  <c r="I26" i="17" s="1"/>
  <c r="I44" i="17" s="1"/>
  <c r="N29" i="16"/>
  <c r="N19" i="16"/>
  <c r="N23" i="15"/>
  <c r="AO24" i="15"/>
  <c r="AO29" i="15"/>
  <c r="AC23" i="15"/>
  <c r="AC19" i="16"/>
  <c r="AQ30" i="15"/>
  <c r="W22" i="16"/>
  <c r="AQ22" i="16" s="1"/>
  <c r="W20" i="17"/>
  <c r="W26" i="17" s="1"/>
  <c r="AR19" i="15"/>
  <c r="Z26" i="16"/>
  <c r="AR25" i="15"/>
  <c r="S41" i="17"/>
  <c r="C41" i="17"/>
  <c r="AN18" i="17"/>
  <c r="J18" i="16"/>
  <c r="AN18" i="16" s="1"/>
  <c r="AN20" i="15"/>
  <c r="J20" i="17"/>
  <c r="J26" i="17" s="1"/>
  <c r="AO19" i="15"/>
  <c r="P26" i="16"/>
  <c r="AE20" i="16"/>
  <c r="AS20" i="16" s="1"/>
  <c r="AS28" i="15"/>
  <c r="AE19" i="16"/>
  <c r="AE23" i="15"/>
  <c r="AS24" i="15"/>
  <c r="F18" i="16"/>
  <c r="AM18" i="16" s="1"/>
  <c r="AM20" i="15"/>
  <c r="AM38" i="15"/>
  <c r="F31" i="16"/>
  <c r="AM31" i="16" s="1"/>
  <c r="Q41" i="17"/>
  <c r="T23" i="15"/>
  <c r="T19" i="16"/>
  <c r="R21" i="16"/>
  <c r="AP21" i="16" s="1"/>
  <c r="AP31" i="15"/>
  <c r="O26" i="16"/>
  <c r="AA20" i="17"/>
  <c r="AA26" i="17" s="1"/>
  <c r="Y26" i="16"/>
  <c r="AM32" i="15"/>
  <c r="I23" i="16"/>
  <c r="AM23" i="16" s="1"/>
  <c r="N22" i="16"/>
  <c r="AO22" i="16" s="1"/>
  <c r="AO30" i="15"/>
  <c r="AY18" i="17"/>
  <c r="AY47" i="17" s="1"/>
  <c r="G19" i="16"/>
  <c r="G23" i="15"/>
  <c r="AR33" i="17"/>
  <c r="AR18" i="17"/>
  <c r="AW45" i="17"/>
  <c r="Z18" i="16"/>
  <c r="AR18" i="16" s="1"/>
  <c r="AR20" i="15"/>
  <c r="Z20" i="16"/>
  <c r="AR20" i="16" s="1"/>
  <c r="AR28" i="15"/>
  <c r="AB41" i="17"/>
  <c r="AN19" i="15"/>
  <c r="J26" i="16"/>
  <c r="AN28" i="15"/>
  <c r="J20" i="16"/>
  <c r="AN20" i="16" s="1"/>
  <c r="AN25" i="15"/>
  <c r="B36" i="15"/>
  <c r="B42" i="15" s="1"/>
  <c r="AF26" i="16"/>
  <c r="C9" i="16"/>
  <c r="AL10" i="16"/>
  <c r="AN10" i="16"/>
  <c r="Z21" i="15"/>
  <c r="Z36" i="15" s="1"/>
  <c r="Z42" i="15" s="1"/>
  <c r="AD9" i="16"/>
  <c r="AR10" i="16"/>
  <c r="Z9" i="16"/>
  <c r="N9" i="16"/>
  <c r="AM10" i="16"/>
  <c r="AQ10" i="16"/>
  <c r="AG19" i="15"/>
  <c r="AS19" i="16" l="1"/>
  <c r="O36" i="15"/>
  <c r="O42" i="15" s="1"/>
  <c r="AB36" i="15"/>
  <c r="AB42" i="15" s="1"/>
  <c r="AS23" i="15"/>
  <c r="BI47" i="17"/>
  <c r="AS47" i="17"/>
  <c r="S44" i="17"/>
  <c r="BJ47" i="17"/>
  <c r="AO47" i="17"/>
  <c r="AT47" i="17"/>
  <c r="AX47" i="17"/>
  <c r="L36" i="15"/>
  <c r="L42" i="15" s="1"/>
  <c r="P36" i="15"/>
  <c r="P42" i="15" s="1"/>
  <c r="N36" i="15"/>
  <c r="N42" i="15" s="1"/>
  <c r="AB44" i="17"/>
  <c r="AN47" i="17"/>
  <c r="AN10" i="15"/>
  <c r="AN21" i="15" s="1"/>
  <c r="D36" i="15"/>
  <c r="D42" i="15" s="1"/>
  <c r="AQ14" i="16"/>
  <c r="AO10" i="15"/>
  <c r="AO21" i="15" s="1"/>
  <c r="BF47" i="17"/>
  <c r="E8" i="16"/>
  <c r="E24" i="16" s="1"/>
  <c r="E5" i="16" s="1"/>
  <c r="J36" i="15"/>
  <c r="J42" i="15" s="1"/>
  <c r="P8" i="16"/>
  <c r="P24" i="16" s="1"/>
  <c r="P5" i="16" s="1"/>
  <c r="AC8" i="16"/>
  <c r="AC24" i="16" s="1"/>
  <c r="AC27" i="16" s="1"/>
  <c r="AC30" i="16" s="1"/>
  <c r="AC32" i="16" s="1"/>
  <c r="BE47" i="17"/>
  <c r="H36" i="15"/>
  <c r="H42" i="15" s="1"/>
  <c r="AP10" i="15"/>
  <c r="AP21" i="15" s="1"/>
  <c r="R9" i="16"/>
  <c r="AP9" i="16" s="1"/>
  <c r="C36" i="15"/>
  <c r="C42" i="15" s="1"/>
  <c r="AL23" i="15"/>
  <c r="AB8" i="16"/>
  <c r="AB24" i="16" s="1"/>
  <c r="AB27" i="16" s="1"/>
  <c r="AB30" i="16" s="1"/>
  <c r="AB32" i="16" s="1"/>
  <c r="F9" i="16"/>
  <c r="AM9" i="16" s="1"/>
  <c r="AL19" i="16"/>
  <c r="G8" i="16"/>
  <c r="G24" i="16" s="1"/>
  <c r="G5" i="16" s="1"/>
  <c r="O8" i="16"/>
  <c r="O24" i="16" s="1"/>
  <c r="O5" i="16" s="1"/>
  <c r="M8" i="16"/>
  <c r="M24" i="16" s="1"/>
  <c r="M27" i="16" s="1"/>
  <c r="J9" i="16"/>
  <c r="J8" i="16" s="1"/>
  <c r="D8" i="16"/>
  <c r="D24" i="16" s="1"/>
  <c r="D25" i="16" s="1"/>
  <c r="AM26" i="16"/>
  <c r="Q8" i="16"/>
  <c r="Q24" i="16" s="1"/>
  <c r="Q25" i="16" s="1"/>
  <c r="AN26" i="16"/>
  <c r="AL26" i="16"/>
  <c r="L8" i="16"/>
  <c r="L24" i="16" s="1"/>
  <c r="L5" i="16" s="1"/>
  <c r="H8" i="16"/>
  <c r="H24" i="16" s="1"/>
  <c r="H25" i="16" s="1"/>
  <c r="AA8" i="16"/>
  <c r="AA24" i="16" s="1"/>
  <c r="AA25" i="16" s="1"/>
  <c r="K8" i="16"/>
  <c r="K24" i="16" s="1"/>
  <c r="K25" i="16" s="1"/>
  <c r="K36" i="15"/>
  <c r="K42" i="15" s="1"/>
  <c r="AA36" i="15"/>
  <c r="AA42" i="15" s="1"/>
  <c r="G44" i="17"/>
  <c r="H44" i="17"/>
  <c r="BA47" i="17"/>
  <c r="AQ47" i="17"/>
  <c r="AU47" i="17"/>
  <c r="BD47" i="17"/>
  <c r="O44" i="17"/>
  <c r="M44" i="17"/>
  <c r="L44" i="17"/>
  <c r="F44" i="17"/>
  <c r="AE44" i="17"/>
  <c r="AQ10" i="15"/>
  <c r="AO10" i="16"/>
  <c r="AL10" i="15"/>
  <c r="AL21" i="15" s="1"/>
  <c r="AO23" i="15"/>
  <c r="AF8" i="16"/>
  <c r="AF24" i="16" s="1"/>
  <c r="AF25" i="16" s="1"/>
  <c r="W8" i="16"/>
  <c r="W24" i="16" s="1"/>
  <c r="AM10" i="15"/>
  <c r="AM21" i="15" s="1"/>
  <c r="G36" i="15"/>
  <c r="G42" i="15" s="1"/>
  <c r="F36" i="15"/>
  <c r="F42" i="15" s="1"/>
  <c r="AR26" i="16"/>
  <c r="AP47" i="17"/>
  <c r="AZ47" i="17"/>
  <c r="AP23" i="15"/>
  <c r="AA44" i="17"/>
  <c r="BG47" i="17"/>
  <c r="J44" i="17"/>
  <c r="AM19" i="16"/>
  <c r="AQ19" i="16"/>
  <c r="AV47" i="17"/>
  <c r="AN23" i="15"/>
  <c r="AM23" i="15"/>
  <c r="AW47" i="17"/>
  <c r="AR47" i="17"/>
  <c r="AN19" i="16"/>
  <c r="AR23" i="15"/>
  <c r="AC44" i="17"/>
  <c r="E44" i="17"/>
  <c r="N44" i="17"/>
  <c r="BC47" i="17"/>
  <c r="D44" i="17"/>
  <c r="U44" i="17"/>
  <c r="AR19" i="16"/>
  <c r="R44" i="17"/>
  <c r="I8" i="16"/>
  <c r="I24" i="16" s="1"/>
  <c r="I5" i="16" s="1"/>
  <c r="AO19" i="16"/>
  <c r="AE9" i="16"/>
  <c r="AE8" i="16" s="1"/>
  <c r="AE24" i="16" s="1"/>
  <c r="BH47" i="17"/>
  <c r="V44" i="17"/>
  <c r="P44" i="17"/>
  <c r="AQ23" i="15"/>
  <c r="Q44" i="17"/>
  <c r="C44" i="17"/>
  <c r="AP26" i="16"/>
  <c r="AO26" i="16"/>
  <c r="W44" i="17"/>
  <c r="AP19" i="16"/>
  <c r="B5" i="16"/>
  <c r="B27" i="16"/>
  <c r="B30" i="16" s="1"/>
  <c r="B32" i="16" s="1"/>
  <c r="B25" i="16"/>
  <c r="C8" i="16"/>
  <c r="AL9" i="16"/>
  <c r="AR9" i="16"/>
  <c r="Z8" i="16"/>
  <c r="Z24" i="16" s="1"/>
  <c r="AO9" i="16"/>
  <c r="N8" i="16"/>
  <c r="AD8" i="16"/>
  <c r="AQ9" i="16"/>
  <c r="V8" i="16"/>
  <c r="P37" i="12"/>
  <c r="O41" i="12"/>
  <c r="P38" i="12"/>
  <c r="M41" i="12"/>
  <c r="N41" i="12"/>
  <c r="J41" i="12"/>
  <c r="K38" i="12"/>
  <c r="K39" i="12"/>
  <c r="K40" i="12"/>
  <c r="I41" i="12"/>
  <c r="G41" i="12"/>
  <c r="C41" i="12"/>
  <c r="D41" i="12"/>
  <c r="E41" i="12"/>
  <c r="B41" i="12"/>
  <c r="F39" i="12"/>
  <c r="H37" i="12"/>
  <c r="H41" i="12" s="1"/>
  <c r="F37" i="12"/>
  <c r="E25" i="16" l="1"/>
  <c r="E27" i="16"/>
  <c r="E28" i="16" s="1"/>
  <c r="AN9" i="16"/>
  <c r="AN8" i="16" s="1"/>
  <c r="AN24" i="16" s="1"/>
  <c r="AN25" i="16" s="1"/>
  <c r="M5" i="16"/>
  <c r="M25" i="16"/>
  <c r="P25" i="16"/>
  <c r="P27" i="16"/>
  <c r="P28" i="16" s="1"/>
  <c r="AB25" i="16"/>
  <c r="AC25" i="16"/>
  <c r="Q5" i="16"/>
  <c r="O27" i="16"/>
  <c r="O30" i="16" s="1"/>
  <c r="O32" i="16" s="1"/>
  <c r="AL8" i="16"/>
  <c r="AL24" i="16" s="1"/>
  <c r="AL27" i="16" s="1"/>
  <c r="O25" i="16"/>
  <c r="F8" i="16"/>
  <c r="F24" i="16" s="1"/>
  <c r="F5" i="16" s="1"/>
  <c r="Q27" i="16"/>
  <c r="Q28" i="16" s="1"/>
  <c r="L25" i="16"/>
  <c r="P41" i="12"/>
  <c r="D5" i="16"/>
  <c r="AB28" i="16"/>
  <c r="G25" i="16"/>
  <c r="G27" i="16"/>
  <c r="G28" i="16" s="1"/>
  <c r="D27" i="16"/>
  <c r="D30" i="16" s="1"/>
  <c r="D32" i="16" s="1"/>
  <c r="H27" i="16"/>
  <c r="H30" i="16" s="1"/>
  <c r="H32" i="16" s="1"/>
  <c r="AA27" i="16"/>
  <c r="H5" i="16"/>
  <c r="AM8" i="16"/>
  <c r="AM24" i="16" s="1"/>
  <c r="AM25" i="16" s="1"/>
  <c r="AR8" i="16"/>
  <c r="AR24" i="16" s="1"/>
  <c r="AR25" i="16" s="1"/>
  <c r="L27" i="16"/>
  <c r="L28" i="16" s="1"/>
  <c r="B28" i="16"/>
  <c r="AC28" i="16"/>
  <c r="K27" i="16"/>
  <c r="K30" i="16" s="1"/>
  <c r="K32" i="16" s="1"/>
  <c r="K5" i="16"/>
  <c r="AF27" i="16"/>
  <c r="W25" i="16"/>
  <c r="I25" i="16"/>
  <c r="I27" i="16"/>
  <c r="I28" i="16" s="1"/>
  <c r="AE25" i="16"/>
  <c r="AO8" i="16"/>
  <c r="AO24" i="16" s="1"/>
  <c r="AO25" i="16" s="1"/>
  <c r="C24" i="16"/>
  <c r="C5" i="16" s="1"/>
  <c r="AD24" i="16"/>
  <c r="Z27" i="16"/>
  <c r="Z25" i="16"/>
  <c r="J24" i="16"/>
  <c r="J5" i="16" s="1"/>
  <c r="M28" i="16"/>
  <c r="N24" i="16"/>
  <c r="N5" i="16" s="1"/>
  <c r="V24" i="16"/>
  <c r="V5" i="16" s="1"/>
  <c r="K37" i="12"/>
  <c r="K41" i="12" s="1"/>
  <c r="L41" i="12"/>
  <c r="F41" i="12"/>
  <c r="P30" i="16" l="1"/>
  <c r="P32" i="16" s="1"/>
  <c r="AL25" i="16"/>
  <c r="O28" i="16"/>
  <c r="AM27" i="16"/>
  <c r="AM28" i="16" s="1"/>
  <c r="G30" i="16"/>
  <c r="G32" i="16" s="1"/>
  <c r="L30" i="16"/>
  <c r="L32" i="16" s="1"/>
  <c r="AO27" i="16"/>
  <c r="AO28" i="16" s="1"/>
  <c r="D28" i="16"/>
  <c r="H28" i="16"/>
  <c r="K28" i="16"/>
  <c r="AR27" i="16"/>
  <c r="AR30" i="16" s="1"/>
  <c r="AR32" i="16" s="1"/>
  <c r="AA30" i="16"/>
  <c r="AA32" i="16" s="1"/>
  <c r="AA28" i="16"/>
  <c r="AN27" i="16"/>
  <c r="AN28" i="16" s="1"/>
  <c r="AF28" i="16"/>
  <c r="C27" i="16"/>
  <c r="C25" i="16"/>
  <c r="AL28" i="16"/>
  <c r="N25" i="16"/>
  <c r="N27" i="16"/>
  <c r="Z30" i="16"/>
  <c r="Z32" i="16" s="1"/>
  <c r="Z28" i="16"/>
  <c r="AD25" i="16"/>
  <c r="F27" i="16"/>
  <c r="F25" i="16"/>
  <c r="J27" i="16"/>
  <c r="J25" i="16"/>
  <c r="V25" i="16"/>
  <c r="V27" i="16"/>
  <c r="AR28" i="16" l="1"/>
  <c r="C30" i="16"/>
  <c r="C32" i="16" s="1"/>
  <c r="C28" i="16"/>
  <c r="J28" i="16"/>
  <c r="J30" i="16"/>
  <c r="J32" i="16" s="1"/>
  <c r="N30" i="16"/>
  <c r="N32" i="16" s="1"/>
  <c r="N28" i="16"/>
  <c r="F28" i="16"/>
  <c r="F30" i="16"/>
  <c r="F32" i="16" s="1"/>
  <c r="V28" i="16"/>
  <c r="AR33" i="4" l="1"/>
  <c r="AL38" i="4"/>
  <c r="AD19" i="12"/>
  <c r="AD23" i="12" l="1"/>
  <c r="AD27" i="12"/>
  <c r="BR12" i="17" l="1"/>
  <c r="AG22" i="3"/>
  <c r="AG21" i="3"/>
  <c r="AF7" i="3"/>
  <c r="AS12" i="4"/>
  <c r="AS31" i="4"/>
  <c r="AS30" i="4"/>
  <c r="AF23" i="4"/>
  <c r="AG18" i="4"/>
  <c r="AG17" i="4"/>
  <c r="AG16" i="4"/>
  <c r="AG15" i="4"/>
  <c r="AG14" i="4"/>
  <c r="AG13" i="4"/>
  <c r="AG11" i="4"/>
  <c r="AF10" i="4"/>
  <c r="AS11" i="4" l="1"/>
  <c r="AG10" i="4"/>
  <c r="AG11" i="15"/>
  <c r="AG13" i="3"/>
  <c r="AG14" i="15"/>
  <c r="AG12" i="3"/>
  <c r="AG13" i="15"/>
  <c r="AG14" i="3"/>
  <c r="AG15" i="15"/>
  <c r="AG15" i="3"/>
  <c r="AG16" i="15"/>
  <c r="AG16" i="3"/>
  <c r="AG17" i="15"/>
  <c r="AG17" i="3"/>
  <c r="AG18" i="15"/>
  <c r="AG10" i="3"/>
  <c r="AS18" i="4"/>
  <c r="AS17" i="4"/>
  <c r="AS13" i="4"/>
  <c r="AS16" i="4"/>
  <c r="AS15" i="4"/>
  <c r="BR43" i="17"/>
  <c r="AS14" i="4"/>
  <c r="AG11" i="3"/>
  <c r="AG12" i="16" l="1"/>
  <c r="AS12" i="16" s="1"/>
  <c r="AS13" i="15"/>
  <c r="AG17" i="16"/>
  <c r="AS17" i="16" s="1"/>
  <c r="AS18" i="15"/>
  <c r="AG13" i="16"/>
  <c r="AS13" i="16" s="1"/>
  <c r="AS14" i="15"/>
  <c r="AG16" i="16"/>
  <c r="AS16" i="16" s="1"/>
  <c r="AS17" i="15"/>
  <c r="AG10" i="16"/>
  <c r="AG10" i="15"/>
  <c r="AS10" i="15" s="1"/>
  <c r="AS11" i="15"/>
  <c r="AG15" i="16"/>
  <c r="AS15" i="16" s="1"/>
  <c r="AS16" i="15"/>
  <c r="AG14" i="16"/>
  <c r="AS14" i="16" s="1"/>
  <c r="AS15" i="15"/>
  <c r="AG9" i="3"/>
  <c r="AG9" i="16" l="1"/>
  <c r="AS9" i="16" s="1"/>
  <c r="AS10" i="16"/>
  <c r="Y35" i="15"/>
  <c r="Y34" i="15"/>
  <c r="AC34" i="15" l="1"/>
  <c r="AB40" i="15"/>
  <c r="AB35" i="15"/>
  <c r="Z34" i="15"/>
  <c r="W34" i="15"/>
  <c r="AC39" i="15"/>
  <c r="AD35" i="15"/>
  <c r="X39" i="15"/>
  <c r="V35" i="15"/>
  <c r="X34" i="15"/>
  <c r="W35" i="15"/>
  <c r="X40" i="15"/>
  <c r="AA35" i="15"/>
  <c r="V34" i="15"/>
  <c r="AC35" i="15"/>
  <c r="AC40" i="15"/>
  <c r="AD40" i="15"/>
  <c r="Z35" i="15"/>
  <c r="W39" i="15"/>
  <c r="W40" i="15"/>
  <c r="AD39" i="15"/>
  <c r="AA34" i="15"/>
  <c r="AQ34" i="15" l="1"/>
  <c r="AR35" i="15"/>
  <c r="AR35" i="4"/>
  <c r="Z39" i="15"/>
  <c r="AB34" i="15"/>
  <c r="AR34" i="15" s="1"/>
  <c r="Y40" i="4"/>
  <c r="AB39" i="15"/>
  <c r="Y39" i="4"/>
  <c r="AD34" i="15"/>
  <c r="AQ34" i="4"/>
  <c r="V33" i="4"/>
  <c r="V33" i="15" s="1"/>
  <c r="AR34" i="4"/>
  <c r="AE35" i="15"/>
  <c r="Z40" i="15"/>
  <c r="AF40" i="15"/>
  <c r="AE34" i="15"/>
  <c r="AQ35" i="4" l="1"/>
  <c r="X35" i="15"/>
  <c r="AQ35" i="15" s="1"/>
  <c r="AE40" i="15"/>
  <c r="AG20" i="15"/>
  <c r="AG18" i="16" s="1"/>
  <c r="AG8" i="16" s="1"/>
  <c r="AG21" i="4"/>
  <c r="Y38" i="4"/>
  <c r="Y38" i="15" s="1"/>
  <c r="Y39" i="15"/>
  <c r="AQ39" i="15" s="1"/>
  <c r="AQ40" i="4"/>
  <c r="Y40" i="15"/>
  <c r="AQ40" i="15" s="1"/>
  <c r="V29" i="16"/>
  <c r="V36" i="15"/>
  <c r="AQ39" i="4"/>
  <c r="AS20" i="4"/>
  <c r="AG18" i="3"/>
  <c r="AF35" i="15"/>
  <c r="AS20" i="15" l="1"/>
  <c r="AR40" i="4"/>
  <c r="AA40" i="15"/>
  <c r="AR40" i="15" s="1"/>
  <c r="AE39" i="15"/>
  <c r="AR39" i="4"/>
  <c r="AA39" i="15"/>
  <c r="AR39" i="15" s="1"/>
  <c r="Y31" i="16"/>
  <c r="AS18" i="16"/>
  <c r="V42" i="15"/>
  <c r="V37" i="15"/>
  <c r="V30" i="16"/>
  <c r="AF34" i="15"/>
  <c r="AS8" i="16" l="1"/>
  <c r="V32" i="16"/>
  <c r="AF39" i="15" l="1"/>
  <c r="AS26" i="4"/>
  <c r="AS27" i="4"/>
  <c r="AS35" i="4" l="1"/>
  <c r="AG35" i="15"/>
  <c r="AS35" i="15" s="1"/>
  <c r="AS28" i="4"/>
  <c r="AG20" i="3"/>
  <c r="AS40" i="4" l="1"/>
  <c r="AG40" i="15"/>
  <c r="AS40" i="15" s="1"/>
  <c r="AS39" i="4"/>
  <c r="AG38" i="4" l="1"/>
  <c r="AG38" i="15" s="1"/>
  <c r="AG31" i="16" s="1"/>
  <c r="AG39" i="15"/>
  <c r="AS39" i="15" s="1"/>
  <c r="AG26" i="3"/>
  <c r="AG29" i="15"/>
  <c r="AS29" i="4"/>
  <c r="AG31" i="3"/>
  <c r="AS29" i="15" l="1"/>
  <c r="AG26" i="16"/>
  <c r="AG33" i="4" l="1"/>
  <c r="AG33" i="15" s="1"/>
  <c r="AG29" i="16" s="1"/>
  <c r="AG34" i="15"/>
  <c r="AS34" i="15" s="1"/>
  <c r="AG9" i="15"/>
  <c r="AS34" i="4"/>
  <c r="AG23" i="3"/>
  <c r="AS9" i="4"/>
  <c r="AG29" i="3" l="1"/>
  <c r="AG36" i="4"/>
  <c r="AG42" i="4" s="1"/>
  <c r="AG7" i="16"/>
  <c r="AG21" i="15"/>
  <c r="AG36" i="15" s="1"/>
  <c r="AG42" i="15" s="1"/>
  <c r="AS9" i="15"/>
  <c r="AS25" i="4"/>
  <c r="AS7" i="16" l="1"/>
  <c r="AG24" i="16"/>
  <c r="AG27" i="16" l="1"/>
  <c r="AG25" i="16"/>
  <c r="AS24" i="16"/>
  <c r="AS25" i="16" s="1"/>
  <c r="AG10" i="17"/>
  <c r="BR30" i="17"/>
  <c r="BR32" i="17"/>
  <c r="BR25" i="17"/>
  <c r="BR11" i="17"/>
  <c r="AG30" i="16" l="1"/>
  <c r="AG28" i="16"/>
  <c r="AG19" i="17"/>
  <c r="AG34" i="17"/>
  <c r="AG41" i="17" l="1"/>
  <c r="AG41" i="7"/>
  <c r="AG32" i="16"/>
  <c r="BR33" i="7"/>
  <c r="BR24" i="17" l="1"/>
  <c r="BR33" i="17" s="1"/>
  <c r="BR18" i="7"/>
  <c r="BR21" i="7" s="1"/>
  <c r="BR13" i="17" l="1"/>
  <c r="BR18" i="17" s="1"/>
  <c r="BR21" i="17" s="1"/>
  <c r="BR46" i="7" l="1"/>
  <c r="BR48" i="7" s="1"/>
  <c r="AG20" i="17" l="1"/>
  <c r="AG20" i="7"/>
  <c r="AG26" i="7" s="1"/>
  <c r="AG43" i="7" s="1"/>
  <c r="AG26" i="17" l="1"/>
  <c r="AG44" i="17" s="1"/>
  <c r="BR45" i="17"/>
  <c r="BR47" i="17" s="1"/>
  <c r="B19" i="3"/>
  <c r="L11" i="12" l="1"/>
  <c r="M11" i="12"/>
  <c r="N11" i="12"/>
  <c r="O11" i="12"/>
  <c r="P11" i="12"/>
  <c r="Q11" i="12"/>
  <c r="Q23" i="12"/>
  <c r="P23" i="12"/>
  <c r="AC19" i="12"/>
  <c r="AF33" i="4"/>
  <c r="AF33" i="15" s="1"/>
  <c r="AF29" i="16" l="1"/>
  <c r="AF30" i="16" s="1"/>
  <c r="AF36" i="15"/>
  <c r="AF26" i="3"/>
  <c r="AF21" i="4"/>
  <c r="AF36" i="4" s="1"/>
  <c r="AF17" i="3"/>
  <c r="AC23" i="12"/>
  <c r="AC27" i="12"/>
  <c r="BQ44" i="17" l="1"/>
  <c r="BP46" i="7"/>
  <c r="BP33" i="7"/>
  <c r="BQ28" i="17"/>
  <c r="BQ31" i="17"/>
  <c r="BQ32" i="17"/>
  <c r="BQ20" i="17"/>
  <c r="BP18" i="7"/>
  <c r="BP21" i="7" s="1"/>
  <c r="AF37" i="17"/>
  <c r="AF38" i="17"/>
  <c r="AF39" i="17"/>
  <c r="AF40" i="17"/>
  <c r="AF25" i="17"/>
  <c r="AF17" i="17"/>
  <c r="BP48" i="7" l="1"/>
  <c r="AF29" i="3"/>
  <c r="AF23" i="3"/>
  <c r="AF22" i="3"/>
  <c r="AF21" i="3"/>
  <c r="AF20" i="3"/>
  <c r="AF19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1" i="7"/>
  <c r="AE20" i="7"/>
  <c r="AE26" i="7" s="1"/>
  <c r="AF38" i="4"/>
  <c r="AF38" i="15" s="1"/>
  <c r="AE23" i="4"/>
  <c r="AE10" i="4"/>
  <c r="AE19" i="4"/>
  <c r="AF31" i="16" l="1"/>
  <c r="AF32" i="16" s="1"/>
  <c r="AF42" i="15"/>
  <c r="AE26" i="3"/>
  <c r="AE19" i="15"/>
  <c r="AF9" i="3"/>
  <c r="AF8" i="3" s="1"/>
  <c r="AF24" i="3" s="1"/>
  <c r="AF27" i="3" s="1"/>
  <c r="AF31" i="3"/>
  <c r="AF42" i="4"/>
  <c r="AE21" i="4"/>
  <c r="AE43" i="7"/>
  <c r="AE23" i="3"/>
  <c r="AE26" i="16" l="1"/>
  <c r="AE27" i="16" s="1"/>
  <c r="AE21" i="15"/>
  <c r="AF25" i="3"/>
  <c r="AF30" i="3"/>
  <c r="AF28" i="3"/>
  <c r="AA10" i="4"/>
  <c r="AE28" i="16" l="1"/>
  <c r="AF32" i="3"/>
  <c r="BO46" i="7" l="1"/>
  <c r="BO33" i="7"/>
  <c r="BO18" i="7"/>
  <c r="BO21" i="7" s="1"/>
  <c r="BO48" i="7" s="1"/>
  <c r="AD41" i="7"/>
  <c r="AD20" i="7"/>
  <c r="AD26" i="7" s="1"/>
  <c r="AD43" i="7" s="1"/>
  <c r="AD23" i="3"/>
  <c r="AS23" i="3" s="1"/>
  <c r="AD20" i="3"/>
  <c r="AE20" i="3"/>
  <c r="AD19" i="3"/>
  <c r="AE19" i="3"/>
  <c r="AE22" i="3"/>
  <c r="AE21" i="3"/>
  <c r="AE18" i="3"/>
  <c r="AE17" i="3"/>
  <c r="AS17" i="3" s="1"/>
  <c r="AE16" i="3"/>
  <c r="AS16" i="3" s="1"/>
  <c r="AE15" i="3"/>
  <c r="AE14" i="3"/>
  <c r="AE13" i="3"/>
  <c r="AE38" i="4"/>
  <c r="AE38" i="15" s="1"/>
  <c r="AE31" i="16" s="1"/>
  <c r="AE33" i="4"/>
  <c r="AE33" i="15" s="1"/>
  <c r="AD23" i="4"/>
  <c r="AD10" i="4"/>
  <c r="AS10" i="4" s="1"/>
  <c r="AE29" i="16" l="1"/>
  <c r="AE30" i="16" s="1"/>
  <c r="AE32" i="16" s="1"/>
  <c r="AE36" i="15"/>
  <c r="AE42" i="15" s="1"/>
  <c r="AS20" i="3"/>
  <c r="AE29" i="3"/>
  <c r="AE36" i="4"/>
  <c r="AE42" i="4" s="1"/>
  <c r="AE31" i="3"/>
  <c r="AE9" i="3"/>
  <c r="AE8" i="3" s="1"/>
  <c r="AE24" i="3" s="1"/>
  <c r="AD19" i="4"/>
  <c r="AS19" i="4" l="1"/>
  <c r="AS21" i="4" s="1"/>
  <c r="AD19" i="15"/>
  <c r="AD26" i="3"/>
  <c r="AS26" i="3" s="1"/>
  <c r="AD21" i="4"/>
  <c r="AD22" i="3"/>
  <c r="AS22" i="3" s="1"/>
  <c r="AD26" i="16" l="1"/>
  <c r="AD21" i="15"/>
  <c r="AS19" i="15"/>
  <c r="AS21" i="15" s="1"/>
  <c r="AE25" i="3"/>
  <c r="AE27" i="3"/>
  <c r="AC31" i="3"/>
  <c r="AC29" i="3"/>
  <c r="AC26" i="3"/>
  <c r="AC23" i="3"/>
  <c r="AC22" i="3"/>
  <c r="AC21" i="3"/>
  <c r="AD21" i="3"/>
  <c r="AS21" i="3" s="1"/>
  <c r="AC20" i="3"/>
  <c r="AC19" i="3"/>
  <c r="AC18" i="3"/>
  <c r="AD18" i="3"/>
  <c r="AS18" i="3" s="1"/>
  <c r="AC15" i="3"/>
  <c r="AD15" i="3"/>
  <c r="AS15" i="3" s="1"/>
  <c r="AC14" i="3"/>
  <c r="AD14" i="3"/>
  <c r="AS14" i="3" s="1"/>
  <c r="AC13" i="3"/>
  <c r="AD13" i="3"/>
  <c r="AS13" i="3" s="1"/>
  <c r="AC12" i="3"/>
  <c r="AD12" i="3"/>
  <c r="AS12" i="3" s="1"/>
  <c r="AC11" i="3"/>
  <c r="AD11" i="3"/>
  <c r="AS11" i="3" s="1"/>
  <c r="AC10" i="3"/>
  <c r="AD10" i="3"/>
  <c r="AS10" i="3" s="1"/>
  <c r="AC7" i="3"/>
  <c r="AD7" i="3"/>
  <c r="AS7" i="3" s="1"/>
  <c r="AD38" i="4"/>
  <c r="AD33" i="4"/>
  <c r="AC23" i="4"/>
  <c r="AS38" i="4" l="1"/>
  <c r="AD38" i="15"/>
  <c r="AS33" i="4"/>
  <c r="AD33" i="15"/>
  <c r="AD36" i="15" s="1"/>
  <c r="AD42" i="15" s="1"/>
  <c r="AD27" i="16"/>
  <c r="AS26" i="16"/>
  <c r="AD31" i="3"/>
  <c r="AS31" i="3" s="1"/>
  <c r="AD9" i="3"/>
  <c r="AS9" i="3" s="1"/>
  <c r="AD29" i="3"/>
  <c r="AS29" i="3" s="1"/>
  <c r="AD36" i="4"/>
  <c r="AE28" i="3"/>
  <c r="AE30" i="3"/>
  <c r="AE32" i="3" s="1"/>
  <c r="AC9" i="3"/>
  <c r="AC8" i="3" s="1"/>
  <c r="AC24" i="3" s="1"/>
  <c r="AB10" i="4"/>
  <c r="AR9" i="4"/>
  <c r="AR16" i="4"/>
  <c r="AR20" i="4"/>
  <c r="AD28" i="16" l="1"/>
  <c r="AS27" i="16"/>
  <c r="AS28" i="16" s="1"/>
  <c r="AD29" i="16"/>
  <c r="AS29" i="16" s="1"/>
  <c r="AS33" i="15"/>
  <c r="AS36" i="15" s="1"/>
  <c r="AD31" i="16"/>
  <c r="AS31" i="16" s="1"/>
  <c r="AS38" i="15"/>
  <c r="AD42" i="4"/>
  <c r="AD8" i="3"/>
  <c r="AC25" i="3"/>
  <c r="AC27" i="3"/>
  <c r="AC18" i="4"/>
  <c r="AC18" i="15" s="1"/>
  <c r="AR18" i="15" s="1"/>
  <c r="AC17" i="4"/>
  <c r="AC17" i="15" s="1"/>
  <c r="AS42" i="15" l="1"/>
  <c r="AD30" i="16"/>
  <c r="AR17" i="15"/>
  <c r="AC10" i="15"/>
  <c r="AD24" i="3"/>
  <c r="AC10" i="4"/>
  <c r="AC21" i="4" s="1"/>
  <c r="AR17" i="4"/>
  <c r="AC30" i="3"/>
  <c r="AC32" i="3" s="1"/>
  <c r="AC28" i="3"/>
  <c r="AD32" i="16" l="1"/>
  <c r="AS32" i="16" s="1"/>
  <c r="AS30" i="16"/>
  <c r="AC21" i="15"/>
  <c r="AC36" i="15" s="1"/>
  <c r="AC42" i="15" s="1"/>
  <c r="AR10" i="15"/>
  <c r="AR21" i="15" s="1"/>
  <c r="AR36" i="15" s="1"/>
  <c r="AR42" i="15" s="1"/>
  <c r="AC36" i="4"/>
  <c r="AC42" i="4" s="1"/>
  <c r="AD25" i="3"/>
  <c r="AD27" i="3"/>
  <c r="BN33" i="7"/>
  <c r="BN46" i="7"/>
  <c r="BM46" i="7"/>
  <c r="BM33" i="7"/>
  <c r="BN18" i="7"/>
  <c r="BN21" i="7" s="1"/>
  <c r="AC41" i="7"/>
  <c r="AC20" i="7"/>
  <c r="AC26" i="7" s="1"/>
  <c r="AR16" i="3"/>
  <c r="AB20" i="3"/>
  <c r="AB1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19" i="3"/>
  <c r="Z19" i="3"/>
  <c r="AR32" i="4"/>
  <c r="AR31" i="4"/>
  <c r="AR30" i="4"/>
  <c r="AR29" i="4"/>
  <c r="AR28" i="4"/>
  <c r="AR27" i="4"/>
  <c r="AR26" i="4"/>
  <c r="AR25" i="4"/>
  <c r="AR24" i="4"/>
  <c r="AL9" i="4"/>
  <c r="AB23" i="4"/>
  <c r="AA23" i="4"/>
  <c r="AD30" i="3" l="1"/>
  <c r="AD28" i="3"/>
  <c r="AC43" i="7"/>
  <c r="AR15" i="3"/>
  <c r="BN48" i="7"/>
  <c r="AR19" i="3"/>
  <c r="AR11" i="3"/>
  <c r="AR12" i="3"/>
  <c r="AR14" i="3"/>
  <c r="AR13" i="3"/>
  <c r="AR10" i="3"/>
  <c r="Z9" i="3"/>
  <c r="AR17" i="3"/>
  <c r="AR23" i="4"/>
  <c r="AD32" i="3" l="1"/>
  <c r="AR19" i="4"/>
  <c r="AR18" i="4"/>
  <c r="AR13" i="4"/>
  <c r="AR12" i="4"/>
  <c r="AR11" i="4"/>
  <c r="AR15" i="4"/>
  <c r="AR14" i="4"/>
  <c r="AQ9" i="4"/>
  <c r="AQ20" i="4"/>
  <c r="AQ18" i="4"/>
  <c r="AQ14" i="4"/>
  <c r="AQ12" i="4"/>
  <c r="BM18" i="7" l="1"/>
  <c r="BM21" i="7" s="1"/>
  <c r="AB41" i="7"/>
  <c r="AB20" i="7"/>
  <c r="AB26" i="7" s="1"/>
  <c r="BM48" i="7" l="1"/>
  <c r="AB43" i="7"/>
  <c r="AB21" i="4"/>
  <c r="AB36" i="4" s="1"/>
  <c r="AB42" i="4" s="1"/>
  <c r="AB31" i="3"/>
  <c r="AB29" i="3"/>
  <c r="AB26" i="3"/>
  <c r="AB23" i="3"/>
  <c r="AB22" i="3"/>
  <c r="AB21" i="3"/>
  <c r="AB18" i="3"/>
  <c r="AB7" i="3"/>
  <c r="AB9" i="3" l="1"/>
  <c r="BG46" i="7"/>
  <c r="AB8" i="3" l="1"/>
  <c r="AB24" i="3" s="1"/>
  <c r="BB30" i="7"/>
  <c r="BB30" i="17" s="1"/>
  <c r="BB33" i="17" s="1"/>
  <c r="BB47" i="17" s="1"/>
  <c r="AB27" i="3" l="1"/>
  <c r="AB30" i="3" s="1"/>
  <c r="AB32" i="3" s="1"/>
  <c r="AB25" i="3"/>
  <c r="BL18" i="7"/>
  <c r="BL21" i="7" s="1"/>
  <c r="BK18" i="7"/>
  <c r="BK21" i="7" s="1"/>
  <c r="BJ18" i="7"/>
  <c r="BJ21" i="7" s="1"/>
  <c r="BI18" i="7"/>
  <c r="BI21" i="7" s="1"/>
  <c r="BH18" i="7"/>
  <c r="BH21" i="7" s="1"/>
  <c r="BG18" i="7"/>
  <c r="BG21" i="7" s="1"/>
  <c r="BF18" i="7"/>
  <c r="BF21" i="7" s="1"/>
  <c r="BE18" i="7"/>
  <c r="BE21" i="7" s="1"/>
  <c r="BD18" i="7"/>
  <c r="BD21" i="7" s="1"/>
  <c r="BC18" i="7"/>
  <c r="BC21" i="7" s="1"/>
  <c r="BB18" i="7"/>
  <c r="BB21" i="7" s="1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BL33" i="7"/>
  <c r="BK33" i="7"/>
  <c r="BI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BL46" i="7"/>
  <c r="BK46" i="7"/>
  <c r="BJ46" i="7"/>
  <c r="BI46" i="7"/>
  <c r="BH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N48" i="7" s="1"/>
  <c r="AM46" i="7"/>
  <c r="AM33" i="7"/>
  <c r="AM18" i="7"/>
  <c r="AA20" i="7"/>
  <c r="AA26" i="7" s="1"/>
  <c r="Z20" i="7"/>
  <c r="Z26" i="7" s="1"/>
  <c r="X20" i="7"/>
  <c r="X26" i="7" s="1"/>
  <c r="W20" i="7"/>
  <c r="W26" i="7" s="1"/>
  <c r="V20" i="7"/>
  <c r="V26" i="7" s="1"/>
  <c r="U20" i="7"/>
  <c r="U26" i="7" s="1"/>
  <c r="T20" i="7"/>
  <c r="T26" i="7" s="1"/>
  <c r="S20" i="7"/>
  <c r="S26" i="7" s="1"/>
  <c r="R20" i="7"/>
  <c r="R26" i="7" s="1"/>
  <c r="Q20" i="7"/>
  <c r="Q26" i="7" s="1"/>
  <c r="P20" i="7"/>
  <c r="P26" i="7" s="1"/>
  <c r="O20" i="7"/>
  <c r="O26" i="7" s="1"/>
  <c r="N20" i="7"/>
  <c r="N26" i="7" s="1"/>
  <c r="M20" i="7"/>
  <c r="M26" i="7" s="1"/>
  <c r="L20" i="7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E20" i="7"/>
  <c r="E26" i="7" s="1"/>
  <c r="D20" i="7"/>
  <c r="D26" i="7" s="1"/>
  <c r="C20" i="7"/>
  <c r="C26" i="7" s="1"/>
  <c r="B20" i="7"/>
  <c r="B26" i="7" s="1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O38" i="4"/>
  <c r="AN38" i="4"/>
  <c r="AM38" i="4"/>
  <c r="AO32" i="4"/>
  <c r="AN32" i="4"/>
  <c r="AM32" i="4"/>
  <c r="AL32" i="4"/>
  <c r="AO31" i="4"/>
  <c r="AN31" i="4"/>
  <c r="AM31" i="4"/>
  <c r="AL31" i="4"/>
  <c r="AO30" i="4"/>
  <c r="AN30" i="4"/>
  <c r="AM30" i="4"/>
  <c r="AL30" i="4"/>
  <c r="AO29" i="4"/>
  <c r="AN29" i="4"/>
  <c r="AM29" i="4"/>
  <c r="AL29" i="4"/>
  <c r="AO28" i="4"/>
  <c r="AN28" i="4"/>
  <c r="AM28" i="4"/>
  <c r="AL28" i="4"/>
  <c r="AO27" i="4"/>
  <c r="AN27" i="4"/>
  <c r="AM27" i="4"/>
  <c r="AL27" i="4"/>
  <c r="AO26" i="4"/>
  <c r="AN26" i="4"/>
  <c r="AM26" i="4"/>
  <c r="AL26" i="4"/>
  <c r="AO25" i="4"/>
  <c r="AN25" i="4"/>
  <c r="AM25" i="4"/>
  <c r="AL25" i="4"/>
  <c r="AO24" i="4"/>
  <c r="AN24" i="4"/>
  <c r="AM24" i="4"/>
  <c r="AL24" i="4"/>
  <c r="AO20" i="4"/>
  <c r="AN20" i="4"/>
  <c r="AM20" i="4"/>
  <c r="AL20" i="4"/>
  <c r="AO19" i="4"/>
  <c r="AN19" i="4"/>
  <c r="AM19" i="4"/>
  <c r="AL19" i="4"/>
  <c r="AO18" i="4"/>
  <c r="AN18" i="4"/>
  <c r="AM18" i="4"/>
  <c r="AL18" i="4"/>
  <c r="AO16" i="4"/>
  <c r="AN16" i="4"/>
  <c r="AM16" i="4"/>
  <c r="AL16" i="4"/>
  <c r="AO15" i="4"/>
  <c r="AN15" i="4"/>
  <c r="AM15" i="4"/>
  <c r="AL15" i="4"/>
  <c r="AO14" i="4"/>
  <c r="AN14" i="4"/>
  <c r="AM14" i="4"/>
  <c r="AL14" i="4"/>
  <c r="AO13" i="4"/>
  <c r="AN13" i="4"/>
  <c r="AM13" i="4"/>
  <c r="AL13" i="4"/>
  <c r="AO12" i="4"/>
  <c r="AN12" i="4"/>
  <c r="AM12" i="4"/>
  <c r="AL12" i="4"/>
  <c r="AO11" i="4"/>
  <c r="AN11" i="4"/>
  <c r="AM11" i="4"/>
  <c r="AL11" i="4"/>
  <c r="AO9" i="4"/>
  <c r="AN9" i="4"/>
  <c r="AM9" i="4"/>
  <c r="AP33" i="4"/>
  <c r="AP31" i="4"/>
  <c r="AP30" i="4"/>
  <c r="AP29" i="4"/>
  <c r="AP28" i="4"/>
  <c r="AP27" i="4"/>
  <c r="AP26" i="4"/>
  <c r="AP25" i="4"/>
  <c r="AP24" i="4"/>
  <c r="AP20" i="4"/>
  <c r="AP19" i="4"/>
  <c r="AP18" i="4"/>
  <c r="AP16" i="4"/>
  <c r="AP15" i="4"/>
  <c r="AP14" i="4"/>
  <c r="AP13" i="4"/>
  <c r="AP12" i="4"/>
  <c r="AP11" i="4"/>
  <c r="Z31" i="3"/>
  <c r="Y31" i="3"/>
  <c r="X31" i="3"/>
  <c r="V31" i="3"/>
  <c r="U31" i="3"/>
  <c r="T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29" i="3"/>
  <c r="Y29" i="3"/>
  <c r="X29" i="3"/>
  <c r="V29" i="3"/>
  <c r="U29" i="3"/>
  <c r="T29" i="3"/>
  <c r="S29" i="3"/>
  <c r="R29" i="3"/>
  <c r="P29" i="3"/>
  <c r="O29" i="3"/>
  <c r="N29" i="3"/>
  <c r="L29" i="3"/>
  <c r="K29" i="3"/>
  <c r="J29" i="3"/>
  <c r="H29" i="3"/>
  <c r="G29" i="3"/>
  <c r="F29" i="3"/>
  <c r="D29" i="3"/>
  <c r="C29" i="3"/>
  <c r="B29" i="3"/>
  <c r="Z26" i="3"/>
  <c r="Y26" i="3"/>
  <c r="X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W23" i="3"/>
  <c r="V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29" i="3"/>
  <c r="AA18" i="3"/>
  <c r="AA7" i="3"/>
  <c r="AV48" i="7" l="1"/>
  <c r="AR29" i="3"/>
  <c r="AM10" i="3"/>
  <c r="AO10" i="3"/>
  <c r="AQ10" i="3"/>
  <c r="AL14" i="3"/>
  <c r="AR18" i="3"/>
  <c r="AB28" i="3"/>
  <c r="BD48" i="7"/>
  <c r="AM19" i="3"/>
  <c r="AO19" i="3"/>
  <c r="AR7" i="3"/>
  <c r="AQ19" i="3"/>
  <c r="AL23" i="3"/>
  <c r="AL15" i="3"/>
  <c r="AL7" i="3"/>
  <c r="Q9" i="3"/>
  <c r="Q8" i="3" s="1"/>
  <c r="Q24" i="3" s="1"/>
  <c r="Q25" i="3" s="1"/>
  <c r="AL19" i="3"/>
  <c r="AM23" i="3"/>
  <c r="AQ15" i="3"/>
  <c r="AL21" i="3"/>
  <c r="AN21" i="3"/>
  <c r="AL31" i="3"/>
  <c r="AM11" i="3"/>
  <c r="I9" i="3"/>
  <c r="I8" i="3" s="1"/>
  <c r="I24" i="3" s="1"/>
  <c r="AL18" i="3"/>
  <c r="AO26" i="3"/>
  <c r="AL10" i="3"/>
  <c r="AN10" i="3"/>
  <c r="AM14" i="3"/>
  <c r="AO14" i="3"/>
  <c r="AN19" i="3"/>
  <c r="AL26" i="3"/>
  <c r="AO15" i="3"/>
  <c r="AQ11" i="3"/>
  <c r="AN15" i="3"/>
  <c r="AO20" i="3"/>
  <c r="AQ20" i="3"/>
  <c r="AN26" i="3"/>
  <c r="AP26" i="3"/>
  <c r="AO11" i="3"/>
  <c r="AP15" i="3"/>
  <c r="AP7" i="3"/>
  <c r="AQ13" i="3"/>
  <c r="AN18" i="3"/>
  <c r="AP18" i="3"/>
  <c r="AQ22" i="3"/>
  <c r="AN31" i="3"/>
  <c r="AP19" i="3"/>
  <c r="AO23" i="3"/>
  <c r="AN12" i="3"/>
  <c r="Y9" i="3"/>
  <c r="AM13" i="3"/>
  <c r="AO13" i="3"/>
  <c r="AQ14" i="3"/>
  <c r="AM22" i="3"/>
  <c r="AO22" i="3"/>
  <c r="AN14" i="3"/>
  <c r="AO7" i="3"/>
  <c r="AL11" i="3"/>
  <c r="AN11" i="3"/>
  <c r="AP11" i="3"/>
  <c r="AM15" i="3"/>
  <c r="AL20" i="3"/>
  <c r="AN20" i="3"/>
  <c r="AP20" i="3"/>
  <c r="AM26" i="3"/>
  <c r="AL12" i="3"/>
  <c r="AP14" i="3"/>
  <c r="AP12" i="3"/>
  <c r="AM17" i="3"/>
  <c r="AO17" i="3"/>
  <c r="AQ17" i="3"/>
  <c r="AP21" i="3"/>
  <c r="AL13" i="3"/>
  <c r="AN13" i="3"/>
  <c r="AP13" i="3"/>
  <c r="AM18" i="3"/>
  <c r="AO18" i="3"/>
  <c r="AN22" i="3"/>
  <c r="AP22" i="3"/>
  <c r="AM31" i="3"/>
  <c r="AO31" i="3"/>
  <c r="AL22" i="3"/>
  <c r="H9" i="3"/>
  <c r="H8" i="3" s="1"/>
  <c r="H24" i="3" s="1"/>
  <c r="P9" i="3"/>
  <c r="P8" i="3" s="1"/>
  <c r="P24" i="3" s="1"/>
  <c r="X9" i="3"/>
  <c r="AM12" i="3"/>
  <c r="AQ12" i="3"/>
  <c r="AP17" i="3"/>
  <c r="AQ18" i="3"/>
  <c r="AM20" i="3"/>
  <c r="AM21" i="3"/>
  <c r="AO21" i="3"/>
  <c r="AQ21" i="3"/>
  <c r="AN23" i="3"/>
  <c r="AP29" i="3"/>
  <c r="W9" i="3"/>
  <c r="W8" i="3" s="1"/>
  <c r="W24" i="3" s="1"/>
  <c r="J9" i="3"/>
  <c r="G9" i="3"/>
  <c r="G8" i="3" s="1"/>
  <c r="G24" i="3" s="1"/>
  <c r="N9" i="3"/>
  <c r="B9" i="3"/>
  <c r="R9" i="3"/>
  <c r="AO12" i="3"/>
  <c r="F9" i="3"/>
  <c r="AQ7" i="3"/>
  <c r="D9" i="3"/>
  <c r="D8" i="3" s="1"/>
  <c r="D24" i="3" s="1"/>
  <c r="L9" i="3"/>
  <c r="L8" i="3" s="1"/>
  <c r="L24" i="3" s="1"/>
  <c r="T9" i="3"/>
  <c r="AL17" i="3"/>
  <c r="O9" i="3"/>
  <c r="O8" i="3" s="1"/>
  <c r="O24" i="3" s="1"/>
  <c r="M9" i="3"/>
  <c r="M8" i="3" s="1"/>
  <c r="M24" i="3" s="1"/>
  <c r="U9" i="3"/>
  <c r="C9" i="3"/>
  <c r="C8" i="3" s="1"/>
  <c r="C24" i="3" s="1"/>
  <c r="K9" i="3"/>
  <c r="K8" i="3" s="1"/>
  <c r="K24" i="3" s="1"/>
  <c r="S9" i="3"/>
  <c r="V9" i="3"/>
  <c r="E9" i="3"/>
  <c r="E8" i="3" s="1"/>
  <c r="E24" i="3" s="1"/>
  <c r="AM7" i="3"/>
  <c r="AP10" i="3"/>
  <c r="AN17" i="3"/>
  <c r="AN7" i="3"/>
  <c r="G43" i="7"/>
  <c r="BL48" i="7"/>
  <c r="AP48" i="7"/>
  <c r="AX48" i="7"/>
  <c r="BF48" i="7"/>
  <c r="BI48" i="7"/>
  <c r="AZ48" i="7"/>
  <c r="AM48" i="7"/>
  <c r="O43" i="7"/>
  <c r="W43" i="7"/>
  <c r="AR48" i="7"/>
  <c r="AT48" i="7"/>
  <c r="BB48" i="7"/>
  <c r="AU48" i="7"/>
  <c r="BC48" i="7"/>
  <c r="BK48" i="7"/>
  <c r="B43" i="7"/>
  <c r="I43" i="7"/>
  <c r="Q43" i="7"/>
  <c r="V43" i="7"/>
  <c r="AQ48" i="7"/>
  <c r="AY48" i="7"/>
  <c r="BG48" i="7"/>
  <c r="D43" i="7"/>
  <c r="L43" i="7"/>
  <c r="T43" i="7"/>
  <c r="AS48" i="7"/>
  <c r="BA48" i="7"/>
  <c r="AO48" i="7"/>
  <c r="AW48" i="7"/>
  <c r="BE48" i="7"/>
  <c r="F43" i="7"/>
  <c r="N43" i="7"/>
  <c r="K43" i="7"/>
  <c r="S43" i="7"/>
  <c r="AA43" i="7"/>
  <c r="C43" i="7"/>
  <c r="E43" i="7"/>
  <c r="M43" i="7"/>
  <c r="U43" i="7"/>
  <c r="H43" i="7"/>
  <c r="P43" i="7"/>
  <c r="X43" i="7"/>
  <c r="J43" i="7"/>
  <c r="R43" i="7"/>
  <c r="Z43" i="7"/>
  <c r="Y32" i="4"/>
  <c r="Y10" i="4"/>
  <c r="Y23" i="3" l="1"/>
  <c r="Y8" i="3" s="1"/>
  <c r="Y24" i="3" s="1"/>
  <c r="Y32" i="15"/>
  <c r="I27" i="3"/>
  <c r="I28" i="3" s="1"/>
  <c r="I25" i="3"/>
  <c r="D27" i="3"/>
  <c r="D30" i="3" s="1"/>
  <c r="D32" i="3" s="1"/>
  <c r="D25" i="3"/>
  <c r="Q27" i="3"/>
  <c r="Q28" i="3" s="1"/>
  <c r="W25" i="3"/>
  <c r="K25" i="3"/>
  <c r="K27" i="3"/>
  <c r="K30" i="3" s="1"/>
  <c r="K32" i="3" s="1"/>
  <c r="L25" i="3"/>
  <c r="L27" i="3"/>
  <c r="L30" i="3" s="1"/>
  <c r="L32" i="3" s="1"/>
  <c r="O27" i="3"/>
  <c r="O28" i="3" s="1"/>
  <c r="O25" i="3"/>
  <c r="C27" i="3"/>
  <c r="C30" i="3" s="1"/>
  <c r="C32" i="3" s="1"/>
  <c r="C25" i="3"/>
  <c r="G25" i="3"/>
  <c r="G27" i="3"/>
  <c r="G28" i="3" s="1"/>
  <c r="N8" i="3"/>
  <c r="AO9" i="3"/>
  <c r="AO8" i="3" s="1"/>
  <c r="B8" i="3"/>
  <c r="AL9" i="3"/>
  <c r="AL8" i="3" s="1"/>
  <c r="AL24" i="3" s="1"/>
  <c r="F8" i="3"/>
  <c r="AM9" i="3"/>
  <c r="AM8" i="3" s="1"/>
  <c r="AM24" i="3" s="1"/>
  <c r="V8" i="3"/>
  <c r="AQ9" i="3"/>
  <c r="AP9" i="3"/>
  <c r="J8" i="3"/>
  <c r="AN9" i="3"/>
  <c r="AN8" i="3" s="1"/>
  <c r="E27" i="3"/>
  <c r="E25" i="3"/>
  <c r="H27" i="3"/>
  <c r="H25" i="3"/>
  <c r="M27" i="3"/>
  <c r="M25" i="3"/>
  <c r="P25" i="3"/>
  <c r="P27" i="3"/>
  <c r="X32" i="4"/>
  <c r="X10" i="4"/>
  <c r="W19" i="4"/>
  <c r="W19" i="15" s="1"/>
  <c r="W38" i="4"/>
  <c r="W38" i="15" s="1"/>
  <c r="W33" i="4"/>
  <c r="W33" i="15" s="1"/>
  <c r="U32" i="4"/>
  <c r="U10" i="4"/>
  <c r="X23" i="3" l="1"/>
  <c r="AQ23" i="3" s="1"/>
  <c r="AQ8" i="3" s="1"/>
  <c r="AQ24" i="3" s="1"/>
  <c r="X32" i="15"/>
  <c r="W29" i="16"/>
  <c r="AQ29" i="16" s="1"/>
  <c r="AQ33" i="15"/>
  <c r="W31" i="16"/>
  <c r="AQ31" i="16" s="1"/>
  <c r="AQ38" i="15"/>
  <c r="Y23" i="16"/>
  <c r="Y8" i="16" s="1"/>
  <c r="Y24" i="16" s="1"/>
  <c r="Y36" i="15"/>
  <c r="Y42" i="15" s="1"/>
  <c r="AQ19" i="15"/>
  <c r="AQ21" i="15" s="1"/>
  <c r="W26" i="16"/>
  <c r="W21" i="15"/>
  <c r="W36" i="15" s="1"/>
  <c r="U23" i="3"/>
  <c r="U8" i="3" s="1"/>
  <c r="U24" i="3" s="1"/>
  <c r="U27" i="3" s="1"/>
  <c r="U28" i="3" s="1"/>
  <c r="U32" i="15"/>
  <c r="W29" i="3"/>
  <c r="AQ29" i="3" s="1"/>
  <c r="AQ33" i="4"/>
  <c r="W31" i="3"/>
  <c r="AQ31" i="3" s="1"/>
  <c r="AQ38" i="4"/>
  <c r="W26" i="3"/>
  <c r="AQ26" i="3" s="1"/>
  <c r="AQ19" i="4"/>
  <c r="D28" i="3"/>
  <c r="Y27" i="3"/>
  <c r="Y25" i="3"/>
  <c r="K28" i="3"/>
  <c r="C28" i="3"/>
  <c r="G30" i="3"/>
  <c r="G32" i="3" s="1"/>
  <c r="F24" i="3"/>
  <c r="L28" i="3"/>
  <c r="O30" i="3"/>
  <c r="O32" i="3" s="1"/>
  <c r="N24" i="3"/>
  <c r="V24" i="3"/>
  <c r="J24" i="3"/>
  <c r="B24" i="3"/>
  <c r="B5" i="3" s="1"/>
  <c r="E28" i="3"/>
  <c r="M28" i="3"/>
  <c r="P30" i="3"/>
  <c r="P32" i="3" s="1"/>
  <c r="P28" i="3"/>
  <c r="H28" i="3"/>
  <c r="H30" i="3"/>
  <c r="H32" i="3" s="1"/>
  <c r="X8" i="3" l="1"/>
  <c r="X24" i="3" s="1"/>
  <c r="X25" i="3" s="1"/>
  <c r="U25" i="3"/>
  <c r="W42" i="15"/>
  <c r="Y27" i="16"/>
  <c r="Y25" i="16"/>
  <c r="AQ26" i="16"/>
  <c r="W27" i="16"/>
  <c r="X23" i="16"/>
  <c r="AQ32" i="15"/>
  <c r="X36" i="15"/>
  <c r="X42" i="15" s="1"/>
  <c r="U23" i="16"/>
  <c r="U8" i="16" s="1"/>
  <c r="U24" i="16" s="1"/>
  <c r="U36" i="15"/>
  <c r="U42" i="15" s="1"/>
  <c r="W27" i="3"/>
  <c r="W30" i="3" s="1"/>
  <c r="W32" i="3" s="1"/>
  <c r="Y30" i="3"/>
  <c r="Y32" i="3" s="1"/>
  <c r="Y28" i="3"/>
  <c r="U30" i="3"/>
  <c r="U32" i="3" s="1"/>
  <c r="B25" i="3"/>
  <c r="B27" i="3"/>
  <c r="V25" i="3"/>
  <c r="V27" i="3"/>
  <c r="F27" i="3"/>
  <c r="F25" i="3"/>
  <c r="J27" i="3"/>
  <c r="J25" i="3"/>
  <c r="N27" i="3"/>
  <c r="N25" i="3"/>
  <c r="T10" i="4"/>
  <c r="T32" i="4"/>
  <c r="R32" i="4"/>
  <c r="R32" i="15" s="1"/>
  <c r="S32" i="4"/>
  <c r="S38" i="4"/>
  <c r="S38" i="15" s="1"/>
  <c r="X27" i="3" l="1"/>
  <c r="AQ36" i="15"/>
  <c r="AQ42" i="15" s="1"/>
  <c r="W30" i="16"/>
  <c r="W28" i="16"/>
  <c r="X8" i="16"/>
  <c r="X24" i="16" s="1"/>
  <c r="AQ23" i="16"/>
  <c r="AQ8" i="16" s="1"/>
  <c r="AQ24" i="16" s="1"/>
  <c r="S31" i="16"/>
  <c r="AP31" i="16" s="1"/>
  <c r="AP38" i="15"/>
  <c r="Y28" i="16"/>
  <c r="Y30" i="16"/>
  <c r="Y32" i="16" s="1"/>
  <c r="S23" i="3"/>
  <c r="S8" i="3" s="1"/>
  <c r="S24" i="3" s="1"/>
  <c r="S25" i="3" s="1"/>
  <c r="S32" i="15"/>
  <c r="R23" i="16"/>
  <c r="R36" i="15"/>
  <c r="R42" i="15" s="1"/>
  <c r="T23" i="3"/>
  <c r="T8" i="3" s="1"/>
  <c r="T24" i="3" s="1"/>
  <c r="T27" i="3" s="1"/>
  <c r="T32" i="15"/>
  <c r="U5" i="16"/>
  <c r="U27" i="16"/>
  <c r="U25" i="16"/>
  <c r="W28" i="3"/>
  <c r="AP38" i="4"/>
  <c r="S31" i="3"/>
  <c r="AP31" i="3" s="1"/>
  <c r="X28" i="3"/>
  <c r="X30" i="3"/>
  <c r="X32" i="3" s="1"/>
  <c r="AP32" i="4"/>
  <c r="R23" i="3"/>
  <c r="J28" i="3"/>
  <c r="J30" i="3"/>
  <c r="J32" i="3" s="1"/>
  <c r="F28" i="3"/>
  <c r="F30" i="3"/>
  <c r="F32" i="3" s="1"/>
  <c r="V28" i="3"/>
  <c r="V30" i="3"/>
  <c r="V32" i="3" s="1"/>
  <c r="B30" i="3"/>
  <c r="B32" i="3" s="1"/>
  <c r="B28" i="3"/>
  <c r="N28" i="3"/>
  <c r="N30" i="3"/>
  <c r="N32" i="3" s="1"/>
  <c r="Q33" i="4"/>
  <c r="Q33" i="15" s="1"/>
  <c r="M33" i="4"/>
  <c r="M33" i="15" s="1"/>
  <c r="E33" i="4"/>
  <c r="E33" i="15" s="1"/>
  <c r="I33" i="4"/>
  <c r="I33" i="15" s="1"/>
  <c r="S27" i="3" l="1"/>
  <c r="S28" i="3" s="1"/>
  <c r="Q29" i="16"/>
  <c r="AO33" i="15"/>
  <c r="AO36" i="15" s="1"/>
  <c r="AO42" i="15" s="1"/>
  <c r="Q36" i="15"/>
  <c r="Q42" i="15" s="1"/>
  <c r="E29" i="16"/>
  <c r="AL33" i="15"/>
  <c r="AL36" i="15" s="1"/>
  <c r="AL42" i="15" s="1"/>
  <c r="E36" i="15"/>
  <c r="E42" i="15" s="1"/>
  <c r="AQ27" i="16"/>
  <c r="AQ28" i="16" s="1"/>
  <c r="AQ25" i="16"/>
  <c r="M29" i="16"/>
  <c r="AN33" i="15"/>
  <c r="AN36" i="15" s="1"/>
  <c r="AN42" i="15" s="1"/>
  <c r="M36" i="15"/>
  <c r="M42" i="15" s="1"/>
  <c r="AP32" i="15"/>
  <c r="AP36" i="15" s="1"/>
  <c r="AP42" i="15" s="1"/>
  <c r="I29" i="16"/>
  <c r="I36" i="15"/>
  <c r="I42" i="15" s="1"/>
  <c r="AM33" i="15"/>
  <c r="AM36" i="15" s="1"/>
  <c r="AM42" i="15" s="1"/>
  <c r="X25" i="16"/>
  <c r="X27" i="16"/>
  <c r="W32" i="16"/>
  <c r="T23" i="16"/>
  <c r="T8" i="16" s="1"/>
  <c r="T24" i="16" s="1"/>
  <c r="T36" i="15"/>
  <c r="T42" i="15" s="1"/>
  <c r="T25" i="3"/>
  <c r="R8" i="16"/>
  <c r="R24" i="16" s="1"/>
  <c r="S23" i="16"/>
  <c r="S8" i="16" s="1"/>
  <c r="S36" i="15"/>
  <c r="S42" i="15" s="1"/>
  <c r="U28" i="16"/>
  <c r="U30" i="16"/>
  <c r="U32" i="16" s="1"/>
  <c r="E29" i="3"/>
  <c r="AL33" i="4"/>
  <c r="Q29" i="3"/>
  <c r="AO33" i="4"/>
  <c r="I29" i="3"/>
  <c r="AM33" i="4"/>
  <c r="AN33" i="4"/>
  <c r="M29" i="3"/>
  <c r="T30" i="3"/>
  <c r="T32" i="3" s="1"/>
  <c r="T28" i="3"/>
  <c r="AP23" i="3"/>
  <c r="AP8" i="3" s="1"/>
  <c r="R8" i="3"/>
  <c r="AQ29" i="4"/>
  <c r="S10" i="4"/>
  <c r="R10" i="4"/>
  <c r="S30" i="3" l="1"/>
  <c r="S32" i="3" s="1"/>
  <c r="AL29" i="16"/>
  <c r="AL30" i="16" s="1"/>
  <c r="AL32" i="16" s="1"/>
  <c r="E30" i="16"/>
  <c r="E32" i="16" s="1"/>
  <c r="AM29" i="16"/>
  <c r="AM30" i="16" s="1"/>
  <c r="AM32" i="16" s="1"/>
  <c r="I30" i="16"/>
  <c r="I32" i="16" s="1"/>
  <c r="X28" i="16"/>
  <c r="X30" i="16"/>
  <c r="AN29" i="16"/>
  <c r="AN30" i="16" s="1"/>
  <c r="AN32" i="16" s="1"/>
  <c r="M30" i="16"/>
  <c r="M32" i="16" s="1"/>
  <c r="AO29" i="16"/>
  <c r="AO30" i="16" s="1"/>
  <c r="AO32" i="16" s="1"/>
  <c r="Q30" i="16"/>
  <c r="Q32" i="16" s="1"/>
  <c r="S24" i="16"/>
  <c r="S5" i="16" s="1"/>
  <c r="R5" i="16"/>
  <c r="R25" i="16"/>
  <c r="R27" i="16"/>
  <c r="AP23" i="16"/>
  <c r="AP8" i="16" s="1"/>
  <c r="AP24" i="16" s="1"/>
  <c r="T5" i="16"/>
  <c r="T27" i="16"/>
  <c r="T25" i="16"/>
  <c r="AM29" i="3"/>
  <c r="I30" i="3"/>
  <c r="I32" i="3" s="1"/>
  <c r="AN29" i="3"/>
  <c r="M30" i="3"/>
  <c r="M32" i="3" s="1"/>
  <c r="AO29" i="3"/>
  <c r="Q30" i="3"/>
  <c r="Q32" i="3" s="1"/>
  <c r="AL29" i="3"/>
  <c r="E30" i="3"/>
  <c r="E32" i="3" s="1"/>
  <c r="R24" i="3"/>
  <c r="AP10" i="4"/>
  <c r="W10" i="4"/>
  <c r="X32" i="16" l="1"/>
  <c r="AQ30" i="16"/>
  <c r="AQ32" i="16" s="1"/>
  <c r="T30" i="16"/>
  <c r="T32" i="16" s="1"/>
  <c r="T28" i="16"/>
  <c r="R30" i="16"/>
  <c r="R32" i="16" s="1"/>
  <c r="R28" i="16"/>
  <c r="AP25" i="16"/>
  <c r="AP27" i="16"/>
  <c r="S25" i="16"/>
  <c r="S27" i="16"/>
  <c r="R25" i="3"/>
  <c r="R27" i="3"/>
  <c r="AQ16" i="4"/>
  <c r="AQ13" i="4"/>
  <c r="S30" i="16" l="1"/>
  <c r="S32" i="16" s="1"/>
  <c r="S28" i="16"/>
  <c r="AP30" i="16"/>
  <c r="AP32" i="16" s="1"/>
  <c r="AP28" i="16"/>
  <c r="R30" i="3"/>
  <c r="R32" i="3" s="1"/>
  <c r="R28" i="3"/>
  <c r="V10" i="4"/>
  <c r="AQ10" i="4" s="1"/>
  <c r="AA31" i="3" l="1"/>
  <c r="AR31" i="3" s="1"/>
  <c r="AA26" i="3"/>
  <c r="AR26" i="3" s="1"/>
  <c r="AA21" i="3"/>
  <c r="AR21" i="3" s="1"/>
  <c r="AA22" i="3"/>
  <c r="AR22" i="3" s="1"/>
  <c r="AA20" i="3"/>
  <c r="AR20" i="3" s="1"/>
  <c r="AA9" i="3"/>
  <c r="AR9" i="3" s="1"/>
  <c r="Z10" i="4"/>
  <c r="AR10" i="4" s="1"/>
  <c r="AR21" i="4" s="1"/>
  <c r="AR36" i="4" s="1"/>
  <c r="AR42" i="4" s="1"/>
  <c r="AQ11" i="4" l="1"/>
  <c r="AQ31" i="4"/>
  <c r="AQ30" i="4"/>
  <c r="AQ28" i="4"/>
  <c r="AQ27" i="4"/>
  <c r="AQ26" i="4"/>
  <c r="AQ25" i="4"/>
  <c r="AQ24" i="4"/>
  <c r="Y23" i="4"/>
  <c r="X23" i="4"/>
  <c r="Y21" i="4"/>
  <c r="X21" i="4"/>
  <c r="AQ21" i="4" l="1"/>
  <c r="Y36" i="4"/>
  <c r="Y42" i="4" s="1"/>
  <c r="U21" i="4"/>
  <c r="U23" i="4"/>
  <c r="U36" i="4" l="1"/>
  <c r="U42" i="4" s="1"/>
  <c r="AQ15" i="4" l="1"/>
  <c r="AP9" i="4"/>
  <c r="Z23" i="4" l="1"/>
  <c r="AA23" i="3"/>
  <c r="AA21" i="4"/>
  <c r="Z23" i="3" l="1"/>
  <c r="AR23" i="3" s="1"/>
  <c r="AR8" i="3" s="1"/>
  <c r="AR24" i="3" s="1"/>
  <c r="AR25" i="3" s="1"/>
  <c r="AA8" i="3"/>
  <c r="AA36" i="4"/>
  <c r="AA42" i="4" s="1"/>
  <c r="AR27" i="3" l="1"/>
  <c r="Z8" i="3"/>
  <c r="AA24" i="3"/>
  <c r="AP21" i="4"/>
  <c r="T23" i="4"/>
  <c r="S23" i="4"/>
  <c r="R23" i="4"/>
  <c r="AP23" i="4" s="1"/>
  <c r="T21" i="4"/>
  <c r="S21" i="4"/>
  <c r="R21" i="4"/>
  <c r="AR30" i="3" l="1"/>
  <c r="AR32" i="3" s="1"/>
  <c r="AR28" i="3"/>
  <c r="Z24" i="3"/>
  <c r="AA25" i="3"/>
  <c r="AA27" i="3"/>
  <c r="T36" i="4"/>
  <c r="T42" i="4" s="1"/>
  <c r="AP36" i="4"/>
  <c r="AP42" i="4" s="1"/>
  <c r="R36" i="4"/>
  <c r="R42" i="4" s="1"/>
  <c r="S36" i="4"/>
  <c r="S42" i="4" s="1"/>
  <c r="Z25" i="3" l="1"/>
  <c r="Z27" i="3"/>
  <c r="AA28" i="3"/>
  <c r="AA30" i="3"/>
  <c r="AA32" i="3" s="1"/>
  <c r="Z21" i="4"/>
  <c r="Z28" i="3" l="1"/>
  <c r="Z30" i="3"/>
  <c r="Z32" i="3" s="1"/>
  <c r="Z36" i="4"/>
  <c r="I84" i="13"/>
  <c r="I86" i="13" s="1"/>
  <c r="Z42" i="4" l="1"/>
  <c r="J84" i="13"/>
  <c r="J86" i="13" s="1"/>
  <c r="H35" i="13"/>
  <c r="H37" i="13" s="1"/>
  <c r="H39" i="13" s="1"/>
  <c r="H23" i="13"/>
  <c r="H25" i="13" s="1"/>
  <c r="H27" i="13" s="1"/>
  <c r="H11" i="13"/>
  <c r="H13" i="13" s="1"/>
  <c r="H15" i="13" s="1"/>
  <c r="G11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Q32" i="4"/>
  <c r="AQ23" i="4" l="1"/>
  <c r="AL23" i="4"/>
  <c r="AN23" i="4"/>
  <c r="N21" i="4"/>
  <c r="N36" i="4" s="1"/>
  <c r="N42" i="4" s="1"/>
  <c r="AO10" i="4"/>
  <c r="AO21" i="4" s="1"/>
  <c r="F21" i="4"/>
  <c r="F36" i="4" s="1"/>
  <c r="F42" i="4" s="1"/>
  <c r="AM10" i="4"/>
  <c r="AM21" i="4" s="1"/>
  <c r="AO23" i="4"/>
  <c r="AM23" i="4"/>
  <c r="J21" i="4"/>
  <c r="J36" i="4" s="1"/>
  <c r="J42" i="4" s="1"/>
  <c r="AN10" i="4"/>
  <c r="AN21" i="4" s="1"/>
  <c r="AN36" i="4" s="1"/>
  <c r="AN42" i="4" s="1"/>
  <c r="B21" i="4"/>
  <c r="B36" i="4" s="1"/>
  <c r="B42" i="4" s="1"/>
  <c r="AL10" i="4"/>
  <c r="AL21" i="4" s="1"/>
  <c r="D36" i="4"/>
  <c r="D42" i="4" s="1"/>
  <c r="C36" i="4"/>
  <c r="C42" i="4" s="1"/>
  <c r="K36" i="4"/>
  <c r="K42" i="4" s="1"/>
  <c r="I36" i="4"/>
  <c r="I42" i="4" s="1"/>
  <c r="E36" i="4"/>
  <c r="E42" i="4" s="1"/>
  <c r="M36" i="4"/>
  <c r="M42" i="4" s="1"/>
  <c r="L36" i="4"/>
  <c r="L42" i="4" s="1"/>
  <c r="Q36" i="4"/>
  <c r="Q42" i="4" s="1"/>
  <c r="V36" i="4"/>
  <c r="V37" i="4" s="1"/>
  <c r="X36" i="4"/>
  <c r="X42" i="4" s="1"/>
  <c r="H36" i="4"/>
  <c r="H42" i="4" s="1"/>
  <c r="P36" i="4"/>
  <c r="P42" i="4" s="1"/>
  <c r="W36" i="4"/>
  <c r="W42" i="4" s="1"/>
  <c r="O36" i="4"/>
  <c r="O42" i="4" s="1"/>
  <c r="G36" i="4"/>
  <c r="G42" i="4" s="1"/>
  <c r="BJ33" i="7"/>
  <c r="BJ48" i="7" s="1"/>
  <c r="Y20" i="7"/>
  <c r="Y26" i="7" s="1"/>
  <c r="Y43" i="7" s="1"/>
  <c r="AL36" i="4" l="1"/>
  <c r="AL42" i="4" s="1"/>
  <c r="AO36" i="4"/>
  <c r="AO42" i="4" s="1"/>
  <c r="AM36" i="4"/>
  <c r="AM42" i="4" s="1"/>
  <c r="AQ36" i="4"/>
  <c r="AQ42" i="4" s="1"/>
  <c r="V42" i="4"/>
  <c r="BH33" i="7" l="1"/>
  <c r="BH48" i="7" s="1"/>
  <c r="AQ25" i="3" l="1"/>
  <c r="AQ27" i="3"/>
  <c r="AQ28" i="3" s="1"/>
  <c r="AQ30" i="3" l="1"/>
  <c r="AQ32" i="3" s="1"/>
  <c r="AO24" i="3" l="1"/>
  <c r="AN24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N25" i="3" l="1"/>
  <c r="AN27" i="3"/>
  <c r="AL25" i="3"/>
  <c r="AL27" i="3"/>
  <c r="AM25" i="3"/>
  <c r="AM27" i="3"/>
  <c r="AO25" i="3"/>
  <c r="AO27" i="3"/>
  <c r="J5" i="3"/>
  <c r="G5" i="3"/>
  <c r="S5" i="3"/>
  <c r="AM30" i="3" l="1"/>
  <c r="AM32" i="3" s="1"/>
  <c r="AM28" i="3"/>
  <c r="AL30" i="3"/>
  <c r="AL32" i="3" s="1"/>
  <c r="AL28" i="3"/>
  <c r="AO30" i="3"/>
  <c r="AO32" i="3" s="1"/>
  <c r="AO28" i="3"/>
  <c r="AN30" i="3"/>
  <c r="AN32" i="3" s="1"/>
  <c r="AN28" i="3"/>
  <c r="V5" i="3"/>
  <c r="H84" i="13" l="1"/>
  <c r="H86" i="13" s="1"/>
  <c r="G84" i="13"/>
  <c r="G86" i="13" s="1"/>
  <c r="G13" i="13"/>
  <c r="G15" i="13" s="1"/>
  <c r="U5" i="3" l="1"/>
  <c r="AP24" i="3" l="1"/>
  <c r="T5" i="3" l="1"/>
  <c r="AP25" i="3" l="1"/>
  <c r="F11" i="13" l="1"/>
  <c r="E11" i="13"/>
  <c r="E13" i="13" s="1"/>
  <c r="E15" i="13" s="1"/>
  <c r="D11" i="13"/>
  <c r="D13" i="13" s="1"/>
  <c r="D15" i="13" s="1"/>
  <c r="C11" i="13"/>
  <c r="C13" i="13" s="1"/>
  <c r="C15" i="13" s="1"/>
  <c r="AP27" i="3" l="1"/>
  <c r="F13" i="13"/>
  <c r="F15" i="13" s="1"/>
  <c r="AP28" i="3" l="1"/>
  <c r="AP30" i="3"/>
  <c r="AP32" i="3" s="1"/>
  <c r="BQ38" i="17" l="1"/>
  <c r="BQ43" i="17" l="1"/>
  <c r="BQ40" i="17"/>
  <c r="AF36" i="17"/>
  <c r="AF35" i="17"/>
  <c r="AF34" i="17"/>
  <c r="BQ30" i="17"/>
  <c r="BQ29" i="17"/>
  <c r="BQ25" i="17"/>
  <c r="BQ27" i="17"/>
  <c r="BQ24" i="17"/>
  <c r="BQ17" i="17"/>
  <c r="BQ16" i="17"/>
  <c r="BQ11" i="17"/>
  <c r="BQ10" i="17"/>
  <c r="BQ9" i="17"/>
  <c r="BQ8" i="17"/>
  <c r="AF19" i="17"/>
  <c r="AF18" i="17"/>
  <c r="AF16" i="17"/>
  <c r="AF15" i="17"/>
  <c r="AF14" i="17"/>
  <c r="AF13" i="17"/>
  <c r="AF12" i="17"/>
  <c r="AF11" i="17"/>
  <c r="AF10" i="17"/>
  <c r="AF9" i="17"/>
  <c r="AF8" i="17"/>
  <c r="BQ33" i="17" l="1"/>
  <c r="BQ18" i="17"/>
  <c r="BQ21" i="17" s="1"/>
  <c r="BQ46" i="7"/>
  <c r="BQ39" i="17"/>
  <c r="BQ45" i="17" s="1"/>
  <c r="BQ47" i="17" s="1"/>
  <c r="AF41" i="7"/>
  <c r="AF41" i="17"/>
  <c r="AF20" i="17"/>
  <c r="AF26" i="17" s="1"/>
  <c r="BQ33" i="7"/>
  <c r="AF20" i="7"/>
  <c r="AF26" i="7" s="1"/>
  <c r="BQ18" i="7"/>
  <c r="BQ21" i="7" s="1"/>
  <c r="B12" i="12"/>
  <c r="I12" i="12"/>
  <c r="C12" i="12"/>
  <c r="F12" i="12"/>
  <c r="G12" i="12"/>
  <c r="J12" i="12"/>
  <c r="K12" i="12"/>
  <c r="D12" i="12"/>
  <c r="E12" i="12"/>
  <c r="H12" i="12"/>
  <c r="AG19" i="3"/>
  <c r="AG8" i="3" s="1"/>
  <c r="AS24" i="4"/>
  <c r="AF43" i="7" l="1"/>
  <c r="AF44" i="17"/>
  <c r="BQ48" i="7"/>
  <c r="AG24" i="3"/>
  <c r="AS19" i="3"/>
  <c r="AS23" i="4"/>
  <c r="AS36" i="4" s="1"/>
  <c r="AS42" i="4" s="1"/>
  <c r="AS24" i="3" l="1"/>
  <c r="AS25" i="3" s="1"/>
  <c r="AG27" i="3"/>
  <c r="AS27" i="3" s="1"/>
  <c r="AS28" i="3" s="1"/>
  <c r="AG25" i="3"/>
  <c r="AS8" i="3"/>
  <c r="AG28" i="3" l="1"/>
  <c r="AG30" i="3"/>
  <c r="AG32" i="3" s="1"/>
  <c r="AS32" i="3" s="1"/>
  <c r="AS30" i="3" l="1"/>
  <c r="R41" i="12" l="1"/>
  <c r="BN45" i="17" l="1"/>
  <c r="BN4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C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<sst xmlns="http://schemas.openxmlformats.org/spreadsheetml/2006/main" count="1233" uniqueCount="256">
  <si>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</si>
  <si>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</si>
  <si>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</si>
  <si>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</si>
  <si>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</si>
  <si>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</si>
  <si>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</si>
  <si>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</si>
  <si>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</si>
  <si>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</si>
  <si>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</si>
  <si>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</si>
  <si>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</si>
  <si>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</si>
  <si>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</si>
  <si>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</si>
  <si>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</si>
  <si>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</si>
  <si>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</si>
  <si>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</si>
  <si>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</si>
  <si>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</si>
  <si>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</si>
  <si>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</si>
  <si>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</si>
  <si>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</si>
  <si>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</si>
  <si>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</si>
  <si>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</si>
  <si>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</si>
  <si>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</si>
  <si>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</si>
  <si>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</si>
  <si>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</si>
  <si>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</si>
  <si>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</si>
  <si>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</si>
  <si>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</si>
  <si>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</si>
  <si>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</si>
  <si>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</si>
  <si>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</si>
  <si>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</si>
  <si>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</si>
  <si>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</si>
  <si>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</si>
  <si>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</si>
  <si>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</si>
  <si>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</si>
  <si>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</si>
  <si>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</si>
  <si>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</si>
  <si>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</si>
  <si>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</si>
  <si>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</si>
  <si>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</si>
  <si>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</si>
  <si>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</si>
  <si>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</si>
  <si>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</si>
  <si>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</si>
  <si>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</si>
  <si>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</si>
  <si>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</si>
  <si>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</si>
  <si>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</si>
  <si>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</si>
  <si>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</si>
  <si>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</si>
  <si>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</si>
  <si>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</si>
  <si>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</si>
  <si>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</si>
  <si>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</si>
  <si>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</si>
  <si>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</si>
  <si>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</si>
  <si>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</si>
  <si>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</si>
  <si>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</si>
  <si>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</si>
  <si>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</si>
  <si>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</si>
  <si>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</si>
  <si>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</si>
  <si>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</si>
  <si>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</si>
  <si>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Production - 100%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</si>
  <si>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</si>
  <si>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</si>
  <si>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</si>
  <si>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</si>
  <si>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</si>
  <si>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</si>
  <si>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Developed (PDP)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</si>
  <si>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</si>
  <si>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</si>
  <si>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</si>
  <si>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</si>
  <si>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</si>
  <si>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</si>
  <si>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</si>
  <si>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</si>
  <si>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</si>
  <si>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</si>
  <si>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</si>
  <si>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</si>
  <si>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</si>
  <si>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</si>
  <si>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</si>
  <si>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</si>
  <si>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</si>
  <si>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</si>
  <si>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</si>
  <si>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</si>
  <si>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</si>
  <si>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</si>
  <si>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</si>
  <si>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</si>
  <si>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</si>
  <si>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</si>
  <si>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</si>
  <si>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</si>
  <si>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</si>
  <si>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</si>
  <si>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</si>
  <si>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</si>
  <si>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</si>
  <si>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</si>
  <si>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</si>
  <si>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</si>
  <si>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</si>
  <si>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</si>
  <si>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</si>
  <si>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</si>
  <si>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</si>
  <si>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</si>
  <si>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</si>
  <si>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</si>
  <si>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</si>
  <si>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</si>
  <si>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</si>
  <si>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</si>
  <si>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</si>
  <si>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</si>
  <si>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</si>
  <si>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Frade Field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</si>
  <si>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</si>
  <si>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</si>
  <si>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</si>
  <si>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</si>
  <si>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</si>
  <si>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</si>
  <si>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</si>
  <si>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</si>
  <si>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</si>
  <si>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Cluster Polvo + Tubarão Martelo (Refers to PetroRio's 95% W.I.)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</si>
  <si>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</si>
  <si>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</si>
  <si>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</si>
  <si>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</si>
  <si>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</si>
  <si>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</si>
  <si>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</si>
  <si>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</si>
  <si>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</si>
  <si>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</si>
  <si>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</si>
  <si>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</si>
  <si>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</si>
  <si>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</si>
  <si>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</si>
  <si>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</si>
  <si>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</si>
  <si>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</si>
  <si>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</si>
  <si>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</si>
  <si>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</si>
  <si>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</si>
  <si>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</si>
  <si>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</si>
  <si>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</si>
  <si>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</si>
  <si>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</si>
  <si>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</si>
  <si>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</si>
  <si>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</si>
  <si>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</si>
  <si>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</si>
  <si>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</si>
  <si>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</si>
  <si>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</si>
  <si>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</si>
  <si>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</si>
  <si>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</si>
  <si>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</si>
  <si>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</si>
  <si>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</si>
  <si>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</si>
  <si>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</si>
  <si>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</si>
  <si>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</si>
  <si>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</si>
  <si>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</si>
  <si>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</si>
  <si>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</si>
  <si>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Provision for contigencies/losses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</si>
  <si>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</si>
  <si>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</si>
  <si>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</si>
  <si>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</si>
  <si>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</si>
  <si>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Polvo + TBMT Cluster (95%)²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</si>
  <si>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</si>
  <si>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</si>
  <si>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</si>
  <si>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</si>
  <si>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</si>
  <si>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</si>
  <si>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</si>
  <si>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</si>
  <si>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</si>
  <si>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</si>
  <si>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</si>
  <si>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</si>
  <si>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</si>
  <si>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</si>
  <si>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</si>
  <si>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</si>
  <si>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</si>
  <si>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</si>
  <si>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</si>
  <si>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</si>
  <si>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</si>
  <si>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</si>
  <si>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financial instruments</t>
  </si>
  <si>
    <t>Accounts Payable - Wahoo</t>
  </si>
  <si>
    <t>Accumulated translation adjustment</t>
  </si>
  <si>
    <t>Accounts payable –acquisition of Wahoo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</si>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</sst>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AB9E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70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234" fontId="70" fillId="0" borderId="0" xfId="0" applyNumberFormat="1" applyFont="1" applyFill="1" applyAlignment="1">
      <alignment horizontal="right" vertical="center"/>
    </xf>
    <xf numFmtId="0" fontId="60" fillId="0" borderId="0" xfId="0" applyFont="1" applyFill="1"/>
    <xf numFmtId="0" fontId="71" fillId="0" borderId="0" xfId="0" applyFont="1" applyBorder="1" applyAlignment="1">
      <alignment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3" fontId="78" fillId="0" borderId="0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234" fontId="71" fillId="0" borderId="0" xfId="0" applyNumberFormat="1" applyFont="1" applyFill="1" applyAlignment="1">
      <alignment horizontal="right" vertical="center"/>
    </xf>
    <xf numFmtId="166" fontId="71" fillId="0" borderId="0" xfId="1" applyNumberFormat="1" applyFont="1" applyFill="1" applyAlignment="1">
      <alignment vertical="center"/>
    </xf>
    <xf numFmtId="0" fontId="60" fillId="0" borderId="0" xfId="0" applyFont="1" applyBorder="1"/>
    <xf numFmtId="234" fontId="71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vertical="center"/>
    </xf>
    <xf numFmtId="234" fontId="83" fillId="2" borderId="0" xfId="0" applyNumberFormat="1" applyFont="1" applyFill="1" applyBorder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 applyBorder="1"/>
    <xf numFmtId="1" fontId="60" fillId="2" borderId="0" xfId="0" applyNumberFormat="1" applyFont="1" applyFill="1" applyBorder="1"/>
    <xf numFmtId="1" fontId="60" fillId="0" borderId="0" xfId="0" applyNumberFormat="1" applyFont="1" applyBorder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8" fontId="67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vertical="center"/>
    </xf>
    <xf numFmtId="16" fontId="71" fillId="0" borderId="0" xfId="0" applyNumberFormat="1" applyFont="1" applyFill="1" applyAlignment="1">
      <alignment vertical="center"/>
    </xf>
    <xf numFmtId="164" fontId="70" fillId="0" borderId="0" xfId="1" applyNumberFormat="1" applyFont="1" applyFill="1" applyAlignment="1">
      <alignment horizontal="right" vertical="center"/>
    </xf>
    <xf numFmtId="234" fontId="71" fillId="0" borderId="0" xfId="0" applyNumberFormat="1" applyFont="1" applyFill="1" applyAlignment="1">
      <alignment vertical="center"/>
    </xf>
    <xf numFmtId="0" fontId="66" fillId="0" borderId="0" xfId="0" applyFont="1" applyFill="1"/>
    <xf numFmtId="0" fontId="71" fillId="0" borderId="0" xfId="0" applyFont="1" applyFill="1" applyAlignment="1">
      <alignment vertical="center"/>
    </xf>
    <xf numFmtId="0" fontId="70" fillId="0" borderId="0" xfId="0" applyFont="1" applyFill="1"/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234" fontId="70" fillId="2" borderId="0" xfId="0" applyNumberFormat="1" applyFont="1" applyFill="1" applyBorder="1" applyAlignment="1">
      <alignment horizontal="right" vertical="center"/>
    </xf>
    <xf numFmtId="0" fontId="80" fillId="0" borderId="0" xfId="0" applyFont="1" applyBorder="1" applyAlignment="1"/>
    <xf numFmtId="0" fontId="76" fillId="0" borderId="0" xfId="0" applyFont="1" applyBorder="1"/>
    <xf numFmtId="0" fontId="79" fillId="0" borderId="0" xfId="0" applyFont="1" applyBorder="1"/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73" fillId="0" borderId="0" xfId="0" quotePrefix="1" applyFont="1" applyBorder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Fill="1" applyAlignment="1">
      <alignment horizontal="center"/>
    </xf>
    <xf numFmtId="0" fontId="79" fillId="0" borderId="0" xfId="46" applyFont="1" applyFill="1"/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 applyFill="1"/>
    <xf numFmtId="0" fontId="86" fillId="0" borderId="0" xfId="46" applyFont="1"/>
    <xf numFmtId="0" fontId="73" fillId="0" borderId="0" xfId="0" quotePrefix="1" applyFont="1" applyFill="1" applyBorder="1"/>
    <xf numFmtId="0" fontId="0" fillId="0" borderId="0" xfId="0" applyBorder="1"/>
    <xf numFmtId="166" fontId="71" fillId="0" borderId="0" xfId="0" applyNumberFormat="1" applyFont="1" applyFill="1" applyAlignment="1">
      <alignment vertical="center"/>
    </xf>
    <xf numFmtId="234" fontId="60" fillId="0" borderId="0" xfId="0" applyNumberFormat="1" applyFont="1" applyFill="1"/>
    <xf numFmtId="0" fontId="61" fillId="0" borderId="0" xfId="0" applyFont="1" applyFill="1"/>
    <xf numFmtId="0" fontId="61" fillId="0" borderId="0" xfId="0" applyFont="1" applyBorder="1"/>
    <xf numFmtId="166" fontId="61" fillId="2" borderId="0" xfId="0" applyNumberFormat="1" applyFont="1" applyFill="1" applyBorder="1"/>
    <xf numFmtId="0" fontId="62" fillId="42" borderId="0" xfId="0" applyFont="1" applyFill="1" applyBorder="1" applyAlignment="1">
      <alignment vertical="center"/>
    </xf>
    <xf numFmtId="234" fontId="62" fillId="42" borderId="0" xfId="0" applyNumberFormat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2"/>
    </xf>
    <xf numFmtId="0" fontId="63" fillId="0" borderId="0" xfId="0" applyFont="1" applyBorder="1"/>
    <xf numFmtId="234" fontId="71" fillId="0" borderId="0" xfId="0" applyNumberFormat="1" applyFont="1" applyFill="1" applyBorder="1" applyAlignment="1">
      <alignment vertical="center"/>
    </xf>
    <xf numFmtId="234" fontId="70" fillId="0" borderId="0" xfId="0" applyNumberFormat="1" applyFont="1" applyFill="1" applyBorder="1" applyAlignment="1">
      <alignment horizontal="right" vertical="center"/>
    </xf>
    <xf numFmtId="234" fontId="71" fillId="2" borderId="0" xfId="0" applyNumberFormat="1" applyFont="1" applyFill="1" applyBorder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4" fillId="0" borderId="0" xfId="0" applyFont="1" applyFill="1" applyBorder="1" applyAlignment="1">
      <alignment horizontal="left" vertical="center" indent="2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Border="1" applyAlignment="1">
      <alignment vertical="center"/>
    </xf>
    <xf numFmtId="234" fontId="62" fillId="41" borderId="0" xfId="0" applyNumberFormat="1" applyFont="1" applyFill="1" applyBorder="1" applyAlignment="1">
      <alignment horizontal="right" vertical="center"/>
    </xf>
    <xf numFmtId="166" fontId="62" fillId="0" borderId="0" xfId="0" applyNumberFormat="1" applyFont="1" applyFill="1" applyBorder="1" applyAlignment="1">
      <alignment vertical="center"/>
    </xf>
    <xf numFmtId="0" fontId="64" fillId="0" borderId="0" xfId="0" applyFont="1" applyBorder="1" applyAlignment="1">
      <alignment horizontal="left" vertical="center" indent="4"/>
    </xf>
    <xf numFmtId="234" fontId="60" fillId="0" borderId="0" xfId="0" applyNumberFormat="1" applyFont="1" applyBorder="1"/>
    <xf numFmtId="0" fontId="65" fillId="0" borderId="0" xfId="0" applyFont="1" applyBorder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0" fontId="65" fillId="0" borderId="0" xfId="0" applyFont="1" applyBorder="1"/>
    <xf numFmtId="0" fontId="65" fillId="0" borderId="0" xfId="0" applyFont="1" applyBorder="1" applyAlignment="1">
      <alignment horizontal="right" vertical="center" indent="4"/>
    </xf>
    <xf numFmtId="234" fontId="65" fillId="0" borderId="0" xfId="0" applyNumberFormat="1" applyFont="1" applyBorder="1" applyAlignment="1">
      <alignment horizontal="right"/>
    </xf>
    <xf numFmtId="0" fontId="65" fillId="0" borderId="0" xfId="0" applyFont="1" applyBorder="1" applyAlignment="1">
      <alignment horizontal="right"/>
    </xf>
    <xf numFmtId="166" fontId="88" fillId="0" borderId="0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0" borderId="0" xfId="0" applyFont="1" applyBorder="1" applyAlignment="1">
      <alignment horizontal="left" vertical="center" indent="1"/>
    </xf>
    <xf numFmtId="234" fontId="70" fillId="0" borderId="0" xfId="0" applyNumberFormat="1" applyFont="1" applyBorder="1" applyAlignment="1">
      <alignment horizontal="right" vertical="center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Border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Fill="1" applyAlignment="1">
      <alignment horizontal="center" vertical="center"/>
    </xf>
    <xf numFmtId="168" fontId="67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234" fontId="65" fillId="0" borderId="0" xfId="0" applyNumberFormat="1" applyFont="1" applyFill="1" applyBorder="1"/>
    <xf numFmtId="234" fontId="65" fillId="0" borderId="0" xfId="0" applyNumberFormat="1" applyFont="1" applyFill="1"/>
    <xf numFmtId="0" fontId="60" fillId="0" borderId="0" xfId="0" applyFont="1" applyFill="1" applyBorder="1"/>
    <xf numFmtId="0" fontId="89" fillId="0" borderId="0" xfId="0" applyFont="1" applyFill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66" fillId="0" borderId="0" xfId="0" applyFont="1" applyBorder="1"/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164" fontId="71" fillId="0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0" fontId="71" fillId="0" borderId="21" xfId="0" applyFont="1" applyFill="1" applyBorder="1" applyAlignment="1">
      <alignment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234" fontId="71" fillId="0" borderId="22" xfId="0" applyNumberFormat="1" applyFont="1" applyFill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 applyFill="1"/>
    <xf numFmtId="234" fontId="62" fillId="0" borderId="0" xfId="0" applyNumberFormat="1" applyFont="1" applyFill="1" applyBorder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Border="1" applyAlignment="1">
      <alignment vertical="center"/>
    </xf>
    <xf numFmtId="234" fontId="62" fillId="43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234" fontId="88" fillId="0" borderId="0" xfId="0" applyNumberFormat="1" applyFont="1" applyFill="1" applyBorder="1"/>
    <xf numFmtId="234" fontId="70" fillId="0" borderId="0" xfId="0" applyNumberFormat="1" applyFont="1" applyFill="1"/>
    <xf numFmtId="234" fontId="70" fillId="2" borderId="0" xfId="0" applyNumberFormat="1" applyFont="1" applyFill="1"/>
    <xf numFmtId="0" fontId="63" fillId="0" borderId="0" xfId="0" applyFont="1" applyFill="1" applyAlignment="1">
      <alignment horizontal="left" vertical="center" indent="2"/>
    </xf>
    <xf numFmtId="234" fontId="70" fillId="0" borderId="0" xfId="0" applyNumberFormat="1" applyFont="1" applyFill="1" applyBorder="1"/>
    <xf numFmtId="0" fontId="63" fillId="0" borderId="0" xfId="0" applyFont="1" applyBorder="1" applyAlignment="1">
      <alignment horizontal="left" vertical="center" indent="2"/>
    </xf>
    <xf numFmtId="0" fontId="65" fillId="0" borderId="0" xfId="0" applyFont="1" applyFill="1"/>
    <xf numFmtId="0" fontId="65" fillId="0" borderId="0" xfId="0" applyFont="1" applyFill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70" fillId="0" borderId="0" xfId="0" applyFont="1" applyBorder="1"/>
    <xf numFmtId="0" fontId="88" fillId="0" borderId="0" xfId="0" applyFont="1" applyFill="1" applyBorder="1"/>
    <xf numFmtId="3" fontId="74" fillId="0" borderId="0" xfId="0" applyNumberFormat="1" applyFont="1" applyBorder="1" applyAlignment="1">
      <alignment horizontal="center"/>
    </xf>
    <xf numFmtId="0" fontId="89" fillId="0" borderId="0" xfId="0" applyFont="1" applyAlignment="1">
      <alignment vertical="center"/>
    </xf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92" fillId="0" borderId="0" xfId="0" applyFont="1" applyBorder="1" applyAlignment="1">
      <alignment horizontal="left" vertical="center" indent="1"/>
    </xf>
    <xf numFmtId="3" fontId="92" fillId="0" borderId="0" xfId="0" applyNumberFormat="1" applyFont="1" applyBorder="1" applyAlignment="1">
      <alignment horizontal="center" vertical="center"/>
    </xf>
    <xf numFmtId="0" fontId="89" fillId="40" borderId="0" xfId="0" applyFont="1" applyFill="1" applyBorder="1" applyAlignment="1">
      <alignment horizontal="left" vertical="center"/>
    </xf>
    <xf numFmtId="3" fontId="89" fillId="4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3" fontId="89" fillId="0" borderId="0" xfId="0" applyNumberFormat="1" applyFont="1" applyFill="1" applyBorder="1" applyAlignment="1">
      <alignment horizontal="center" vertical="center"/>
    </xf>
    <xf numFmtId="0" fontId="77" fillId="0" borderId="0" xfId="0" applyFont="1" applyBorder="1"/>
    <xf numFmtId="3" fontId="77" fillId="0" borderId="0" xfId="0" applyNumberFormat="1" applyFont="1" applyBorder="1" applyAlignment="1">
      <alignment horizontal="center"/>
    </xf>
    <xf numFmtId="0" fontId="65" fillId="0" borderId="0" xfId="0" applyFont="1" applyFill="1" applyAlignment="1">
      <alignment horizontal="left" vertical="center" indent="6"/>
    </xf>
    <xf numFmtId="234" fontId="70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  <xf numFmtId="234" fontId="0" fillId="0" borderId="0" xfId="0" applyNumberFormat="1" applyFont="1"/>
    <xf numFmtId="14" fontId="0" fillId="0" borderId="0" xfId="0" applyNumberFormat="1"/>
    <xf numFmtId="234" fontId="62" fillId="43" borderId="0" xfId="0" applyNumberFormat="1" applyFont="1" applyFill="1" applyAlignment="1">
      <alignment horizontal="right" vertical="center"/>
    </xf>
    <xf numFmtId="234" fontId="62" fillId="42" borderId="0" xfId="0" applyNumberFormat="1" applyFont="1" applyFill="1" applyAlignment="1">
      <alignment horizontal="right" vertical="center"/>
    </xf>
    <xf numFmtId="234" fontId="62" fillId="41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vertical="center"/>
    </xf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0" fontId="7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89" fillId="0" borderId="0" xfId="0" applyNumberFormat="1" applyFont="1" applyBorder="1" applyAlignment="1">
      <alignment horizontal="center" vertical="center"/>
    </xf>
    <xf numFmtId="0" fontId="91" fillId="41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1" fillId="0" borderId="0" xfId="0" quotePrefix="1" applyFont="1" applyBorder="1" applyAlignment="1">
      <alignment horizontal="center"/>
    </xf>
    <xf numFmtId="23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96" fillId="0" borderId="25" xfId="0" applyFont="1" applyBorder="1" applyAlignment="1">
      <alignment horizontal="right"/>
    </xf>
    <xf numFmtId="0" fontId="97" fillId="0" borderId="25" xfId="0" applyFont="1" applyBorder="1" applyAlignment="1">
      <alignment horizontal="right"/>
    </xf>
    <xf numFmtId="0" fontId="96" fillId="40" borderId="25" xfId="0" applyFont="1" applyFill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98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0" fontId="60" fillId="0" borderId="0" xfId="16866" applyFont="1" applyAlignment="1">
      <alignment horizontal="lef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0" fontId="11" fillId="44" borderId="0" xfId="0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238" fontId="63" fillId="0" borderId="0" xfId="0" quotePrefix="1" applyNumberFormat="1" applyFont="1" applyAlignment="1">
      <alignment horizontal="center" vertical="center"/>
    </xf>
    <xf numFmtId="239" fontId="99" fillId="0" borderId="21" xfId="0" quotePrefix="1" applyNumberFormat="1" applyFont="1" applyBorder="1" applyAlignment="1">
      <alignment horizontal="left" vertical="center"/>
    </xf>
    <xf numFmtId="241" fontId="63" fillId="0" borderId="21" xfId="1" quotePrefix="1" applyNumberFormat="1" applyFont="1" applyBorder="1" applyAlignment="1">
      <alignment horizontal="center" vertical="center"/>
    </xf>
    <xf numFmtId="241" fontId="61" fillId="0" borderId="21" xfId="1" quotePrefix="1" applyNumberFormat="1" applyFont="1" applyBorder="1" applyAlignment="1">
      <alignment horizontal="center" vertical="center"/>
    </xf>
    <xf numFmtId="240" fontId="63" fillId="0" borderId="21" xfId="1" quotePrefix="1" applyNumberFormat="1" applyFont="1" applyBorder="1" applyAlignment="1">
      <alignment horizontal="center" vertical="center"/>
    </xf>
    <xf numFmtId="240" fontId="61" fillId="0" borderId="21" xfId="1" quotePrefix="1" applyNumberFormat="1" applyFont="1" applyBorder="1" applyAlignment="1">
      <alignment horizontal="center" vertical="center"/>
    </xf>
    <xf numFmtId="239" fontId="99" fillId="0" borderId="0" xfId="0" quotePrefix="1" applyNumberFormat="1" applyFont="1" applyAlignment="1">
      <alignment horizontal="left" vertical="center"/>
    </xf>
    <xf numFmtId="238" fontId="61" fillId="0" borderId="0" xfId="0" quotePrefix="1" applyNumberFormat="1" applyFont="1" applyAlignment="1">
      <alignment horizontal="center" vertical="center"/>
    </xf>
    <xf numFmtId="234" fontId="71" fillId="0" borderId="0" xfId="16865" applyNumberFormat="1" applyFont="1" applyBorder="1"/>
    <xf numFmtId="239" fontId="63" fillId="0" borderId="0" xfId="0" quotePrefix="1" applyNumberFormat="1" applyFont="1" applyAlignment="1">
      <alignment horizontal="left" vertical="center"/>
    </xf>
    <xf numFmtId="234" fontId="14" fillId="0" borderId="0" xfId="16865" applyNumberFormat="1" applyFont="1"/>
    <xf numFmtId="234" fontId="70" fillId="0" borderId="0" xfId="16865" applyNumberFormat="1" applyFont="1" applyBorder="1"/>
    <xf numFmtId="234" fontId="0" fillId="0" borderId="0" xfId="16865" applyNumberFormat="1" applyFont="1"/>
    <xf numFmtId="234" fontId="0" fillId="0" borderId="21" xfId="16865" applyNumberFormat="1" applyFont="1" applyBorder="1"/>
    <xf numFmtId="234" fontId="71" fillId="0" borderId="0" xfId="16865" applyNumberFormat="1" applyFont="1"/>
    <xf numFmtId="239" fontId="63" fillId="0" borderId="21" xfId="0" quotePrefix="1" applyNumberFormat="1" applyFont="1" applyBorder="1" applyAlignment="1">
      <alignment horizontal="left" vertical="center"/>
    </xf>
    <xf numFmtId="234" fontId="14" fillId="0" borderId="22" xfId="16865" applyNumberFormat="1" applyFont="1" applyBorder="1"/>
    <xf numFmtId="3" fontId="60" fillId="0" borderId="0" xfId="0" applyNumberFormat="1" applyFont="1" applyAlignment="1">
      <alignment horizontal="center"/>
    </xf>
    <xf numFmtId="239" fontId="100" fillId="0" borderId="21" xfId="0" quotePrefix="1" applyNumberFormat="1" applyFont="1" applyBorder="1" applyAlignment="1">
      <alignment horizontal="left" vertical="center"/>
    </xf>
    <xf numFmtId="17" fontId="0" fillId="0" borderId="0" xfId="0" applyNumberFormat="1" applyFont="1"/>
    <xf numFmtId="239" fontId="100" fillId="0" borderId="0" xfId="0" quotePrefix="1" applyNumberFormat="1" applyFont="1" applyAlignment="1">
      <alignment horizontal="left" vertical="center"/>
    </xf>
    <xf numFmtId="234" fontId="14" fillId="0" borderId="0" xfId="16865" applyNumberFormat="1" applyFont="1" applyBorder="1"/>
    <xf numFmtId="239" fontId="61" fillId="0" borderId="0" xfId="0" quotePrefix="1" applyNumberFormat="1" applyFont="1" applyAlignment="1">
      <alignment horizontal="left" vertical="center"/>
    </xf>
    <xf numFmtId="234" fontId="0" fillId="0" borderId="0" xfId="16865" applyNumberFormat="1" applyFont="1" applyBorder="1"/>
    <xf numFmtId="0" fontId="0" fillId="0" borderId="21" xfId="0" applyFont="1" applyBorder="1"/>
    <xf numFmtId="239" fontId="61" fillId="0" borderId="21" xfId="0" quotePrefix="1" applyNumberFormat="1" applyFont="1" applyBorder="1" applyAlignment="1">
      <alignment horizontal="left"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0" fontId="0" fillId="0" borderId="26" xfId="0" applyFont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241" fontId="0" fillId="0" borderId="0" xfId="0" applyNumberFormat="1" applyFont="1" applyAlignment="1">
      <alignment vertical="center"/>
    </xf>
    <xf numFmtId="241" fontId="93" fillId="0" borderId="0" xfId="0" applyNumberFormat="1" applyFont="1" applyAlignment="1">
      <alignment vertical="center"/>
    </xf>
    <xf numFmtId="0" fontId="95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241" fontId="11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0" fontId="93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241" fontId="11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007F86"/>
      <color rgb="FF004843"/>
      <color rgb="FF00353B"/>
      <color rgb="FF00AB9E"/>
      <color rgb="FF00766E"/>
      <color rgb="FFA7F7FF"/>
      <color rgb="FFC5FFFB"/>
      <color rgb="FF8BFFF7"/>
      <color rgb="FF007E75"/>
      <color rgb="FF034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83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3</xdr:row>
      <xdr:rowOff>18197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tabColor theme="0" tint="-0.14999847407452621"/>
    <pageSetUpPr fitToPage="1"/>
  </sheetPr>
  <dimension ref="A1:AW58"/>
  <sheetViews>
    <sheetView showGridLines="0" tabSelected="1" zoomScaleNormal="100" workbookViewId="0">
      <pane xSplit="1" ySplit="8" topLeftCell="AD9" activePane="bottomRight" state="frozen"/>
      <selection activeCell="AC17" sqref="AC17"/>
      <selection pane="topRight" activeCell="AC17" sqref="AC17"/>
      <selection pane="bottomLeft" activeCell="AC17" sqref="AC17"/>
      <selection pane="bottomRight" activeCell="AJ44" sqref="AJ44"/>
    </sheetView>
  </sheetViews>
  <sheetFormatPr defaultColWidth="9.140625" defaultRowHeight="15" outlineLevelRow="1" outlineLevelCol="1"/>
  <cols>
    <col min="1" max="1" width="46.5703125" style="1" bestFit="1" customWidth="1"/>
    <col min="2" max="29" width="15.7109375" style="1" hidden="1" customWidth="1" outlineLevel="1"/>
    <col min="30" max="30" width="15.7109375" style="1" customWidth="1" collapsed="1"/>
    <col min="31" max="37" width="15.7109375" style="1" customWidth="1"/>
    <col min="38" max="38" width="15.7109375" style="4" customWidth="1"/>
    <col min="39" max="46" width="15.7109375" style="1" customWidth="1"/>
    <col min="47" max="47" width="11.28515625" style="1" bestFit="1" customWidth="1"/>
    <col min="48" max="49" width="10.5703125" style="1" bestFit="1" customWidth="1"/>
    <col min="50" max="16384" width="9.140625" style="1"/>
  </cols>
  <sheetData>
    <row r="1" spans="1:49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M1" s="3"/>
      <c r="AN1" s="3"/>
    </row>
    <row r="2" spans="1:49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6"/>
      <c r="AM2" s="36"/>
      <c r="AN2" s="38"/>
      <c r="AO2" s="36"/>
    </row>
    <row r="3" spans="1:49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6"/>
      <c r="AM3" s="36"/>
      <c r="AN3" s="38"/>
      <c r="AO3" s="36"/>
    </row>
    <row r="4" spans="1:49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0"/>
      <c r="AM4" s="22"/>
      <c r="AN4" s="20"/>
      <c r="AO4" s="20"/>
      <c r="AP4" s="211"/>
      <c r="AQ4" s="211"/>
      <c r="AR4" s="211"/>
      <c r="AS4" s="211"/>
      <c r="AT4" s="211"/>
    </row>
    <row r="5" spans="1:49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55"/>
      <c r="AQ5" s="155"/>
      <c r="AR5" s="155"/>
      <c r="AS5" s="155"/>
      <c r="AT5" s="155"/>
    </row>
    <row r="6" spans="1:49" s="25" customFormat="1" ht="15.75">
      <c r="A6" s="73" t="s">
        <v>234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124"/>
      <c r="AK6" s="124"/>
      <c r="AL6" s="20"/>
      <c r="AM6" s="22"/>
      <c r="AN6" s="20"/>
      <c r="AO6" s="20"/>
      <c r="AP6" s="211"/>
      <c r="AQ6" s="211"/>
      <c r="AR6" s="211"/>
      <c r="AS6" s="211"/>
      <c r="AT6" s="211"/>
    </row>
    <row r="7" spans="1:49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201"/>
      <c r="AK7" s="201"/>
      <c r="AL7" s="36"/>
      <c r="AM7" s="36"/>
      <c r="AN7" s="38"/>
      <c r="AO7" s="36"/>
    </row>
    <row r="8" spans="1:49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105</v>
      </c>
      <c r="T8" s="252" t="s">
        <v>106</v>
      </c>
      <c r="U8" s="252" t="s">
        <v>108</v>
      </c>
      <c r="V8" s="252" t="s">
        <v>116</v>
      </c>
      <c r="W8" s="252" t="s">
        <v>118</v>
      </c>
      <c r="X8" s="252" t="s">
        <v>121</v>
      </c>
      <c r="Y8" s="252" t="s">
        <v>122</v>
      </c>
      <c r="Z8" s="252" t="s">
        <v>134</v>
      </c>
      <c r="AA8" s="252" t="s">
        <v>137</v>
      </c>
      <c r="AB8" s="252" t="s">
        <v>139</v>
      </c>
      <c r="AC8" s="252" t="s">
        <v>141</v>
      </c>
      <c r="AD8" s="252" t="s">
        <v>143</v>
      </c>
      <c r="AE8" s="252" t="s">
        <v>153</v>
      </c>
      <c r="AF8" s="252" t="s">
        <v>155</v>
      </c>
      <c r="AG8" s="252" t="s">
        <v>158</v>
      </c>
      <c r="AH8" s="252" t="s">
        <v>219</v>
      </c>
      <c r="AI8" s="252" t="s">
        <v>239</v>
      </c>
      <c r="AJ8" s="252" t="s">
        <v>250</v>
      </c>
      <c r="AK8" s="253"/>
      <c r="AL8" s="252">
        <v>2014</v>
      </c>
      <c r="AM8" s="252">
        <v>2015</v>
      </c>
      <c r="AN8" s="252">
        <v>2016</v>
      </c>
      <c r="AO8" s="252">
        <v>2017</v>
      </c>
      <c r="AP8" s="252">
        <v>2018</v>
      </c>
      <c r="AQ8" s="252">
        <v>2019</v>
      </c>
      <c r="AR8" s="252">
        <v>2020</v>
      </c>
      <c r="AS8" s="252">
        <v>2021</v>
      </c>
      <c r="AT8" s="252">
        <v>2022</v>
      </c>
    </row>
    <row r="9" spans="1:49" s="6" customFormat="1" ht="15.75">
      <c r="A9" s="248" t="s">
        <v>15</v>
      </c>
      <c r="B9" s="249">
        <f>+'IS (R$)'!B9/VLOOKUP('IS (US$)'!B$8,Fx!$J:$K,2,0)</f>
        <v>60639.62783366238</v>
      </c>
      <c r="C9" s="249">
        <f>+'IS (R$)'!C9/VLOOKUP('IS (US$)'!C$8,Fx!$J:$K,2,0)</f>
        <v>61739.71176797861</v>
      </c>
      <c r="D9" s="249">
        <f>+'IS (R$)'!D9/VLOOKUP('IS (US$)'!D$8,Fx!$J:$K,2,0)</f>
        <v>55702.772750616314</v>
      </c>
      <c r="E9" s="249">
        <f>+'IS (R$)'!E9/VLOOKUP('IS (US$)'!E$8,Fx!$J:$K,2,0)</f>
        <v>31077.407318698162</v>
      </c>
      <c r="F9" s="249">
        <f>+'IS (R$)'!F9/VLOOKUP('IS (US$)'!F$8,Fx!$J:$K,2,0)</f>
        <v>1692.1817120896046</v>
      </c>
      <c r="G9" s="249">
        <f>+'IS (R$)'!G9/VLOOKUP('IS (US$)'!G$8,Fx!$J:$K,2,0)</f>
        <v>31526.330477059382</v>
      </c>
      <c r="H9" s="249">
        <f>+'IS (R$)'!H9/VLOOKUP('IS (US$)'!H$8,Fx!$J:$K,2,0)</f>
        <v>36127.514939331086</v>
      </c>
      <c r="I9" s="249">
        <f>+'IS (R$)'!I9/VLOOKUP('IS (US$)'!I$8,Fx!$J:$K,2,0)</f>
        <v>6102.3992529136576</v>
      </c>
      <c r="J9" s="249">
        <f>+'IS (R$)'!J9/VLOOKUP('IS (US$)'!J$8,Fx!$J:$K,2,0)</f>
        <v>10653.490922113906</v>
      </c>
      <c r="K9" s="249">
        <f>+'IS (R$)'!K9/VLOOKUP('IS (US$)'!K$8,Fx!$J:$K,2,0)</f>
        <v>29519.45738528412</v>
      </c>
      <c r="L9" s="249">
        <f>+'IS (R$)'!L9/VLOOKUP('IS (US$)'!L$8,Fx!$J:$K,2,0)</f>
        <v>42899.271363692147</v>
      </c>
      <c r="M9" s="249">
        <f>+'IS (R$)'!M9/VLOOKUP('IS (US$)'!M$8,Fx!$J:$K,2,0)</f>
        <v>34532.095359138169</v>
      </c>
      <c r="N9" s="249">
        <f>+'IS (R$)'!N9/VLOOKUP('IS (US$)'!N$8,Fx!$J:$K,2,0)</f>
        <v>23793.494803002384</v>
      </c>
      <c r="O9" s="249">
        <f>+'IS (R$)'!O9/VLOOKUP('IS (US$)'!O$8,Fx!$J:$K,2,0)</f>
        <v>48360.574951809067</v>
      </c>
      <c r="P9" s="249">
        <f>+'IS (R$)'!P9/VLOOKUP('IS (US$)'!P$8,Fx!$J:$K,2,0)</f>
        <v>34792.773365847868</v>
      </c>
      <c r="Q9" s="249">
        <f>+'IS (R$)'!Q9/VLOOKUP('IS (US$)'!Q$8,Fx!$J:$K,2,0)</f>
        <v>59575.481835714294</v>
      </c>
      <c r="R9" s="249">
        <f>+'IS (R$)'!R9/VLOOKUP('IS (US$)'!R$8,Fx!$J:$K,2,0)</f>
        <v>36089.222674708733</v>
      </c>
      <c r="S9" s="249">
        <f>+'IS (R$)'!S9/VLOOKUP('IS (US$)'!S$8,Fx!$J:$K,2,0)</f>
        <v>66335.069294209752</v>
      </c>
      <c r="T9" s="249">
        <f>+'IS (R$)'!T9/VLOOKUP('IS (US$)'!T$8,Fx!$J:$K,2,0)</f>
        <v>56874.816432388303</v>
      </c>
      <c r="U9" s="249">
        <f>+'IS (R$)'!U9/VLOOKUP('IS (US$)'!U$8,Fx!$J:$K,2,0)</f>
        <v>70242.831468910386</v>
      </c>
      <c r="V9" s="249">
        <f>+'IS (R$)'!V9/VLOOKUP('IS (US$)'!V$8,Fx!$J:$K,2,0)</f>
        <v>36909.05923111341</v>
      </c>
      <c r="W9" s="249">
        <f>+'IS (R$)'!W9/VLOOKUP('IS (US$)'!W$8,Fx!$J:$K,2,0)</f>
        <v>139845.86211375755</v>
      </c>
      <c r="X9" s="249">
        <f>+'IS (R$)'!X9/VLOOKUP('IS (US$)'!X$8,Fx!$J:$K,2,0)</f>
        <v>100462.70454341942</v>
      </c>
      <c r="Y9" s="249">
        <f>+'IS (R$)'!Y9/VLOOKUP('IS (US$)'!Y$8,Fx!$J:$K,2,0)</f>
        <v>135543.02286084357</v>
      </c>
      <c r="Z9" s="249">
        <f>+'IS (R$)'!Z9/VLOOKUP('IS (US$)'!Z$8,Fx!$J:$K,2,0)</f>
        <v>49994.884110443047</v>
      </c>
      <c r="AA9" s="249">
        <f>+'IS (R$)'!AA9/VLOOKUP('IS (US$)'!AA$8,Fx!$J:$K,2,0)</f>
        <v>58093.404579077825</v>
      </c>
      <c r="AB9" s="249">
        <f>+'IS (R$)'!AB9/VLOOKUP('IS (US$)'!AB$8,Fx!$J:$K,2,0)</f>
        <v>90856.662853492104</v>
      </c>
      <c r="AC9" s="249">
        <f>+'IS (R$)'!AC9/VLOOKUP('IS (US$)'!AC$8,Fx!$J:$K,2,0)</f>
        <v>162977.09404138743</v>
      </c>
      <c r="AD9" s="249">
        <f>+'IS (R$)'!AD9/VLOOKUP('IS (US$)'!AD$8,Fx!$J:$K,2,0)</f>
        <v>119656.23213346282</v>
      </c>
      <c r="AE9" s="249">
        <f>+'IS (R$)'!AE9/VLOOKUP('IS (US$)'!AE$8,Fx!$J:$K,2,0)</f>
        <v>193112.78166224001</v>
      </c>
      <c r="AF9" s="249">
        <f>+'IS (R$)'!AF9/VLOOKUP('IS (US$)'!AF$8,Fx!$J:$K,2,0)</f>
        <v>179611.08286951945</v>
      </c>
      <c r="AG9" s="249">
        <f>+'IS (R$)'!AG9/VLOOKUP('IS (US$)'!AG$8,Fx!$J:$K,2,0)</f>
        <v>318389.74314946076</v>
      </c>
      <c r="AH9" s="288">
        <v>309676</v>
      </c>
      <c r="AI9" s="249">
        <v>377336.79523437133</v>
      </c>
      <c r="AJ9" s="249">
        <v>378154.52622562851</v>
      </c>
      <c r="AK9" s="254"/>
      <c r="AL9" s="249">
        <f>SUM(B9:E9)</f>
        <v>209159.51967095546</v>
      </c>
      <c r="AM9" s="249">
        <f>SUM(F9:I9)</f>
        <v>75448.426381393729</v>
      </c>
      <c r="AN9" s="249">
        <f>SUM(J9:M9)</f>
        <v>117604.31503022833</v>
      </c>
      <c r="AO9" s="249">
        <f>SUM(N9:Q9)</f>
        <v>166522.3249563736</v>
      </c>
      <c r="AP9" s="249">
        <f>SUM(R9:U9)</f>
        <v>229541.93987021717</v>
      </c>
      <c r="AQ9" s="249">
        <f t="shared" ref="AQ9:AQ14" si="0">SUM(V9:Y9)</f>
        <v>412760.64874913392</v>
      </c>
      <c r="AR9" s="249">
        <f>SUM(Z9:AC9)</f>
        <v>361922.04558440042</v>
      </c>
      <c r="AS9" s="249">
        <f t="shared" ref="AS9:AS31" si="1">SUM(AD9:AG9)</f>
        <v>810769.83981468307</v>
      </c>
      <c r="AT9" s="249">
        <f>+SUM(AH9:AJ9)</f>
        <v>1065167.3214599998</v>
      </c>
    </row>
    <row r="10" spans="1:49" ht="15.75">
      <c r="A10" s="195" t="s">
        <v>109</v>
      </c>
      <c r="B10" s="43">
        <f t="shared" ref="B10:Z10" si="2">SUM(B11:B18)</f>
        <v>-36237.449105486361</v>
      </c>
      <c r="C10" s="43">
        <f t="shared" si="2"/>
        <v>-22254.975861016894</v>
      </c>
      <c r="D10" s="43">
        <f t="shared" si="2"/>
        <v>-25968.924037943398</v>
      </c>
      <c r="E10" s="43">
        <f t="shared" si="2"/>
        <v>-23748.462914106851</v>
      </c>
      <c r="F10" s="43">
        <f t="shared" si="2"/>
        <v>0</v>
      </c>
      <c r="G10" s="43">
        <f t="shared" si="2"/>
        <v>-20788.073089750935</v>
      </c>
      <c r="H10" s="43">
        <f t="shared" si="2"/>
        <v>-25560.416325283761</v>
      </c>
      <c r="I10" s="43">
        <f t="shared" si="2"/>
        <v>-13314.070831847737</v>
      </c>
      <c r="J10" s="43">
        <f t="shared" si="2"/>
        <v>-12929.250492481393</v>
      </c>
      <c r="K10" s="43">
        <f t="shared" si="2"/>
        <v>-24226.108500978524</v>
      </c>
      <c r="L10" s="43">
        <f t="shared" si="2"/>
        <v>-29591.568750376347</v>
      </c>
      <c r="M10" s="43">
        <f t="shared" si="2"/>
        <v>-22026.47276844455</v>
      </c>
      <c r="N10" s="43">
        <f t="shared" si="2"/>
        <v>-15144.136052490538</v>
      </c>
      <c r="O10" s="43">
        <f t="shared" si="2"/>
        <v>-27758.031465133874</v>
      </c>
      <c r="P10" s="43">
        <f t="shared" si="2"/>
        <v>-19684.194803059043</v>
      </c>
      <c r="Q10" s="43">
        <f t="shared" si="2"/>
        <v>-30830.692629667457</v>
      </c>
      <c r="R10" s="43">
        <f t="shared" si="2"/>
        <v>-20505.443186928958</v>
      </c>
      <c r="S10" s="43">
        <f t="shared" si="2"/>
        <v>-28882.306626931524</v>
      </c>
      <c r="T10" s="43">
        <f t="shared" si="2"/>
        <v>-19461.711594149834</v>
      </c>
      <c r="U10" s="43">
        <f t="shared" si="2"/>
        <v>-34114.865839856939</v>
      </c>
      <c r="V10" s="43">
        <f t="shared" si="2"/>
        <v>-13677.322079540936</v>
      </c>
      <c r="W10" s="43">
        <f t="shared" si="2"/>
        <v>-33714.292553920008</v>
      </c>
      <c r="X10" s="43">
        <f t="shared" si="2"/>
        <v>-29738.881463307462</v>
      </c>
      <c r="Y10" s="43">
        <f t="shared" si="2"/>
        <v>-27179.539838486355</v>
      </c>
      <c r="Z10" s="80">
        <f t="shared" si="2"/>
        <v>-18933.633142310809</v>
      </c>
      <c r="AA10" s="80">
        <f>SUM(AA11:AA18)</f>
        <v>-10390.298543556646</v>
      </c>
      <c r="AB10" s="80">
        <f>SUM(AB11:AB18)</f>
        <v>-28517.794360689499</v>
      </c>
      <c r="AC10" s="43">
        <f t="shared" ref="AC10:AF10" si="3">SUM(AC11:AC18)</f>
        <v>-40603.198859205804</v>
      </c>
      <c r="AD10" s="43">
        <f t="shared" si="3"/>
        <v>-18501.47611119163</v>
      </c>
      <c r="AE10" s="43">
        <f t="shared" si="3"/>
        <v>-31973.660209087087</v>
      </c>
      <c r="AF10" s="43">
        <f t="shared" si="3"/>
        <v>-40373.432048558141</v>
      </c>
      <c r="AG10" s="43">
        <f t="shared" ref="AG10" si="4">SUM(AG11:AG18)</f>
        <v>-57341.367714829183</v>
      </c>
      <c r="AH10" s="43">
        <f t="shared" ref="AH10" si="5">SUM(AH11:AH18)</f>
        <v>-42155</v>
      </c>
      <c r="AI10" s="43">
        <v>-55444.28122218333</v>
      </c>
      <c r="AJ10" s="43">
        <v>-44736.189793983678</v>
      </c>
      <c r="AK10" s="255"/>
      <c r="AL10" s="43">
        <f t="shared" ref="AL10:AL20" si="6">SUM(B10:E10)</f>
        <v>-108209.81191855349</v>
      </c>
      <c r="AM10" s="43">
        <f t="shared" ref="AM10:AM20" si="7">SUM(F10:I10)</f>
        <v>-59662.560246882436</v>
      </c>
      <c r="AN10" s="43">
        <f t="shared" ref="AN10:AN20" si="8">SUM(J10:M10)</f>
        <v>-88773.400512280816</v>
      </c>
      <c r="AO10" s="43">
        <f t="shared" ref="AO10:AO20" si="9">SUM(N10:Q10)</f>
        <v>-93417.05495035091</v>
      </c>
      <c r="AP10" s="43">
        <f t="shared" ref="AP10:AP20" si="10">SUM(R10:U10)</f>
        <v>-102964.32724786726</v>
      </c>
      <c r="AQ10" s="80">
        <f t="shared" si="0"/>
        <v>-104310.03593525475</v>
      </c>
      <c r="AR10" s="43">
        <f>SUM(Z10:AC10)</f>
        <v>-98444.92490576276</v>
      </c>
      <c r="AS10" s="43">
        <f t="shared" si="1"/>
        <v>-148189.93608366605</v>
      </c>
      <c r="AT10" s="43">
        <f>+SUM(AH10:AJ10)</f>
        <v>-142335.47101616702</v>
      </c>
      <c r="AU10" s="77"/>
    </row>
    <row r="11" spans="1:49" ht="15.75" hidden="1" outlineLevel="1">
      <c r="A11" s="182" t="s">
        <v>22</v>
      </c>
      <c r="B11" s="43">
        <f>+'IS (R$)'!B11/VLOOKUP('IS (US$)'!B$8,Fx!$J:$K,2,0)</f>
        <v>-3527.0112837384836</v>
      </c>
      <c r="C11" s="43">
        <f>+'IS (R$)'!C11/VLOOKUP('IS (US$)'!C$8,Fx!$J:$K,2,0)</f>
        <v>-11816.884725138643</v>
      </c>
      <c r="D11" s="43">
        <f>+'IS (R$)'!D11/VLOOKUP('IS (US$)'!D$8,Fx!$J:$K,2,0)</f>
        <v>-6704.6784463217955</v>
      </c>
      <c r="E11" s="43">
        <f>+'IS (R$)'!E11/VLOOKUP('IS (US$)'!E$8,Fx!$J:$K,2,0)</f>
        <v>-3336.5446962884735</v>
      </c>
      <c r="F11" s="43">
        <f>+'IS (R$)'!F11/VLOOKUP('IS (US$)'!F$8,Fx!$J:$K,2,0)</f>
        <v>0</v>
      </c>
      <c r="G11" s="43">
        <f>+'IS (R$)'!G11/VLOOKUP('IS (US$)'!G$8,Fx!$J:$K,2,0)</f>
        <v>-6501.7683246683182</v>
      </c>
      <c r="H11" s="43">
        <f>+'IS (R$)'!H11/VLOOKUP('IS (US$)'!H$8,Fx!$J:$K,2,0)</f>
        <v>-8719.7787881523491</v>
      </c>
      <c r="I11" s="43">
        <f>+'IS (R$)'!I11/VLOOKUP('IS (US$)'!I$8,Fx!$J:$K,2,0)</f>
        <v>-4208.4258341820096</v>
      </c>
      <c r="J11" s="43">
        <f>+'IS (R$)'!J11/VLOOKUP('IS (US$)'!J$8,Fx!$J:$K,2,0)</f>
        <v>-4428.5814127315871</v>
      </c>
      <c r="K11" s="43">
        <f>+'IS (R$)'!K11/VLOOKUP('IS (US$)'!K$8,Fx!$J:$K,2,0)</f>
        <v>-7649.343147138994</v>
      </c>
      <c r="L11" s="43">
        <f>+'IS (R$)'!L11/VLOOKUP('IS (US$)'!L$8,Fx!$J:$K,2,0)</f>
        <v>-4288.9412436905413</v>
      </c>
      <c r="M11" s="43">
        <f>+'IS (R$)'!M11/VLOOKUP('IS (US$)'!M$8,Fx!$J:$K,2,0)</f>
        <v>-14917.789900309075</v>
      </c>
      <c r="N11" s="43">
        <f>+'IS (R$)'!N11/VLOOKUP('IS (US$)'!N$8,Fx!$J:$K,2,0)</f>
        <v>-5682.5507149901987</v>
      </c>
      <c r="O11" s="43">
        <f>+'IS (R$)'!O11/VLOOKUP('IS (US$)'!O$8,Fx!$J:$K,2,0)</f>
        <v>-9708.9979871997984</v>
      </c>
      <c r="P11" s="43">
        <f>+'IS (R$)'!P11/VLOOKUP('IS (US$)'!P$8,Fx!$J:$K,2,0)</f>
        <v>-6809.6605533244528</v>
      </c>
      <c r="Q11" s="43">
        <f>+'IS (R$)'!Q11/VLOOKUP('IS (US$)'!Q$8,Fx!$J:$K,2,0)</f>
        <v>-10612.906768564531</v>
      </c>
      <c r="R11" s="43">
        <f>+'IS (R$)'!R11/VLOOKUP('IS (US$)'!R$8,Fx!$J:$K,2,0)</f>
        <v>-7041.6417662171216</v>
      </c>
      <c r="S11" s="43">
        <f>+'IS (R$)'!S11/VLOOKUP('IS (US$)'!S$8,Fx!$J:$K,2,0)</f>
        <v>-10666.312284541276</v>
      </c>
      <c r="T11" s="43">
        <f>+'IS (R$)'!T11/VLOOKUP('IS (US$)'!T$8,Fx!$J:$K,2,0)</f>
        <v>-8221.550233836897</v>
      </c>
      <c r="U11" s="43">
        <f>+'IS (R$)'!U11/VLOOKUP('IS (US$)'!U$8,Fx!$J:$K,2,0)</f>
        <v>-13719.407555931701</v>
      </c>
      <c r="V11" s="43">
        <f>+'IS (R$)'!V11/VLOOKUP('IS (US$)'!V$8,Fx!$J:$K,2,0)</f>
        <v>-3134.0324518258872</v>
      </c>
      <c r="W11" s="43">
        <f>+'IS (R$)'!W11/VLOOKUP('IS (US$)'!W$8,Fx!$J:$K,2,0)</f>
        <v>-3206.6700337849898</v>
      </c>
      <c r="X11" s="43">
        <f>+'IS (R$)'!X11/VLOOKUP('IS (US$)'!X$8,Fx!$J:$K,2,0)</f>
        <v>-1085.3275596894684</v>
      </c>
      <c r="Y11" s="43">
        <f>+'IS (R$)'!Y11/VLOOKUP('IS (US$)'!Y$8,Fx!$J:$K,2,0)</f>
        <v>-1171.0732906251865</v>
      </c>
      <c r="Z11" s="80">
        <f>+'IS (R$)'!Z11/VLOOKUP('IS (US$)'!Z$8,Fx!$J:$K,2,0)</f>
        <v>-2565.8104027603199</v>
      </c>
      <c r="AA11" s="80">
        <f>+'IS (R$)'!AA11/VLOOKUP('IS (US$)'!AA$8,Fx!$J:$K,2,0)</f>
        <v>0</v>
      </c>
      <c r="AB11" s="80">
        <f>+'IS (R$)'!AB11/VLOOKUP('IS (US$)'!AB$8,Fx!$J:$K,2,0)</f>
        <v>-231.83838299615229</v>
      </c>
      <c r="AC11" s="43">
        <f>+'IS (R$)'!AC11/VLOOKUP('IS (US$)'!AC$8,Fx!$J:$K,2,0)</f>
        <v>-2970.8799486395683</v>
      </c>
      <c r="AD11" s="43">
        <f>+'IS (R$)'!AD11/VLOOKUP('IS (US$)'!AD$8,Fx!$J:$K,2,0)</f>
        <v>-565.11036883950385</v>
      </c>
      <c r="AE11" s="43">
        <f>+'IS (R$)'!AE11/VLOOKUP('IS (US$)'!AE$8,Fx!$J:$K,2,0)</f>
        <v>0</v>
      </c>
      <c r="AF11" s="43">
        <f>+'IS (R$)'!AF11/VLOOKUP('IS (US$)'!AF$8,Fx!$J:$K,2,0)</f>
        <v>-1075.7352589753948</v>
      </c>
      <c r="AG11" s="43">
        <f>+'IS (R$)'!AG11/VLOOKUP('IS (US$)'!AG$8,Fx!$J:$K,2,0)</f>
        <v>-804.78547192270673</v>
      </c>
      <c r="AH11" s="43">
        <v>0</v>
      </c>
      <c r="AI11" s="80"/>
      <c r="AJ11" s="80"/>
      <c r="AK11" s="255"/>
      <c r="AL11" s="43">
        <f t="shared" si="6"/>
        <v>-25385.119151487397</v>
      </c>
      <c r="AM11" s="43">
        <f t="shared" si="7"/>
        <v>-19429.972947002676</v>
      </c>
      <c r="AN11" s="43">
        <f t="shared" si="8"/>
        <v>-31284.655703870198</v>
      </c>
      <c r="AO11" s="43">
        <f t="shared" si="9"/>
        <v>-32814.116024078976</v>
      </c>
      <c r="AP11" s="43">
        <f t="shared" si="10"/>
        <v>-39648.911840526998</v>
      </c>
      <c r="AQ11" s="80">
        <f t="shared" si="0"/>
        <v>-8597.1033359255307</v>
      </c>
      <c r="AR11" s="43">
        <f t="shared" ref="AR11:AR15" si="11">SUM(Z11:AC11)</f>
        <v>-5768.5287343960408</v>
      </c>
      <c r="AS11" s="80">
        <f t="shared" si="1"/>
        <v>-2445.6310997376054</v>
      </c>
      <c r="AT11" s="80">
        <f>+SUM(AH11:AJ11)</f>
        <v>0</v>
      </c>
    </row>
    <row r="12" spans="1:49" ht="15.75" hidden="1" outlineLevel="1">
      <c r="A12" s="182" t="s">
        <v>23</v>
      </c>
      <c r="B12" s="43">
        <f>+'IS (R$)'!B12/VLOOKUP('IS (US$)'!B$8,Fx!$J:$K,2,0)</f>
        <v>-4206.1778236785276</v>
      </c>
      <c r="C12" s="43">
        <f>+'IS (R$)'!C12/VLOOKUP('IS (US$)'!C$8,Fx!$J:$K,2,0)</f>
        <v>-6773.7217107270417</v>
      </c>
      <c r="D12" s="43">
        <f>+'IS (R$)'!D12/VLOOKUP('IS (US$)'!D$8,Fx!$J:$K,2,0)</f>
        <v>-3826.9114074638533</v>
      </c>
      <c r="E12" s="43">
        <f>+'IS (R$)'!E12/VLOOKUP('IS (US$)'!E$8,Fx!$J:$K,2,0)</f>
        <v>-3412.2504482733871</v>
      </c>
      <c r="F12" s="43">
        <f>+'IS (R$)'!F12/VLOOKUP('IS (US$)'!F$8,Fx!$J:$K,2,0)</f>
        <v>0</v>
      </c>
      <c r="G12" s="43">
        <f>+'IS (R$)'!G12/VLOOKUP('IS (US$)'!G$8,Fx!$J:$K,2,0)</f>
        <v>-3092.1257321675776</v>
      </c>
      <c r="H12" s="43">
        <f>+'IS (R$)'!H12/VLOOKUP('IS (US$)'!H$8,Fx!$J:$K,2,0)</f>
        <v>-3596.9087501128442</v>
      </c>
      <c r="I12" s="43">
        <f>+'IS (R$)'!I12/VLOOKUP('IS (US$)'!I$8,Fx!$J:$K,2,0)</f>
        <v>-1935.5898615786766</v>
      </c>
      <c r="J12" s="43">
        <f>+'IS (R$)'!J12/VLOOKUP('IS (US$)'!J$8,Fx!$J:$K,2,0)</f>
        <v>-2043.2301725155703</v>
      </c>
      <c r="K12" s="43">
        <f>+'IS (R$)'!K12/VLOOKUP('IS (US$)'!K$8,Fx!$J:$K,2,0)</f>
        <v>-3594.0976592272395</v>
      </c>
      <c r="L12" s="43">
        <f>+'IS (R$)'!L12/VLOOKUP('IS (US$)'!L$8,Fx!$J:$K,2,0)</f>
        <v>-2254.3052280787078</v>
      </c>
      <c r="M12" s="43">
        <f>+'IS (R$)'!M12/VLOOKUP('IS (US$)'!M$8,Fx!$J:$K,2,0)</f>
        <v>-9040.5419733693561</v>
      </c>
      <c r="N12" s="43">
        <f>+'IS (R$)'!N12/VLOOKUP('IS (US$)'!N$8,Fx!$J:$K,2,0)</f>
        <v>-2495.9190615921902</v>
      </c>
      <c r="O12" s="43">
        <f>+'IS (R$)'!O12/VLOOKUP('IS (US$)'!O$8,Fx!$J:$K,2,0)</f>
        <v>-4415.6970666319648</v>
      </c>
      <c r="P12" s="43">
        <f>+'IS (R$)'!P12/VLOOKUP('IS (US$)'!P$8,Fx!$J:$K,2,0)</f>
        <v>-3084.777495686732</v>
      </c>
      <c r="Q12" s="43">
        <f>+'IS (R$)'!Q12/VLOOKUP('IS (US$)'!Q$8,Fx!$J:$K,2,0)</f>
        <v>-4524.1242126411034</v>
      </c>
      <c r="R12" s="43">
        <f>+'IS (R$)'!R12/VLOOKUP('IS (US$)'!R$8,Fx!$J:$K,2,0)</f>
        <v>-3010.5413614436297</v>
      </c>
      <c r="S12" s="43">
        <f>+'IS (R$)'!S12/VLOOKUP('IS (US$)'!S$8,Fx!$J:$K,2,0)</f>
        <v>-3998.3085145065756</v>
      </c>
      <c r="T12" s="43">
        <f>+'IS (R$)'!T12/VLOOKUP('IS (US$)'!T$8,Fx!$J:$K,2,0)</f>
        <v>-2743.8927006895519</v>
      </c>
      <c r="U12" s="43">
        <f>+'IS (R$)'!U12/VLOOKUP('IS (US$)'!U$8,Fx!$J:$K,2,0)</f>
        <v>-4318.9950123488798</v>
      </c>
      <c r="V12" s="43">
        <f>+'IS (R$)'!V12/VLOOKUP('IS (US$)'!V$8,Fx!$J:$K,2,0)</f>
        <v>-1647.0323817454023</v>
      </c>
      <c r="W12" s="43">
        <f>+'IS (R$)'!W12/VLOOKUP('IS (US$)'!W$8,Fx!$J:$K,2,0)</f>
        <v>-4290.5250153737597</v>
      </c>
      <c r="X12" s="43">
        <f>+'IS (R$)'!X12/VLOOKUP('IS (US$)'!X$8,Fx!$J:$K,2,0)</f>
        <v>-7126.0024534934828</v>
      </c>
      <c r="Y12" s="43">
        <f>+'IS (R$)'!Y12/VLOOKUP('IS (US$)'!Y$8,Fx!$J:$K,2,0)</f>
        <v>-5351.5693146159474</v>
      </c>
      <c r="Z12" s="43">
        <f>+'IS (R$)'!Z12/VLOOKUP('IS (US$)'!Z$8,Fx!$J:$K,2,0)</f>
        <v>-2406.0773356889754</v>
      </c>
      <c r="AA12" s="43">
        <f>+'IS (R$)'!AA12/VLOOKUP('IS (US$)'!AA$8,Fx!$J:$K,2,0)</f>
        <v>-2355.0475259408672</v>
      </c>
      <c r="AB12" s="43">
        <f>+'IS (R$)'!AB12/VLOOKUP('IS (US$)'!AB$8,Fx!$J:$K,2,0)</f>
        <v>-2200.3265940332499</v>
      </c>
      <c r="AC12" s="43">
        <f>+'IS (R$)'!AC12/VLOOKUP('IS (US$)'!AC$8,Fx!$J:$K,2,0)</f>
        <v>-5183.576222567106</v>
      </c>
      <c r="AD12" s="43">
        <f>+'IS (R$)'!AD12/VLOOKUP('IS (US$)'!AD$8,Fx!$J:$K,2,0)</f>
        <v>-1835.9239931118614</v>
      </c>
      <c r="AE12" s="43">
        <f>+'IS (R$)'!AE12/VLOOKUP('IS (US$)'!AE$8,Fx!$J:$K,2,0)</f>
        <v>-3444.676621424107</v>
      </c>
      <c r="AF12" s="43">
        <f>+'IS (R$)'!AF12/VLOOKUP('IS (US$)'!AF$8,Fx!$J:$K,2,0)</f>
        <v>-2853.6520722810942</v>
      </c>
      <c r="AG12" s="43">
        <f>+'IS (R$)'!AG12/VLOOKUP('IS (US$)'!AG$8,Fx!$J:$K,2,0)</f>
        <v>-6400.3272636914171</v>
      </c>
      <c r="AH12" s="43">
        <v>-6211</v>
      </c>
      <c r="AI12" s="80"/>
      <c r="AJ12" s="80"/>
      <c r="AK12" s="255"/>
      <c r="AL12" s="43">
        <f t="shared" si="6"/>
        <v>-18219.061390142808</v>
      </c>
      <c r="AM12" s="43">
        <f t="shared" si="7"/>
        <v>-8624.6243438590991</v>
      </c>
      <c r="AN12" s="43">
        <f t="shared" si="8"/>
        <v>-16932.175033190873</v>
      </c>
      <c r="AO12" s="43">
        <f t="shared" si="9"/>
        <v>-14520.517836551991</v>
      </c>
      <c r="AP12" s="43">
        <f t="shared" si="10"/>
        <v>-14071.737588988637</v>
      </c>
      <c r="AQ12" s="80">
        <f t="shared" si="0"/>
        <v>-18415.129165228591</v>
      </c>
      <c r="AR12" s="43">
        <f t="shared" si="11"/>
        <v>-12145.027678230199</v>
      </c>
      <c r="AS12" s="80">
        <f t="shared" si="1"/>
        <v>-14534.57995050848</v>
      </c>
      <c r="AT12" s="80">
        <f>+SUM(AH12:AJ12)</f>
        <v>-6211</v>
      </c>
    </row>
    <row r="13" spans="1:49" ht="15.75" hidden="1" outlineLevel="1">
      <c r="A13" s="182" t="s">
        <v>24</v>
      </c>
      <c r="B13" s="43">
        <f>+'IS (R$)'!B13/VLOOKUP('IS (US$)'!B$8,Fx!$J:$K,2,0)</f>
        <v>-2537.6708660563513</v>
      </c>
      <c r="C13" s="43">
        <f>+'IS (R$)'!C13/VLOOKUP('IS (US$)'!C$8,Fx!$J:$K,2,0)</f>
        <v>-3138.0678045191048</v>
      </c>
      <c r="D13" s="43">
        <f>+'IS (R$)'!D13/VLOOKUP('IS (US$)'!D$8,Fx!$J:$K,2,0)</f>
        <v>-4484.5862455529887</v>
      </c>
      <c r="E13" s="43">
        <f>+'IS (R$)'!E13/VLOOKUP('IS (US$)'!E$8,Fx!$J:$K,2,0)</f>
        <v>-2300.9841510026054</v>
      </c>
      <c r="F13" s="43">
        <f>+'IS (R$)'!F13/VLOOKUP('IS (US$)'!F$8,Fx!$J:$K,2,0)</f>
        <v>0</v>
      </c>
      <c r="G13" s="43">
        <f>+'IS (R$)'!G13/VLOOKUP('IS (US$)'!G$8,Fx!$J:$K,2,0)</f>
        <v>-4043.0480215756161</v>
      </c>
      <c r="H13" s="43">
        <f>+'IS (R$)'!H13/VLOOKUP('IS (US$)'!H$8,Fx!$J:$K,2,0)</f>
        <v>-4627.5820848523545</v>
      </c>
      <c r="I13" s="43">
        <f>+'IS (R$)'!I13/VLOOKUP('IS (US$)'!I$8,Fx!$J:$K,2,0)</f>
        <v>-2757.7735185254492</v>
      </c>
      <c r="J13" s="43">
        <f>+'IS (R$)'!J13/VLOOKUP('IS (US$)'!J$8,Fx!$J:$K,2,0)</f>
        <v>-2669.9815958647755</v>
      </c>
      <c r="K13" s="43">
        <f>+'IS (R$)'!K13/VLOOKUP('IS (US$)'!K$8,Fx!$J:$K,2,0)</f>
        <v>-4293.6717646619527</v>
      </c>
      <c r="L13" s="43">
        <f>+'IS (R$)'!L13/VLOOKUP('IS (US$)'!L$8,Fx!$J:$K,2,0)</f>
        <v>-2386.1683738512493</v>
      </c>
      <c r="M13" s="43">
        <f>+'IS (R$)'!M13/VLOOKUP('IS (US$)'!M$8,Fx!$J:$K,2,0)</f>
        <v>-8335.5636860279974</v>
      </c>
      <c r="N13" s="43">
        <f>+'IS (R$)'!N13/VLOOKUP('IS (US$)'!N$8,Fx!$J:$K,2,0)</f>
        <v>-2845.5704380982215</v>
      </c>
      <c r="O13" s="43">
        <f>+'IS (R$)'!O13/VLOOKUP('IS (US$)'!O$8,Fx!$J:$K,2,0)</f>
        <v>-5054.7742884031231</v>
      </c>
      <c r="P13" s="43">
        <f>+'IS (R$)'!P13/VLOOKUP('IS (US$)'!P$8,Fx!$J:$K,2,0)</f>
        <v>-3064.8532612979416</v>
      </c>
      <c r="Q13" s="43">
        <f>+'IS (R$)'!Q13/VLOOKUP('IS (US$)'!Q$8,Fx!$J:$K,2,0)</f>
        <v>-6234.6327141762931</v>
      </c>
      <c r="R13" s="43">
        <f>+'IS (R$)'!R13/VLOOKUP('IS (US$)'!R$8,Fx!$J:$K,2,0)</f>
        <v>-4197.1376291486195</v>
      </c>
      <c r="S13" s="43">
        <f>+'IS (R$)'!S13/VLOOKUP('IS (US$)'!S$8,Fx!$J:$K,2,0)</f>
        <v>-6513.3914241514949</v>
      </c>
      <c r="T13" s="43">
        <f>+'IS (R$)'!T13/VLOOKUP('IS (US$)'!T$8,Fx!$J:$K,2,0)</f>
        <v>-3315.3576656666046</v>
      </c>
      <c r="U13" s="43">
        <f>+'IS (R$)'!U13/VLOOKUP('IS (US$)'!U$8,Fx!$J:$K,2,0)</f>
        <v>-7087.6959214314784</v>
      </c>
      <c r="V13" s="43">
        <f>+'IS (R$)'!V13/VLOOKUP('IS (US$)'!V$8,Fx!$J:$K,2,0)</f>
        <v>-3639.3417742305351</v>
      </c>
      <c r="W13" s="43">
        <f>+'IS (R$)'!W13/VLOOKUP('IS (US$)'!W$8,Fx!$J:$K,2,0)</f>
        <v>-7934.1551770621527</v>
      </c>
      <c r="X13" s="43">
        <f>+'IS (R$)'!X13/VLOOKUP('IS (US$)'!X$8,Fx!$J:$K,2,0)</f>
        <v>-5672.3533396806806</v>
      </c>
      <c r="Y13" s="43">
        <f>+'IS (R$)'!Y13/VLOOKUP('IS (US$)'!Y$8,Fx!$J:$K,2,0)</f>
        <v>-8368.5222848637823</v>
      </c>
      <c r="Z13" s="43">
        <f>+'IS (R$)'!Z13/VLOOKUP('IS (US$)'!Z$8,Fx!$J:$K,2,0)</f>
        <v>-4050.4542112901931</v>
      </c>
      <c r="AA13" s="43">
        <f>+'IS (R$)'!AA13/VLOOKUP('IS (US$)'!AA$8,Fx!$J:$K,2,0)</f>
        <v>-2884.2821397877683</v>
      </c>
      <c r="AB13" s="43">
        <f>+'IS (R$)'!AB13/VLOOKUP('IS (US$)'!AB$8,Fx!$J:$K,2,0)</f>
        <v>-6206.8359393155934</v>
      </c>
      <c r="AC13" s="43">
        <f>+'IS (R$)'!AC13/VLOOKUP('IS (US$)'!AC$8,Fx!$J:$K,2,0)</f>
        <v>-8905.2320914027114</v>
      </c>
      <c r="AD13" s="43">
        <f>+'IS (R$)'!AD13/VLOOKUP('IS (US$)'!AD$8,Fx!$J:$K,2,0)</f>
        <v>-4398.5488805633759</v>
      </c>
      <c r="AE13" s="43">
        <f>+'IS (R$)'!AE13/VLOOKUP('IS (US$)'!AE$8,Fx!$J:$K,2,0)</f>
        <v>-8857.7938268420603</v>
      </c>
      <c r="AF13" s="43">
        <f>+'IS (R$)'!AF13/VLOOKUP('IS (US$)'!AF$8,Fx!$J:$K,2,0)</f>
        <v>-9010.2147664420354</v>
      </c>
      <c r="AG13" s="43">
        <f>+'IS (R$)'!AG13/VLOOKUP('IS (US$)'!AG$8,Fx!$J:$K,2,0)</f>
        <v>-11384.62598512773</v>
      </c>
      <c r="AH13" s="43">
        <v>-3853</v>
      </c>
      <c r="AI13" s="80"/>
      <c r="AJ13" s="80"/>
      <c r="AK13" s="255"/>
      <c r="AL13" s="43">
        <f t="shared" si="6"/>
        <v>-12461.309067131049</v>
      </c>
      <c r="AM13" s="43">
        <f t="shared" si="7"/>
        <v>-11428.40362495342</v>
      </c>
      <c r="AN13" s="43">
        <f t="shared" si="8"/>
        <v>-17685.385420405975</v>
      </c>
      <c r="AO13" s="43">
        <f t="shared" si="9"/>
        <v>-17199.830701975578</v>
      </c>
      <c r="AP13" s="43">
        <f t="shared" si="10"/>
        <v>-21113.582640398196</v>
      </c>
      <c r="AQ13" s="80">
        <f t="shared" si="0"/>
        <v>-25614.372575837151</v>
      </c>
      <c r="AR13" s="43">
        <f t="shared" si="11"/>
        <v>-22046.804381796268</v>
      </c>
      <c r="AS13" s="80">
        <f t="shared" si="1"/>
        <v>-33651.183458975203</v>
      </c>
      <c r="AT13" s="80">
        <f>+SUM(AH13:AJ13)</f>
        <v>-3853</v>
      </c>
    </row>
    <row r="14" spans="1:49" ht="15.75" hidden="1" outlineLevel="1">
      <c r="A14" s="182" t="s">
        <v>25</v>
      </c>
      <c r="B14" s="43">
        <f>+'IS (R$)'!B14/VLOOKUP('IS (US$)'!B$8,Fx!$J:$K,2,0)</f>
        <v>-3174.0985770032835</v>
      </c>
      <c r="C14" s="43">
        <f>+'IS (R$)'!C14/VLOOKUP('IS (US$)'!C$8,Fx!$J:$K,2,0)</f>
        <v>-1160.2864373014593</v>
      </c>
      <c r="D14" s="43">
        <f>+'IS (R$)'!D14/VLOOKUP('IS (US$)'!D$8,Fx!$J:$K,2,0)</f>
        <v>-9350.7645763074288</v>
      </c>
      <c r="E14" s="43">
        <f>+'IS (R$)'!E14/VLOOKUP('IS (US$)'!E$8,Fx!$J:$K,2,0)</f>
        <v>2070.7288327894225</v>
      </c>
      <c r="F14" s="43">
        <f>+'IS (R$)'!F14/VLOOKUP('IS (US$)'!F$8,Fx!$J:$K,2,0)</f>
        <v>0</v>
      </c>
      <c r="G14" s="43">
        <f>+'IS (R$)'!G14/VLOOKUP('IS (US$)'!G$8,Fx!$J:$K,2,0)</f>
        <v>-3835.2780145063252</v>
      </c>
      <c r="H14" s="43">
        <f>+'IS (R$)'!H14/VLOOKUP('IS (US$)'!H$8,Fx!$J:$K,2,0)</f>
        <v>-4126.9289827994362</v>
      </c>
      <c r="I14" s="43">
        <f>+'IS (R$)'!I14/VLOOKUP('IS (US$)'!I$8,Fx!$J:$K,2,0)</f>
        <v>-1562.7209924889637</v>
      </c>
      <c r="J14" s="43">
        <f>+'IS (R$)'!J14/VLOOKUP('IS (US$)'!J$8,Fx!$J:$K,2,0)</f>
        <v>-1829.4365870733557</v>
      </c>
      <c r="K14" s="43">
        <f>+'IS (R$)'!K14/VLOOKUP('IS (US$)'!K$8,Fx!$J:$K,2,0)</f>
        <v>-2546.4497437823566</v>
      </c>
      <c r="L14" s="43">
        <f>+'IS (R$)'!L14/VLOOKUP('IS (US$)'!L$8,Fx!$J:$K,2,0)</f>
        <v>-1455.4240668913237</v>
      </c>
      <c r="M14" s="43">
        <f>+'IS (R$)'!M14/VLOOKUP('IS (US$)'!M$8,Fx!$J:$K,2,0)</f>
        <v>-6983.8998896267358</v>
      </c>
      <c r="N14" s="43">
        <f>+'IS (R$)'!N14/VLOOKUP('IS (US$)'!N$8,Fx!$J:$K,2,0)</f>
        <v>-2326.0247621797962</v>
      </c>
      <c r="O14" s="43">
        <f>+'IS (R$)'!O14/VLOOKUP('IS (US$)'!O$8,Fx!$J:$K,2,0)</f>
        <v>-5563.2371874765277</v>
      </c>
      <c r="P14" s="43">
        <f>+'IS (R$)'!P14/VLOOKUP('IS (US$)'!P$8,Fx!$J:$K,2,0)</f>
        <v>-4128.1116107441985</v>
      </c>
      <c r="Q14" s="43">
        <f>+'IS (R$)'!Q14/VLOOKUP('IS (US$)'!Q$8,Fx!$J:$K,2,0)</f>
        <v>-6119.8603322600084</v>
      </c>
      <c r="R14" s="43">
        <f>+'IS (R$)'!R14/VLOOKUP('IS (US$)'!R$8,Fx!$J:$K,2,0)</f>
        <v>-3453.820704441418</v>
      </c>
      <c r="S14" s="43">
        <f>+'IS (R$)'!S14/VLOOKUP('IS (US$)'!S$8,Fx!$J:$K,2,0)</f>
        <v>-4262.0915849022967</v>
      </c>
      <c r="T14" s="43">
        <f>+'IS (R$)'!T14/VLOOKUP('IS (US$)'!T$8,Fx!$J:$K,2,0)</f>
        <v>-2870.4910535865511</v>
      </c>
      <c r="U14" s="43">
        <f>+'IS (R$)'!U14/VLOOKUP('IS (US$)'!U$8,Fx!$J:$K,2,0)</f>
        <v>-4922.1641007579483</v>
      </c>
      <c r="V14" s="43">
        <f>+'IS (R$)'!V14/VLOOKUP('IS (US$)'!V$8,Fx!$J:$K,2,0)</f>
        <v>-3385.6255388214786</v>
      </c>
      <c r="W14" s="43">
        <f>+'IS (R$)'!W14/VLOOKUP('IS (US$)'!W$8,Fx!$J:$K,2,0)</f>
        <v>-8400.1949632148207</v>
      </c>
      <c r="X14" s="43">
        <f>+'IS (R$)'!X14/VLOOKUP('IS (US$)'!X$8,Fx!$J:$K,2,0)</f>
        <v>-5329.2075582246971</v>
      </c>
      <c r="Y14" s="43">
        <f>+'IS (R$)'!Y14/VLOOKUP('IS (US$)'!Y$8,Fx!$J:$K,2,0)</f>
        <v>-9286.9682736324685</v>
      </c>
      <c r="Z14" s="43">
        <f>+'IS (R$)'!Z14/VLOOKUP('IS (US$)'!Z$8,Fx!$J:$K,2,0)</f>
        <v>-5151.3354056640874</v>
      </c>
      <c r="AA14" s="43">
        <f>+'IS (R$)'!AA14/VLOOKUP('IS (US$)'!AA$8,Fx!$J:$K,2,0)</f>
        <v>-2587.7619378644076</v>
      </c>
      <c r="AB14" s="43">
        <f>+'IS (R$)'!AB14/VLOOKUP('IS (US$)'!AB$8,Fx!$J:$K,2,0)</f>
        <v>-4343.9485314395333</v>
      </c>
      <c r="AC14" s="43">
        <f>+'IS (R$)'!AC14/VLOOKUP('IS (US$)'!AC$8,Fx!$J:$K,2,0)</f>
        <v>-8853.7481975165501</v>
      </c>
      <c r="AD14" s="43">
        <f>+'IS (R$)'!AD14/VLOOKUP('IS (US$)'!AD$8,Fx!$J:$K,2,0)</f>
        <v>-4474.8707332854801</v>
      </c>
      <c r="AE14" s="43">
        <f>+'IS (R$)'!AE14/VLOOKUP('IS (US$)'!AE$8,Fx!$J:$K,2,0)</f>
        <v>-10293.060019007919</v>
      </c>
      <c r="AF14" s="43">
        <f>+'IS (R$)'!AF14/VLOOKUP('IS (US$)'!AF$8,Fx!$J:$K,2,0)</f>
        <v>-13077.247270341546</v>
      </c>
      <c r="AG14" s="43">
        <f>+'IS (R$)'!AG14/VLOOKUP('IS (US$)'!AG$8,Fx!$J:$K,2,0)</f>
        <v>-11650.858687407834</v>
      </c>
      <c r="AH14" s="43">
        <v>-10086</v>
      </c>
      <c r="AI14" s="80"/>
      <c r="AJ14" s="80"/>
      <c r="AK14" s="256"/>
      <c r="AL14" s="43">
        <f t="shared" si="6"/>
        <v>-11614.420757822749</v>
      </c>
      <c r="AM14" s="43">
        <f t="shared" si="7"/>
        <v>-9524.9279897947254</v>
      </c>
      <c r="AN14" s="43">
        <f t="shared" si="8"/>
        <v>-12815.210287373771</v>
      </c>
      <c r="AO14" s="43">
        <f t="shared" si="9"/>
        <v>-18137.23389266053</v>
      </c>
      <c r="AP14" s="43">
        <f t="shared" si="10"/>
        <v>-15508.567443688215</v>
      </c>
      <c r="AQ14" s="80">
        <f t="shared" si="0"/>
        <v>-26401.996333893465</v>
      </c>
      <c r="AR14" s="43">
        <f t="shared" si="11"/>
        <v>-20936.794072484579</v>
      </c>
      <c r="AS14" s="80">
        <f t="shared" si="1"/>
        <v>-39496.036710042776</v>
      </c>
      <c r="AT14" s="80">
        <f t="shared" ref="AT14:AT40" si="12">+SUM(AH14:AJ14)</f>
        <v>-10086</v>
      </c>
    </row>
    <row r="15" spans="1:49" ht="15.75" hidden="1" outlineLevel="1">
      <c r="A15" s="182" t="s">
        <v>26</v>
      </c>
      <c r="B15" s="43">
        <f>+'IS (R$)'!B15/VLOOKUP('IS (US$)'!B$8,Fx!$J:$K,2,0)</f>
        <v>-1040.1192244066219</v>
      </c>
      <c r="C15" s="43">
        <f>+'IS (R$)'!C15/VLOOKUP('IS (US$)'!C$8,Fx!$J:$K,2,0)</f>
        <v>-1001.9024031299916</v>
      </c>
      <c r="D15" s="43">
        <f>+'IS (R$)'!D15/VLOOKUP('IS (US$)'!D$8,Fx!$J:$K,2,0)</f>
        <v>-927.16325770721039</v>
      </c>
      <c r="E15" s="43">
        <f>+'IS (R$)'!E15/VLOOKUP('IS (US$)'!E$8,Fx!$J:$K,2,0)</f>
        <v>-2511.6265801005252</v>
      </c>
      <c r="F15" s="43">
        <f>+'IS (R$)'!F15/VLOOKUP('IS (US$)'!F$8,Fx!$J:$K,2,0)</f>
        <v>0</v>
      </c>
      <c r="G15" s="43">
        <f>+'IS (R$)'!G15/VLOOKUP('IS (US$)'!G$8,Fx!$J:$K,2,0)</f>
        <v>-894.58340034379512</v>
      </c>
      <c r="H15" s="43">
        <f>+'IS (R$)'!H15/VLOOKUP('IS (US$)'!H$8,Fx!$J:$K,2,0)</f>
        <v>-971.37432095997679</v>
      </c>
      <c r="I15" s="43">
        <f>+'IS (R$)'!I15/VLOOKUP('IS (US$)'!I$8,Fx!$J:$K,2,0)</f>
        <v>-593.62596104031684</v>
      </c>
      <c r="J15" s="43">
        <f>+'IS (R$)'!J15/VLOOKUP('IS (US$)'!J$8,Fx!$J:$K,2,0)</f>
        <v>-480.71474853933717</v>
      </c>
      <c r="K15" s="43">
        <f>+'IS (R$)'!K15/VLOOKUP('IS (US$)'!K$8,Fx!$J:$K,2,0)</f>
        <v>-875.46702337258409</v>
      </c>
      <c r="L15" s="43">
        <f>+'IS (R$)'!L15/VLOOKUP('IS (US$)'!L$8,Fx!$J:$K,2,0)</f>
        <v>-514.51274168258055</v>
      </c>
      <c r="M15" s="43">
        <f>+'IS (R$)'!M15/VLOOKUP('IS (US$)'!M$8,Fx!$J:$K,2,0)</f>
        <v>-1408.1349253614226</v>
      </c>
      <c r="N15" s="43">
        <f>+'IS (R$)'!N15/VLOOKUP('IS (US$)'!N$8,Fx!$J:$K,2,0)</f>
        <v>-652.85225167459203</v>
      </c>
      <c r="O15" s="43">
        <f>+'IS (R$)'!O15/VLOOKUP('IS (US$)'!O$8,Fx!$J:$K,2,0)</f>
        <v>-955.97244755452209</v>
      </c>
      <c r="P15" s="43">
        <f>+'IS (R$)'!P15/VLOOKUP('IS (US$)'!P$8,Fx!$J:$K,2,0)</f>
        <v>-855.79330565186558</v>
      </c>
      <c r="Q15" s="43">
        <f>+'IS (R$)'!Q15/VLOOKUP('IS (US$)'!Q$8,Fx!$J:$K,2,0)</f>
        <v>-1188.3403189294661</v>
      </c>
      <c r="R15" s="43">
        <f>+'IS (R$)'!R15/VLOOKUP('IS (US$)'!R$8,Fx!$J:$K,2,0)</f>
        <v>-783.9791021051916</v>
      </c>
      <c r="S15" s="43">
        <f>+'IS (R$)'!S15/VLOOKUP('IS (US$)'!S$8,Fx!$J:$K,2,0)</f>
        <v>-1028.5323080976027</v>
      </c>
      <c r="T15" s="43">
        <f>+'IS (R$)'!T15/VLOOKUP('IS (US$)'!T$8,Fx!$J:$K,2,0)</f>
        <v>-597.29102896804034</v>
      </c>
      <c r="U15" s="43">
        <f>+'IS (R$)'!U15/VLOOKUP('IS (US$)'!U$8,Fx!$J:$K,2,0)</f>
        <v>-1419.3757147860188</v>
      </c>
      <c r="V15" s="43">
        <f>+'IS (R$)'!V15/VLOOKUP('IS (US$)'!V$8,Fx!$J:$K,2,0)</f>
        <v>-808.38875842676362</v>
      </c>
      <c r="W15" s="43">
        <f>+'IS (R$)'!W15/VLOOKUP('IS (US$)'!W$8,Fx!$J:$K,2,0)</f>
        <v>-5617.4757365375108</v>
      </c>
      <c r="X15" s="43">
        <f>+'IS (R$)'!X15/VLOOKUP('IS (US$)'!X$8,Fx!$J:$K,2,0)</f>
        <v>-3119.2782334846934</v>
      </c>
      <c r="Y15" s="43">
        <f>+'IS (R$)'!Y15/VLOOKUP('IS (US$)'!Y$8,Fx!$J:$K,2,0)</f>
        <v>-4499.9238143189332</v>
      </c>
      <c r="Z15" s="43">
        <f>+'IS (R$)'!Z15/VLOOKUP('IS (US$)'!Z$8,Fx!$J:$K,2,0)</f>
        <v>-2978.920887584386</v>
      </c>
      <c r="AA15" s="43">
        <f>+'IS (R$)'!AA15/VLOOKUP('IS (US$)'!AA$8,Fx!$J:$K,2,0)</f>
        <v>-2352.0711625589515</v>
      </c>
      <c r="AB15" s="43">
        <f>+'IS (R$)'!AB15/VLOOKUP('IS (US$)'!AB$8,Fx!$J:$K,2,0)</f>
        <v>-2635.1862394446375</v>
      </c>
      <c r="AC15" s="43">
        <f>+'IS (R$)'!AC15/VLOOKUP('IS (US$)'!AC$8,Fx!$J:$K,2,0)</f>
        <v>-5500.2577281258682</v>
      </c>
      <c r="AD15" s="43">
        <f>+'IS (R$)'!AD15/VLOOKUP('IS (US$)'!AD$8,Fx!$J:$K,2,0)</f>
        <v>-2496.1627956073853</v>
      </c>
      <c r="AE15" s="43">
        <f>+'IS (R$)'!AE15/VLOOKUP('IS (US$)'!AE$8,Fx!$J:$K,2,0)</f>
        <v>-5215.6312231757165</v>
      </c>
      <c r="AF15" s="43">
        <f>+'IS (R$)'!AF15/VLOOKUP('IS (US$)'!AF$8,Fx!$J:$K,2,0)</f>
        <v>-6697.9670398901599</v>
      </c>
      <c r="AG15" s="43">
        <f>+'IS (R$)'!AG15/VLOOKUP('IS (US$)'!AG$8,Fx!$J:$K,2,0)</f>
        <v>-9707.5569049275091</v>
      </c>
      <c r="AH15" s="43">
        <v>-6485</v>
      </c>
      <c r="AI15" s="80"/>
      <c r="AJ15" s="80"/>
      <c r="AK15" s="256"/>
      <c r="AL15" s="43">
        <f t="shared" si="6"/>
        <v>-5480.811465344349</v>
      </c>
      <c r="AM15" s="43">
        <f t="shared" si="7"/>
        <v>-2459.5836823440886</v>
      </c>
      <c r="AN15" s="43">
        <f t="shared" si="8"/>
        <v>-3278.8294389559242</v>
      </c>
      <c r="AO15" s="43">
        <f t="shared" si="9"/>
        <v>-3652.958323810446</v>
      </c>
      <c r="AP15" s="43">
        <f t="shared" si="10"/>
        <v>-3829.1781539568533</v>
      </c>
      <c r="AQ15" s="80">
        <f t="shared" ref="AQ15" si="13">SUM(V15:Y15)</f>
        <v>-14045.066542767901</v>
      </c>
      <c r="AR15" s="43">
        <f t="shared" si="11"/>
        <v>-13466.436017713844</v>
      </c>
      <c r="AS15" s="80">
        <f t="shared" si="1"/>
        <v>-24117.31796360077</v>
      </c>
      <c r="AT15" s="80">
        <f t="shared" si="12"/>
        <v>-6485</v>
      </c>
      <c r="AU15" s="43"/>
      <c r="AV15" s="43"/>
      <c r="AW15" s="43"/>
    </row>
    <row r="16" spans="1:49" ht="15.75" hidden="1" outlineLevel="1">
      <c r="A16" s="182" t="s">
        <v>27</v>
      </c>
      <c r="B16" s="43">
        <f>+'IS (R$)'!B16/VLOOKUP('IS (US$)'!B$8,Fx!$J:$K,2,0)</f>
        <v>-1487.8190370275356</v>
      </c>
      <c r="C16" s="43">
        <f>+'IS (R$)'!C16/VLOOKUP('IS (US$)'!C$8,Fx!$J:$K,2,0)</f>
        <v>-843.06968897503555</v>
      </c>
      <c r="D16" s="43">
        <f>+'IS (R$)'!D16/VLOOKUP('IS (US$)'!D$8,Fx!$J:$K,2,0)</f>
        <v>-1531.2041852035154</v>
      </c>
      <c r="E16" s="43">
        <f>+'IS (R$)'!E16/VLOOKUP('IS (US$)'!E$8,Fx!$J:$K,2,0)</f>
        <v>-1422.3267186388418</v>
      </c>
      <c r="F16" s="43">
        <f>+'IS (R$)'!F16/VLOOKUP('IS (US$)'!F$8,Fx!$J:$K,2,0)</f>
        <v>0</v>
      </c>
      <c r="G16" s="43">
        <f>+'IS (R$)'!G16/VLOOKUP('IS (US$)'!G$8,Fx!$J:$K,2,0)</f>
        <v>-1469.3703321263938</v>
      </c>
      <c r="H16" s="43">
        <f>+'IS (R$)'!H16/VLOOKUP('IS (US$)'!H$8,Fx!$J:$K,2,0)</f>
        <v>-1718.8242708381915</v>
      </c>
      <c r="I16" s="43">
        <f>+'IS (R$)'!I16/VLOOKUP('IS (US$)'!I$8,Fx!$J:$K,2,0)</f>
        <v>-845.32544868246612</v>
      </c>
      <c r="J16" s="43">
        <f>+'IS (R$)'!J16/VLOOKUP('IS (US$)'!J$8,Fx!$J:$K,2,0)</f>
        <v>-922.41794247217172</v>
      </c>
      <c r="K16" s="43">
        <f>+'IS (R$)'!K16/VLOOKUP('IS (US$)'!K$8,Fx!$J:$K,2,0)</f>
        <v>-1094.7620898925268</v>
      </c>
      <c r="L16" s="43">
        <f>+'IS (R$)'!L16/VLOOKUP('IS (US$)'!L$8,Fx!$J:$K,2,0)</f>
        <v>-641.13833259967078</v>
      </c>
      <c r="M16" s="43">
        <f>+'IS (R$)'!M16/VLOOKUP('IS (US$)'!M$8,Fx!$J:$K,2,0)</f>
        <v>-1247.8297850874185</v>
      </c>
      <c r="N16" s="43">
        <f>+'IS (R$)'!N16/VLOOKUP('IS (US$)'!N$8,Fx!$J:$K,2,0)</f>
        <v>-599.72051384337522</v>
      </c>
      <c r="O16" s="43">
        <f>+'IS (R$)'!O16/VLOOKUP('IS (US$)'!O$8,Fx!$J:$K,2,0)</f>
        <v>-1238.3481737677641</v>
      </c>
      <c r="P16" s="43">
        <f>+'IS (R$)'!P16/VLOOKUP('IS (US$)'!P$8,Fx!$J:$K,2,0)</f>
        <v>-805.50833314682245</v>
      </c>
      <c r="Q16" s="43">
        <f>+'IS (R$)'!Q16/VLOOKUP('IS (US$)'!Q$8,Fx!$J:$K,2,0)</f>
        <v>-911.71733945831386</v>
      </c>
      <c r="R16" s="43">
        <f>+'IS (R$)'!R16/VLOOKUP('IS (US$)'!R$8,Fx!$J:$K,2,0)</f>
        <v>-680.4753778193982</v>
      </c>
      <c r="S16" s="43">
        <f>+'IS (R$)'!S16/VLOOKUP('IS (US$)'!S$8,Fx!$J:$K,2,0)</f>
        <v>-966.1886202414712</v>
      </c>
      <c r="T16" s="43">
        <f>+'IS (R$)'!T16/VLOOKUP('IS (US$)'!T$8,Fx!$J:$K,2,0)</f>
        <v>-662.1093856513038</v>
      </c>
      <c r="U16" s="43">
        <f>+'IS (R$)'!U16/VLOOKUP('IS (US$)'!U$8,Fx!$J:$K,2,0)</f>
        <v>-1116.3481823317024</v>
      </c>
      <c r="V16" s="43">
        <f>+'IS (R$)'!V16/VLOOKUP('IS (US$)'!V$8,Fx!$J:$K,2,0)</f>
        <v>-444.26880551753197</v>
      </c>
      <c r="W16" s="43">
        <f>+'IS (R$)'!W16/VLOOKUP('IS (US$)'!W$8,Fx!$J:$K,2,0)</f>
        <v>-765.25416445429721</v>
      </c>
      <c r="X16" s="43">
        <f>+'IS (R$)'!X16/VLOOKUP('IS (US$)'!X$8,Fx!$J:$K,2,0)</f>
        <v>-481.61253112640992</v>
      </c>
      <c r="Y16" s="43">
        <f>+'IS (R$)'!Y16/VLOOKUP('IS (US$)'!Y$8,Fx!$J:$K,2,0)</f>
        <v>-861.36193498380237</v>
      </c>
      <c r="Z16" s="43">
        <f>+'IS (R$)'!Z16/VLOOKUP('IS (US$)'!Z$8,Fx!$J:$K,2,0)</f>
        <v>-267.49127921905369</v>
      </c>
      <c r="AA16" s="43">
        <f>+'IS (R$)'!AA16/VLOOKUP('IS (US$)'!AA$8,Fx!$J:$K,2,0)</f>
        <v>-193.46361982452621</v>
      </c>
      <c r="AB16" s="43">
        <f>+'IS (R$)'!AB16/VLOOKUP('IS (US$)'!AB$8,Fx!$J:$K,2,0)</f>
        <v>-338.92652141297964</v>
      </c>
      <c r="AC16" s="43">
        <f>+'IS (R$)'!AC16/VLOOKUP('IS (US$)'!AC$8,Fx!$J:$K,2,0)</f>
        <v>-608.73222735184277</v>
      </c>
      <c r="AD16" s="43">
        <f>+'IS (R$)'!AD16/VLOOKUP('IS (US$)'!AD$8,Fx!$J:$K,2,0)</f>
        <v>-374.85350152746412</v>
      </c>
      <c r="AE16" s="43">
        <f>+'IS (R$)'!AE16/VLOOKUP('IS (US$)'!AE$8,Fx!$J:$K,2,0)</f>
        <v>-456.89873520670534</v>
      </c>
      <c r="AF16" s="43">
        <f>+'IS (R$)'!AF16/VLOOKUP('IS (US$)'!AF$8,Fx!$J:$K,2,0)</f>
        <v>-476.02288872378404</v>
      </c>
      <c r="AG16" s="43">
        <f>+'IS (R$)'!AG16/VLOOKUP('IS (US$)'!AG$8,Fx!$J:$K,2,0)</f>
        <v>-389.77040542285482</v>
      </c>
      <c r="AH16" s="43"/>
      <c r="AI16" s="80"/>
      <c r="AJ16" s="80"/>
      <c r="AK16" s="256"/>
      <c r="AL16" s="43">
        <f t="shared" si="6"/>
        <v>-5284.4196298449287</v>
      </c>
      <c r="AM16" s="43">
        <f t="shared" si="7"/>
        <v>-4033.5200516470513</v>
      </c>
      <c r="AN16" s="43">
        <f t="shared" si="8"/>
        <v>-3906.1481500517875</v>
      </c>
      <c r="AO16" s="43">
        <f t="shared" si="9"/>
        <v>-3555.2943602162754</v>
      </c>
      <c r="AP16" s="43">
        <f t="shared" si="10"/>
        <v>-3425.1215660438756</v>
      </c>
      <c r="AQ16" s="80">
        <f>SUM(V16:Y16)</f>
        <v>-2552.4974360820415</v>
      </c>
      <c r="AR16" s="43">
        <f>SUM(Z16:AC16)</f>
        <v>-1408.6136478084022</v>
      </c>
      <c r="AS16" s="80">
        <f t="shared" si="1"/>
        <v>-1697.5455308808082</v>
      </c>
      <c r="AT16" s="80">
        <f t="shared" si="12"/>
        <v>0</v>
      </c>
      <c r="AU16" s="43"/>
      <c r="AV16" s="43"/>
      <c r="AW16" s="43"/>
    </row>
    <row r="17" spans="1:49" ht="15.75" hidden="1" outlineLevel="1">
      <c r="A17" s="182" t="s">
        <v>142</v>
      </c>
      <c r="B17" s="43">
        <f>+'IS (R$)'!B17/VLOOKUP('IS (US$)'!B$8,Fx!$J:$K,2,0)</f>
        <v>0</v>
      </c>
      <c r="C17" s="43">
        <f>+'IS (R$)'!C17/VLOOKUP('IS (US$)'!C$8,Fx!$J:$K,2,0)</f>
        <v>0</v>
      </c>
      <c r="D17" s="43">
        <f>+'IS (R$)'!D17/VLOOKUP('IS (US$)'!D$8,Fx!$J:$K,2,0)</f>
        <v>0</v>
      </c>
      <c r="E17" s="43">
        <f>+'IS (R$)'!E17/VLOOKUP('IS (US$)'!E$8,Fx!$J:$K,2,0)</f>
        <v>0</v>
      </c>
      <c r="F17" s="43">
        <f>+'IS (R$)'!F17/VLOOKUP('IS (US$)'!F$8,Fx!$J:$K,2,0)</f>
        <v>0</v>
      </c>
      <c r="G17" s="43">
        <f>+'IS (R$)'!G17/VLOOKUP('IS (US$)'!G$8,Fx!$J:$K,2,0)</f>
        <v>0</v>
      </c>
      <c r="H17" s="43">
        <f>+'IS (R$)'!H17/VLOOKUP('IS (US$)'!H$8,Fx!$J:$K,2,0)</f>
        <v>0</v>
      </c>
      <c r="I17" s="43">
        <f>+'IS (R$)'!I17/VLOOKUP('IS (US$)'!I$8,Fx!$J:$K,2,0)</f>
        <v>0</v>
      </c>
      <c r="J17" s="43">
        <f>+'IS (R$)'!J17/VLOOKUP('IS (US$)'!J$8,Fx!$J:$K,2,0)</f>
        <v>0</v>
      </c>
      <c r="K17" s="43">
        <f>+'IS (R$)'!K17/VLOOKUP('IS (US$)'!K$8,Fx!$J:$K,2,0)</f>
        <v>0</v>
      </c>
      <c r="L17" s="43">
        <f>+'IS (R$)'!L17/VLOOKUP('IS (US$)'!L$8,Fx!$J:$K,2,0)</f>
        <v>0</v>
      </c>
      <c r="M17" s="43">
        <f>+'IS (R$)'!M17/VLOOKUP('IS (US$)'!M$8,Fx!$J:$K,2,0)</f>
        <v>0</v>
      </c>
      <c r="N17" s="43">
        <f>+'IS (R$)'!N17/VLOOKUP('IS (US$)'!N$8,Fx!$J:$K,2,0)</f>
        <v>0</v>
      </c>
      <c r="O17" s="43">
        <f>+'IS (R$)'!O17/VLOOKUP('IS (US$)'!O$8,Fx!$J:$K,2,0)</f>
        <v>0</v>
      </c>
      <c r="P17" s="43">
        <f>+'IS (R$)'!P17/VLOOKUP('IS (US$)'!P$8,Fx!$J:$K,2,0)</f>
        <v>0</v>
      </c>
      <c r="Q17" s="43">
        <f>+'IS (R$)'!Q17/VLOOKUP('IS (US$)'!Q$8,Fx!$J:$K,2,0)</f>
        <v>0</v>
      </c>
      <c r="R17" s="43">
        <f>+'IS (R$)'!R17/VLOOKUP('IS (US$)'!R$8,Fx!$J:$K,2,0)</f>
        <v>0</v>
      </c>
      <c r="S17" s="43">
        <f>+'IS (R$)'!S17/VLOOKUP('IS (US$)'!S$8,Fx!$J:$K,2,0)</f>
        <v>0</v>
      </c>
      <c r="T17" s="43">
        <f>+'IS (R$)'!T17/VLOOKUP('IS (US$)'!T$8,Fx!$J:$K,2,0)</f>
        <v>0</v>
      </c>
      <c r="U17" s="43">
        <f>+'IS (R$)'!U17/VLOOKUP('IS (US$)'!U$8,Fx!$J:$K,2,0)</f>
        <v>0</v>
      </c>
      <c r="V17" s="43">
        <f>+'IS (R$)'!V17/VLOOKUP('IS (US$)'!V$8,Fx!$J:$K,2,0)</f>
        <v>0</v>
      </c>
      <c r="W17" s="43">
        <f>+'IS (R$)'!W17/VLOOKUP('IS (US$)'!W$8,Fx!$J:$K,2,0)</f>
        <v>0</v>
      </c>
      <c r="X17" s="43">
        <f>+'IS (R$)'!X17/VLOOKUP('IS (US$)'!X$8,Fx!$J:$K,2,0)</f>
        <v>0</v>
      </c>
      <c r="Y17" s="43">
        <f>+'IS (R$)'!Y17/VLOOKUP('IS (US$)'!Y$8,Fx!$J:$K,2,0)</f>
        <v>0</v>
      </c>
      <c r="Z17" s="43">
        <f>+'IS (R$)'!Z17/VLOOKUP('IS (US$)'!Z$8,Fx!$J:$K,2,0)</f>
        <v>0</v>
      </c>
      <c r="AA17" s="43">
        <f>+'IS (R$)'!AA17/VLOOKUP('IS (US$)'!AA$8,Fx!$J:$K,2,0)</f>
        <v>0</v>
      </c>
      <c r="AB17" s="43">
        <f>+'IS (R$)'!AB17/VLOOKUP('IS (US$)'!AB$8,Fx!$J:$K,2,0)</f>
        <v>-11619.806685853664</v>
      </c>
      <c r="AC17" s="43">
        <f>+'IS (R$)'!AC17/VLOOKUP('IS (US$)'!AC$8,Fx!$J:$K,2,0)</f>
        <v>-1789.8986849271555</v>
      </c>
      <c r="AD17" s="43">
        <f>+'IS (R$)'!AD17/VLOOKUP('IS (US$)'!AD$8,Fx!$J:$K,2,0)</f>
        <v>-3916.6987146934403</v>
      </c>
      <c r="AE17" s="43">
        <f>+'IS (R$)'!AE17/VLOOKUP('IS (US$)'!AE$8,Fx!$J:$K,2,0)</f>
        <v>0</v>
      </c>
      <c r="AF17" s="43">
        <f>+'IS (R$)'!AF17/VLOOKUP('IS (US$)'!AF$8,Fx!$J:$K,2,0)</f>
        <v>0</v>
      </c>
      <c r="AG17" s="43">
        <f>+'IS (R$)'!AG17/VLOOKUP('IS (US$)'!AG$8,Fx!$J:$K,2,0)</f>
        <v>-17710.472546634534</v>
      </c>
      <c r="AH17" s="43">
        <v>-11798</v>
      </c>
      <c r="AI17" s="80"/>
      <c r="AJ17" s="80"/>
      <c r="AK17" s="256"/>
      <c r="AL17" s="43"/>
      <c r="AM17" s="43"/>
      <c r="AN17" s="43"/>
      <c r="AO17" s="43"/>
      <c r="AP17" s="43"/>
      <c r="AQ17" s="80"/>
      <c r="AR17" s="43">
        <f>SUM(Z17:AC17)</f>
        <v>-13409.705370780819</v>
      </c>
      <c r="AS17" s="80">
        <f t="shared" si="1"/>
        <v>-21627.171261327974</v>
      </c>
      <c r="AT17" s="80">
        <f t="shared" si="12"/>
        <v>-11798</v>
      </c>
      <c r="AU17" s="43"/>
      <c r="AV17" s="43"/>
      <c r="AW17" s="43"/>
    </row>
    <row r="18" spans="1:49" ht="15.75" hidden="1" outlineLevel="1">
      <c r="A18" s="182" t="s">
        <v>28</v>
      </c>
      <c r="B18" s="43">
        <f>+'IS (R$)'!B18/VLOOKUP('IS (US$)'!B$8,Fx!$J:$K,2,0)</f>
        <v>-20264.552293575554</v>
      </c>
      <c r="C18" s="43">
        <f>+'IS (R$)'!C18/VLOOKUP('IS (US$)'!C$8,Fx!$J:$K,2,0)</f>
        <v>2478.9569087743857</v>
      </c>
      <c r="D18" s="43">
        <f>+'IS (R$)'!D18/VLOOKUP('IS (US$)'!D$8,Fx!$J:$K,2,0)</f>
        <v>856.38408061339305</v>
      </c>
      <c r="E18" s="43">
        <f>+'IS (R$)'!E18/VLOOKUP('IS (US$)'!E$8,Fx!$J:$K,2,0)</f>
        <v>-12835.459152592439</v>
      </c>
      <c r="F18" s="43">
        <f>+'IS (R$)'!F18/VLOOKUP('IS (US$)'!F$8,Fx!$J:$K,2,0)</f>
        <v>0</v>
      </c>
      <c r="G18" s="43">
        <f>+'IS (R$)'!G18/VLOOKUP('IS (US$)'!G$8,Fx!$J:$K,2,0)</f>
        <v>-951.89926436290978</v>
      </c>
      <c r="H18" s="43">
        <f>+'IS (R$)'!H18/VLOOKUP('IS (US$)'!H$8,Fx!$J:$K,2,0)</f>
        <v>-1799.0191275686082</v>
      </c>
      <c r="I18" s="43">
        <f>+'IS (R$)'!I18/VLOOKUP('IS (US$)'!I$8,Fx!$J:$K,2,0)</f>
        <v>-1410.609215349855</v>
      </c>
      <c r="J18" s="43">
        <f>+'IS (R$)'!J18/VLOOKUP('IS (US$)'!J$8,Fx!$J:$K,2,0)</f>
        <v>-554.88803328459528</v>
      </c>
      <c r="K18" s="43">
        <f>+'IS (R$)'!K18/VLOOKUP('IS (US$)'!K$8,Fx!$J:$K,2,0)</f>
        <v>-4172.3170729028698</v>
      </c>
      <c r="L18" s="43">
        <f>+'IS (R$)'!L18/VLOOKUP('IS (US$)'!L$8,Fx!$J:$K,2,0)</f>
        <v>-18051.078763582274</v>
      </c>
      <c r="M18" s="43">
        <f>+'IS (R$)'!M18/VLOOKUP('IS (US$)'!M$8,Fx!$J:$K,2,0)</f>
        <v>19907.287391337453</v>
      </c>
      <c r="N18" s="43">
        <f>+'IS (R$)'!N18/VLOOKUP('IS (US$)'!N$8,Fx!$J:$K,2,0)</f>
        <v>-541.49831011216156</v>
      </c>
      <c r="O18" s="43">
        <f>+'IS (R$)'!O18/VLOOKUP('IS (US$)'!O$8,Fx!$J:$K,2,0)</f>
        <v>-821.00431410017507</v>
      </c>
      <c r="P18" s="43">
        <f>+'IS (R$)'!P18/VLOOKUP('IS (US$)'!P$8,Fx!$J:$K,2,0)</f>
        <v>-935.49024320702824</v>
      </c>
      <c r="Q18" s="43">
        <f>+'IS (R$)'!Q18/VLOOKUP('IS (US$)'!Q$8,Fx!$J:$K,2,0)</f>
        <v>-1239.1109436377421</v>
      </c>
      <c r="R18" s="43">
        <f>+'IS (R$)'!R18/VLOOKUP('IS (US$)'!R$8,Fx!$J:$K,2,0)</f>
        <v>-1337.8472457535745</v>
      </c>
      <c r="S18" s="43">
        <f>+'IS (R$)'!S18/VLOOKUP('IS (US$)'!S$8,Fx!$J:$K,2,0)</f>
        <v>-1447.4818904908075</v>
      </c>
      <c r="T18" s="43">
        <f>+'IS (R$)'!T18/VLOOKUP('IS (US$)'!T$8,Fx!$J:$K,2,0)</f>
        <v>-1051.019525750884</v>
      </c>
      <c r="U18" s="43">
        <f>+'IS (R$)'!U18/VLOOKUP('IS (US$)'!U$8,Fx!$J:$K,2,0)</f>
        <v>-1530.8793522692088</v>
      </c>
      <c r="V18" s="43">
        <f>+'IS (R$)'!V18/VLOOKUP('IS (US$)'!V$8,Fx!$J:$K,2,0)</f>
        <v>-618.63236897333752</v>
      </c>
      <c r="W18" s="43">
        <f>+'IS (R$)'!W18/VLOOKUP('IS (US$)'!W$8,Fx!$J:$K,2,0)</f>
        <v>-3500.0174634924706</v>
      </c>
      <c r="X18" s="43">
        <f>+'IS (R$)'!X18/VLOOKUP('IS (US$)'!X$8,Fx!$J:$K,2,0)</f>
        <v>-6925.0997876080282</v>
      </c>
      <c r="Y18" s="43">
        <f>+'IS (R$)'!Y18/VLOOKUP('IS (US$)'!Y$8,Fx!$J:$K,2,0)</f>
        <v>2359.8790745537622</v>
      </c>
      <c r="Z18" s="43">
        <f>+'IS (R$)'!Z18/VLOOKUP('IS (US$)'!Z$8,Fx!$J:$K,2,0)</f>
        <v>-1513.5436201037912</v>
      </c>
      <c r="AA18" s="43">
        <f>+'IS (R$)'!AA18/VLOOKUP('IS (US$)'!AA$8,Fx!$J:$K,2,0)</f>
        <v>-17.672157580124992</v>
      </c>
      <c r="AB18" s="43">
        <f>+'IS (R$)'!AB18/VLOOKUP('IS (US$)'!AB$8,Fx!$J:$K,2,0)</f>
        <v>-940.92546619368625</v>
      </c>
      <c r="AC18" s="43">
        <f>+'IS (R$)'!AC18/VLOOKUP('IS (US$)'!AC$8,Fx!$J:$K,2,0)</f>
        <v>-6790.8737586749994</v>
      </c>
      <c r="AD18" s="43">
        <f>+'IS (R$)'!AD18/VLOOKUP('IS (US$)'!AD$8,Fx!$J:$K,2,0)</f>
        <v>-439.3071235631167</v>
      </c>
      <c r="AE18" s="43">
        <f>+'IS (R$)'!AE18/VLOOKUP('IS (US$)'!AE$8,Fx!$J:$K,2,0)</f>
        <v>-3705.5997834305808</v>
      </c>
      <c r="AF18" s="43">
        <f>+'IS (R$)'!AF18/VLOOKUP('IS (US$)'!AF$8,Fx!$J:$K,2,0)</f>
        <v>-7182.5927519041325</v>
      </c>
      <c r="AG18" s="43">
        <f>+'IS (R$)'!AG18/VLOOKUP('IS (US$)'!AG$8,Fx!$J:$K,2,0)</f>
        <v>707.02955030539908</v>
      </c>
      <c r="AH18" s="43">
        <f>-3873+151</f>
        <v>-3722</v>
      </c>
      <c r="AI18" s="80"/>
      <c r="AJ18" s="80"/>
      <c r="AK18" s="255"/>
      <c r="AL18" s="43">
        <f t="shared" si="6"/>
        <v>-29764.670456780215</v>
      </c>
      <c r="AM18" s="43">
        <f t="shared" si="7"/>
        <v>-4161.5276072813731</v>
      </c>
      <c r="AN18" s="43">
        <f t="shared" si="8"/>
        <v>-2870.9964784322874</v>
      </c>
      <c r="AO18" s="43">
        <f t="shared" si="9"/>
        <v>-3537.1038110571071</v>
      </c>
      <c r="AP18" s="43">
        <f t="shared" si="10"/>
        <v>-5367.228014264475</v>
      </c>
      <c r="AQ18" s="80">
        <f>SUM(V18:Y18)</f>
        <v>-8683.8705455200725</v>
      </c>
      <c r="AR18" s="43">
        <f>SUM(Z18:AC18)</f>
        <v>-9263.0150025526018</v>
      </c>
      <c r="AS18" s="80">
        <f t="shared" si="1"/>
        <v>-10620.470108592432</v>
      </c>
      <c r="AT18" s="80">
        <f t="shared" si="12"/>
        <v>-3722</v>
      </c>
      <c r="AU18" s="95"/>
      <c r="AV18" s="95"/>
      <c r="AW18" s="95"/>
    </row>
    <row r="19" spans="1:49" s="81" customFormat="1" ht="18.75" customHeight="1" collapsed="1">
      <c r="A19" s="257" t="s">
        <v>110</v>
      </c>
      <c r="B19" s="80">
        <f>+'IS (R$)'!B19/VLOOKUP('IS (US$)'!B$8,Fx!$J:$K,2,0)</f>
        <v>-9610.7354860550022</v>
      </c>
      <c r="C19" s="80">
        <f>+'IS (R$)'!C19/VLOOKUP('IS (US$)'!C$8,Fx!$J:$K,2,0)</f>
        <v>-9148.1361833485898</v>
      </c>
      <c r="D19" s="80">
        <f>+'IS (R$)'!D19/VLOOKUP('IS (US$)'!D$8,Fx!$J:$K,2,0)</f>
        <v>-11489.52666675104</v>
      </c>
      <c r="E19" s="80">
        <f>+'IS (R$)'!E19/VLOOKUP('IS (US$)'!E$8,Fx!$J:$K,2,0)</f>
        <v>-38053.71197699706</v>
      </c>
      <c r="F19" s="80">
        <f>+'IS (R$)'!F19/VLOOKUP('IS (US$)'!F$8,Fx!$J:$K,2,0)</f>
        <v>-1407.652497775754</v>
      </c>
      <c r="G19" s="80">
        <f>+'IS (R$)'!G19/VLOOKUP('IS (US$)'!G$8,Fx!$J:$K,2,0)</f>
        <v>-13946.968797423995</v>
      </c>
      <c r="H19" s="80">
        <f>+'IS (R$)'!H19/VLOOKUP('IS (US$)'!H$8,Fx!$J:$K,2,0)</f>
        <v>-15377.646154313492</v>
      </c>
      <c r="I19" s="80">
        <f>+'IS (R$)'!I19/VLOOKUP('IS (US$)'!I$8,Fx!$J:$K,2,0)</f>
        <v>10057.838720543363</v>
      </c>
      <c r="J19" s="80">
        <f>+'IS (R$)'!J19/VLOOKUP('IS (US$)'!J$8,Fx!$J:$K,2,0)</f>
        <v>-2888.3949706682865</v>
      </c>
      <c r="K19" s="80">
        <f>+'IS (R$)'!K19/VLOOKUP('IS (US$)'!K$8,Fx!$J:$K,2,0)</f>
        <v>-6100.5717398418983</v>
      </c>
      <c r="L19" s="80">
        <f>+'IS (R$)'!L19/VLOOKUP('IS (US$)'!L$8,Fx!$J:$K,2,0)</f>
        <v>-4770.7962903920716</v>
      </c>
      <c r="M19" s="80">
        <f>+'IS (R$)'!M19/VLOOKUP('IS (US$)'!M$8,Fx!$J:$K,2,0)</f>
        <v>-6405.2226218951982</v>
      </c>
      <c r="N19" s="80">
        <f>+'IS (R$)'!N19/VLOOKUP('IS (US$)'!N$8,Fx!$J:$K,2,0)</f>
        <v>-4022.4225233537363</v>
      </c>
      <c r="O19" s="80">
        <f>+'IS (R$)'!O19/VLOOKUP('IS (US$)'!O$8,Fx!$J:$K,2,0)</f>
        <v>-8558.348001529097</v>
      </c>
      <c r="P19" s="80">
        <f>+'IS (R$)'!P19/VLOOKUP('IS (US$)'!P$8,Fx!$J:$K,2,0)</f>
        <v>-6718.2620812869845</v>
      </c>
      <c r="Q19" s="80">
        <f>+'IS (R$)'!Q19/VLOOKUP('IS (US$)'!Q$8,Fx!$J:$K,2,0)</f>
        <v>-7930.3715794327118</v>
      </c>
      <c r="R19" s="80">
        <f>+'IS (R$)'!R19/VLOOKUP('IS (US$)'!R$8,Fx!$J:$K,2,0)</f>
        <v>-4670.2975115979607</v>
      </c>
      <c r="S19" s="80">
        <f>+'IS (R$)'!S19/VLOOKUP('IS (US$)'!S$8,Fx!$J:$K,2,0)</f>
        <v>-6834.8077704319958</v>
      </c>
      <c r="T19" s="80">
        <f>+'IS (R$)'!T19/VLOOKUP('IS (US$)'!T$8,Fx!$J:$K,2,0)</f>
        <v>-4675.023975780372</v>
      </c>
      <c r="U19" s="80">
        <f>+'IS (R$)'!U19/VLOOKUP('IS (US$)'!U$8,Fx!$J:$K,2,0)</f>
        <v>-3106.3601595316936</v>
      </c>
      <c r="V19" s="80">
        <f>+'IS (R$)'!V19/VLOOKUP('IS (US$)'!V$8,Fx!$J:$K,2,0)</f>
        <v>-7920.9359435342049</v>
      </c>
      <c r="W19" s="80">
        <f>+'IS (R$)'!W19/VLOOKUP('IS (US$)'!W$8,Fx!$J:$K,2,0)</f>
        <v>-22569.130902807618</v>
      </c>
      <c r="X19" s="80">
        <f>+'IS (R$)'!X19/VLOOKUP('IS (US$)'!X$8,Fx!$J:$K,2,0)</f>
        <v>-20577.669547385383</v>
      </c>
      <c r="Y19" s="80">
        <f>+'IS (R$)'!Y19/VLOOKUP('IS (US$)'!Y$8,Fx!$J:$K,2,0)</f>
        <v>-44408.721825099761</v>
      </c>
      <c r="Z19" s="80">
        <f>+'IS (R$)'!Z19/VLOOKUP('IS (US$)'!Z$8,Fx!$J:$K,2,0)</f>
        <v>-20181.47771957222</v>
      </c>
      <c r="AA19" s="80">
        <f>+'IS (R$)'!AA19/VLOOKUP('IS (US$)'!AA$8,Fx!$J:$K,2,0)</f>
        <v>-32175.976340200625</v>
      </c>
      <c r="AB19" s="80">
        <f>+'IS (R$)'!AB19/VLOOKUP('IS (US$)'!AB$8,Fx!$J:$K,2,0)</f>
        <v>-27189.086279209569</v>
      </c>
      <c r="AC19" s="80">
        <f>+'IS (R$)'!AC19/VLOOKUP('IS (US$)'!AC$8,Fx!$J:$K,2,0)</f>
        <v>-44629.683826374574</v>
      </c>
      <c r="AD19" s="80">
        <f>+'IS (R$)'!AD19/VLOOKUP('IS (US$)'!AD$8,Fx!$J:$K,2,0)</f>
        <v>-18616.324066603596</v>
      </c>
      <c r="AE19" s="80">
        <f>+'IS (R$)'!AE19/VLOOKUP('IS (US$)'!AE$8,Fx!$J:$K,2,0)</f>
        <v>-40971.922076835675</v>
      </c>
      <c r="AF19" s="80">
        <f>+'IS (R$)'!AF19/VLOOKUP('IS (US$)'!AF$8,Fx!$J:$K,2,0)</f>
        <v>-31263.042184248134</v>
      </c>
      <c r="AG19" s="43">
        <f>+'IS (R$)'!AG19/VLOOKUP('IS (US$)'!AG$8,Fx!$J:$K,2,0)</f>
        <v>-49713.172874966571</v>
      </c>
      <c r="AH19" s="43">
        <f>-25854-1202-1822</f>
        <v>-28878</v>
      </c>
      <c r="AI19" s="43">
        <v>-32986</v>
      </c>
      <c r="AJ19" s="43">
        <v>-40617.577584795465</v>
      </c>
      <c r="AK19" s="258"/>
      <c r="AL19" s="80">
        <f t="shared" si="6"/>
        <v>-68302.110313151687</v>
      </c>
      <c r="AM19" s="80">
        <f t="shared" si="7"/>
        <v>-20674.428728969877</v>
      </c>
      <c r="AN19" s="80">
        <f t="shared" si="8"/>
        <v>-20164.985622797456</v>
      </c>
      <c r="AO19" s="80">
        <f t="shared" si="9"/>
        <v>-27229.404185602529</v>
      </c>
      <c r="AP19" s="80">
        <f t="shared" si="10"/>
        <v>-19286.489417342022</v>
      </c>
      <c r="AQ19" s="80">
        <f>SUM(V19:Y19)</f>
        <v>-95476.458218826971</v>
      </c>
      <c r="AR19" s="43">
        <f>SUM(Z19:AC19)</f>
        <v>-124176.22416535699</v>
      </c>
      <c r="AS19" s="80">
        <f t="shared" si="1"/>
        <v>-140564.46120265397</v>
      </c>
      <c r="AT19" s="80">
        <f t="shared" si="12"/>
        <v>-102481.57758479546</v>
      </c>
      <c r="AU19" s="95"/>
      <c r="AV19" s="95"/>
      <c r="AW19" s="95"/>
    </row>
    <row r="20" spans="1:49" ht="18.75" customHeight="1">
      <c r="A20" s="259" t="s">
        <v>16</v>
      </c>
      <c r="B20" s="135">
        <f>+'IS (R$)'!B20/VLOOKUP('IS (US$)'!B$8,Fx!$J:$K,2,0)</f>
        <v>-4933.2745004436538</v>
      </c>
      <c r="C20" s="135">
        <f>+'IS (R$)'!C20/VLOOKUP('IS (US$)'!C$8,Fx!$J:$K,2,0)</f>
        <v>-5588.3148656652129</v>
      </c>
      <c r="D20" s="135">
        <f>+'IS (R$)'!D20/VLOOKUP('IS (US$)'!D$8,Fx!$J:$K,2,0)</f>
        <v>-5698.5949422129934</v>
      </c>
      <c r="E20" s="135">
        <f>+'IS (R$)'!E20/VLOOKUP('IS (US$)'!E$8,Fx!$J:$K,2,0)</f>
        <v>-3880.6994564852394</v>
      </c>
      <c r="F20" s="135">
        <f>+'IS (R$)'!F20/VLOOKUP('IS (US$)'!F$8,Fx!$J:$K,2,0)</f>
        <v>0</v>
      </c>
      <c r="G20" s="135">
        <f>+'IS (R$)'!G20/VLOOKUP('IS (US$)'!G$8,Fx!$J:$K,2,0)</f>
        <v>-3119.8066892222632</v>
      </c>
      <c r="H20" s="135">
        <f>+'IS (R$)'!H20/VLOOKUP('IS (US$)'!H$8,Fx!$J:$K,2,0)</f>
        <v>-3341.0758620925712</v>
      </c>
      <c r="I20" s="135">
        <f>+'IS (R$)'!I20/VLOOKUP('IS (US$)'!I$8,Fx!$J:$K,2,0)</f>
        <v>-1260.3175791337783</v>
      </c>
      <c r="J20" s="135">
        <f>+'IS (R$)'!J20/VLOOKUP('IS (US$)'!J$8,Fx!$J:$K,2,0)</f>
        <v>-1269.6721094629477</v>
      </c>
      <c r="K20" s="135">
        <f>+'IS (R$)'!K20/VLOOKUP('IS (US$)'!K$8,Fx!$J:$K,2,0)</f>
        <v>-2246.6322700246224</v>
      </c>
      <c r="L20" s="135">
        <f>+'IS (R$)'!L20/VLOOKUP('IS (US$)'!L$8,Fx!$J:$K,2,0)</f>
        <v>-4030.1444155388244</v>
      </c>
      <c r="M20" s="135">
        <f>+'IS (R$)'!M20/VLOOKUP('IS (US$)'!M$8,Fx!$J:$K,2,0)</f>
        <v>-2900.9765441630857</v>
      </c>
      <c r="N20" s="135">
        <f>+'IS (R$)'!N20/VLOOKUP('IS (US$)'!N$8,Fx!$J:$K,2,0)</f>
        <v>-2544.2784876421601</v>
      </c>
      <c r="O20" s="135">
        <f>+'IS (R$)'!O20/VLOOKUP('IS (US$)'!O$8,Fx!$J:$K,2,0)</f>
        <v>-4673.8158472013374</v>
      </c>
      <c r="P20" s="135">
        <f>+'IS (R$)'!P20/VLOOKUP('IS (US$)'!P$8,Fx!$J:$K,2,0)</f>
        <v>-3171.4321023935358</v>
      </c>
      <c r="Q20" s="135">
        <f>+'IS (R$)'!Q20/VLOOKUP('IS (US$)'!Q$8,Fx!$J:$K,2,0)</f>
        <v>-4780.1312414731374</v>
      </c>
      <c r="R20" s="135">
        <f>+'IS (R$)'!R20/VLOOKUP('IS (US$)'!R$8,Fx!$J:$K,2,0)</f>
        <v>-3315.1996451300874</v>
      </c>
      <c r="S20" s="135">
        <f>+'IS (R$)'!S20/VLOOKUP('IS (US$)'!S$8,Fx!$J:$K,2,0)</f>
        <v>-4636.1537120390867</v>
      </c>
      <c r="T20" s="135">
        <f>+'IS (R$)'!T20/VLOOKUP('IS (US$)'!T$8,Fx!$J:$K,2,0)</f>
        <v>-4646.6659447314441</v>
      </c>
      <c r="U20" s="135">
        <f>+'IS (R$)'!U20/VLOOKUP('IS (US$)'!U$8,Fx!$J:$K,2,0)</f>
        <v>-8084.4072597812174</v>
      </c>
      <c r="V20" s="135">
        <f>+'IS (R$)'!V20/VLOOKUP('IS (US$)'!V$8,Fx!$J:$K,2,0)</f>
        <v>-3777.346421105754</v>
      </c>
      <c r="W20" s="135">
        <f>+'IS (R$)'!W20/VLOOKUP('IS (US$)'!W$8,Fx!$J:$K,2,0)</f>
        <v>-12427.472546016301</v>
      </c>
      <c r="X20" s="135">
        <f>+'IS (R$)'!X20/VLOOKUP('IS (US$)'!X$8,Fx!$J:$K,2,0)</f>
        <v>-8185.6507250622535</v>
      </c>
      <c r="Y20" s="135">
        <f>+'IS (R$)'!Y20/VLOOKUP('IS (US$)'!Y$8,Fx!$J:$K,2,0)</f>
        <v>-11735.995636437514</v>
      </c>
      <c r="Z20" s="135">
        <f>+'IS (R$)'!Z20/VLOOKUP('IS (US$)'!Z$8,Fx!$J:$K,2,0)</f>
        <v>-7220.0242434436032</v>
      </c>
      <c r="AA20" s="135">
        <f>+'IS (R$)'!AA20/VLOOKUP('IS (US$)'!AA$8,Fx!$J:$K,2,0)</f>
        <v>-3930.8459139539073</v>
      </c>
      <c r="AB20" s="135">
        <f>+'IS (R$)'!AB20/VLOOKUP('IS (US$)'!AB$8,Fx!$J:$K,2,0)</f>
        <v>-4531.910524389903</v>
      </c>
      <c r="AC20" s="135">
        <f>+'IS (R$)'!AC20/VLOOKUP('IS (US$)'!AC$8,Fx!$J:$K,2,0)</f>
        <v>-13856.069672438183</v>
      </c>
      <c r="AD20" s="135">
        <f>+'IS (R$)'!AD20/VLOOKUP('IS (US$)'!AD$8,Fx!$J:$K,2,0)</f>
        <v>-6069.9609375445771</v>
      </c>
      <c r="AE20" s="135">
        <f>+'IS (R$)'!AE20/VLOOKUP('IS (US$)'!AE$8,Fx!$J:$K,2,0)</f>
        <v>-15519.641707738176</v>
      </c>
      <c r="AF20" s="135">
        <f>+'IS (R$)'!AF20/VLOOKUP('IS (US$)'!AF$8,Fx!$J:$K,2,0)</f>
        <v>-15021.485333924229</v>
      </c>
      <c r="AG20" s="135">
        <f>+'IS (R$)'!AG20/VLOOKUP('IS (US$)'!AG$8,Fx!$J:$K,2,0)</f>
        <v>-22751.168915157756</v>
      </c>
      <c r="AH20" s="43">
        <v>-22331</v>
      </c>
      <c r="AI20" s="135">
        <v>-31598</v>
      </c>
      <c r="AJ20" s="135">
        <v>-27018</v>
      </c>
      <c r="AK20" s="258"/>
      <c r="AL20" s="135">
        <f t="shared" si="6"/>
        <v>-20100.883764807098</v>
      </c>
      <c r="AM20" s="135">
        <f t="shared" si="7"/>
        <v>-7721.200130448613</v>
      </c>
      <c r="AN20" s="135">
        <f t="shared" si="8"/>
        <v>-10447.42533918948</v>
      </c>
      <c r="AO20" s="135">
        <f t="shared" si="9"/>
        <v>-15169.657678710169</v>
      </c>
      <c r="AP20" s="135">
        <f t="shared" si="10"/>
        <v>-20682.426561681837</v>
      </c>
      <c r="AQ20" s="167">
        <f>SUM(V20:Y20)</f>
        <v>-36126.465328621824</v>
      </c>
      <c r="AR20" s="135">
        <f>SUM(Z20:AC20)</f>
        <v>-29538.850354225597</v>
      </c>
      <c r="AS20" s="135">
        <f t="shared" si="1"/>
        <v>-59362.256894364735</v>
      </c>
      <c r="AT20" s="135">
        <f t="shared" si="12"/>
        <v>-80947</v>
      </c>
      <c r="AU20" s="77"/>
      <c r="AV20" s="77"/>
      <c r="AW20" s="77"/>
    </row>
    <row r="21" spans="1:49" s="5" customFormat="1" ht="15.75">
      <c r="A21" s="161" t="s">
        <v>42</v>
      </c>
      <c r="B21" s="162">
        <f t="shared" ref="B21:AF21" si="14">B9+B10+B19+B20</f>
        <v>9858.1687416773639</v>
      </c>
      <c r="C21" s="162">
        <f t="shared" si="14"/>
        <v>24748.284857947914</v>
      </c>
      <c r="D21" s="162">
        <f t="shared" si="14"/>
        <v>12545.727103708883</v>
      </c>
      <c r="E21" s="162">
        <f t="shared" si="14"/>
        <v>-34605.467028890984</v>
      </c>
      <c r="F21" s="162">
        <f t="shared" si="14"/>
        <v>284.52921431385062</v>
      </c>
      <c r="G21" s="162">
        <f t="shared" si="14"/>
        <v>-6328.5180993378108</v>
      </c>
      <c r="H21" s="162">
        <f t="shared" si="14"/>
        <v>-8151.6234023587385</v>
      </c>
      <c r="I21" s="162">
        <f t="shared" si="14"/>
        <v>1585.8495624755049</v>
      </c>
      <c r="J21" s="162">
        <f t="shared" si="14"/>
        <v>-6433.8266504987214</v>
      </c>
      <c r="K21" s="162">
        <f t="shared" si="14"/>
        <v>-3053.8551255609241</v>
      </c>
      <c r="L21" s="162">
        <f t="shared" si="14"/>
        <v>4506.7619073849046</v>
      </c>
      <c r="M21" s="162">
        <f t="shared" si="14"/>
        <v>3199.4234246353358</v>
      </c>
      <c r="N21" s="162">
        <f t="shared" si="14"/>
        <v>2082.6577395159502</v>
      </c>
      <c r="O21" s="162">
        <f t="shared" si="14"/>
        <v>7370.3796379447585</v>
      </c>
      <c r="P21" s="162">
        <f t="shared" si="14"/>
        <v>5218.8843791083054</v>
      </c>
      <c r="Q21" s="162">
        <f t="shared" si="14"/>
        <v>16034.286385140989</v>
      </c>
      <c r="R21" s="162">
        <f t="shared" si="14"/>
        <v>7598.2823310517269</v>
      </c>
      <c r="S21" s="162">
        <f t="shared" si="14"/>
        <v>25981.801184807147</v>
      </c>
      <c r="T21" s="162">
        <f t="shared" si="14"/>
        <v>28091.414917726652</v>
      </c>
      <c r="U21" s="162">
        <f>U9+U10+U19+U20</f>
        <v>24937.198209740534</v>
      </c>
      <c r="V21" s="162">
        <f>V9+V10+V19+V20</f>
        <v>11533.454786932514</v>
      </c>
      <c r="W21" s="162">
        <f t="shared" si="14"/>
        <v>71134.966111013622</v>
      </c>
      <c r="X21" s="162">
        <f>X9+X10+X19+X20</f>
        <v>41960.502807664314</v>
      </c>
      <c r="Y21" s="162">
        <f>Y9+Y10+Y19+Y20</f>
        <v>52218.765560819942</v>
      </c>
      <c r="Z21" s="162">
        <f t="shared" si="14"/>
        <v>3659.7490051164141</v>
      </c>
      <c r="AA21" s="162">
        <f t="shared" si="14"/>
        <v>11596.283781366648</v>
      </c>
      <c r="AB21" s="162">
        <f t="shared" si="14"/>
        <v>30617.87168920313</v>
      </c>
      <c r="AC21" s="162">
        <f t="shared" si="14"/>
        <v>63888.141683368871</v>
      </c>
      <c r="AD21" s="162">
        <f t="shared" si="14"/>
        <v>76468.471018123018</v>
      </c>
      <c r="AE21" s="162">
        <f t="shared" si="14"/>
        <v>104647.55766857906</v>
      </c>
      <c r="AF21" s="162">
        <f t="shared" si="14"/>
        <v>92953.123302788954</v>
      </c>
      <c r="AG21" s="162">
        <f t="shared" ref="AG21:AH21" si="15">AG9+AG10+AG19+AG20</f>
        <v>188584.03364450723</v>
      </c>
      <c r="AH21" s="289">
        <f t="shared" si="15"/>
        <v>216312</v>
      </c>
      <c r="AI21" s="162">
        <f t="shared" ref="AI21:AJ21" si="16">AI9+AI10+AI19+AI20</f>
        <v>257308.51401218801</v>
      </c>
      <c r="AJ21" s="162">
        <f t="shared" si="16"/>
        <v>265782.75884684938</v>
      </c>
      <c r="AK21" s="246"/>
      <c r="AL21" s="162">
        <f t="shared" ref="AL21:AO21" si="17">AL9+AL10+AL19+AL20</f>
        <v>12546.713674443185</v>
      </c>
      <c r="AM21" s="162">
        <f t="shared" si="17"/>
        <v>-12609.762724907197</v>
      </c>
      <c r="AN21" s="162">
        <f t="shared" si="17"/>
        <v>-1781.4964440394197</v>
      </c>
      <c r="AO21" s="162">
        <f t="shared" si="17"/>
        <v>30706.208141709994</v>
      </c>
      <c r="AP21" s="162">
        <f>AP9+AP10+AP19+AP20</f>
        <v>86608.696643326053</v>
      </c>
      <c r="AQ21" s="162">
        <f>AQ9+AQ10+AQ19+AQ20</f>
        <v>176847.68926643036</v>
      </c>
      <c r="AR21" s="162">
        <f t="shared" ref="AR21:AS21" si="18">AR9+AR10+AR19+AR20</f>
        <v>109762.04615905504</v>
      </c>
      <c r="AS21" s="162">
        <f t="shared" si="18"/>
        <v>462653.18563399836</v>
      </c>
      <c r="AT21" s="162">
        <f t="shared" si="12"/>
        <v>739403.27285903739</v>
      </c>
    </row>
    <row r="22" spans="1:49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255"/>
      <c r="AL22" s="48"/>
      <c r="AM22" s="48"/>
      <c r="AN22" s="48"/>
      <c r="AO22" s="48"/>
      <c r="AP22" s="48"/>
      <c r="AQ22" s="48"/>
      <c r="AR22" s="48"/>
      <c r="AS22" s="48"/>
      <c r="AT22" s="48"/>
    </row>
    <row r="23" spans="1:49" ht="15.75">
      <c r="A23" s="195" t="s">
        <v>40</v>
      </c>
      <c r="B23" s="43">
        <f t="shared" ref="B23:W23" si="19">+SUM(B24:B28)</f>
        <v>-13911.27725889654</v>
      </c>
      <c r="C23" s="43">
        <f t="shared" si="19"/>
        <v>-18766.937669376697</v>
      </c>
      <c r="D23" s="43">
        <f t="shared" si="19"/>
        <v>-13758.856555932938</v>
      </c>
      <c r="E23" s="43">
        <f t="shared" si="19"/>
        <v>-22632.097265666096</v>
      </c>
      <c r="F23" s="43">
        <f t="shared" si="19"/>
        <v>-6845.4381561391137</v>
      </c>
      <c r="G23" s="43">
        <f t="shared" si="19"/>
        <v>-6187.5080475180594</v>
      </c>
      <c r="H23" s="43">
        <f t="shared" si="19"/>
        <v>-4285.1580939749274</v>
      </c>
      <c r="I23" s="43">
        <f t="shared" si="19"/>
        <v>-7111.9800299991311</v>
      </c>
      <c r="J23" s="43">
        <f t="shared" si="19"/>
        <v>-3912.7049340534945</v>
      </c>
      <c r="K23" s="43">
        <f t="shared" si="19"/>
        <v>-4287.9609556379955</v>
      </c>
      <c r="L23" s="43">
        <f t="shared" si="19"/>
        <v>-4448.2245295886814</v>
      </c>
      <c r="M23" s="43">
        <f t="shared" si="19"/>
        <v>-9096.4058858890858</v>
      </c>
      <c r="N23" s="43">
        <f t="shared" si="19"/>
        <v>-6000.0832879644549</v>
      </c>
      <c r="O23" s="43">
        <f t="shared" si="19"/>
        <v>-8485.2661781148781</v>
      </c>
      <c r="P23" s="43">
        <f t="shared" si="19"/>
        <v>-4772.3285226484304</v>
      </c>
      <c r="Q23" s="43">
        <f t="shared" si="19"/>
        <v>-10648.29235548241</v>
      </c>
      <c r="R23" s="43">
        <f>+SUM(R24:R28)</f>
        <v>-8795.6602367031574</v>
      </c>
      <c r="S23" s="43">
        <f>+SUM(S24:S28)</f>
        <v>-7131.5637246271817</v>
      </c>
      <c r="T23" s="43">
        <f t="shared" ref="T23" si="20">+SUM(T24:T28)</f>
        <v>-5823.7774299677385</v>
      </c>
      <c r="U23" s="43">
        <f>+SUM(U24:U28)</f>
        <v>-10061.301161983187</v>
      </c>
      <c r="V23" s="43">
        <f t="shared" si="19"/>
        <v>-5407.4448754736804</v>
      </c>
      <c r="W23" s="43">
        <f t="shared" si="19"/>
        <v>-8195.1068471410672</v>
      </c>
      <c r="X23" s="43">
        <f t="shared" ref="X23:AF23" si="21">+SUM(X24:X28)</f>
        <v>-7197.2552121087574</v>
      </c>
      <c r="Y23" s="43">
        <f t="shared" si="21"/>
        <v>-9363.1902335025552</v>
      </c>
      <c r="Z23" s="43">
        <f t="shared" si="21"/>
        <v>-8727.8361936353176</v>
      </c>
      <c r="AA23" s="43">
        <f t="shared" si="21"/>
        <v>-5080.8278826207134</v>
      </c>
      <c r="AB23" s="43">
        <f t="shared" si="21"/>
        <v>-6561.0671428335809</v>
      </c>
      <c r="AC23" s="43">
        <f t="shared" si="21"/>
        <v>-7938.9410791931359</v>
      </c>
      <c r="AD23" s="43">
        <f t="shared" si="21"/>
        <v>-9455.8758583070194</v>
      </c>
      <c r="AE23" s="43">
        <f t="shared" si="21"/>
        <v>-8600.8354885708522</v>
      </c>
      <c r="AF23" s="43">
        <f t="shared" si="21"/>
        <v>-8004.4491368935078</v>
      </c>
      <c r="AG23" s="43">
        <f t="shared" ref="AG23:AH23" si="22">+SUM(AG24:AG28)</f>
        <v>-11718.893944211088</v>
      </c>
      <c r="AH23" s="43">
        <f t="shared" si="22"/>
        <v>-13143</v>
      </c>
      <c r="AI23" s="43">
        <f t="shared" ref="AI23:AJ23" si="23">+SUM(AI24:AI28)</f>
        <v>-13231.447943285624</v>
      </c>
      <c r="AJ23" s="43">
        <f t="shared" si="23"/>
        <v>-11712.85457252239</v>
      </c>
      <c r="AK23" s="260"/>
      <c r="AL23" s="43">
        <f t="shared" ref="AL23:AL33" si="24">SUM(B23:E23)</f>
        <v>-69069.168749872275</v>
      </c>
      <c r="AM23" s="43">
        <f t="shared" ref="AM23:AM33" si="25">SUM(F23:I23)</f>
        <v>-24430.08432763123</v>
      </c>
      <c r="AN23" s="43">
        <f t="shared" ref="AN23:AN33" si="26">SUM(J23:M23)</f>
        <v>-21745.296305169257</v>
      </c>
      <c r="AO23" s="43">
        <f t="shared" ref="AO23:AO33" si="27">SUM(N23:Q23)</f>
        <v>-29905.970344210175</v>
      </c>
      <c r="AP23" s="43">
        <f t="shared" ref="AP23:AP33" si="28">SUM(R23:U23)</f>
        <v>-31812.302553281268</v>
      </c>
      <c r="AQ23" s="80">
        <f t="shared" ref="AQ23:AQ31" si="29">SUM(V23:Y23)</f>
        <v>-30162.997168226062</v>
      </c>
      <c r="AR23" s="43">
        <f>+SUM(AR24:AR28)</f>
        <v>-28308.672298282749</v>
      </c>
      <c r="AS23" s="43">
        <f>SUM(AD23:AG23)</f>
        <v>-37780.054427982468</v>
      </c>
      <c r="AT23" s="43">
        <f t="shared" si="12"/>
        <v>-38087.302515808013</v>
      </c>
    </row>
    <row r="24" spans="1:49" ht="15.75">
      <c r="A24" s="182" t="s">
        <v>17</v>
      </c>
      <c r="B24" s="43">
        <f>+'IS (R$)'!B24/VLOOKUP('IS (US$)'!B$8,Fx!$J:$K,2,0)</f>
        <v>-2120.8614941928349</v>
      </c>
      <c r="C24" s="43">
        <f>+'IS (R$)'!C24/VLOOKUP('IS (US$)'!C$8,Fx!$J:$K,2,0)</f>
        <v>579.69453866724098</v>
      </c>
      <c r="D24" s="43">
        <f>+'IS (R$)'!D24/VLOOKUP('IS (US$)'!D$8,Fx!$J:$K,2,0)</f>
        <v>-573.7069944560975</v>
      </c>
      <c r="E24" s="43">
        <f>+'IS (R$)'!E24/VLOOKUP('IS (US$)'!E$8,Fx!$J:$K,2,0)</f>
        <v>-879.04969014606866</v>
      </c>
      <c r="F24" s="43">
        <f>+'IS (R$)'!F24/VLOOKUP('IS (US$)'!F$8,Fx!$J:$K,2,0)</f>
        <v>-26.500269960603738</v>
      </c>
      <c r="G24" s="43">
        <f>+'IS (R$)'!G24/VLOOKUP('IS (US$)'!G$8,Fx!$J:$K,2,0)</f>
        <v>-55.361914109372108</v>
      </c>
      <c r="H24" s="43">
        <f>+'IS (R$)'!H24/VLOOKUP('IS (US$)'!H$8,Fx!$J:$K,2,0)</f>
        <v>-300.41957459032</v>
      </c>
      <c r="I24" s="43">
        <f>+'IS (R$)'!I24/VLOOKUP('IS (US$)'!I$8,Fx!$J:$K,2,0)</f>
        <v>-36.429303233911</v>
      </c>
      <c r="J24" s="43">
        <f>+'IS (R$)'!J24/VLOOKUP('IS (US$)'!J$8,Fx!$J:$K,2,0)</f>
        <v>-45.684583683930597</v>
      </c>
      <c r="K24" s="43">
        <f>+'IS (R$)'!K24/VLOOKUP('IS (US$)'!K$8,Fx!$J:$K,2,0)</f>
        <v>-58.82133294675549</v>
      </c>
      <c r="L24" s="43">
        <f>+'IS (R$)'!L24/VLOOKUP('IS (US$)'!L$8,Fx!$J:$K,2,0)</f>
        <v>-64.699207037929298</v>
      </c>
      <c r="M24" s="43">
        <f>+'IS (R$)'!M24/VLOOKUP('IS (US$)'!M$8,Fx!$J:$K,2,0)</f>
        <v>-61.63246870383113</v>
      </c>
      <c r="N24" s="43">
        <f>+'IS (R$)'!N24/VLOOKUP('IS (US$)'!N$8,Fx!$J:$K,2,0)</f>
        <v>-64.497812812800561</v>
      </c>
      <c r="O24" s="43">
        <f>+'IS (R$)'!O24/VLOOKUP('IS (US$)'!O$8,Fx!$J:$K,2,0)</f>
        <v>-45.404026461600594</v>
      </c>
      <c r="P24" s="43">
        <f>+'IS (R$)'!P24/VLOOKUP('IS (US$)'!P$8,Fx!$J:$K,2,0)</f>
        <v>-76.218102979342049</v>
      </c>
      <c r="Q24" s="43">
        <f>+'IS (R$)'!Q24/VLOOKUP('IS (US$)'!Q$8,Fx!$J:$K,2,0)</f>
        <v>-38.770295231774398</v>
      </c>
      <c r="R24" s="43">
        <f>+'IS (R$)'!R24/VLOOKUP('IS (US$)'!R$8,Fx!$J:$K,2,0)</f>
        <v>-62.533500089333558</v>
      </c>
      <c r="S24" s="43">
        <f>+'IS (R$)'!S24/VLOOKUP('IS (US$)'!S$8,Fx!$J:$K,2,0)</f>
        <v>-41.008292456477697</v>
      </c>
      <c r="T24" s="43">
        <f>+'IS (R$)'!T24/VLOOKUP('IS (US$)'!T$8,Fx!$J:$K,2,0)</f>
        <v>-248.13277167811765</v>
      </c>
      <c r="U24" s="43">
        <f>+'IS (R$)'!U24/VLOOKUP('IS (US$)'!U$8,Fx!$J:$K,2,0)</f>
        <v>-322.44228345138947</v>
      </c>
      <c r="V24" s="43">
        <f>+'IS (R$)'!V24/VLOOKUP('IS (US$)'!V$8,Fx!$J:$K,2,0)</f>
        <v>169.14532644028873</v>
      </c>
      <c r="W24" s="43">
        <f>+'IS (R$)'!W24/VLOOKUP('IS (US$)'!W$8,Fx!$J:$K,2,0)</f>
        <v>-17.090676339479302</v>
      </c>
      <c r="X24" s="43">
        <f>+'IS (R$)'!X24/VLOOKUP('IS (US$)'!X$8,Fx!$J:$K,2,0)</f>
        <v>-50.147485626922531</v>
      </c>
      <c r="Y24" s="43">
        <f>+'IS (R$)'!Y24/VLOOKUP('IS (US$)'!Y$8,Fx!$J:$K,2,0)</f>
        <v>-234.68791650932667</v>
      </c>
      <c r="Z24" s="43">
        <f>+'IS (R$)'!Z24/VLOOKUP('IS (US$)'!Z$8,Fx!$J:$K,2,0)</f>
        <v>-33.900204831938204</v>
      </c>
      <c r="AA24" s="43">
        <f>+'IS (R$)'!AA24/VLOOKUP('IS (US$)'!AA$8,Fx!$J:$K,2,0)</f>
        <v>-12.649544373142099</v>
      </c>
      <c r="AB24" s="43">
        <f>+'IS (R$)'!AB24/VLOOKUP('IS (US$)'!AB$8,Fx!$J:$K,2,0)</f>
        <v>-19.289025972873599</v>
      </c>
      <c r="AC24" s="43">
        <f>+'IS (R$)'!AC24/VLOOKUP('IS (US$)'!AC$8,Fx!$J:$K,2,0)</f>
        <v>-27.488880651815041</v>
      </c>
      <c r="AD24" s="43">
        <f>+'IS (R$)'!AD24/VLOOKUP('IS (US$)'!AD$8,Fx!$J:$K,2,0)</f>
        <v>-1259.8583344079407</v>
      </c>
      <c r="AE24" s="43">
        <f>+'IS (R$)'!AE24/VLOOKUP('IS (US$)'!AE$8,Fx!$J:$K,2,0)</f>
        <v>-176.9066590449103</v>
      </c>
      <c r="AF24" s="43">
        <f>+'IS (R$)'!AF24/VLOOKUP('IS (US$)'!AF$8,Fx!$J:$K,2,0)</f>
        <v>-174.73289971628057</v>
      </c>
      <c r="AG24" s="43">
        <f>+'IS (R$)'!AG24/VLOOKUP('IS (US$)'!AG$8,Fx!$J:$K,2,0)</f>
        <v>-270.52966586767735</v>
      </c>
      <c r="AH24" s="43">
        <v>-1357</v>
      </c>
      <c r="AI24" s="43">
        <v>-1414.3420799999999</v>
      </c>
      <c r="AJ24" s="43">
        <v>-46.64976999999999</v>
      </c>
      <c r="AK24" s="255"/>
      <c r="AL24" s="43">
        <f t="shared" si="24"/>
        <v>-2993.9236401277603</v>
      </c>
      <c r="AM24" s="43">
        <f t="shared" si="25"/>
        <v>-418.71106189420686</v>
      </c>
      <c r="AN24" s="43">
        <f t="shared" si="26"/>
        <v>-230.83759237244652</v>
      </c>
      <c r="AO24" s="43">
        <f t="shared" si="27"/>
        <v>-224.89023748551762</v>
      </c>
      <c r="AP24" s="43">
        <f t="shared" si="28"/>
        <v>-674.11684767531835</v>
      </c>
      <c r="AQ24" s="80">
        <f t="shared" si="29"/>
        <v>-132.78075203543978</v>
      </c>
      <c r="AR24" s="43">
        <f t="shared" ref="AR24:AR32" si="30">SUM(Z24:AC24)</f>
        <v>-93.327655829768943</v>
      </c>
      <c r="AS24" s="43">
        <f>SUM(AD24:AG24)</f>
        <v>-1882.027559036809</v>
      </c>
      <c r="AT24" s="43">
        <f t="shared" si="12"/>
        <v>-2817.9918499999999</v>
      </c>
    </row>
    <row r="25" spans="1:49" ht="15.75">
      <c r="A25" s="182" t="s">
        <v>18</v>
      </c>
      <c r="B25" s="43">
        <f>+'IS (R$)'!B25/VLOOKUP('IS (US$)'!B$8,Fx!$J:$K,2,0)</f>
        <v>-4558.6673736910243</v>
      </c>
      <c r="C25" s="43">
        <f>+'IS (R$)'!C25/VLOOKUP('IS (US$)'!C$8,Fx!$J:$K,2,0)</f>
        <v>-4384.0521186668821</v>
      </c>
      <c r="D25" s="43">
        <f>+'IS (R$)'!D25/VLOOKUP('IS (US$)'!D$8,Fx!$J:$K,2,0)</f>
        <v>-2483.4259093352448</v>
      </c>
      <c r="E25" s="43">
        <f>+'IS (R$)'!E25/VLOOKUP('IS (US$)'!E$8,Fx!$J:$K,2,0)</f>
        <v>-9105.4799006518024</v>
      </c>
      <c r="F25" s="43">
        <f>+'IS (R$)'!F25/VLOOKUP('IS (US$)'!F$8,Fx!$J:$K,2,0)</f>
        <v>-2335.5106341595242</v>
      </c>
      <c r="G25" s="43">
        <f>+'IS (R$)'!G25/VLOOKUP('IS (US$)'!G$8,Fx!$J:$K,2,0)</f>
        <v>-1924.6406610964068</v>
      </c>
      <c r="H25" s="43">
        <f>+'IS (R$)'!H25/VLOOKUP('IS (US$)'!H$8,Fx!$J:$K,2,0)</f>
        <v>-1274.4530463266958</v>
      </c>
      <c r="I25" s="43">
        <f>+'IS (R$)'!I25/VLOOKUP('IS (US$)'!I$8,Fx!$J:$K,2,0)</f>
        <v>-2795.3944815254868</v>
      </c>
      <c r="J25" s="43">
        <f>+'IS (R$)'!J25/VLOOKUP('IS (US$)'!J$8,Fx!$J:$K,2,0)</f>
        <v>-1515.0342555406874</v>
      </c>
      <c r="K25" s="43">
        <f>+'IS (R$)'!K25/VLOOKUP('IS (US$)'!K$8,Fx!$J:$K,2,0)</f>
        <v>-1211.2625939812465</v>
      </c>
      <c r="L25" s="43">
        <f>+'IS (R$)'!L25/VLOOKUP('IS (US$)'!L$8,Fx!$J:$K,2,0)</f>
        <v>-1595.6056821401705</v>
      </c>
      <c r="M25" s="43">
        <f>+'IS (R$)'!M25/VLOOKUP('IS (US$)'!M$8,Fx!$J:$K,2,0)</f>
        <v>-3776.2790430455743</v>
      </c>
      <c r="N25" s="43">
        <f>+'IS (R$)'!N25/VLOOKUP('IS (US$)'!N$8,Fx!$J:$K,2,0)</f>
        <v>-1695.8725798803848</v>
      </c>
      <c r="O25" s="43">
        <f>+'IS (R$)'!O25/VLOOKUP('IS (US$)'!O$8,Fx!$J:$K,2,0)</f>
        <v>-4049.3549901130227</v>
      </c>
      <c r="P25" s="43">
        <f>+'IS (R$)'!P25/VLOOKUP('IS (US$)'!P$8,Fx!$J:$K,2,0)</f>
        <v>-1837.4571714106944</v>
      </c>
      <c r="Q25" s="43">
        <f>+'IS (R$)'!Q25/VLOOKUP('IS (US$)'!Q$8,Fx!$J:$K,2,0)</f>
        <v>-4227.8083847982562</v>
      </c>
      <c r="R25" s="43">
        <f>+'IS (R$)'!R25/VLOOKUP('IS (US$)'!R$8,Fx!$J:$K,2,0)</f>
        <v>-4017.5463456408288</v>
      </c>
      <c r="S25" s="43">
        <f>+'IS (R$)'!S25/VLOOKUP('IS (US$)'!S$8,Fx!$J:$K,2,0)</f>
        <v>-2542.5141323016173</v>
      </c>
      <c r="T25" s="43">
        <f>+'IS (R$)'!T25/VLOOKUP('IS (US$)'!T$8,Fx!$J:$K,2,0)</f>
        <v>-2186.3535545311693</v>
      </c>
      <c r="U25" s="43">
        <f>+'IS (R$)'!U25/VLOOKUP('IS (US$)'!U$8,Fx!$J:$K,2,0)</f>
        <v>-6198.2904365655631</v>
      </c>
      <c r="V25" s="43">
        <f>+'IS (R$)'!V25/VLOOKUP('IS (US$)'!V$8,Fx!$J:$K,2,0)</f>
        <v>-2806.0009716285899</v>
      </c>
      <c r="W25" s="43">
        <f>+'IS (R$)'!W25/VLOOKUP('IS (US$)'!W$8,Fx!$J:$K,2,0)</f>
        <v>-2770.9853294890099</v>
      </c>
      <c r="X25" s="43">
        <f>+'IS (R$)'!X25/VLOOKUP('IS (US$)'!X$8,Fx!$J:$K,2,0)</f>
        <v>-4027.8294929971421</v>
      </c>
      <c r="Y25" s="43">
        <f>+'IS (R$)'!Y25/VLOOKUP('IS (US$)'!Y$8,Fx!$J:$K,2,0)</f>
        <v>-2625.9119835285364</v>
      </c>
      <c r="Z25" s="80">
        <f>+'IS (R$)'!Z25/VLOOKUP('IS (US$)'!Z$8,Fx!$J:$K,2,0)</f>
        <v>-2364.4827370913208</v>
      </c>
      <c r="AA25" s="80">
        <f>+'IS (R$)'!AA25/VLOOKUP('IS (US$)'!AA$8,Fx!$J:$K,2,0)</f>
        <v>-860.44844294108964</v>
      </c>
      <c r="AB25" s="80">
        <f>+'IS (R$)'!AB25/VLOOKUP('IS (US$)'!AB$8,Fx!$J:$K,2,0)</f>
        <v>-2203.5709359828179</v>
      </c>
      <c r="AC25" s="80">
        <f>+'IS (R$)'!AC25/VLOOKUP('IS (US$)'!AC$8,Fx!$J:$K,2,0)</f>
        <v>-2003.8923512212734</v>
      </c>
      <c r="AD25" s="80">
        <f>+'IS (R$)'!AD25/VLOOKUP('IS (US$)'!AD$8,Fx!$J:$K,2,0)</f>
        <v>-4315.2886775938077</v>
      </c>
      <c r="AE25" s="80">
        <f>+'IS (R$)'!AE25/VLOOKUP('IS (US$)'!AE$8,Fx!$J:$K,2,0)</f>
        <v>-5297.1933114440217</v>
      </c>
      <c r="AF25" s="80">
        <f>+'IS (R$)'!AF25/VLOOKUP('IS (US$)'!AF$8,Fx!$J:$K,2,0)</f>
        <v>-5171.2526666579752</v>
      </c>
      <c r="AG25" s="43">
        <f>+'IS (R$)'!AG25/VLOOKUP('IS (US$)'!AG$8,Fx!$J:$K,2,0)</f>
        <v>-6464.0655569070977</v>
      </c>
      <c r="AH25" s="43">
        <v>-3676</v>
      </c>
      <c r="AI25" s="43">
        <v>-7198.9022100000002</v>
      </c>
      <c r="AJ25" s="43">
        <v>-4905.6789905758251</v>
      </c>
      <c r="AK25" s="256"/>
      <c r="AL25" s="43">
        <f t="shared" si="24"/>
        <v>-20531.625302344954</v>
      </c>
      <c r="AM25" s="43">
        <f t="shared" si="25"/>
        <v>-8329.9988231081134</v>
      </c>
      <c r="AN25" s="43">
        <f t="shared" si="26"/>
        <v>-8098.1815747076789</v>
      </c>
      <c r="AO25" s="43">
        <f t="shared" si="27"/>
        <v>-11810.493126202357</v>
      </c>
      <c r="AP25" s="43">
        <f t="shared" si="28"/>
        <v>-14944.704469039179</v>
      </c>
      <c r="AQ25" s="80">
        <f t="shared" si="29"/>
        <v>-12230.727777643278</v>
      </c>
      <c r="AR25" s="43">
        <f t="shared" si="30"/>
        <v>-7432.3944672365014</v>
      </c>
      <c r="AS25" s="43">
        <f t="shared" si="1"/>
        <v>-21247.800212602902</v>
      </c>
      <c r="AT25" s="43">
        <f t="shared" si="12"/>
        <v>-15780.581200575825</v>
      </c>
    </row>
    <row r="26" spans="1:49" ht="15.75">
      <c r="A26" s="182" t="s">
        <v>19</v>
      </c>
      <c r="B26" s="43">
        <f>+'IS (R$)'!B26/VLOOKUP('IS (US$)'!B$8,Fx!$J:$K,2,0)</f>
        <v>-5779.8976754149908</v>
      </c>
      <c r="C26" s="43">
        <f>+'IS (R$)'!C26/VLOOKUP('IS (US$)'!C$8,Fx!$J:$K,2,0)</f>
        <v>-1480.1952655288144</v>
      </c>
      <c r="D26" s="43">
        <f>+'IS (R$)'!D26/VLOOKUP('IS (US$)'!D$8,Fx!$J:$K,2,0)</f>
        <v>-3617.6512317082193</v>
      </c>
      <c r="E26" s="43">
        <f>+'IS (R$)'!E26/VLOOKUP('IS (US$)'!E$8,Fx!$J:$K,2,0)</f>
        <v>-7581.9506741782061</v>
      </c>
      <c r="F26" s="43">
        <f>+'IS (R$)'!F26/VLOOKUP('IS (US$)'!F$8,Fx!$J:$K,2,0)</f>
        <v>-2247.2926302117248</v>
      </c>
      <c r="G26" s="43">
        <f>+'IS (R$)'!G26/VLOOKUP('IS (US$)'!G$8,Fx!$J:$K,2,0)</f>
        <v>-827.17212845767733</v>
      </c>
      <c r="H26" s="43">
        <f>+'IS (R$)'!H26/VLOOKUP('IS (US$)'!H$8,Fx!$J:$K,2,0)</f>
        <v>-475.19990184399165</v>
      </c>
      <c r="I26" s="43">
        <f>+'IS (R$)'!I26/VLOOKUP('IS (US$)'!I$8,Fx!$J:$K,2,0)</f>
        <v>-389.28636017938453</v>
      </c>
      <c r="J26" s="43">
        <f>+'IS (R$)'!J26/VLOOKUP('IS (US$)'!J$8,Fx!$J:$K,2,0)</f>
        <v>-580.55352973624167</v>
      </c>
      <c r="K26" s="43">
        <f>+'IS (R$)'!K26/VLOOKUP('IS (US$)'!K$8,Fx!$J:$K,2,0)</f>
        <v>-847.7695996063934</v>
      </c>
      <c r="L26" s="43">
        <f>+'IS (R$)'!L26/VLOOKUP('IS (US$)'!L$8,Fx!$J:$K,2,0)</f>
        <v>-1109.1292635073594</v>
      </c>
      <c r="M26" s="43">
        <f>+'IS (R$)'!M26/VLOOKUP('IS (US$)'!M$8,Fx!$J:$K,2,0)</f>
        <v>-782.09477527620186</v>
      </c>
      <c r="N26" s="43">
        <f>+'IS (R$)'!N26/VLOOKUP('IS (US$)'!N$8,Fx!$J:$K,2,0)</f>
        <v>-860.15056973914056</v>
      </c>
      <c r="O26" s="43">
        <f>+'IS (R$)'!O26/VLOOKUP('IS (US$)'!O$8,Fx!$J:$K,2,0)</f>
        <v>-1237.1042278373093</v>
      </c>
      <c r="P26" s="43">
        <f>+'IS (R$)'!P26/VLOOKUP('IS (US$)'!P$8,Fx!$J:$K,2,0)</f>
        <v>-1029.1025190654732</v>
      </c>
      <c r="Q26" s="43">
        <f>+'IS (R$)'!Q26/VLOOKUP('IS (US$)'!Q$8,Fx!$J:$K,2,0)</f>
        <v>-1000.0274563751335</v>
      </c>
      <c r="R26" s="43">
        <f>+'IS (R$)'!R26/VLOOKUP('IS (US$)'!R$8,Fx!$J:$K,2,0)</f>
        <v>-1165.649085409055</v>
      </c>
      <c r="S26" s="43">
        <f>+'IS (R$)'!S26/VLOOKUP('IS (US$)'!S$8,Fx!$J:$K,2,0)</f>
        <v>-1613.4546417166866</v>
      </c>
      <c r="T26" s="43">
        <f>+'IS (R$)'!T26/VLOOKUP('IS (US$)'!T$8,Fx!$J:$K,2,0)</f>
        <v>-1442.2084362026103</v>
      </c>
      <c r="U26" s="43">
        <f>+'IS (R$)'!U26/VLOOKUP('IS (US$)'!U$8,Fx!$J:$K,2,0)</f>
        <v>-1049.9707228417094</v>
      </c>
      <c r="V26" s="43">
        <f>+'IS (R$)'!V26/VLOOKUP('IS (US$)'!V$8,Fx!$J:$K,2,0)</f>
        <v>-782.8584318254143</v>
      </c>
      <c r="W26" s="43">
        <f>+'IS (R$)'!W26/VLOOKUP('IS (US$)'!W$8,Fx!$J:$K,2,0)</f>
        <v>-2850.5717625922571</v>
      </c>
      <c r="X26" s="43">
        <f>+'IS (R$)'!X26/VLOOKUP('IS (US$)'!X$8,Fx!$J:$K,2,0)</f>
        <v>-47.33045261461843</v>
      </c>
      <c r="Y26" s="43">
        <f>+'IS (R$)'!Y26/VLOOKUP('IS (US$)'!Y$8,Fx!$J:$K,2,0)</f>
        <v>-2631.7444291783499</v>
      </c>
      <c r="Z26" s="80">
        <f>+'IS (R$)'!Z26/VLOOKUP('IS (US$)'!Z$8,Fx!$J:$K,2,0)</f>
        <v>-2127.1740898024977</v>
      </c>
      <c r="AA26" s="80">
        <f>+'IS (R$)'!AA26/VLOOKUP('IS (US$)'!AA$8,Fx!$J:$K,2,0)</f>
        <v>-1733.7736504335312</v>
      </c>
      <c r="AB26" s="80">
        <f>+'IS (R$)'!AB26/VLOOKUP('IS (US$)'!AB$8,Fx!$J:$K,2,0)</f>
        <v>-1849.7093810354679</v>
      </c>
      <c r="AC26" s="80">
        <f>+'IS (R$)'!AC26/VLOOKUP('IS (US$)'!AC$8,Fx!$J:$K,2,0)</f>
        <v>-2726.4523086755466</v>
      </c>
      <c r="AD26" s="80">
        <f>+'IS (R$)'!AD26/VLOOKUP('IS (US$)'!AD$8,Fx!$J:$K,2,0)</f>
        <v>-614.22658506497282</v>
      </c>
      <c r="AE26" s="80">
        <f>+'IS (R$)'!AE26/VLOOKUP('IS (US$)'!AE$8,Fx!$J:$K,2,0)</f>
        <v>-1389.5763186451866</v>
      </c>
      <c r="AF26" s="80">
        <f>+'IS (R$)'!AF26/VLOOKUP('IS (US$)'!AF$8,Fx!$J:$K,2,0)</f>
        <v>-1275.3207593077764</v>
      </c>
      <c r="AG26" s="43">
        <f>+'IS (R$)'!AG26/VLOOKUP('IS (US$)'!AG$8,Fx!$J:$K,2,0)</f>
        <v>-1388.8144395338011</v>
      </c>
      <c r="AH26" s="43">
        <v>-4454</v>
      </c>
      <c r="AI26" s="43">
        <v>-3013.1328332856237</v>
      </c>
      <c r="AJ26" s="43">
        <v>-2174.2053519465617</v>
      </c>
      <c r="AK26" s="256"/>
      <c r="AL26" s="43">
        <f t="shared" si="24"/>
        <v>-18459.694846830229</v>
      </c>
      <c r="AM26" s="43">
        <f t="shared" si="25"/>
        <v>-3938.9510206927785</v>
      </c>
      <c r="AN26" s="43">
        <f t="shared" si="26"/>
        <v>-3319.5471681261965</v>
      </c>
      <c r="AO26" s="43">
        <f t="shared" si="27"/>
        <v>-4126.3847730170564</v>
      </c>
      <c r="AP26" s="43">
        <f t="shared" si="28"/>
        <v>-5271.2828861700609</v>
      </c>
      <c r="AQ26" s="80">
        <f t="shared" si="29"/>
        <v>-6312.5050762106403</v>
      </c>
      <c r="AR26" s="80">
        <f t="shared" si="30"/>
        <v>-8437.1094299470442</v>
      </c>
      <c r="AS26" s="80">
        <f t="shared" si="1"/>
        <v>-4667.9381025517368</v>
      </c>
      <c r="AT26" s="80">
        <f t="shared" si="12"/>
        <v>-9641.3381852321854</v>
      </c>
    </row>
    <row r="27" spans="1:49" ht="15.75">
      <c r="A27" s="182" t="s">
        <v>20</v>
      </c>
      <c r="B27" s="43">
        <f>+'IS (R$)'!B27/VLOOKUP('IS (US$)'!B$8,Fx!$J:$K,2,0)</f>
        <v>-1181.8767265124877</v>
      </c>
      <c r="C27" s="43">
        <f>+'IS (R$)'!C27/VLOOKUP('IS (US$)'!C$8,Fx!$J:$K,2,0)</f>
        <v>-12431.576302517993</v>
      </c>
      <c r="D27" s="43">
        <f>+'IS (R$)'!D27/VLOOKUP('IS (US$)'!D$8,Fx!$J:$K,2,0)</f>
        <v>-6926.6876663986759</v>
      </c>
      <c r="E27" s="43">
        <f>+'IS (R$)'!E27/VLOOKUP('IS (US$)'!E$8,Fx!$J:$K,2,0)</f>
        <v>-4679.6353429016508</v>
      </c>
      <c r="F27" s="43">
        <f>+'IS (R$)'!F27/VLOOKUP('IS (US$)'!F$8,Fx!$J:$K,2,0)</f>
        <v>-2026.573276460907</v>
      </c>
      <c r="G27" s="43">
        <f>+'IS (R$)'!G27/VLOOKUP('IS (US$)'!G$8,Fx!$J:$K,2,0)</f>
        <v>-3111.6652312650026</v>
      </c>
      <c r="H27" s="43">
        <f>+'IS (R$)'!H27/VLOOKUP('IS (US$)'!H$8,Fx!$J:$K,2,0)</f>
        <v>-1976.4930627339045</v>
      </c>
      <c r="I27" s="43">
        <f>+'IS (R$)'!I27/VLOOKUP('IS (US$)'!I$8,Fx!$J:$K,2,0)</f>
        <v>-3036.9047081453691</v>
      </c>
      <c r="J27" s="43">
        <f>+'IS (R$)'!J27/VLOOKUP('IS (US$)'!J$8,Fx!$J:$K,2,0)</f>
        <v>-1681.0900175828394</v>
      </c>
      <c r="K27" s="43">
        <f>+'IS (R$)'!K27/VLOOKUP('IS (US$)'!K$8,Fx!$J:$K,2,0)</f>
        <v>-2086.4440769026328</v>
      </c>
      <c r="L27" s="43">
        <f>+'IS (R$)'!L27/VLOOKUP('IS (US$)'!L$8,Fx!$J:$K,2,0)</f>
        <v>-1524.7446458605336</v>
      </c>
      <c r="M27" s="43">
        <f>+'IS (R$)'!M27/VLOOKUP('IS (US$)'!M$8,Fx!$J:$K,2,0)</f>
        <v>-4402.6228013510108</v>
      </c>
      <c r="N27" s="43">
        <f>+'IS (R$)'!N27/VLOOKUP('IS (US$)'!N$8,Fx!$J:$K,2,0)</f>
        <v>-3244.6264230796769</v>
      </c>
      <c r="O27" s="43">
        <f>+'IS (R$)'!O27/VLOOKUP('IS (US$)'!O$8,Fx!$J:$K,2,0)</f>
        <v>-3119.194420615438</v>
      </c>
      <c r="P27" s="43">
        <f>+'IS (R$)'!P27/VLOOKUP('IS (US$)'!P$8,Fx!$J:$K,2,0)</f>
        <v>-1341.5651155119047</v>
      </c>
      <c r="Q27" s="43">
        <f>+'IS (R$)'!Q27/VLOOKUP('IS (US$)'!Q$8,Fx!$J:$K,2,0)</f>
        <v>-4899.5191347265281</v>
      </c>
      <c r="R27" s="43">
        <f>+'IS (R$)'!R27/VLOOKUP('IS (US$)'!R$8,Fx!$J:$K,2,0)</f>
        <v>-3302.2616795943632</v>
      </c>
      <c r="S27" s="43">
        <f>+'IS (R$)'!S27/VLOOKUP('IS (US$)'!S$8,Fx!$J:$K,2,0)</f>
        <v>-2520.0704046734099</v>
      </c>
      <c r="T27" s="43">
        <f>+'IS (R$)'!T27/VLOOKUP('IS (US$)'!T$8,Fx!$J:$K,2,0)</f>
        <v>-1205.4695162852227</v>
      </c>
      <c r="U27" s="43">
        <f>+'IS (R$)'!U27/VLOOKUP('IS (US$)'!U$8,Fx!$J:$K,2,0)</f>
        <v>-2407.1667621371021</v>
      </c>
      <c r="V27" s="43">
        <f>+'IS (R$)'!V27/VLOOKUP('IS (US$)'!V$8,Fx!$J:$K,2,0)</f>
        <v>-1802.1959591687478</v>
      </c>
      <c r="W27" s="43">
        <f>+'IS (R$)'!W27/VLOOKUP('IS (US$)'!W$8,Fx!$J:$K,2,0)</f>
        <v>-1752.6871213218253</v>
      </c>
      <c r="X27" s="43">
        <f>+'IS (R$)'!X27/VLOOKUP('IS (US$)'!X$8,Fx!$J:$K,2,0)</f>
        <v>-3200.0924637468879</v>
      </c>
      <c r="Y27" s="43">
        <f>+'IS (R$)'!Y27/VLOOKUP('IS (US$)'!Y$8,Fx!$J:$K,2,0)</f>
        <v>-1978.8358101646072</v>
      </c>
      <c r="Z27" s="43">
        <f>+'IS (R$)'!Z27/VLOOKUP('IS (US$)'!Z$8,Fx!$J:$K,2,0)</f>
        <v>-3687.8161983824498</v>
      </c>
      <c r="AA27" s="43">
        <f>+'IS (R$)'!AA27/VLOOKUP('IS (US$)'!AA$8,Fx!$J:$K,2,0)</f>
        <v>-2194.4484693833028</v>
      </c>
      <c r="AB27" s="43">
        <f>+'IS (R$)'!AB27/VLOOKUP('IS (US$)'!AB$8,Fx!$J:$K,2,0)</f>
        <v>-1047.0840200756454</v>
      </c>
      <c r="AC27" s="43">
        <f>+'IS (R$)'!AC27/VLOOKUP('IS (US$)'!AC$8,Fx!$J:$K,2,0)</f>
        <v>-2287.3861197151568</v>
      </c>
      <c r="AD27" s="43">
        <f>+'IS (R$)'!AD27/VLOOKUP('IS (US$)'!AD$8,Fx!$J:$K,2,0)</f>
        <v>-2214.9770224206854</v>
      </c>
      <c r="AE27" s="43">
        <f>+'IS (R$)'!AE27/VLOOKUP('IS (US$)'!AE$8,Fx!$J:$K,2,0)</f>
        <v>-2223.8885132230503</v>
      </c>
      <c r="AF27" s="43">
        <f>+'IS (R$)'!AF27/VLOOKUP('IS (US$)'!AF$8,Fx!$J:$K,2,0)</f>
        <v>-1331.5258714703436</v>
      </c>
      <c r="AG27" s="43">
        <f>+'IS (R$)'!AG27/VLOOKUP('IS (US$)'!AG$8,Fx!$J:$K,2,0)</f>
        <v>-3014.678036982099</v>
      </c>
      <c r="AH27" s="43">
        <v>-2971</v>
      </c>
      <c r="AI27" s="43">
        <v>-460.1891899999996</v>
      </c>
      <c r="AJ27" s="43">
        <v>-4152.8338100000028</v>
      </c>
      <c r="AK27" s="256"/>
      <c r="AL27" s="43">
        <f t="shared" si="24"/>
        <v>-25219.776038330805</v>
      </c>
      <c r="AM27" s="43">
        <f t="shared" si="25"/>
        <v>-10151.636278605183</v>
      </c>
      <c r="AN27" s="43">
        <f t="shared" si="26"/>
        <v>-9694.9015416970178</v>
      </c>
      <c r="AO27" s="43">
        <f t="shared" si="27"/>
        <v>-12604.905093933548</v>
      </c>
      <c r="AP27" s="43">
        <f t="shared" si="28"/>
        <v>-9434.9683626900969</v>
      </c>
      <c r="AQ27" s="80">
        <f t="shared" si="29"/>
        <v>-8733.8113544020671</v>
      </c>
      <c r="AR27" s="43">
        <f t="shared" si="30"/>
        <v>-9216.7348075565551</v>
      </c>
      <c r="AS27" s="43">
        <f t="shared" si="1"/>
        <v>-8785.0694440961779</v>
      </c>
      <c r="AT27" s="43">
        <f t="shared" si="12"/>
        <v>-7584.0230000000029</v>
      </c>
    </row>
    <row r="28" spans="1:49" ht="15.75">
      <c r="A28" s="182" t="s">
        <v>21</v>
      </c>
      <c r="B28" s="43">
        <f>+'IS (R$)'!B28/VLOOKUP('IS (US$)'!B$8,Fx!$J:$K,2,0)</f>
        <v>-269.97398908520125</v>
      </c>
      <c r="C28" s="43">
        <f>+'IS (R$)'!C28/VLOOKUP('IS (US$)'!C$8,Fx!$J:$K,2,0)</f>
        <v>-1050.8085213302465</v>
      </c>
      <c r="D28" s="43">
        <f>+'IS (R$)'!D28/VLOOKUP('IS (US$)'!D$8,Fx!$J:$K,2,0)</f>
        <v>-157.38475403469954</v>
      </c>
      <c r="E28" s="43">
        <f>+'IS (R$)'!E28/VLOOKUP('IS (US$)'!E$8,Fx!$J:$K,2,0)</f>
        <v>-385.9816577883675</v>
      </c>
      <c r="F28" s="43">
        <f>+'IS (R$)'!F28/VLOOKUP('IS (US$)'!F$8,Fx!$J:$K,2,0)</f>
        <v>-209.56134534635325</v>
      </c>
      <c r="G28" s="43">
        <f>+'IS (R$)'!G28/VLOOKUP('IS (US$)'!G$8,Fx!$J:$K,2,0)</f>
        <v>-268.66811258959996</v>
      </c>
      <c r="H28" s="43">
        <f>+'IS (R$)'!H28/VLOOKUP('IS (US$)'!H$8,Fx!$J:$K,2,0)</f>
        <v>-258.59250848001574</v>
      </c>
      <c r="I28" s="43">
        <f>+'IS (R$)'!I28/VLOOKUP('IS (US$)'!I$8,Fx!$J:$K,2,0)</f>
        <v>-853.96517691497922</v>
      </c>
      <c r="J28" s="43">
        <f>+'IS (R$)'!J28/VLOOKUP('IS (US$)'!J$8,Fx!$J:$K,2,0)</f>
        <v>-90.342547509795338</v>
      </c>
      <c r="K28" s="43">
        <f>+'IS (R$)'!K28/VLOOKUP('IS (US$)'!K$8,Fx!$J:$K,2,0)</f>
        <v>-83.663352200967751</v>
      </c>
      <c r="L28" s="43">
        <f>+'IS (R$)'!L28/VLOOKUP('IS (US$)'!L$8,Fx!$J:$K,2,0)</f>
        <v>-154.0457310426888</v>
      </c>
      <c r="M28" s="43">
        <f>+'IS (R$)'!M28/VLOOKUP('IS (US$)'!M$8,Fx!$J:$K,2,0)</f>
        <v>-73.776797512467809</v>
      </c>
      <c r="N28" s="43">
        <f>+'IS (R$)'!N28/VLOOKUP('IS (US$)'!N$8,Fx!$J:$K,2,0)</f>
        <v>-134.93590245245178</v>
      </c>
      <c r="O28" s="43">
        <f>+'IS (R$)'!O28/VLOOKUP('IS (US$)'!O$8,Fx!$J:$K,2,0)</f>
        <v>-34.208513087507292</v>
      </c>
      <c r="P28" s="43">
        <f>+'IS (R$)'!P28/VLOOKUP('IS (US$)'!P$8,Fx!$J:$K,2,0)</f>
        <v>-487.98561368101576</v>
      </c>
      <c r="Q28" s="43">
        <f>+'IS (R$)'!Q28/VLOOKUP('IS (US$)'!Q$8,Fx!$J:$K,2,0)</f>
        <v>-482.16708435071808</v>
      </c>
      <c r="R28" s="43">
        <f>+'IS (R$)'!R28/VLOOKUP('IS (US$)'!R$8,Fx!$J:$K,2,0)</f>
        <v>-247.66962596957723</v>
      </c>
      <c r="S28" s="43">
        <f>+'IS (R$)'!S28/VLOOKUP('IS (US$)'!S$8,Fx!$J:$K,2,0)</f>
        <v>-414.51625347899079</v>
      </c>
      <c r="T28" s="43">
        <f>+'IS (R$)'!T28/VLOOKUP('IS (US$)'!T$8,Fx!$J:$K,2,0)</f>
        <v>-741.61315127061903</v>
      </c>
      <c r="U28" s="43">
        <f>+'IS (R$)'!U28/VLOOKUP('IS (US$)'!U$8,Fx!$J:$K,2,0)</f>
        <v>-83.430956987422178</v>
      </c>
      <c r="V28" s="43">
        <f>+'IS (R$)'!V28/VLOOKUP('IS (US$)'!V$8,Fx!$J:$K,2,0)</f>
        <v>-185.5348392912168</v>
      </c>
      <c r="W28" s="43">
        <f>+'IS (R$)'!W28/VLOOKUP('IS (US$)'!W$8,Fx!$J:$K,2,0)</f>
        <v>-803.77195739849674</v>
      </c>
      <c r="X28" s="43">
        <f>+'IS (R$)'!X28/VLOOKUP('IS (US$)'!X$8,Fx!$J:$K,2,0)</f>
        <v>128.14468287681268</v>
      </c>
      <c r="Y28" s="43">
        <f>+'IS (R$)'!Y28/VLOOKUP('IS (US$)'!Y$8,Fx!$J:$K,2,0)</f>
        <v>-1892.0100941217338</v>
      </c>
      <c r="Z28" s="43">
        <f>+'IS (R$)'!Z28/VLOOKUP('IS (US$)'!Z$8,Fx!$J:$K,2,0)</f>
        <v>-514.46296352711079</v>
      </c>
      <c r="AA28" s="43">
        <f>+'IS (R$)'!AA28/VLOOKUP('IS (US$)'!AA$8,Fx!$J:$K,2,0)</f>
        <v>-279.5077754896476</v>
      </c>
      <c r="AB28" s="43">
        <f>+'IS (R$)'!AB28/VLOOKUP('IS (US$)'!AB$8,Fx!$J:$K,2,0)</f>
        <v>-1441.4137797667752</v>
      </c>
      <c r="AC28" s="43">
        <f>+'IS (R$)'!AC28/VLOOKUP('IS (US$)'!AC$8,Fx!$J:$K,2,0)</f>
        <v>-893.72141892934383</v>
      </c>
      <c r="AD28" s="43">
        <f>+'IS (R$)'!AD28/VLOOKUP('IS (US$)'!AD$8,Fx!$J:$K,2,0)</f>
        <v>-1051.5252388196132</v>
      </c>
      <c r="AE28" s="43">
        <f>+'IS (R$)'!AE28/VLOOKUP('IS (US$)'!AE$8,Fx!$J:$K,2,0)</f>
        <v>486.72931378631665</v>
      </c>
      <c r="AF28" s="43">
        <f>+'IS (R$)'!AF28/VLOOKUP('IS (US$)'!AF$8,Fx!$J:$K,2,0)</f>
        <v>-51.616939741133208</v>
      </c>
      <c r="AG28" s="43">
        <f>+'IS (R$)'!AG28/VLOOKUP('IS (US$)'!AG$8,Fx!$J:$K,2,0)</f>
        <v>-580.80624492041386</v>
      </c>
      <c r="AH28" s="43">
        <v>-685</v>
      </c>
      <c r="AI28" s="43">
        <v>-1144.881630000001</v>
      </c>
      <c r="AJ28" s="43">
        <v>-433.48665000000119</v>
      </c>
      <c r="AK28" s="256"/>
      <c r="AL28" s="43">
        <f t="shared" si="24"/>
        <v>-1864.1489222385148</v>
      </c>
      <c r="AM28" s="43">
        <f t="shared" si="25"/>
        <v>-1590.7871433309483</v>
      </c>
      <c r="AN28" s="43">
        <f t="shared" si="26"/>
        <v>-401.82842826591968</v>
      </c>
      <c r="AO28" s="43">
        <f t="shared" si="27"/>
        <v>-1139.297113571693</v>
      </c>
      <c r="AP28" s="43">
        <f t="shared" si="28"/>
        <v>-1487.2299877066093</v>
      </c>
      <c r="AQ28" s="80">
        <f t="shared" si="29"/>
        <v>-2753.1722079346346</v>
      </c>
      <c r="AR28" s="43">
        <f t="shared" si="30"/>
        <v>-3129.1059377128777</v>
      </c>
      <c r="AS28" s="43">
        <f t="shared" si="1"/>
        <v>-1197.2191096948436</v>
      </c>
      <c r="AT28" s="43">
        <f t="shared" si="12"/>
        <v>-2263.3682800000024</v>
      </c>
    </row>
    <row r="29" spans="1:49" s="81" customFormat="1" ht="15.75">
      <c r="A29" s="261" t="s">
        <v>110</v>
      </c>
      <c r="B29" s="80">
        <f>+'IS (R$)'!B29/VLOOKUP('IS (US$)'!B$8,Fx!$J:$K,2,0)</f>
        <v>-1151.8325992004982</v>
      </c>
      <c r="C29" s="80">
        <f>+'IS (R$)'!C29/VLOOKUP('IS (US$)'!C$8,Fx!$J:$K,2,0)</f>
        <v>-1235.66467452754</v>
      </c>
      <c r="D29" s="80">
        <f>+'IS (R$)'!D29/VLOOKUP('IS (US$)'!D$8,Fx!$J:$K,2,0)</f>
        <v>-937.27456872061293</v>
      </c>
      <c r="E29" s="80">
        <f>+'IS (R$)'!E29/VLOOKUP('IS (US$)'!E$8,Fx!$J:$K,2,0)</f>
        <v>-973.58381568163418</v>
      </c>
      <c r="F29" s="80">
        <f>+'IS (R$)'!F29/VLOOKUP('IS (US$)'!F$8,Fx!$J:$K,2,0)</f>
        <v>-283.83183878857164</v>
      </c>
      <c r="G29" s="80">
        <f>+'IS (R$)'!G29/VLOOKUP('IS (US$)'!G$8,Fx!$J:$K,2,0)</f>
        <v>-279.08917877489353</v>
      </c>
      <c r="H29" s="80">
        <f>+'IS (R$)'!H29/VLOOKUP('IS (US$)'!H$8,Fx!$J:$K,2,0)</f>
        <v>-229.00714369143637</v>
      </c>
      <c r="I29" s="80">
        <f>+'IS (R$)'!I29/VLOOKUP('IS (US$)'!I$8,Fx!$J:$K,2,0)</f>
        <v>-185.39435401740951</v>
      </c>
      <c r="J29" s="80">
        <f>+'IS (R$)'!J29/VLOOKUP('IS (US$)'!J$8,Fx!$J:$K,2,0)</f>
        <v>-83.92617339688374</v>
      </c>
      <c r="K29" s="80">
        <f>+'IS (R$)'!K29/VLOOKUP('IS (US$)'!K$8,Fx!$J:$K,2,0)</f>
        <v>-9.7083753407266347</v>
      </c>
      <c r="L29" s="80">
        <f>+'IS (R$)'!L29/VLOOKUP('IS (US$)'!L$8,Fx!$J:$K,2,0)</f>
        <v>11.39938409715897</v>
      </c>
      <c r="M29" s="80">
        <f>+'IS (R$)'!M29/VLOOKUP('IS (US$)'!M$8,Fx!$J:$K,2,0)</f>
        <v>-13.358761689500342</v>
      </c>
      <c r="N29" s="80">
        <f>+'IS (R$)'!N29/VLOOKUP('IS (US$)'!N$8,Fx!$J:$K,2,0)</f>
        <v>-22.907096549985685</v>
      </c>
      <c r="O29" s="80">
        <f>+'IS (R$)'!O29/VLOOKUP('IS (US$)'!O$8,Fx!$J:$K,2,0)</f>
        <v>-17.104256543753646</v>
      </c>
      <c r="P29" s="80">
        <f>+'IS (R$)'!P29/VLOOKUP('IS (US$)'!P$8,Fx!$J:$K,2,0)</f>
        <v>-22.138038209767402</v>
      </c>
      <c r="Q29" s="80">
        <f>+'IS (R$)'!Q29/VLOOKUP('IS (US$)'!Q$8,Fx!$J:$K,2,0)</f>
        <v>-639.70987132427774</v>
      </c>
      <c r="R29" s="80">
        <f>+'IS (R$)'!R29/VLOOKUP('IS (US$)'!R$8,Fx!$J:$K,2,0)</f>
        <v>-171.89011354604986</v>
      </c>
      <c r="S29" s="80">
        <f>+'IS (R$)'!S29/VLOOKUP('IS (US$)'!S$8,Fx!$J:$K,2,0)</f>
        <v>-165.69566816874098</v>
      </c>
      <c r="T29" s="80">
        <f>+'IS (R$)'!T29/VLOOKUP('IS (US$)'!T$8,Fx!$J:$K,2,0)</f>
        <v>-168.37580935300841</v>
      </c>
      <c r="U29" s="80">
        <f>+'IS (R$)'!U29/VLOOKUP('IS (US$)'!U$8,Fx!$J:$K,2,0)</f>
        <v>-133.54200347986759</v>
      </c>
      <c r="V29" s="80">
        <f>+'IS (R$)'!V29/VLOOKUP('IS (US$)'!V$8,Fx!$J:$K,2,0)</f>
        <v>-370.07097071423624</v>
      </c>
      <c r="W29" s="80">
        <f>+'IS (R$)'!W29/VLOOKUP('IS (US$)'!W$8,Fx!$J:$K,2,0)</f>
        <v>-527.00503458752598</v>
      </c>
      <c r="X29" s="80">
        <f>+'IS (R$)'!X29/VLOOKUP('IS (US$)'!X$8,Fx!$J:$K,2,0)</f>
        <v>-599.93866266295595</v>
      </c>
      <c r="Y29" s="80">
        <f>+'IS (R$)'!Y29/VLOOKUP('IS (US$)'!Y$8,Fx!$J:$K,2,0)</f>
        <v>-29206.771094710948</v>
      </c>
      <c r="Z29" s="80">
        <f>+'IS (R$)'!Z29/VLOOKUP('IS (US$)'!Z$8,Fx!$J:$K,2,0)</f>
        <v>-9313.0332254322748</v>
      </c>
      <c r="AA29" s="80">
        <f>+'IS (R$)'!AA29/VLOOKUP('IS (US$)'!AA$8,Fx!$J:$K,2,0)</f>
        <v>-8734.8824350773593</v>
      </c>
      <c r="AB29" s="80">
        <f>+'IS (R$)'!AB29/VLOOKUP('IS (US$)'!AB$8,Fx!$J:$K,2,0)</f>
        <v>-10146.972948808339</v>
      </c>
      <c r="AC29" s="80">
        <f>+'IS (R$)'!AC29/VLOOKUP('IS (US$)'!AC$8,Fx!$J:$K,2,0)</f>
        <v>-9335.8328934029651</v>
      </c>
      <c r="AD29" s="80">
        <f>+'IS (R$)'!AD29/VLOOKUP('IS (US$)'!AD$8,Fx!$J:$K,2,0)</f>
        <v>-5476.1842268931823</v>
      </c>
      <c r="AE29" s="80">
        <f>+'IS (R$)'!AE29/VLOOKUP('IS (US$)'!AE$8,Fx!$J:$K,2,0)</f>
        <v>-4741.1739828556956</v>
      </c>
      <c r="AF29" s="80">
        <f>+'IS (R$)'!AF29/VLOOKUP('IS (US$)'!AF$8,Fx!$J:$K,2,0)</f>
        <v>-5436.6867243198985</v>
      </c>
      <c r="AG29" s="43">
        <f>+'IS (R$)'!AG29/VLOOKUP('IS (US$)'!AG$8,Fx!$J:$K,2,0)</f>
        <v>-4911.1803978060325</v>
      </c>
      <c r="AH29" s="43">
        <v>-4208</v>
      </c>
      <c r="AI29" s="43">
        <v>-4364.2502599999953</v>
      </c>
      <c r="AJ29" s="43">
        <v>-7356.6127900000192</v>
      </c>
      <c r="AK29" s="256"/>
      <c r="AL29" s="80">
        <f t="shared" si="24"/>
        <v>-4298.3556581302855</v>
      </c>
      <c r="AM29" s="80">
        <f t="shared" si="25"/>
        <v>-977.32251527231097</v>
      </c>
      <c r="AN29" s="80">
        <f t="shared" si="26"/>
        <v>-95.593926329951742</v>
      </c>
      <c r="AO29" s="80">
        <f t="shared" si="27"/>
        <v>-701.85926262778446</v>
      </c>
      <c r="AP29" s="80">
        <f t="shared" si="28"/>
        <v>-639.50359454766692</v>
      </c>
      <c r="AQ29" s="80">
        <f>SUM(V29:Y29)</f>
        <v>-30703.785762675667</v>
      </c>
      <c r="AR29" s="43">
        <f t="shared" si="30"/>
        <v>-37530.721502720939</v>
      </c>
      <c r="AS29" s="43">
        <f t="shared" si="1"/>
        <v>-20565.225331874812</v>
      </c>
      <c r="AT29" s="43">
        <f t="shared" si="12"/>
        <v>-15928.863050000014</v>
      </c>
    </row>
    <row r="30" spans="1:49" s="81" customFormat="1" ht="15.75">
      <c r="A30" s="262" t="s">
        <v>112</v>
      </c>
      <c r="B30" s="43">
        <f>+'IS (R$)'!B30/VLOOKUP('IS (US$)'!B$8,Fx!$J:$K,2,0)</f>
        <v>0</v>
      </c>
      <c r="C30" s="43">
        <f>+'IS (R$)'!C30/VLOOKUP('IS (US$)'!C$8,Fx!$J:$K,2,0)</f>
        <v>0</v>
      </c>
      <c r="D30" s="43">
        <f>+'IS (R$)'!D30/VLOOKUP('IS (US$)'!D$8,Fx!$J:$K,2,0)</f>
        <v>0</v>
      </c>
      <c r="E30" s="43">
        <f>+'IS (R$)'!E30/VLOOKUP('IS (US$)'!E$8,Fx!$J:$K,2,0)</f>
        <v>0</v>
      </c>
      <c r="F30" s="43">
        <f>+'IS (R$)'!F30/VLOOKUP('IS (US$)'!F$8,Fx!$J:$K,2,0)</f>
        <v>0</v>
      </c>
      <c r="G30" s="43">
        <f>+'IS (R$)'!G30/VLOOKUP('IS (US$)'!G$8,Fx!$J:$K,2,0)</f>
        <v>0</v>
      </c>
      <c r="H30" s="43">
        <f>+'IS (R$)'!H30/VLOOKUP('IS (US$)'!H$8,Fx!$J:$K,2,0)</f>
        <v>0</v>
      </c>
      <c r="I30" s="43">
        <f>+'IS (R$)'!I30/VLOOKUP('IS (US$)'!I$8,Fx!$J:$K,2,0)</f>
        <v>0</v>
      </c>
      <c r="J30" s="43">
        <f>+'IS (R$)'!J30/VLOOKUP('IS (US$)'!J$8,Fx!$J:$K,2,0)</f>
        <v>0</v>
      </c>
      <c r="K30" s="43">
        <f>+'IS (R$)'!K30/VLOOKUP('IS (US$)'!K$8,Fx!$J:$K,2,0)</f>
        <v>0</v>
      </c>
      <c r="L30" s="43">
        <f>+'IS (R$)'!L30/VLOOKUP('IS (US$)'!L$8,Fx!$J:$K,2,0)</f>
        <v>0</v>
      </c>
      <c r="M30" s="43">
        <f>+'IS (R$)'!M30/VLOOKUP('IS (US$)'!M$8,Fx!$J:$K,2,0)</f>
        <v>0</v>
      </c>
      <c r="N30" s="43">
        <f>+'IS (R$)'!N30/VLOOKUP('IS (US$)'!N$8,Fx!$J:$K,2,0)</f>
        <v>0</v>
      </c>
      <c r="O30" s="43">
        <f>+'IS (R$)'!O30/VLOOKUP('IS (US$)'!O$8,Fx!$J:$K,2,0)</f>
        <v>0</v>
      </c>
      <c r="P30" s="43">
        <f>+'IS (R$)'!P30/VLOOKUP('IS (US$)'!P$8,Fx!$J:$K,2,0)</f>
        <v>0</v>
      </c>
      <c r="Q30" s="43">
        <f>+'IS (R$)'!Q30/VLOOKUP('IS (US$)'!Q$8,Fx!$J:$K,2,0)</f>
        <v>0</v>
      </c>
      <c r="R30" s="43">
        <f>+'IS (R$)'!R30/VLOOKUP('IS (US$)'!R$8,Fx!$J:$K,2,0)</f>
        <v>0</v>
      </c>
      <c r="S30" s="43">
        <f>+'IS (R$)'!S30/VLOOKUP('IS (US$)'!S$8,Fx!$J:$K,2,0)</f>
        <v>-961.47820827011901</v>
      </c>
      <c r="T30" s="43">
        <f>+'IS (R$)'!T30/VLOOKUP('IS (US$)'!T$8,Fx!$J:$K,2,0)</f>
        <v>-349.41145399571673</v>
      </c>
      <c r="U30" s="43">
        <f>+'IS (R$)'!U30/VLOOKUP('IS (US$)'!U$8,Fx!$J:$K,2,0)</f>
        <v>0</v>
      </c>
      <c r="V30" s="43">
        <f>+'IS (R$)'!V30/VLOOKUP('IS (US$)'!V$8,Fx!$J:$K,2,0)</f>
        <v>0</v>
      </c>
      <c r="W30" s="43">
        <f>+'IS (R$)'!W30/VLOOKUP('IS (US$)'!W$8,Fx!$J:$K,2,0)</f>
        <v>0</v>
      </c>
      <c r="X30" s="43">
        <f>+'IS (R$)'!X30/VLOOKUP('IS (US$)'!X$8,Fx!$J:$K,2,0)</f>
        <v>0</v>
      </c>
      <c r="Y30" s="43">
        <f>+'IS (R$)'!Y30/VLOOKUP('IS (US$)'!Y$8,Fx!$J:$K,2,0)</f>
        <v>138063.24957324978</v>
      </c>
      <c r="Z30" s="43">
        <f>+'IS (R$)'!Z30/VLOOKUP('IS (US$)'!Z$8,Fx!$J:$K,2,0)</f>
        <v>6.7208864125390368</v>
      </c>
      <c r="AA30" s="43">
        <f>+'IS (R$)'!AA30/VLOOKUP('IS (US$)'!AA$8,Fx!$J:$K,2,0)</f>
        <v>0</v>
      </c>
      <c r="AB30" s="43">
        <f>+'IS (R$)'!AB30/VLOOKUP('IS (US$)'!AB$8,Fx!$J:$K,2,0)</f>
        <v>122.70515860261469</v>
      </c>
      <c r="AC30" s="43">
        <f>+'IS (R$)'!AC30/VLOOKUP('IS (US$)'!AC$8,Fx!$J:$K,2,0)</f>
        <v>-10345.11437544913</v>
      </c>
      <c r="AD30" s="43">
        <f>+'IS (R$)'!AD30/VLOOKUP('IS (US$)'!AD$8,Fx!$J:$K,2,0)</f>
        <v>0</v>
      </c>
      <c r="AE30" s="43">
        <f>+'IS (R$)'!AE30/VLOOKUP('IS (US$)'!AE$8,Fx!$J:$K,2,0)</f>
        <v>0</v>
      </c>
      <c r="AF30" s="43">
        <f>+'IS (R$)'!AF30/VLOOKUP('IS (US$)'!AF$8,Fx!$J:$K,2,0)</f>
        <v>0</v>
      </c>
      <c r="AG30" s="43">
        <f>+'IS (R$)'!AG30/VLOOKUP('IS (US$)'!AG$8,Fx!$J:$K,2,0)</f>
        <v>0</v>
      </c>
      <c r="AH30" s="43">
        <v>0</v>
      </c>
      <c r="AI30" s="43">
        <v>0</v>
      </c>
      <c r="AJ30" s="43">
        <v>0</v>
      </c>
      <c r="AK30" s="256"/>
      <c r="AL30" s="80">
        <f t="shared" si="24"/>
        <v>0</v>
      </c>
      <c r="AM30" s="80">
        <f t="shared" si="25"/>
        <v>0</v>
      </c>
      <c r="AN30" s="80">
        <f t="shared" si="26"/>
        <v>0</v>
      </c>
      <c r="AO30" s="80">
        <f t="shared" si="27"/>
        <v>0</v>
      </c>
      <c r="AP30" s="80">
        <f t="shared" si="28"/>
        <v>-1310.8896622658358</v>
      </c>
      <c r="AQ30" s="80">
        <f t="shared" si="29"/>
        <v>138063.24957324978</v>
      </c>
      <c r="AR30" s="43">
        <f t="shared" si="30"/>
        <v>-10215.688330433975</v>
      </c>
      <c r="AS30" s="43">
        <f t="shared" si="1"/>
        <v>0</v>
      </c>
      <c r="AT30" s="43">
        <f t="shared" si="12"/>
        <v>0</v>
      </c>
    </row>
    <row r="31" spans="1:49" ht="15.75">
      <c r="A31" s="262" t="s">
        <v>32</v>
      </c>
      <c r="B31" s="43">
        <f>+'IS (R$)'!B31/VLOOKUP('IS (US$)'!B$8,Fx!$J:$K,2,0)</f>
        <v>0</v>
      </c>
      <c r="C31" s="43">
        <f>+'IS (R$)'!C31/VLOOKUP('IS (US$)'!C$8,Fx!$J:$K,2,0)</f>
        <v>0</v>
      </c>
      <c r="D31" s="43">
        <f>+'IS (R$)'!D31/VLOOKUP('IS (US$)'!D$8,Fx!$J:$K,2,0)</f>
        <v>1387.4477199260104</v>
      </c>
      <c r="E31" s="43">
        <f>+'IS (R$)'!E31/VLOOKUP('IS (US$)'!E$8,Fx!$J:$K,2,0)</f>
        <v>-2651.568933302508</v>
      </c>
      <c r="F31" s="43">
        <f>+'IS (R$)'!F31/VLOOKUP('IS (US$)'!F$8,Fx!$J:$K,2,0)</f>
        <v>0</v>
      </c>
      <c r="G31" s="43">
        <f>+'IS (R$)'!G31/VLOOKUP('IS (US$)'!G$8,Fx!$J:$K,2,0)</f>
        <v>5997.3235896364513</v>
      </c>
      <c r="H31" s="43">
        <f>+'IS (R$)'!H31/VLOOKUP('IS (US$)'!H$8,Fx!$J:$K,2,0)</f>
        <v>-5200.156450393556</v>
      </c>
      <c r="I31" s="43">
        <f>+'IS (R$)'!I31/VLOOKUP('IS (US$)'!I$8,Fx!$J:$K,2,0)</f>
        <v>49964.688478153381</v>
      </c>
      <c r="J31" s="43">
        <f>+'IS (R$)'!J31/VLOOKUP('IS (US$)'!J$8,Fx!$J:$K,2,0)</f>
        <v>0</v>
      </c>
      <c r="K31" s="43">
        <f>+'IS (R$)'!K31/VLOOKUP('IS (US$)'!K$8,Fx!$J:$K,2,0)</f>
        <v>-1916.5475084399166</v>
      </c>
      <c r="L31" s="43">
        <f>+'IS (R$)'!L31/VLOOKUP('IS (US$)'!L$8,Fx!$J:$K,2,0)</f>
        <v>0</v>
      </c>
      <c r="M31" s="43">
        <f>+'IS (R$)'!M31/VLOOKUP('IS (US$)'!M$8,Fx!$J:$K,2,0)</f>
        <v>0</v>
      </c>
      <c r="N31" s="43">
        <f>+'IS (R$)'!N31/VLOOKUP('IS (US$)'!N$8,Fx!$J:$K,2,0)</f>
        <v>0</v>
      </c>
      <c r="O31" s="43">
        <f>+'IS (R$)'!O31/VLOOKUP('IS (US$)'!O$8,Fx!$J:$K,2,0)</f>
        <v>0</v>
      </c>
      <c r="P31" s="43">
        <f>+'IS (R$)'!P31/VLOOKUP('IS (US$)'!P$8,Fx!$J:$K,2,0)</f>
        <v>0</v>
      </c>
      <c r="Q31" s="43">
        <f>+'IS (R$)'!Q31/VLOOKUP('IS (US$)'!Q$8,Fx!$J:$K,2,0)</f>
        <v>0</v>
      </c>
      <c r="R31" s="43">
        <f>+'IS (R$)'!R31/VLOOKUP('IS (US$)'!R$8,Fx!$J:$K,2,0)</f>
        <v>0</v>
      </c>
      <c r="S31" s="43">
        <f>+'IS (R$)'!S31/VLOOKUP('IS (US$)'!S$8,Fx!$J:$K,2,0)</f>
        <v>0</v>
      </c>
      <c r="T31" s="43">
        <f>+'IS (R$)'!T31/VLOOKUP('IS (US$)'!T$8,Fx!$J:$K,2,0)</f>
        <v>0</v>
      </c>
      <c r="U31" s="43">
        <f>+'IS (R$)'!U31/VLOOKUP('IS (US$)'!U$8,Fx!$J:$K,2,0)</f>
        <v>-23.35017349647979</v>
      </c>
      <c r="V31" s="43">
        <f>+'IS (R$)'!V31/VLOOKUP('IS (US$)'!V$8,Fx!$J:$K,2,0)</f>
        <v>1.3269677584155675</v>
      </c>
      <c r="W31" s="43">
        <f>+'IS (R$)'!W31/VLOOKUP('IS (US$)'!W$8,Fx!$J:$K,2,0)</f>
        <v>1.2754236074238285</v>
      </c>
      <c r="X31" s="43">
        <f>+'IS (R$)'!X31/VLOOKUP('IS (US$)'!X$8,Fx!$J:$K,2,0)</f>
        <v>1.5918666233338215</v>
      </c>
      <c r="Y31" s="43">
        <f>+'IS (R$)'!Y31/VLOOKUP('IS (US$)'!Y$8,Fx!$J:$K,2,0)</f>
        <v>-6716.9712989769041</v>
      </c>
      <c r="Z31" s="43">
        <f>+'IS (R$)'!Z31/VLOOKUP('IS (US$)'!Z$8,Fx!$J:$K,2,0)</f>
        <v>-1421.8950030381852</v>
      </c>
      <c r="AA31" s="43">
        <f>+'IS (R$)'!AA31/VLOOKUP('IS (US$)'!AA$8,Fx!$J:$K,2,0)</f>
        <v>1181.0581944864587</v>
      </c>
      <c r="AB31" s="43">
        <f>+'IS (R$)'!AB31/VLOOKUP('IS (US$)'!AB$8,Fx!$J:$K,2,0)</f>
        <v>0</v>
      </c>
      <c r="AC31" s="43">
        <f>+'IS (R$)'!AC31/VLOOKUP('IS (US$)'!AC$8,Fx!$J:$K,2,0)</f>
        <v>0</v>
      </c>
      <c r="AD31" s="43">
        <f>+'IS (R$)'!AD31/VLOOKUP('IS (US$)'!AD$8,Fx!$J:$K,2,0)</f>
        <v>0</v>
      </c>
      <c r="AE31" s="43">
        <f>+'IS (R$)'!AE31/VLOOKUP('IS (US$)'!AE$8,Fx!$J:$K,2,0)</f>
        <v>0</v>
      </c>
      <c r="AF31" s="43">
        <f>+'IS (R$)'!AF31/VLOOKUP('IS (US$)'!AF$8,Fx!$J:$K,2,0)</f>
        <v>0</v>
      </c>
      <c r="AG31" s="43">
        <f>+'IS (R$)'!AG31/VLOOKUP('IS (US$)'!AG$8,Fx!$J:$K,2,0)</f>
        <v>0</v>
      </c>
      <c r="AH31" s="43">
        <v>0</v>
      </c>
      <c r="AI31" s="43">
        <v>0</v>
      </c>
      <c r="AJ31" s="43">
        <v>0</v>
      </c>
      <c r="AK31" s="256"/>
      <c r="AL31" s="43">
        <f t="shared" si="24"/>
        <v>-1264.1212133764975</v>
      </c>
      <c r="AM31" s="43">
        <f t="shared" si="25"/>
        <v>50761.855617396279</v>
      </c>
      <c r="AN31" s="43">
        <f t="shared" si="26"/>
        <v>-1916.5475084399166</v>
      </c>
      <c r="AO31" s="43">
        <f t="shared" si="27"/>
        <v>0</v>
      </c>
      <c r="AP31" s="43">
        <f t="shared" si="28"/>
        <v>-23.35017349647979</v>
      </c>
      <c r="AQ31" s="80">
        <f t="shared" si="29"/>
        <v>-6712.7770409877312</v>
      </c>
      <c r="AR31" s="43">
        <f t="shared" si="30"/>
        <v>-240.83680855172656</v>
      </c>
      <c r="AS31" s="43">
        <f t="shared" si="1"/>
        <v>0</v>
      </c>
      <c r="AT31" s="43">
        <f t="shared" si="12"/>
        <v>0</v>
      </c>
    </row>
    <row r="32" spans="1:49" ht="15.75">
      <c r="A32" s="262" t="s">
        <v>29</v>
      </c>
      <c r="B32" s="43">
        <f>+'IS (R$)'!B32/VLOOKUP('IS (US$)'!B$8,Fx!$J:$K,2,0)</f>
        <v>9586.1923961381653</v>
      </c>
      <c r="C32" s="43">
        <f>+'IS (R$)'!C32/VLOOKUP('IS (US$)'!C$8,Fx!$J:$K,2,0)</f>
        <v>135.05267503006158</v>
      </c>
      <c r="D32" s="43">
        <f>+'IS (R$)'!D32/VLOOKUP('IS (US$)'!D$8,Fx!$J:$K,2,0)</f>
        <v>561.83719457079894</v>
      </c>
      <c r="E32" s="43">
        <f>+'IS (R$)'!E32/VLOOKUP('IS (US$)'!E$8,Fx!$J:$K,2,0)</f>
        <v>-6205.9103738513841</v>
      </c>
      <c r="F32" s="43">
        <f>+'IS (R$)'!F32/VLOOKUP('IS (US$)'!F$8,Fx!$J:$K,2,0)</f>
        <v>-6474.4343766906613</v>
      </c>
      <c r="G32" s="43">
        <f>+'IS (R$)'!G32/VLOOKUP('IS (US$)'!G$8,Fx!$J:$K,2,0)</f>
        <v>4757.2167135865157</v>
      </c>
      <c r="H32" s="43">
        <f>+'IS (R$)'!H32/VLOOKUP('IS (US$)'!H$8,Fx!$J:$K,2,0)</f>
        <v>8892.3106806251817</v>
      </c>
      <c r="I32" s="43">
        <f>+'IS (R$)'!I32/VLOOKUP('IS (US$)'!I$8,Fx!$J:$K,2,0)</f>
        <v>-2530.7325200481423</v>
      </c>
      <c r="J32" s="43">
        <f>+'IS (R$)'!J32/VLOOKUP('IS (US$)'!J$8,Fx!$J:$K,2,0)</f>
        <v>-556.42796307169408</v>
      </c>
      <c r="K32" s="43">
        <f>+'IS (R$)'!K32/VLOOKUP('IS (US$)'!K$8,Fx!$J:$K,2,0)</f>
        <v>4847.6202399857666</v>
      </c>
      <c r="L32" s="43">
        <f>+'IS (R$)'!L32/VLOOKUP('IS (US$)'!L$8,Fx!$J:$K,2,0)</f>
        <v>-5032.0578502404724</v>
      </c>
      <c r="M32" s="43">
        <f>+'IS (R$)'!M32/VLOOKUP('IS (US$)'!M$8,Fx!$J:$K,2,0)</f>
        <v>107157.00328410679</v>
      </c>
      <c r="N32" s="43">
        <f>+'IS (R$)'!N32/VLOOKUP('IS (US$)'!N$8,Fx!$J:$K,2,0)</f>
        <v>33.609044718969287</v>
      </c>
      <c r="O32" s="43">
        <f>+'IS (R$)'!O32/VLOOKUP('IS (US$)'!O$8,Fx!$J:$K,2,0)</f>
        <v>13162.191890142352</v>
      </c>
      <c r="P32" s="43">
        <f>+'IS (R$)'!P32/VLOOKUP('IS (US$)'!P$8,Fx!$J:$K,2,0)</f>
        <v>-584.44420873785941</v>
      </c>
      <c r="Q32" s="43">
        <f>+'IS (R$)'!Q32/VLOOKUP('IS (US$)'!Q$8,Fx!$J:$K,2,0)</f>
        <v>272.47580862426474</v>
      </c>
      <c r="R32" s="43">
        <f>+'IS (R$)'!R32/VLOOKUP('IS (US$)'!R$8,Fx!$J:$K,2,0)</f>
        <v>1088.3293389931796</v>
      </c>
      <c r="S32" s="43">
        <f>+'IS (R$)'!S32/VLOOKUP('IS (US$)'!S$8,Fx!$J:$K,2,0)</f>
        <v>-180.10398713993584</v>
      </c>
      <c r="T32" s="43">
        <f>+'IS (R$)'!T32/VLOOKUP('IS (US$)'!T$8,Fx!$J:$K,2,0)</f>
        <v>-3677.1757582462274</v>
      </c>
      <c r="U32" s="43">
        <f>+'IS (R$)'!U32/VLOOKUP('IS (US$)'!U$8,Fx!$J:$K,2,0)</f>
        <v>-856.87265887082026</v>
      </c>
      <c r="V32" s="43">
        <f>+'IS (R$)'!V32/VLOOKUP('IS (US$)'!V$8,Fx!$J:$K,2,0)</f>
        <v>80.414246159983378</v>
      </c>
      <c r="W32" s="43">
        <f>+'IS (R$)'!W32/VLOOKUP('IS (US$)'!W$8,Fx!$J:$K,2,0)</f>
        <v>-8310.1500565306978</v>
      </c>
      <c r="X32" s="43">
        <f>+'IS (R$)'!X32/VLOOKUP('IS (US$)'!X$8,Fx!$J:$K,2,0)</f>
        <v>-7614.9159586934238</v>
      </c>
      <c r="Y32" s="43">
        <f>+'IS (R$)'!Y32/VLOOKUP('IS (US$)'!Y$8,Fx!$J:$K,2,0)</f>
        <v>-14139.243536555879</v>
      </c>
      <c r="Z32" s="43">
        <f>+'IS (R$)'!Z32/VLOOKUP('IS (US$)'!Z$8,Fx!$J:$K,2,0)</f>
        <v>27201.614718322249</v>
      </c>
      <c r="AA32" s="43">
        <f>+'IS (R$)'!AA32/VLOOKUP('IS (US$)'!AA$8,Fx!$J:$K,2,0)</f>
        <v>19992.408725700312</v>
      </c>
      <c r="AB32" s="43">
        <f>+'IS (R$)'!AB32/VLOOKUP('IS (US$)'!AB$8,Fx!$J:$K,2,0)</f>
        <v>6051.1688609593721</v>
      </c>
      <c r="AC32" s="43">
        <f>+'IS (R$)'!AC32/VLOOKUP('IS (US$)'!AC$8,Fx!$J:$K,2,0)</f>
        <v>90019.582748264002</v>
      </c>
      <c r="AD32" s="43">
        <f>+'IS (R$)'!AD32/VLOOKUP('IS (US$)'!AD$8,Fx!$J:$K,2,0)</f>
        <v>-3697.4103292406958</v>
      </c>
      <c r="AE32" s="43">
        <f>+'IS (R$)'!AE32/VLOOKUP('IS (US$)'!AE$8,Fx!$J:$K,2,0)</f>
        <v>-11740.975886900573</v>
      </c>
      <c r="AF32" s="43">
        <f>+'IS (R$)'!AF32/VLOOKUP('IS (US$)'!AF$8,Fx!$J:$K,2,0)</f>
        <v>3023.2232780232616</v>
      </c>
      <c r="AG32" s="43">
        <f>+'IS (R$)'!AG32/VLOOKUP('IS (US$)'!AG$8,Fx!$J:$K,2,0)</f>
        <v>-1593.2782902425288</v>
      </c>
      <c r="AH32" s="43">
        <v>-3406</v>
      </c>
      <c r="AI32" s="43">
        <v>-20039.389446714387</v>
      </c>
      <c r="AJ32" s="43">
        <v>-988.49725829323688</v>
      </c>
      <c r="AK32" s="256"/>
      <c r="AL32" s="43">
        <f t="shared" si="24"/>
        <v>4077.1718918876413</v>
      </c>
      <c r="AM32" s="43">
        <f t="shared" si="25"/>
        <v>4644.3604974728933</v>
      </c>
      <c r="AN32" s="43">
        <f t="shared" si="26"/>
        <v>106416.13771078039</v>
      </c>
      <c r="AO32" s="43">
        <f t="shared" si="27"/>
        <v>12883.832534747728</v>
      </c>
      <c r="AP32" s="43">
        <f t="shared" si="28"/>
        <v>-3625.823065263804</v>
      </c>
      <c r="AQ32" s="80">
        <f t="shared" ref="AQ32" si="31">SUM(V32:Y32)</f>
        <v>-29983.895305620019</v>
      </c>
      <c r="AR32" s="43">
        <f t="shared" si="30"/>
        <v>143264.77505324595</v>
      </c>
      <c r="AS32" s="80">
        <f>SUM(AD32:AG32)</f>
        <v>-14008.441228360534</v>
      </c>
      <c r="AT32" s="80">
        <f t="shared" si="12"/>
        <v>-24433.886705007622</v>
      </c>
    </row>
    <row r="33" spans="1:46" s="17" customFormat="1" ht="15.75">
      <c r="A33" s="261" t="s">
        <v>35</v>
      </c>
      <c r="B33" s="80">
        <f>+'IS (R$)'!B33/VLOOKUP('IS (US$)'!B$8,Fx!$J:$K,2,0)</f>
        <v>-3008.6442984259893</v>
      </c>
      <c r="C33" s="80">
        <f>+'IS (R$)'!C33/VLOOKUP('IS (US$)'!C$8,Fx!$J:$K,2,0)</f>
        <v>-734.48913297079991</v>
      </c>
      <c r="D33" s="80">
        <f>+'IS (R$)'!D33/VLOOKUP('IS (US$)'!D$8,Fx!$J:$K,2,0)</f>
        <v>9173.5968224638982</v>
      </c>
      <c r="E33" s="80">
        <f>+'IS (R$)'!E33/VLOOKUP('IS (US$)'!E$8,Fx!$J:$K,2,0)</f>
        <v>1064.1953633941473</v>
      </c>
      <c r="F33" s="80">
        <f>+'IS (R$)'!F33/VLOOKUP('IS (US$)'!F$8,Fx!$J:$K,2,0)</f>
        <v>-5510.6614007550197</v>
      </c>
      <c r="G33" s="80">
        <f>+'IS (R$)'!G33/VLOOKUP('IS (US$)'!G$8,Fx!$J:$K,2,0)</f>
        <v>-3949.2584259079736</v>
      </c>
      <c r="H33" s="80">
        <f>+'IS (R$)'!H33/VLOOKUP('IS (US$)'!H$8,Fx!$J:$K,2,0)</f>
        <v>8220.2551911238024</v>
      </c>
      <c r="I33" s="80">
        <f>+'IS (R$)'!I33/VLOOKUP('IS (US$)'!I$8,Fx!$J:$K,2,0)</f>
        <v>4033.1722653072075</v>
      </c>
      <c r="J33" s="80">
        <f>+'IS (R$)'!J33/VLOOKUP('IS (US$)'!J$8,Fx!$J:$K,2,0)</f>
        <v>-5702.6166565913145</v>
      </c>
      <c r="K33" s="80">
        <f>+'IS (R$)'!K33/VLOOKUP('IS (US$)'!K$8,Fx!$J:$K,2,0)</f>
        <v>-10244.334767624983</v>
      </c>
      <c r="L33" s="80">
        <f>+'IS (R$)'!L33/VLOOKUP('IS (US$)'!L$8,Fx!$J:$K,2,0)</f>
        <v>33888.212280619024</v>
      </c>
      <c r="M33" s="80">
        <f>+'IS (R$)'!M33/VLOOKUP('IS (US$)'!M$8,Fx!$J:$K,2,0)</f>
        <v>-19453.39310211466</v>
      </c>
      <c r="N33" s="80">
        <f>+'IS (R$)'!N33/VLOOKUP('IS (US$)'!N$8,Fx!$J:$K,2,0)</f>
        <v>6872.7652732332053</v>
      </c>
      <c r="O33" s="80">
        <f>+'IS (R$)'!O33/VLOOKUP('IS (US$)'!O$8,Fx!$J:$K,2,0)</f>
        <v>3325.0674721057089</v>
      </c>
      <c r="P33" s="80">
        <f>+'IS (R$)'!P33/VLOOKUP('IS (US$)'!P$8,Fx!$J:$K,2,0)</f>
        <v>4498.4493642247362</v>
      </c>
      <c r="Q33" s="80">
        <f>+'IS (R$)'!Q33/VLOOKUP('IS (US$)'!Q$8,Fx!$J:$K,2,0)</f>
        <v>-18552.201669915667</v>
      </c>
      <c r="R33" s="80">
        <f>+'IS (R$)'!R33/VLOOKUP('IS (US$)'!R$8,Fx!$J:$K,2,0)</f>
        <v>-8581.8757585652384</v>
      </c>
      <c r="S33" s="80">
        <f>+'IS (R$)'!S33/VLOOKUP('IS (US$)'!S$8,Fx!$J:$K,2,0)</f>
        <v>3704.0463078256344</v>
      </c>
      <c r="T33" s="80">
        <f>+'IS (R$)'!T33/VLOOKUP('IS (US$)'!T$8,Fx!$J:$K,2,0)</f>
        <v>6847.4517114928713</v>
      </c>
      <c r="U33" s="80">
        <f>+'IS (R$)'!U33/VLOOKUP('IS (US$)'!U$8,Fx!$J:$K,2,0)</f>
        <v>10052.905593984451</v>
      </c>
      <c r="V33" s="80">
        <f>+'IS (R$)'!V33/VLOOKUP('IS (US$)'!V$8,Fx!$J:$K,2,0)</f>
        <v>-37192.053549482531</v>
      </c>
      <c r="W33" s="80">
        <f>+'IS (R$)'!W33/VLOOKUP('IS (US$)'!W$8,Fx!$J:$K,2,0)</f>
        <v>-2972.7573441834597</v>
      </c>
      <c r="X33" s="80">
        <f>+'IS (R$)'!X33/VLOOKUP('IS (US$)'!X$8,Fx!$J:$K,2,0)</f>
        <v>-42516.341365167718</v>
      </c>
      <c r="Y33" s="80">
        <f>+'IS (R$)'!Y33/VLOOKUP('IS (US$)'!Y$8,Fx!$J:$K,2,0)</f>
        <v>-4028.1299429599176</v>
      </c>
      <c r="Z33" s="80">
        <f>+'IS (R$)'!Z33/VLOOKUP('IS (US$)'!Z$8,Fx!$J:$K,2,0)</f>
        <v>-23183.221008632143</v>
      </c>
      <c r="AA33" s="80">
        <f>+'IS (R$)'!AA33/VLOOKUP('IS (US$)'!AA$8,Fx!$J:$K,2,0)</f>
        <v>-41788.885972943142</v>
      </c>
      <c r="AB33" s="80">
        <f>+'IS (R$)'!AB33/VLOOKUP('IS (US$)'!AB$8,Fx!$J:$K,2,0)</f>
        <v>-33870.632581854821</v>
      </c>
      <c r="AC33" s="80">
        <f>+'IS (R$)'!AC33/VLOOKUP('IS (US$)'!AC$8,Fx!$J:$K,2,0)</f>
        <v>9563.3157660115376</v>
      </c>
      <c r="AD33" s="80">
        <f>+'IS (R$)'!AD33/VLOOKUP('IS (US$)'!AD$8,Fx!$J:$K,2,0)</f>
        <v>-66105.679747206683</v>
      </c>
      <c r="AE33" s="80">
        <f>+'IS (R$)'!AE33/VLOOKUP('IS (US$)'!AE$8,Fx!$J:$K,2,0)</f>
        <v>26511.643510934202</v>
      </c>
      <c r="AF33" s="80">
        <f>+'IS (R$)'!AF33/VLOOKUP('IS (US$)'!AF$8,Fx!$J:$K,2,0)</f>
        <v>-50528.587007998874</v>
      </c>
      <c r="AG33" s="80">
        <f>+'IS (R$)'!AG33/VLOOKUP('IS (US$)'!AG$8,Fx!$J:$K,2,0)</f>
        <v>-24418.933472464596</v>
      </c>
      <c r="AH33" s="72">
        <f>SUM(AH34:AH35)</f>
        <v>-6722</v>
      </c>
      <c r="AI33" s="80">
        <f t="shared" ref="AI33" si="32">SUM(AI34:AI35)</f>
        <v>-36124.2576573814</v>
      </c>
      <c r="AJ33" s="80">
        <v>-5184.4700674375345</v>
      </c>
      <c r="AK33" s="256"/>
      <c r="AL33" s="43">
        <f t="shared" si="24"/>
        <v>6494.6587544612566</v>
      </c>
      <c r="AM33" s="43">
        <f t="shared" si="25"/>
        <v>2793.5076297680162</v>
      </c>
      <c r="AN33" s="43">
        <f t="shared" si="26"/>
        <v>-1512.132245711935</v>
      </c>
      <c r="AO33" s="43">
        <f t="shared" si="27"/>
        <v>-3855.9195603520166</v>
      </c>
      <c r="AP33" s="43">
        <f t="shared" si="28"/>
        <v>12022.527854737718</v>
      </c>
      <c r="AQ33" s="80">
        <f t="shared" ref="AQ33:AQ35" si="33">SUM(V33:Y33)</f>
        <v>-86709.282201793627</v>
      </c>
      <c r="AR33" s="43">
        <f t="shared" ref="AR33:AR35" si="34">SUM(Z33:AC33)</f>
        <v>-89279.423797418567</v>
      </c>
      <c r="AS33" s="80">
        <f>SUM(AD33:AG33)</f>
        <v>-114541.55671673594</v>
      </c>
      <c r="AT33" s="80">
        <f t="shared" si="12"/>
        <v>-48030.727724818935</v>
      </c>
    </row>
    <row r="34" spans="1:46" s="17" customFormat="1" ht="15.75" hidden="1" outlineLevel="1">
      <c r="A34" s="278" t="s">
        <v>159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>
        <f>+'IS (R$)'!V34/VLOOKUP('IS (US$)'!V$8,Fx!$J:$K,2,0)</f>
        <v>16183.091411850137</v>
      </c>
      <c r="W34" s="80">
        <f>+'IS (R$)'!W34/VLOOKUP('IS (US$)'!W$8,Fx!$J:$K,2,0)</f>
        <v>17575.084321632257</v>
      </c>
      <c r="X34" s="80">
        <f>+'IS (R$)'!X34/VLOOKUP('IS (US$)'!X$8,Fx!$J:$K,2,0)</f>
        <v>17566.144832029233</v>
      </c>
      <c r="Y34" s="80">
        <f>+'IS (R$)'!Y34/VLOOKUP('IS (US$)'!Y$8,Fx!$J:$K,2,0)</f>
        <v>40323.503196297163</v>
      </c>
      <c r="Z34" s="80">
        <f>+'IS (R$)'!Z34/VLOOKUP('IS (US$)'!Z$8,Fx!$J:$K,2,0)</f>
        <v>146575.10182931487</v>
      </c>
      <c r="AA34" s="80">
        <f>+'IS (R$)'!AA34/VLOOKUP('IS (US$)'!AA$8,Fx!$J:$K,2,0)</f>
        <v>19546.979904920347</v>
      </c>
      <c r="AB34" s="80">
        <f>+'IS (R$)'!AB34/VLOOKUP('IS (US$)'!AB$8,Fx!$J:$K,2,0)</f>
        <v>51219.739694575801</v>
      </c>
      <c r="AC34" s="80">
        <f>+'IS (R$)'!AC34/VLOOKUP('IS (US$)'!AC$8,Fx!$J:$K,2,0)</f>
        <v>80431.18398883073</v>
      </c>
      <c r="AD34" s="80">
        <f>+'IS (R$)'!AD34/VLOOKUP('IS (US$)'!AD$8,Fx!$J:$K,2,0)</f>
        <v>9887.8653649336338</v>
      </c>
      <c r="AE34" s="80">
        <f>+'IS (R$)'!AE34/VLOOKUP('IS (US$)'!AE$8,Fx!$J:$K,2,0)</f>
        <v>98045.147104590491</v>
      </c>
      <c r="AF34" s="80">
        <f>+'IS (R$)'!AF34/VLOOKUP('IS (US$)'!AF$8,Fx!$J:$K,2,0)</f>
        <v>41542.683837202741</v>
      </c>
      <c r="AG34" s="80">
        <f>+'IS (R$)'!AG34/VLOOKUP('IS (US$)'!AG$8,Fx!$J:$K,2,0)</f>
        <v>27889.937789060979</v>
      </c>
      <c r="AH34" s="72">
        <v>65628</v>
      </c>
      <c r="AI34" s="80">
        <v>-23208.391806393091</v>
      </c>
      <c r="AJ34" s="80"/>
      <c r="AK34" s="256"/>
      <c r="AL34" s="43"/>
      <c r="AM34" s="43"/>
      <c r="AN34" s="43"/>
      <c r="AO34" s="43"/>
      <c r="AP34" s="43"/>
      <c r="AQ34" s="80">
        <f t="shared" si="33"/>
        <v>91647.823761808788</v>
      </c>
      <c r="AR34" s="43">
        <f t="shared" si="34"/>
        <v>297773.00541764178</v>
      </c>
      <c r="AS34" s="80">
        <f t="shared" ref="AS34:AS35" si="35">SUM(AD34:AG34)</f>
        <v>177365.63409578786</v>
      </c>
      <c r="AT34" s="80">
        <f t="shared" si="12"/>
        <v>42419.608193606909</v>
      </c>
    </row>
    <row r="35" spans="1:46" s="17" customFormat="1" ht="15.75" hidden="1" outlineLevel="1">
      <c r="A35" s="278" t="s">
        <v>160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f>+'IS (R$)'!V35/VLOOKUP('IS (US$)'!V$8,Fx!$J:$K,2,0)</f>
        <v>-53375.144961332662</v>
      </c>
      <c r="W35" s="80">
        <f>+'IS (R$)'!W35/VLOOKUP('IS (US$)'!W$8,Fx!$J:$K,2,0)</f>
        <v>-20547.84136055706</v>
      </c>
      <c r="X35" s="80">
        <f>+'IS (R$)'!X35/VLOOKUP('IS (US$)'!X$8,Fx!$J:$K,2,0)</f>
        <v>-60082.385657564271</v>
      </c>
      <c r="Y35" s="80">
        <f>+'IS (R$)'!Y35/VLOOKUP('IS (US$)'!Y$8,Fx!$J:$K,2,0)</f>
        <v>-44351.688004710239</v>
      </c>
      <c r="Z35" s="80">
        <f>+'IS (R$)'!Z35/VLOOKUP('IS (US$)'!Z$8,Fx!$J:$K,2,0)</f>
        <v>-169758.32283794702</v>
      </c>
      <c r="AA35" s="80">
        <f>+'IS (R$)'!AA35/VLOOKUP('IS (US$)'!AA$8,Fx!$J:$K,2,0)</f>
        <v>-61335.750250767196</v>
      </c>
      <c r="AB35" s="80">
        <f>+'IS (R$)'!AB35/VLOOKUP('IS (US$)'!AB$8,Fx!$J:$K,2,0)</f>
        <v>-85090.372276430615</v>
      </c>
      <c r="AC35" s="80">
        <f>+'IS (R$)'!AC35/VLOOKUP('IS (US$)'!AC$8,Fx!$J:$K,2,0)</f>
        <v>-70867.86822281919</v>
      </c>
      <c r="AD35" s="80">
        <f>+'IS (R$)'!AD35/VLOOKUP('IS (US$)'!AD$8,Fx!$J:$K,2,0)</f>
        <v>-75993.492480090383</v>
      </c>
      <c r="AE35" s="80">
        <f>+'IS (R$)'!AE35/VLOOKUP('IS (US$)'!AE$8,Fx!$J:$K,2,0)</f>
        <v>-71533.662631287327</v>
      </c>
      <c r="AF35" s="80">
        <f>+'IS (R$)'!AF35/VLOOKUP('IS (US$)'!AF$8,Fx!$J:$K,2,0)</f>
        <v>-92071.227642130892</v>
      </c>
      <c r="AG35" s="80">
        <f>+'IS (R$)'!AG35/VLOOKUP('IS (US$)'!AG$8,Fx!$J:$K,2,0)</f>
        <v>-52308.871261525572</v>
      </c>
      <c r="AH35" s="72">
        <v>-72350</v>
      </c>
      <c r="AI35" s="80">
        <v>-12915.86585098831</v>
      </c>
      <c r="AJ35" s="80"/>
      <c r="AK35" s="256"/>
      <c r="AL35" s="43"/>
      <c r="AM35" s="43"/>
      <c r="AN35" s="43"/>
      <c r="AO35" s="43"/>
      <c r="AP35" s="43"/>
      <c r="AQ35" s="80">
        <f t="shared" si="33"/>
        <v>-178357.05998416425</v>
      </c>
      <c r="AR35" s="43">
        <f t="shared" si="34"/>
        <v>-387052.31358796399</v>
      </c>
      <c r="AS35" s="80">
        <f t="shared" si="35"/>
        <v>-291907.25401503418</v>
      </c>
      <c r="AT35" s="80">
        <f t="shared" si="12"/>
        <v>-85265.86585098831</v>
      </c>
    </row>
    <row r="36" spans="1:46" s="5" customFormat="1" ht="18.75" customHeight="1" collapsed="1">
      <c r="A36" s="12" t="s">
        <v>39</v>
      </c>
      <c r="B36" s="44">
        <f t="shared" ref="B36:S36" si="36">+SUM(B29:B33)+B23+B21</f>
        <v>1372.6069812925016</v>
      </c>
      <c r="C36" s="44">
        <f t="shared" si="36"/>
        <v>4146.2460561029402</v>
      </c>
      <c r="D36" s="44">
        <f t="shared" si="36"/>
        <v>8972.4777160160393</v>
      </c>
      <c r="E36" s="44">
        <f t="shared" si="36"/>
        <v>-66004.432053998462</v>
      </c>
      <c r="F36" s="44">
        <f t="shared" si="36"/>
        <v>-18829.836558059516</v>
      </c>
      <c r="G36" s="44">
        <f t="shared" si="36"/>
        <v>-5989.8334483157696</v>
      </c>
      <c r="H36" s="44">
        <f t="shared" si="36"/>
        <v>-753.37921866967554</v>
      </c>
      <c r="I36" s="44">
        <f t="shared" si="36"/>
        <v>45755.603401871405</v>
      </c>
      <c r="J36" s="44">
        <f t="shared" si="36"/>
        <v>-16689.502377612109</v>
      </c>
      <c r="K36" s="44">
        <f t="shared" si="36"/>
        <v>-14664.786492618779</v>
      </c>
      <c r="L36" s="44">
        <f t="shared" si="36"/>
        <v>28926.091192271932</v>
      </c>
      <c r="M36" s="44">
        <f t="shared" si="36"/>
        <v>81793.268959048888</v>
      </c>
      <c r="N36" s="44">
        <f t="shared" si="36"/>
        <v>2966.0416729536846</v>
      </c>
      <c r="O36" s="44">
        <f t="shared" si="36"/>
        <v>15355.268565534188</v>
      </c>
      <c r="P36" s="44">
        <f t="shared" si="36"/>
        <v>4338.4229737369842</v>
      </c>
      <c r="Q36" s="44">
        <f t="shared" si="36"/>
        <v>-13533.441702957101</v>
      </c>
      <c r="R36" s="44">
        <f t="shared" si="36"/>
        <v>-8862.8144387695393</v>
      </c>
      <c r="S36" s="44">
        <f t="shared" si="36"/>
        <v>21247.005904426806</v>
      </c>
      <c r="T36" s="44">
        <f>+SUM(T29:T33)+T23+T21</f>
        <v>24920.126177656832</v>
      </c>
      <c r="U36" s="44">
        <f t="shared" ref="U36:X36" si="37">+SUM(U29:U33)+U23+U21</f>
        <v>23915.03780589463</v>
      </c>
      <c r="V36" s="44">
        <f t="shared" si="37"/>
        <v>-31354.373394819533</v>
      </c>
      <c r="W36" s="44">
        <f t="shared" si="37"/>
        <v>51131.222252178297</v>
      </c>
      <c r="X36" s="44">
        <f t="shared" si="37"/>
        <v>-15966.35652434521</v>
      </c>
      <c r="Y36" s="44">
        <f>+SUM(Y29:Y33)+Y23+Y21</f>
        <v>126827.70902736353</v>
      </c>
      <c r="Z36" s="44">
        <f>+SUM(Z29:Z33)+Z23+Z21</f>
        <v>-11777.90082088672</v>
      </c>
      <c r="AA36" s="44">
        <f>+SUM(AA29:AA33)+AA23+AA21</f>
        <v>-22834.845589087796</v>
      </c>
      <c r="AB36" s="44">
        <f>+SUM(AB29:AB33)+AB23+AB21</f>
        <v>-13786.926964731618</v>
      </c>
      <c r="AC36" s="44">
        <f>+SUM(AC29:AC33)+AC23+AC21</f>
        <v>135851.15184959921</v>
      </c>
      <c r="AD36" s="44">
        <f t="shared" ref="AD36:AF36" si="38">+SUM(AD29:AD33)+AD23+AD21</f>
        <v>-8266.6791435245541</v>
      </c>
      <c r="AE36" s="44">
        <f t="shared" si="38"/>
        <v>106076.21582118614</v>
      </c>
      <c r="AF36" s="44">
        <f t="shared" si="38"/>
        <v>32006.623711599939</v>
      </c>
      <c r="AG36" s="44">
        <f t="shared" ref="AG36:AH36" si="39">+SUM(AG29:AG33)+AG23+AG21</f>
        <v>145941.74753978298</v>
      </c>
      <c r="AH36" s="44">
        <f t="shared" si="39"/>
        <v>188833</v>
      </c>
      <c r="AI36" s="44">
        <f t="shared" ref="AI36:AJ36" si="40">+SUM(AI29:AI33)+AI23+AI21</f>
        <v>183549.16870480659</v>
      </c>
      <c r="AJ36" s="44">
        <f t="shared" si="40"/>
        <v>240540.3241585962</v>
      </c>
      <c r="AK36" s="256"/>
      <c r="AL36" s="44">
        <f t="shared" ref="AL36:AO36" si="41">+SUM(AL29:AL33)+AL23+AL21</f>
        <v>-51513.101300586975</v>
      </c>
      <c r="AM36" s="44">
        <f t="shared" si="41"/>
        <v>20182.554176826452</v>
      </c>
      <c r="AN36" s="44">
        <f t="shared" si="41"/>
        <v>79365.071281089884</v>
      </c>
      <c r="AO36" s="44">
        <f t="shared" si="41"/>
        <v>9126.2915092677467</v>
      </c>
      <c r="AP36" s="44">
        <f>+SUM(AP29:AP33)+AP23+AP21</f>
        <v>61219.355449208713</v>
      </c>
      <c r="AQ36" s="104">
        <f>SUM(V36:Y36)</f>
        <v>130638.20136037708</v>
      </c>
      <c r="AR36" s="44">
        <f t="shared" ref="AR36:AS36" si="42">+SUM(AR29:AR33)+AR23+AR21</f>
        <v>87451.478474893025</v>
      </c>
      <c r="AS36" s="44">
        <f t="shared" si="42"/>
        <v>275757.90792904462</v>
      </c>
      <c r="AT36" s="44">
        <f>+SUM(AH36:AJ36)</f>
        <v>612922.49286340282</v>
      </c>
    </row>
    <row r="37" spans="1:46" s="5" customFormat="1" ht="15.75">
      <c r="A37" s="12"/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>
        <f>-100544-V36</f>
        <v>-69189.626605180471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255"/>
      <c r="AL37" s="48"/>
      <c r="AM37" s="48"/>
      <c r="AN37" s="48"/>
      <c r="AO37" s="48"/>
      <c r="AP37" s="48"/>
      <c r="AQ37" s="105"/>
      <c r="AR37" s="48"/>
      <c r="AS37" s="48"/>
      <c r="AT37" s="48"/>
    </row>
    <row r="38" spans="1:46" ht="15.75">
      <c r="A38" s="262" t="s">
        <v>38</v>
      </c>
      <c r="B38" s="43">
        <f>+'IS (R$)'!B38/VLOOKUP('IS (US$)'!B$8,Fx!$J:$K,2,0)</f>
        <v>-653.7771365777993</v>
      </c>
      <c r="C38" s="43">
        <f>+'IS (R$)'!C38/VLOOKUP('IS (US$)'!C$8,Fx!$J:$K,2,0)</f>
        <v>225.23735171126546</v>
      </c>
      <c r="D38" s="43">
        <f>+'IS (R$)'!D38/VLOOKUP('IS (US$)'!D$8,Fx!$J:$K,2,0)</f>
        <v>-1786.6246938464217</v>
      </c>
      <c r="E38" s="43">
        <f>+'IS (R$)'!E38/VLOOKUP('IS (US$)'!E$8,Fx!$J:$K,2,0)</f>
        <v>4171.2692570340441</v>
      </c>
      <c r="F38" s="43">
        <f>+'IS (R$)'!F38/VLOOKUP('IS (US$)'!F$8,Fx!$J:$K,2,0)</f>
        <v>161.4424341020991</v>
      </c>
      <c r="G38" s="43">
        <f>+'IS (R$)'!G38/VLOOKUP('IS (US$)'!G$8,Fx!$J:$K,2,0)</f>
        <v>702.77065087073538</v>
      </c>
      <c r="H38" s="43">
        <f>+'IS (R$)'!H38/VLOOKUP('IS (US$)'!H$8,Fx!$J:$K,2,0)</f>
        <v>759.59212889021433</v>
      </c>
      <c r="I38" s="43">
        <f>+'IS (R$)'!I38/VLOOKUP('IS (US$)'!I$8,Fx!$J:$K,2,0)</f>
        <v>56.164348482132475</v>
      </c>
      <c r="J38" s="43">
        <f>+'IS (R$)'!J38/VLOOKUP('IS (US$)'!J$8,Fx!$J:$K,2,0)</f>
        <v>-92.395787225927052</v>
      </c>
      <c r="K38" s="43">
        <f>+'IS (R$)'!K38/VLOOKUP('IS (US$)'!K$8,Fx!$J:$K,2,0)</f>
        <v>95.941591602474972</v>
      </c>
      <c r="L38" s="43">
        <f>+'IS (R$)'!L38/VLOOKUP('IS (US$)'!L$8,Fx!$J:$K,2,0)</f>
        <v>-6906.4863055679098</v>
      </c>
      <c r="M38" s="43">
        <f>+'IS (R$)'!M38/VLOOKUP('IS (US$)'!M$8,Fx!$J:$K,2,0)</f>
        <v>3373.6945430392684</v>
      </c>
      <c r="N38" s="43">
        <f>+'IS (R$)'!N38/VLOOKUP('IS (US$)'!N$8,Fx!$J:$K,2,0)</f>
        <v>-1687.4337704176196</v>
      </c>
      <c r="O38" s="43">
        <f>+'IS (R$)'!O38/VLOOKUP('IS (US$)'!O$8,Fx!$J:$K,2,0)</f>
        <v>-705.93931553310506</v>
      </c>
      <c r="P38" s="43">
        <f>+'IS (R$)'!P38/VLOOKUP('IS (US$)'!P$8,Fx!$J:$K,2,0)</f>
        <v>842.51048272600519</v>
      </c>
      <c r="Q38" s="43">
        <f>+'IS (R$)'!Q38/VLOOKUP('IS (US$)'!Q$8,Fx!$J:$K,2,0)</f>
        <v>2185.59846850233</v>
      </c>
      <c r="R38" s="43">
        <f>+'IS (R$)'!R38/VLOOKUP('IS (US$)'!R$8,Fx!$J:$K,2,0)</f>
        <v>97.342788316400998</v>
      </c>
      <c r="S38" s="43">
        <f>+'IS (R$)'!S38/VLOOKUP('IS (US$)'!S$8,Fx!$J:$K,2,0)</f>
        <v>-90.329076627106275</v>
      </c>
      <c r="T38" s="43">
        <f>+'IS (R$)'!T38/VLOOKUP('IS (US$)'!T$8,Fx!$J:$K,2,0)</f>
        <v>-6520.8279610186146</v>
      </c>
      <c r="U38" s="43">
        <f>+'IS (R$)'!U38/VLOOKUP('IS (US$)'!U$8,Fx!$J:$K,2,0)</f>
        <v>-1423.3111372854255</v>
      </c>
      <c r="V38" s="43">
        <f>+'IS (R$)'!V38/VLOOKUP('IS (US$)'!V$8,Fx!$J:$K,2,0)</f>
        <v>-1263.5386995633032</v>
      </c>
      <c r="W38" s="43">
        <f>+'IS (R$)'!W38/VLOOKUP('IS (US$)'!W$8,Fx!$J:$K,2,0)</f>
        <v>-9102.9533709053503</v>
      </c>
      <c r="X38" s="43">
        <f>+'IS (R$)'!X38/VLOOKUP('IS (US$)'!X$8,Fx!$J:$K,2,0)</f>
        <v>-181.51732093159515</v>
      </c>
      <c r="Y38" s="43">
        <f>+'IS (R$)'!Y38/VLOOKUP('IS (US$)'!Y$8,Fx!$J:$K,2,0)</f>
        <v>83199.857632002968</v>
      </c>
      <c r="Z38" s="43">
        <f>+'IS (R$)'!Z38/VLOOKUP('IS (US$)'!Z$8,Fx!$J:$K,2,0)</f>
        <v>-1991.5158562943514</v>
      </c>
      <c r="AA38" s="43">
        <f>+'IS (R$)'!AA38/VLOOKUP('IS (US$)'!AA$8,Fx!$J:$K,2,0)</f>
        <v>4269.5932713581979</v>
      </c>
      <c r="AB38" s="43">
        <f>+'IS (R$)'!AB38/VLOOKUP('IS (US$)'!AB$8,Fx!$J:$K,2,0)</f>
        <v>-6775.0748451160116</v>
      </c>
      <c r="AC38" s="43">
        <f>+'IS (R$)'!AC38/VLOOKUP('IS (US$)'!AC$8,Fx!$J:$K,2,0)</f>
        <v>-1627.5992028438586</v>
      </c>
      <c r="AD38" s="43">
        <f>+'IS (R$)'!AD38/VLOOKUP('IS (US$)'!AD$8,Fx!$J:$K,2,0)</f>
        <v>-3746.1613691373509</v>
      </c>
      <c r="AE38" s="43">
        <f>+'IS (R$)'!AE38/VLOOKUP('IS (US$)'!AE$8,Fx!$J:$K,2,0)</f>
        <v>-26609.442496404066</v>
      </c>
      <c r="AF38" s="43">
        <f>+'IS (R$)'!AF38/VLOOKUP('IS (US$)'!AF$8,Fx!$J:$K,2,0)</f>
        <v>-13442.771673249126</v>
      </c>
      <c r="AG38" s="43">
        <f>+'IS (R$)'!AG38/VLOOKUP('IS (US$)'!AG$8,Fx!$J:$K,2,0)</f>
        <v>11762.57401720129</v>
      </c>
      <c r="AH38" s="43">
        <f>+SUM(AH39:AH40)</f>
        <v>34569</v>
      </c>
      <c r="AI38" s="43">
        <f t="shared" ref="AI38" si="43">+SUM(AI39:AI40)</f>
        <v>-42278.718290379889</v>
      </c>
      <c r="AJ38" s="43">
        <v>-85690.59263213852</v>
      </c>
      <c r="AK38" s="255"/>
      <c r="AL38" s="43">
        <f t="shared" ref="AL38" si="44">SUM(B38:E38)</f>
        <v>1956.1047783210888</v>
      </c>
      <c r="AM38" s="43">
        <f>SUM(F38:I38)</f>
        <v>1679.9695623451812</v>
      </c>
      <c r="AN38" s="43">
        <f>SUM(J38:M38)</f>
        <v>-3529.2459581520939</v>
      </c>
      <c r="AO38" s="43">
        <f>SUM(N38:Q38)</f>
        <v>634.73586527761063</v>
      </c>
      <c r="AP38" s="43">
        <f>SUM(R38:U38)</f>
        <v>-7937.1253866147454</v>
      </c>
      <c r="AQ38" s="80">
        <f t="shared" ref="AQ38:AQ40" si="45">SUM(V38:Y38)</f>
        <v>72651.848240602718</v>
      </c>
      <c r="AR38" s="43">
        <f t="shared" ref="AR38:AR40" si="46">SUM(Z38:AC38)</f>
        <v>-6124.5966328960239</v>
      </c>
      <c r="AS38" s="43">
        <f t="shared" ref="AS38:AS40" si="47">SUM(AD38:AG38)</f>
        <v>-32035.801521589252</v>
      </c>
      <c r="AT38" s="43">
        <f>+SUM(AH38:AJ38)</f>
        <v>-93400.310922518402</v>
      </c>
    </row>
    <row r="39" spans="1:46" ht="15.75" hidden="1" outlineLevel="1">
      <c r="A39" s="278" t="s">
        <v>161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>
        <f>+'IS (R$)'!V39/VLOOKUP('IS (US$)'!V$8,Fx!$J:$K,2,0)</f>
        <v>-1432.4907000708686</v>
      </c>
      <c r="W39" s="43">
        <f>+'IS (R$)'!W39/VLOOKUP('IS (US$)'!W$8,Fx!$J:$K,2,0)</f>
        <v>-9363.3373911468898</v>
      </c>
      <c r="X39" s="43">
        <f>+'IS (R$)'!X39/VLOOKUP('IS (US$)'!X$8,Fx!$J:$K,2,0)</f>
        <v>-144.99086522898847</v>
      </c>
      <c r="Y39" s="43">
        <f>+'IS (R$)'!Y39/VLOOKUP('IS (US$)'!Y$8,Fx!$J:$K,2,0)</f>
        <v>-3152.4247949415922</v>
      </c>
      <c r="Z39" s="43">
        <f>+'IS (R$)'!Z39/VLOOKUP('IS (US$)'!Z$8,Fx!$J:$K,2,0)</f>
        <v>-2720.1600398152204</v>
      </c>
      <c r="AA39" s="43">
        <f>+'IS (R$)'!AA39/VLOOKUP('IS (US$)'!AA$8,Fx!$J:$K,2,0)</f>
        <v>-489.77645665084151</v>
      </c>
      <c r="AB39" s="43">
        <f>+'IS (R$)'!AB39/VLOOKUP('IS (US$)'!AB$8,Fx!$J:$K,2,0)</f>
        <v>-1814.3591239708014</v>
      </c>
      <c r="AC39" s="43">
        <f>+'IS (R$)'!AC39/VLOOKUP('IS (US$)'!AC$8,Fx!$J:$K,2,0)</f>
        <v>-9742.2829005175045</v>
      </c>
      <c r="AD39" s="43">
        <f>+'IS (R$)'!AD39/VLOOKUP('IS (US$)'!AD$8,Fx!$J:$K,2,0)</f>
        <v>-14529.08696194977</v>
      </c>
      <c r="AE39" s="43">
        <f>+'IS (R$)'!AE39/VLOOKUP('IS (US$)'!AE$8,Fx!$J:$K,2,0)</f>
        <v>-11321.32189401808</v>
      </c>
      <c r="AF39" s="43">
        <f>+'IS (R$)'!AF39/VLOOKUP('IS (US$)'!AF$8,Fx!$J:$K,2,0)</f>
        <v>-18075.979343871313</v>
      </c>
      <c r="AG39" s="43">
        <f>+'IS (R$)'!AG39/VLOOKUP('IS (US$)'!AG$8,Fx!$J:$K,2,0)</f>
        <v>-19823.776676873778</v>
      </c>
      <c r="AH39" s="43">
        <v>-24325</v>
      </c>
      <c r="AI39" s="43">
        <v>-37797.237889999989</v>
      </c>
      <c r="AJ39" s="43"/>
      <c r="AK39" s="255"/>
      <c r="AL39" s="43"/>
      <c r="AM39" s="43"/>
      <c r="AN39" s="43"/>
      <c r="AO39" s="43"/>
      <c r="AP39" s="43"/>
      <c r="AQ39" s="80">
        <f t="shared" si="45"/>
        <v>-14093.243751388338</v>
      </c>
      <c r="AR39" s="43">
        <f t="shared" si="46"/>
        <v>-14766.578520954368</v>
      </c>
      <c r="AS39" s="43">
        <f t="shared" si="47"/>
        <v>-63750.164876712937</v>
      </c>
      <c r="AT39" s="43">
        <f t="shared" si="12"/>
        <v>-62122.237889999989</v>
      </c>
    </row>
    <row r="40" spans="1:46" ht="15.75" hidden="1" outlineLevel="1">
      <c r="A40" s="278" t="s">
        <v>162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f>+'IS (R$)'!V40/VLOOKUP('IS (US$)'!V$8,Fx!$J:$K,2,0)</f>
        <v>168.94165812085609</v>
      </c>
      <c r="W40" s="43">
        <f>+'IS (R$)'!W40/VLOOKUP('IS (US$)'!W$8,Fx!$J:$K,2,0)</f>
        <v>260.45071174523861</v>
      </c>
      <c r="X40" s="43">
        <f>+'IS (R$)'!X40/VLOOKUP('IS (US$)'!X$8,Fx!$J:$K,2,0)</f>
        <v>-36.552095082027257</v>
      </c>
      <c r="Y40" s="43">
        <f>+'IS (R$)'!Y40/VLOOKUP('IS (US$)'!Y$8,Fx!$J:$K,2,0)</f>
        <v>86352.282426944555</v>
      </c>
      <c r="Z40" s="43">
        <f>+'IS (R$)'!Z40/VLOOKUP('IS (US$)'!Z$8,Fx!$J:$K,2,0)</f>
        <v>728.64418352086909</v>
      </c>
      <c r="AA40" s="43">
        <f>+'IS (R$)'!AA40/VLOOKUP('IS (US$)'!AA$8,Fx!$J:$K,2,0)</f>
        <v>4759.5191228485382</v>
      </c>
      <c r="AB40" s="43">
        <f>+'IS (R$)'!AB40/VLOOKUP('IS (US$)'!AB$8,Fx!$J:$K,2,0)</f>
        <v>-4960.7157211452104</v>
      </c>
      <c r="AC40" s="43">
        <f>+'IS (R$)'!AC40/VLOOKUP('IS (US$)'!AC$8,Fx!$J:$K,2,0)</f>
        <v>8114.6836976736458</v>
      </c>
      <c r="AD40" s="43">
        <f>+'IS (R$)'!AD40/VLOOKUP('IS (US$)'!AD$8,Fx!$J:$K,2,0)</f>
        <v>10782.958917792226</v>
      </c>
      <c r="AE40" s="43">
        <f>+'IS (R$)'!AE40/VLOOKUP('IS (US$)'!AE$8,Fx!$J:$K,2,0)</f>
        <v>-15288.195821597894</v>
      </c>
      <c r="AF40" s="43">
        <f>+'IS (R$)'!AF40/VLOOKUP('IS (US$)'!AF$8,Fx!$J:$K,2,0)</f>
        <v>4633.277101866518</v>
      </c>
      <c r="AG40" s="43">
        <f>+'IS (R$)'!AG40/VLOOKUP('IS (US$)'!AG$8,Fx!$J:$K,2,0)</f>
        <v>31586.35069407507</v>
      </c>
      <c r="AH40" s="43">
        <v>58894</v>
      </c>
      <c r="AI40" s="43">
        <v>-4481.4804003798999</v>
      </c>
      <c r="AJ40" s="43"/>
      <c r="AK40" s="255"/>
      <c r="AL40" s="43"/>
      <c r="AM40" s="43"/>
      <c r="AN40" s="43"/>
      <c r="AO40" s="43"/>
      <c r="AP40" s="43"/>
      <c r="AQ40" s="80">
        <f t="shared" si="45"/>
        <v>86745.122701728629</v>
      </c>
      <c r="AR40" s="43">
        <f t="shared" si="46"/>
        <v>8642.1312828978425</v>
      </c>
      <c r="AS40" s="43">
        <f t="shared" si="47"/>
        <v>31714.390892135922</v>
      </c>
      <c r="AT40" s="43">
        <f t="shared" si="12"/>
        <v>54412.5195996201</v>
      </c>
    </row>
    <row r="41" spans="1:46" ht="15.75" collapsed="1">
      <c r="A41" s="186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34"/>
      <c r="AI41" s="263"/>
      <c r="AJ41" s="263"/>
      <c r="AK41" s="255"/>
      <c r="AL41" s="263"/>
      <c r="AM41" s="263"/>
      <c r="AN41" s="263"/>
      <c r="AO41" s="263"/>
      <c r="AP41" s="263"/>
      <c r="AQ41" s="80"/>
      <c r="AR41" s="43"/>
      <c r="AS41" s="43"/>
      <c r="AT41" s="43"/>
    </row>
    <row r="42" spans="1:46" s="8" customFormat="1" ht="15.75">
      <c r="A42" s="176" t="s">
        <v>37</v>
      </c>
      <c r="B42" s="177">
        <f t="shared" ref="B42:Q42" si="48">+B38+B36</f>
        <v>718.82984471470229</v>
      </c>
      <c r="C42" s="177">
        <f t="shared" si="48"/>
        <v>4371.4834078142057</v>
      </c>
      <c r="D42" s="177">
        <f t="shared" si="48"/>
        <v>7185.8530221696174</v>
      </c>
      <c r="E42" s="177">
        <f t="shared" si="48"/>
        <v>-61833.162796964418</v>
      </c>
      <c r="F42" s="177">
        <f t="shared" si="48"/>
        <v>-18668.394123957416</v>
      </c>
      <c r="G42" s="177">
        <f t="shared" si="48"/>
        <v>-5287.0627974450344</v>
      </c>
      <c r="H42" s="177">
        <f t="shared" si="48"/>
        <v>6.2129102205387881</v>
      </c>
      <c r="I42" s="177">
        <f t="shared" si="48"/>
        <v>45811.767750353538</v>
      </c>
      <c r="J42" s="177">
        <f t="shared" si="48"/>
        <v>-16781.898164838036</v>
      </c>
      <c r="K42" s="177">
        <f t="shared" si="48"/>
        <v>-14568.844901016304</v>
      </c>
      <c r="L42" s="177">
        <f t="shared" si="48"/>
        <v>22019.604886704023</v>
      </c>
      <c r="M42" s="177">
        <f t="shared" si="48"/>
        <v>85166.963502088154</v>
      </c>
      <c r="N42" s="177">
        <f t="shared" si="48"/>
        <v>1278.607902536065</v>
      </c>
      <c r="O42" s="177">
        <f t="shared" si="48"/>
        <v>14649.329250001083</v>
      </c>
      <c r="P42" s="177">
        <f t="shared" si="48"/>
        <v>5180.9334564629899</v>
      </c>
      <c r="Q42" s="177">
        <f t="shared" si="48"/>
        <v>-11347.843234454771</v>
      </c>
      <c r="R42" s="177">
        <f>+R38+R36</f>
        <v>-8765.4716504531389</v>
      </c>
      <c r="S42" s="177">
        <f t="shared" ref="S42" si="49">+S38+S36</f>
        <v>21156.6768277997</v>
      </c>
      <c r="T42" s="177">
        <f>+T38+T36</f>
        <v>18399.298216638217</v>
      </c>
      <c r="U42" s="177">
        <f t="shared" ref="U42:AA42" si="50">+U38+U36</f>
        <v>22491.726668609204</v>
      </c>
      <c r="V42" s="177">
        <f t="shared" si="50"/>
        <v>-32617.912094382835</v>
      </c>
      <c r="W42" s="177">
        <f>+W38+W36</f>
        <v>42028.268881272947</v>
      </c>
      <c r="X42" s="177">
        <f>+X38+X36</f>
        <v>-16147.873845276805</v>
      </c>
      <c r="Y42" s="177">
        <f>+Y38+Y36</f>
        <v>210027.56665936648</v>
      </c>
      <c r="Z42" s="177">
        <f t="shared" si="50"/>
        <v>-13769.416677181071</v>
      </c>
      <c r="AA42" s="177">
        <f t="shared" si="50"/>
        <v>-18565.252317729599</v>
      </c>
      <c r="AB42" s="177">
        <f>+AB38+AB36</f>
        <v>-20562.001809847628</v>
      </c>
      <c r="AC42" s="177">
        <f t="shared" ref="AC42:AD42" si="51">+AC38+AC36</f>
        <v>134223.55264675536</v>
      </c>
      <c r="AD42" s="177">
        <f t="shared" si="51"/>
        <v>-12012.840512661905</v>
      </c>
      <c r="AE42" s="177">
        <f>+AE38+AE36</f>
        <v>79466.773324782072</v>
      </c>
      <c r="AF42" s="177">
        <f t="shared" ref="AF42" si="52">+AF38+AF36</f>
        <v>18563.852038350815</v>
      </c>
      <c r="AG42" s="177">
        <f t="shared" ref="AG42:AH42" si="53">+AG38+AG36</f>
        <v>157704.32155698427</v>
      </c>
      <c r="AH42" s="290">
        <f t="shared" si="53"/>
        <v>223402</v>
      </c>
      <c r="AI42" s="177">
        <f t="shared" ref="AI42:AJ42" si="54">+AI38+AI36</f>
        <v>141270.45041442671</v>
      </c>
      <c r="AJ42" s="177">
        <f t="shared" si="54"/>
        <v>154849.73152645768</v>
      </c>
      <c r="AK42" s="264"/>
      <c r="AL42" s="177">
        <f t="shared" ref="AL42:AO42" si="55">+AL38+AL36</f>
        <v>-49556.996522265887</v>
      </c>
      <c r="AM42" s="177">
        <f t="shared" si="55"/>
        <v>21862.523739171633</v>
      </c>
      <c r="AN42" s="177">
        <f t="shared" si="55"/>
        <v>75835.825322937788</v>
      </c>
      <c r="AO42" s="177">
        <f t="shared" si="55"/>
        <v>9761.0273745453578</v>
      </c>
      <c r="AP42" s="177">
        <f>+AP38+AP36</f>
        <v>53282.230062593968</v>
      </c>
      <c r="AQ42" s="177">
        <f>+AQ38+AQ36</f>
        <v>203290.04960097978</v>
      </c>
      <c r="AR42" s="177">
        <f t="shared" ref="AR42" si="56">+AR38+AR36</f>
        <v>81326.881841997005</v>
      </c>
      <c r="AS42" s="177">
        <f>+AS38+AS36</f>
        <v>243722.10640745537</v>
      </c>
      <c r="AT42" s="177">
        <f>+SUM(AH42:AJ42)</f>
        <v>519522.18194088445</v>
      </c>
    </row>
    <row r="43" spans="1:46" s="5" customFormat="1" ht="15.7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0"/>
      <c r="O43" s="10"/>
      <c r="P43" s="10"/>
      <c r="Q43" s="13"/>
      <c r="R43" s="115"/>
      <c r="S43" s="115"/>
      <c r="T43" s="115"/>
      <c r="U43" s="13"/>
      <c r="V43" s="115"/>
      <c r="W43" s="115"/>
      <c r="X43" s="115"/>
      <c r="Y43" s="13"/>
      <c r="Z43" s="115"/>
      <c r="AA43" s="70"/>
      <c r="AB43" s="70"/>
      <c r="AC43" s="70"/>
      <c r="AD43" s="70"/>
      <c r="AE43" s="70"/>
      <c r="AF43" s="70"/>
      <c r="AG43" s="70"/>
      <c r="AH43" s="70"/>
      <c r="AI43" s="70"/>
      <c r="AJ43" s="245"/>
      <c r="AK43" s="245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6" s="5" customFormat="1" ht="15.75">
      <c r="A44" s="12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5"/>
      <c r="N44" s="10"/>
      <c r="O44" s="10"/>
      <c r="P44" s="10"/>
      <c r="Q44" s="10"/>
      <c r="R44" s="111"/>
      <c r="S44" s="111"/>
      <c r="T44" s="111"/>
      <c r="U44" s="111"/>
      <c r="V44" s="107"/>
      <c r="W44" s="115"/>
      <c r="X44" s="107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250"/>
      <c r="AK44" s="250"/>
      <c r="AL44" s="16"/>
      <c r="AM44" s="16"/>
      <c r="AN44" s="16"/>
      <c r="AO44" s="16"/>
      <c r="AQ44" s="7"/>
      <c r="AR44" s="7"/>
      <c r="AS44" s="7"/>
      <c r="AT44" s="7"/>
    </row>
    <row r="45" spans="1:46" ht="15.75">
      <c r="V45" s="107"/>
      <c r="W45" s="107"/>
      <c r="X45" s="107"/>
      <c r="Y45" s="107"/>
      <c r="AJ45" s="250"/>
      <c r="AK45" s="250"/>
    </row>
    <row r="46" spans="1:46">
      <c r="V46" s="106"/>
      <c r="W46" s="106"/>
      <c r="X46" s="106"/>
      <c r="Y46" s="106"/>
      <c r="AJ46" s="81"/>
      <c r="AK46" s="81"/>
    </row>
    <row r="47" spans="1:46">
      <c r="AJ47" s="81"/>
      <c r="AK47" s="81"/>
    </row>
    <row r="58" spans="2:41" s="6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7"/>
      <c r="AO58" s="5"/>
    </row>
  </sheetData>
  <pageMargins left="0.511811024" right="0.511811024" top="0.78740157499999996" bottom="0.78740157499999996" header="0.31496062000000002" footer="0.31496062000000002"/>
  <pageSetup paperSize="9" scale="41" orientation="landscape" r:id="rId1"/>
  <ignoredErrors>
    <ignoredError sqref="AH23:AJ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tabColor theme="0" tint="-0.14999847407452621"/>
    <pageSetUpPr fitToPage="1"/>
  </sheetPr>
  <dimension ref="A1:XEP39"/>
  <sheetViews>
    <sheetView showGridLines="0" zoomScaleNormal="100" workbookViewId="0">
      <pane xSplit="1" ySplit="6" topLeftCell="AD7" activePane="bottomRight" state="frozen"/>
      <selection activeCell="AC17" sqref="AC17"/>
      <selection pane="topRight" activeCell="AC17" sqref="AC17"/>
      <selection pane="bottomLeft" activeCell="AC17" sqref="AC17"/>
      <selection pane="bottomRight" activeCell="AK36" sqref="AK36"/>
    </sheetView>
  </sheetViews>
  <sheetFormatPr defaultColWidth="9.140625" defaultRowHeight="15" outlineLevelCol="1"/>
  <cols>
    <col min="1" max="1" width="41.5703125" style="1" bestFit="1" customWidth="1"/>
    <col min="2" max="29" width="15.7109375" style="1" hidden="1" customWidth="1" outlineLevel="1"/>
    <col min="30" max="30" width="15.7109375" style="1" customWidth="1" collapsed="1"/>
    <col min="31" max="36" width="15.7109375" style="1" customWidth="1"/>
    <col min="37" max="37" width="15.7109375" style="81" customWidth="1"/>
    <col min="38" max="38" width="15.7109375" style="4" customWidth="1"/>
    <col min="39" max="46" width="15.7109375" style="1" customWidth="1"/>
    <col min="47" max="47" width="13.7109375" style="1" bestFit="1" customWidth="1"/>
    <col min="48" max="48" width="13.5703125" style="1" bestFit="1" customWidth="1"/>
    <col min="49" max="49" width="10.140625" style="1" bestFit="1" customWidth="1"/>
    <col min="50" max="53" width="11.42578125" style="1" bestFit="1" customWidth="1"/>
    <col min="54" max="54" width="10" style="1" bestFit="1" customWidth="1"/>
    <col min="55" max="16384" width="9.140625" style="1"/>
  </cols>
  <sheetData>
    <row r="1" spans="1:1010 1026:2034 2050:3058 3074:4082 4098:5106 5122:6130 6146:7154 7170:8178 8194:9202 9218:10226 10242:11250 11266:12274 12290:13298 13314:14322 14338:15346 15362:16370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M1" s="3"/>
      <c r="AN1" s="3"/>
    </row>
    <row r="2" spans="1:1010 1026:2034 2050:3058 3074:4082 4098:5106 5122:6130 6146:7154 7170:8178 8194:9202 9218:10226 10242:11250 11266:12274 12290:13298 13314:14322 14338:15346 15362:16370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01"/>
      <c r="AL2" s="40"/>
      <c r="AM2" s="40"/>
      <c r="AN2" s="41"/>
      <c r="AO2" s="40"/>
      <c r="AP2" s="40"/>
      <c r="AQ2" s="40"/>
      <c r="AR2" s="40"/>
      <c r="AS2" s="40"/>
      <c r="AT2" s="40"/>
    </row>
    <row r="3" spans="1:1010 1026:2034 2050:3058 3074:4082 4098:5106 5122:6130 6146:7154 7170:8178 8194:9202 9218:10226 10242:11250 11266:12274 12290:13298 13314:14322 14338:15346 15362:16370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201"/>
      <c r="AL3" s="40"/>
      <c r="AM3" s="40"/>
      <c r="AN3" s="41"/>
      <c r="AO3" s="40"/>
      <c r="AP3" s="40"/>
      <c r="AQ3" s="40"/>
      <c r="AR3" s="40"/>
      <c r="AS3" s="40"/>
      <c r="AT3" s="40"/>
    </row>
    <row r="4" spans="1:1010 1026:2034 2050:3058 3074:4082 4098:5106 5122:6130 6146:7154 7170:8178 8194:9202 9218:10226 10242:11250 11266:12274 12290:13298 13314:14322 14338:15346 15362:16370" s="25" customFormat="1" ht="15.75">
      <c r="A4" s="73" t="s">
        <v>234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02"/>
      <c r="AL4" s="20"/>
      <c r="AM4" s="22"/>
      <c r="AN4" s="20"/>
      <c r="AO4" s="20"/>
      <c r="AP4" s="20"/>
      <c r="AQ4" s="20"/>
      <c r="AR4" s="20"/>
      <c r="AS4" s="20"/>
      <c r="AT4" s="20"/>
    </row>
    <row r="5" spans="1:1010 1026:2034 2050:3058 3074:4082 4098:5106 5122:6130 6146:7154 7170:8178 8194:9202 9218:10226 10242:11250 11266:12274 12290:13298 13314:14322 14338:15346 15362:16370" s="5" customFormat="1" ht="9.75" customHeight="1">
      <c r="A5" s="39"/>
      <c r="B5" s="93">
        <f>+B7+B8-B24</f>
        <v>0</v>
      </c>
      <c r="C5" s="93">
        <f t="shared" ref="C5:P5" si="0">+C7+C8-C24</f>
        <v>0</v>
      </c>
      <c r="D5" s="93">
        <f t="shared" si="0"/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3">
        <f t="shared" si="0"/>
        <v>0</v>
      </c>
      <c r="P5" s="93">
        <f t="shared" si="0"/>
        <v>0</v>
      </c>
      <c r="Q5" s="93">
        <f>+Q7+Q8-Q24</f>
        <v>0</v>
      </c>
      <c r="R5" s="93">
        <f>+R7+R8-R24</f>
        <v>0</v>
      </c>
      <c r="S5" s="93">
        <f>+S7+S8-S24</f>
        <v>0</v>
      </c>
      <c r="T5" s="93">
        <f t="shared" ref="T5:U5" si="1">+T7+T8-T24</f>
        <v>0</v>
      </c>
      <c r="U5" s="93">
        <f t="shared" si="1"/>
        <v>0</v>
      </c>
      <c r="V5" s="93">
        <f>+V7+V8-V24</f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203"/>
      <c r="AL5" s="93"/>
      <c r="AM5" s="93"/>
      <c r="AN5" s="93"/>
      <c r="AO5" s="93"/>
      <c r="AP5" s="93"/>
      <c r="AQ5" s="93"/>
      <c r="AR5" s="93"/>
      <c r="AS5" s="93"/>
      <c r="AT5" s="93"/>
    </row>
    <row r="6" spans="1:1010 1026:2034 2050:3058 3074:4082 4098:5106 5122:6130 6146:7154 7170:8178 8194:9202 9218:10226 10242:11250 11266:12274 12290:13298 13314:14322 14338:15346 15362:16370" s="210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105</v>
      </c>
      <c r="T6" s="209" t="s">
        <v>106</v>
      </c>
      <c r="U6" s="209" t="s">
        <v>108</v>
      </c>
      <c r="V6" s="209" t="s">
        <v>116</v>
      </c>
      <c r="W6" s="209" t="s">
        <v>118</v>
      </c>
      <c r="X6" s="209" t="s">
        <v>121</v>
      </c>
      <c r="Y6" s="209" t="s">
        <v>122</v>
      </c>
      <c r="Z6" s="209" t="s">
        <v>134</v>
      </c>
      <c r="AA6" s="209" t="s">
        <v>137</v>
      </c>
      <c r="AB6" s="209" t="s">
        <v>139</v>
      </c>
      <c r="AC6" s="209" t="s">
        <v>141</v>
      </c>
      <c r="AD6" s="209" t="s">
        <v>143</v>
      </c>
      <c r="AE6" s="209" t="s">
        <v>153</v>
      </c>
      <c r="AF6" s="209" t="s">
        <v>155</v>
      </c>
      <c r="AG6" s="209" t="s">
        <v>158</v>
      </c>
      <c r="AH6" s="209" t="s">
        <v>219</v>
      </c>
      <c r="AI6" s="209" t="s">
        <v>239</v>
      </c>
      <c r="AJ6" s="209" t="s">
        <v>250</v>
      </c>
      <c r="AK6" s="207"/>
      <c r="AL6" s="209">
        <v>2014</v>
      </c>
      <c r="AM6" s="209">
        <v>2015</v>
      </c>
      <c r="AN6" s="209">
        <v>2016</v>
      </c>
      <c r="AO6" s="209">
        <v>2017</v>
      </c>
      <c r="AP6" s="209">
        <v>2018</v>
      </c>
      <c r="AQ6" s="209">
        <v>2019</v>
      </c>
      <c r="AR6" s="209">
        <v>2020</v>
      </c>
      <c r="AS6" s="209">
        <v>2021</v>
      </c>
      <c r="AT6" s="209">
        <v>2022</v>
      </c>
      <c r="AX6" s="208"/>
      <c r="BN6" s="208"/>
      <c r="CD6" s="208"/>
      <c r="CT6" s="208"/>
      <c r="DJ6" s="208"/>
      <c r="DZ6" s="208"/>
      <c r="EP6" s="208"/>
      <c r="FF6" s="208"/>
      <c r="FV6" s="208"/>
      <c r="GL6" s="208"/>
      <c r="HB6" s="208"/>
      <c r="HR6" s="208"/>
      <c r="IH6" s="208"/>
      <c r="IX6" s="208"/>
      <c r="JN6" s="208"/>
      <c r="KD6" s="208"/>
      <c r="KT6" s="208"/>
      <c r="LJ6" s="208"/>
      <c r="LZ6" s="208"/>
      <c r="MP6" s="208"/>
      <c r="NF6" s="208"/>
      <c r="NV6" s="208"/>
      <c r="OL6" s="208"/>
      <c r="PB6" s="208"/>
      <c r="PR6" s="208"/>
      <c r="QH6" s="208"/>
      <c r="QX6" s="208"/>
      <c r="RN6" s="208"/>
      <c r="SD6" s="208"/>
      <c r="ST6" s="208"/>
      <c r="TJ6" s="208"/>
      <c r="TZ6" s="208"/>
      <c r="UP6" s="208"/>
      <c r="VF6" s="208"/>
      <c r="VV6" s="208"/>
      <c r="WL6" s="208"/>
      <c r="XB6" s="208"/>
      <c r="XR6" s="208"/>
      <c r="YH6" s="208"/>
      <c r="YX6" s="208"/>
      <c r="ZN6" s="208"/>
      <c r="AAD6" s="208"/>
      <c r="AAT6" s="208"/>
      <c r="ABJ6" s="208"/>
      <c r="ABZ6" s="208"/>
      <c r="ACP6" s="208"/>
      <c r="ADF6" s="208"/>
      <c r="ADV6" s="208"/>
      <c r="AEL6" s="208"/>
      <c r="AFB6" s="208"/>
      <c r="AFR6" s="208"/>
      <c r="AGH6" s="208"/>
      <c r="AGX6" s="208"/>
      <c r="AHN6" s="208"/>
      <c r="AID6" s="208"/>
      <c r="AIT6" s="208"/>
      <c r="AJJ6" s="208"/>
      <c r="AJZ6" s="208"/>
      <c r="AKP6" s="208"/>
      <c r="ALF6" s="208"/>
      <c r="ALV6" s="208"/>
      <c r="AML6" s="208"/>
      <c r="ANB6" s="208"/>
      <c r="ANR6" s="208"/>
      <c r="AOH6" s="208"/>
      <c r="AOX6" s="208"/>
      <c r="APN6" s="208"/>
      <c r="AQD6" s="208"/>
      <c r="AQT6" s="208"/>
      <c r="ARJ6" s="208"/>
      <c r="ARZ6" s="208"/>
      <c r="ASP6" s="208"/>
      <c r="ATF6" s="208"/>
      <c r="ATV6" s="208"/>
      <c r="AUL6" s="208"/>
      <c r="AVB6" s="208"/>
      <c r="AVR6" s="208"/>
      <c r="AWH6" s="208"/>
      <c r="AWX6" s="208"/>
      <c r="AXN6" s="208"/>
      <c r="AYD6" s="208"/>
      <c r="AYT6" s="208"/>
      <c r="AZJ6" s="208"/>
      <c r="AZZ6" s="208"/>
      <c r="BAP6" s="208"/>
      <c r="BBF6" s="208"/>
      <c r="BBV6" s="208"/>
      <c r="BCL6" s="208"/>
      <c r="BDB6" s="208"/>
      <c r="BDR6" s="208"/>
      <c r="BEH6" s="208"/>
      <c r="BEX6" s="208"/>
      <c r="BFN6" s="208"/>
      <c r="BGD6" s="208"/>
      <c r="BGT6" s="208"/>
      <c r="BHJ6" s="208"/>
      <c r="BHZ6" s="208"/>
      <c r="BIP6" s="208"/>
      <c r="BJF6" s="208"/>
      <c r="BJV6" s="208"/>
      <c r="BKL6" s="208"/>
      <c r="BLB6" s="208"/>
      <c r="BLR6" s="208"/>
      <c r="BMH6" s="208"/>
      <c r="BMX6" s="208"/>
      <c r="BNN6" s="208"/>
      <c r="BOD6" s="208"/>
      <c r="BOT6" s="208"/>
      <c r="BPJ6" s="208"/>
      <c r="BPZ6" s="208"/>
      <c r="BQP6" s="208"/>
      <c r="BRF6" s="208"/>
      <c r="BRV6" s="208"/>
      <c r="BSL6" s="208"/>
      <c r="BTB6" s="208"/>
      <c r="BTR6" s="208"/>
      <c r="BUH6" s="208"/>
      <c r="BUX6" s="208"/>
      <c r="BVN6" s="208"/>
      <c r="BWD6" s="208"/>
      <c r="BWT6" s="208"/>
      <c r="BXJ6" s="208"/>
      <c r="BXZ6" s="208"/>
      <c r="BYP6" s="208"/>
      <c r="BZF6" s="208"/>
      <c r="BZV6" s="208"/>
      <c r="CAL6" s="208"/>
      <c r="CBB6" s="208"/>
      <c r="CBR6" s="208"/>
      <c r="CCH6" s="208"/>
      <c r="CCX6" s="208"/>
      <c r="CDN6" s="208"/>
      <c r="CED6" s="208"/>
      <c r="CET6" s="208"/>
      <c r="CFJ6" s="208"/>
      <c r="CFZ6" s="208"/>
      <c r="CGP6" s="208"/>
      <c r="CHF6" s="208"/>
      <c r="CHV6" s="208"/>
      <c r="CIL6" s="208"/>
      <c r="CJB6" s="208"/>
      <c r="CJR6" s="208"/>
      <c r="CKH6" s="208"/>
      <c r="CKX6" s="208"/>
      <c r="CLN6" s="208"/>
      <c r="CMD6" s="208"/>
      <c r="CMT6" s="208"/>
      <c r="CNJ6" s="208"/>
      <c r="CNZ6" s="208"/>
      <c r="COP6" s="208"/>
      <c r="CPF6" s="208"/>
      <c r="CPV6" s="208"/>
      <c r="CQL6" s="208"/>
      <c r="CRB6" s="208"/>
      <c r="CRR6" s="208"/>
      <c r="CSH6" s="208"/>
      <c r="CSX6" s="208"/>
      <c r="CTN6" s="208"/>
      <c r="CUD6" s="208"/>
      <c r="CUT6" s="208"/>
      <c r="CVJ6" s="208"/>
      <c r="CVZ6" s="208"/>
      <c r="CWP6" s="208"/>
      <c r="CXF6" s="208"/>
      <c r="CXV6" s="208"/>
      <c r="CYL6" s="208"/>
      <c r="CZB6" s="208"/>
      <c r="CZR6" s="208"/>
      <c r="DAH6" s="208"/>
      <c r="DAX6" s="208"/>
      <c r="DBN6" s="208"/>
      <c r="DCD6" s="208"/>
      <c r="DCT6" s="208"/>
      <c r="DDJ6" s="208"/>
      <c r="DDZ6" s="208"/>
      <c r="DEP6" s="208"/>
      <c r="DFF6" s="208"/>
      <c r="DFV6" s="208"/>
      <c r="DGL6" s="208"/>
      <c r="DHB6" s="208"/>
      <c r="DHR6" s="208"/>
      <c r="DIH6" s="208"/>
      <c r="DIX6" s="208"/>
      <c r="DJN6" s="208"/>
      <c r="DKD6" s="208"/>
      <c r="DKT6" s="208"/>
      <c r="DLJ6" s="208"/>
      <c r="DLZ6" s="208"/>
      <c r="DMP6" s="208"/>
      <c r="DNF6" s="208"/>
      <c r="DNV6" s="208"/>
      <c r="DOL6" s="208"/>
      <c r="DPB6" s="208"/>
      <c r="DPR6" s="208"/>
      <c r="DQH6" s="208"/>
      <c r="DQX6" s="208"/>
      <c r="DRN6" s="208"/>
      <c r="DSD6" s="208"/>
      <c r="DST6" s="208"/>
      <c r="DTJ6" s="208"/>
      <c r="DTZ6" s="208"/>
      <c r="DUP6" s="208"/>
      <c r="DVF6" s="208"/>
      <c r="DVV6" s="208"/>
      <c r="DWL6" s="208"/>
      <c r="DXB6" s="208"/>
      <c r="DXR6" s="208"/>
      <c r="DYH6" s="208"/>
      <c r="DYX6" s="208"/>
      <c r="DZN6" s="208"/>
      <c r="EAD6" s="208"/>
      <c r="EAT6" s="208"/>
      <c r="EBJ6" s="208"/>
      <c r="EBZ6" s="208"/>
      <c r="ECP6" s="208"/>
      <c r="EDF6" s="208"/>
      <c r="EDV6" s="208"/>
      <c r="EEL6" s="208"/>
      <c r="EFB6" s="208"/>
      <c r="EFR6" s="208"/>
      <c r="EGH6" s="208"/>
      <c r="EGX6" s="208"/>
      <c r="EHN6" s="208"/>
      <c r="EID6" s="208"/>
      <c r="EIT6" s="208"/>
      <c r="EJJ6" s="208"/>
      <c r="EJZ6" s="208"/>
      <c r="EKP6" s="208"/>
      <c r="ELF6" s="208"/>
      <c r="ELV6" s="208"/>
      <c r="EML6" s="208"/>
      <c r="ENB6" s="208"/>
      <c r="ENR6" s="208"/>
      <c r="EOH6" s="208"/>
      <c r="EOX6" s="208"/>
      <c r="EPN6" s="208"/>
      <c r="EQD6" s="208"/>
      <c r="EQT6" s="208"/>
      <c r="ERJ6" s="208"/>
      <c r="ERZ6" s="208"/>
      <c r="ESP6" s="208"/>
      <c r="ETF6" s="208"/>
      <c r="ETV6" s="208"/>
      <c r="EUL6" s="208"/>
      <c r="EVB6" s="208"/>
      <c r="EVR6" s="208"/>
      <c r="EWH6" s="208"/>
      <c r="EWX6" s="208"/>
      <c r="EXN6" s="208"/>
      <c r="EYD6" s="208"/>
      <c r="EYT6" s="208"/>
      <c r="EZJ6" s="208"/>
      <c r="EZZ6" s="208"/>
      <c r="FAP6" s="208"/>
      <c r="FBF6" s="208"/>
      <c r="FBV6" s="208"/>
      <c r="FCL6" s="208"/>
      <c r="FDB6" s="208"/>
      <c r="FDR6" s="208"/>
      <c r="FEH6" s="208"/>
      <c r="FEX6" s="208"/>
      <c r="FFN6" s="208"/>
      <c r="FGD6" s="208"/>
      <c r="FGT6" s="208"/>
      <c r="FHJ6" s="208"/>
      <c r="FHZ6" s="208"/>
      <c r="FIP6" s="208"/>
      <c r="FJF6" s="208"/>
      <c r="FJV6" s="208"/>
      <c r="FKL6" s="208"/>
      <c r="FLB6" s="208"/>
      <c r="FLR6" s="208"/>
      <c r="FMH6" s="208"/>
      <c r="FMX6" s="208"/>
      <c r="FNN6" s="208"/>
      <c r="FOD6" s="208"/>
      <c r="FOT6" s="208"/>
      <c r="FPJ6" s="208"/>
      <c r="FPZ6" s="208"/>
      <c r="FQP6" s="208"/>
      <c r="FRF6" s="208"/>
      <c r="FRV6" s="208"/>
      <c r="FSL6" s="208"/>
      <c r="FTB6" s="208"/>
      <c r="FTR6" s="208"/>
      <c r="FUH6" s="208"/>
      <c r="FUX6" s="208"/>
      <c r="FVN6" s="208"/>
      <c r="FWD6" s="208"/>
      <c r="FWT6" s="208"/>
      <c r="FXJ6" s="208"/>
      <c r="FXZ6" s="208"/>
      <c r="FYP6" s="208"/>
      <c r="FZF6" s="208"/>
      <c r="FZV6" s="208"/>
      <c r="GAL6" s="208"/>
      <c r="GBB6" s="208"/>
      <c r="GBR6" s="208"/>
      <c r="GCH6" s="208"/>
      <c r="GCX6" s="208"/>
      <c r="GDN6" s="208"/>
      <c r="GED6" s="208"/>
      <c r="GET6" s="208"/>
      <c r="GFJ6" s="208"/>
      <c r="GFZ6" s="208"/>
      <c r="GGP6" s="208"/>
      <c r="GHF6" s="208"/>
      <c r="GHV6" s="208"/>
      <c r="GIL6" s="208"/>
      <c r="GJB6" s="208"/>
      <c r="GJR6" s="208"/>
      <c r="GKH6" s="208"/>
      <c r="GKX6" s="208"/>
      <c r="GLN6" s="208"/>
      <c r="GMD6" s="208"/>
      <c r="GMT6" s="208"/>
      <c r="GNJ6" s="208"/>
      <c r="GNZ6" s="208"/>
      <c r="GOP6" s="208"/>
      <c r="GPF6" s="208"/>
      <c r="GPV6" s="208"/>
      <c r="GQL6" s="208"/>
      <c r="GRB6" s="208"/>
      <c r="GRR6" s="208"/>
      <c r="GSH6" s="208"/>
      <c r="GSX6" s="208"/>
      <c r="GTN6" s="208"/>
      <c r="GUD6" s="208"/>
      <c r="GUT6" s="208"/>
      <c r="GVJ6" s="208"/>
      <c r="GVZ6" s="208"/>
      <c r="GWP6" s="208"/>
      <c r="GXF6" s="208"/>
      <c r="GXV6" s="208"/>
      <c r="GYL6" s="208"/>
      <c r="GZB6" s="208"/>
      <c r="GZR6" s="208"/>
      <c r="HAH6" s="208"/>
      <c r="HAX6" s="208"/>
      <c r="HBN6" s="208"/>
      <c r="HCD6" s="208"/>
      <c r="HCT6" s="208"/>
      <c r="HDJ6" s="208"/>
      <c r="HDZ6" s="208"/>
      <c r="HEP6" s="208"/>
      <c r="HFF6" s="208"/>
      <c r="HFV6" s="208"/>
      <c r="HGL6" s="208"/>
      <c r="HHB6" s="208"/>
      <c r="HHR6" s="208"/>
      <c r="HIH6" s="208"/>
      <c r="HIX6" s="208"/>
      <c r="HJN6" s="208"/>
      <c r="HKD6" s="208"/>
      <c r="HKT6" s="208"/>
      <c r="HLJ6" s="208"/>
      <c r="HLZ6" s="208"/>
      <c r="HMP6" s="208"/>
      <c r="HNF6" s="208"/>
      <c r="HNV6" s="208"/>
      <c r="HOL6" s="208"/>
      <c r="HPB6" s="208"/>
      <c r="HPR6" s="208"/>
      <c r="HQH6" s="208"/>
      <c r="HQX6" s="208"/>
      <c r="HRN6" s="208"/>
      <c r="HSD6" s="208"/>
      <c r="HST6" s="208"/>
      <c r="HTJ6" s="208"/>
      <c r="HTZ6" s="208"/>
      <c r="HUP6" s="208"/>
      <c r="HVF6" s="208"/>
      <c r="HVV6" s="208"/>
      <c r="HWL6" s="208"/>
      <c r="HXB6" s="208"/>
      <c r="HXR6" s="208"/>
      <c r="HYH6" s="208"/>
      <c r="HYX6" s="208"/>
      <c r="HZN6" s="208"/>
      <c r="IAD6" s="208"/>
      <c r="IAT6" s="208"/>
      <c r="IBJ6" s="208"/>
      <c r="IBZ6" s="208"/>
      <c r="ICP6" s="208"/>
      <c r="IDF6" s="208"/>
      <c r="IDV6" s="208"/>
      <c r="IEL6" s="208"/>
      <c r="IFB6" s="208"/>
      <c r="IFR6" s="208"/>
      <c r="IGH6" s="208"/>
      <c r="IGX6" s="208"/>
      <c r="IHN6" s="208"/>
      <c r="IID6" s="208"/>
      <c r="IIT6" s="208"/>
      <c r="IJJ6" s="208"/>
      <c r="IJZ6" s="208"/>
      <c r="IKP6" s="208"/>
      <c r="ILF6" s="208"/>
      <c r="ILV6" s="208"/>
      <c r="IML6" s="208"/>
      <c r="INB6" s="208"/>
      <c r="INR6" s="208"/>
      <c r="IOH6" s="208"/>
      <c r="IOX6" s="208"/>
      <c r="IPN6" s="208"/>
      <c r="IQD6" s="208"/>
      <c r="IQT6" s="208"/>
      <c r="IRJ6" s="208"/>
      <c r="IRZ6" s="208"/>
      <c r="ISP6" s="208"/>
      <c r="ITF6" s="208"/>
      <c r="ITV6" s="208"/>
      <c r="IUL6" s="208"/>
      <c r="IVB6" s="208"/>
      <c r="IVR6" s="208"/>
      <c r="IWH6" s="208"/>
      <c r="IWX6" s="208"/>
      <c r="IXN6" s="208"/>
      <c r="IYD6" s="208"/>
      <c r="IYT6" s="208"/>
      <c r="IZJ6" s="208"/>
      <c r="IZZ6" s="208"/>
      <c r="JAP6" s="208"/>
      <c r="JBF6" s="208"/>
      <c r="JBV6" s="208"/>
      <c r="JCL6" s="208"/>
      <c r="JDB6" s="208"/>
      <c r="JDR6" s="208"/>
      <c r="JEH6" s="208"/>
      <c r="JEX6" s="208"/>
      <c r="JFN6" s="208"/>
      <c r="JGD6" s="208"/>
      <c r="JGT6" s="208"/>
      <c r="JHJ6" s="208"/>
      <c r="JHZ6" s="208"/>
      <c r="JIP6" s="208"/>
      <c r="JJF6" s="208"/>
      <c r="JJV6" s="208"/>
      <c r="JKL6" s="208"/>
      <c r="JLB6" s="208"/>
      <c r="JLR6" s="208"/>
      <c r="JMH6" s="208"/>
      <c r="JMX6" s="208"/>
      <c r="JNN6" s="208"/>
      <c r="JOD6" s="208"/>
      <c r="JOT6" s="208"/>
      <c r="JPJ6" s="208"/>
      <c r="JPZ6" s="208"/>
      <c r="JQP6" s="208"/>
      <c r="JRF6" s="208"/>
      <c r="JRV6" s="208"/>
      <c r="JSL6" s="208"/>
      <c r="JTB6" s="208"/>
      <c r="JTR6" s="208"/>
      <c r="JUH6" s="208"/>
      <c r="JUX6" s="208"/>
      <c r="JVN6" s="208"/>
      <c r="JWD6" s="208"/>
      <c r="JWT6" s="208"/>
      <c r="JXJ6" s="208"/>
      <c r="JXZ6" s="208"/>
      <c r="JYP6" s="208"/>
      <c r="JZF6" s="208"/>
      <c r="JZV6" s="208"/>
      <c r="KAL6" s="208"/>
      <c r="KBB6" s="208"/>
      <c r="KBR6" s="208"/>
      <c r="KCH6" s="208"/>
      <c r="KCX6" s="208"/>
      <c r="KDN6" s="208"/>
      <c r="KED6" s="208"/>
      <c r="KET6" s="208"/>
      <c r="KFJ6" s="208"/>
      <c r="KFZ6" s="208"/>
      <c r="KGP6" s="208"/>
      <c r="KHF6" s="208"/>
      <c r="KHV6" s="208"/>
      <c r="KIL6" s="208"/>
      <c r="KJB6" s="208"/>
      <c r="KJR6" s="208"/>
      <c r="KKH6" s="208"/>
      <c r="KKX6" s="208"/>
      <c r="KLN6" s="208"/>
      <c r="KMD6" s="208"/>
      <c r="KMT6" s="208"/>
      <c r="KNJ6" s="208"/>
      <c r="KNZ6" s="208"/>
      <c r="KOP6" s="208"/>
      <c r="KPF6" s="208"/>
      <c r="KPV6" s="208"/>
      <c r="KQL6" s="208"/>
      <c r="KRB6" s="208"/>
      <c r="KRR6" s="208"/>
      <c r="KSH6" s="208"/>
      <c r="KSX6" s="208"/>
      <c r="KTN6" s="208"/>
      <c r="KUD6" s="208"/>
      <c r="KUT6" s="208"/>
      <c r="KVJ6" s="208"/>
      <c r="KVZ6" s="208"/>
      <c r="KWP6" s="208"/>
      <c r="KXF6" s="208"/>
      <c r="KXV6" s="208"/>
      <c r="KYL6" s="208"/>
      <c r="KZB6" s="208"/>
      <c r="KZR6" s="208"/>
      <c r="LAH6" s="208"/>
      <c r="LAX6" s="208"/>
      <c r="LBN6" s="208"/>
      <c r="LCD6" s="208"/>
      <c r="LCT6" s="208"/>
      <c r="LDJ6" s="208"/>
      <c r="LDZ6" s="208"/>
      <c r="LEP6" s="208"/>
      <c r="LFF6" s="208"/>
      <c r="LFV6" s="208"/>
      <c r="LGL6" s="208"/>
      <c r="LHB6" s="208"/>
      <c r="LHR6" s="208"/>
      <c r="LIH6" s="208"/>
      <c r="LIX6" s="208"/>
      <c r="LJN6" s="208"/>
      <c r="LKD6" s="208"/>
      <c r="LKT6" s="208"/>
      <c r="LLJ6" s="208"/>
      <c r="LLZ6" s="208"/>
      <c r="LMP6" s="208"/>
      <c r="LNF6" s="208"/>
      <c r="LNV6" s="208"/>
      <c r="LOL6" s="208"/>
      <c r="LPB6" s="208"/>
      <c r="LPR6" s="208"/>
      <c r="LQH6" s="208"/>
      <c r="LQX6" s="208"/>
      <c r="LRN6" s="208"/>
      <c r="LSD6" s="208"/>
      <c r="LST6" s="208"/>
      <c r="LTJ6" s="208"/>
      <c r="LTZ6" s="208"/>
      <c r="LUP6" s="208"/>
      <c r="LVF6" s="208"/>
      <c r="LVV6" s="208"/>
      <c r="LWL6" s="208"/>
      <c r="LXB6" s="208"/>
      <c r="LXR6" s="208"/>
      <c r="LYH6" s="208"/>
      <c r="LYX6" s="208"/>
      <c r="LZN6" s="208"/>
      <c r="MAD6" s="208"/>
      <c r="MAT6" s="208"/>
      <c r="MBJ6" s="208"/>
      <c r="MBZ6" s="208"/>
      <c r="MCP6" s="208"/>
      <c r="MDF6" s="208"/>
      <c r="MDV6" s="208"/>
      <c r="MEL6" s="208"/>
      <c r="MFB6" s="208"/>
      <c r="MFR6" s="208"/>
      <c r="MGH6" s="208"/>
      <c r="MGX6" s="208"/>
      <c r="MHN6" s="208"/>
      <c r="MID6" s="208"/>
      <c r="MIT6" s="208"/>
      <c r="MJJ6" s="208"/>
      <c r="MJZ6" s="208"/>
      <c r="MKP6" s="208"/>
      <c r="MLF6" s="208"/>
      <c r="MLV6" s="208"/>
      <c r="MML6" s="208"/>
      <c r="MNB6" s="208"/>
      <c r="MNR6" s="208"/>
      <c r="MOH6" s="208"/>
      <c r="MOX6" s="208"/>
      <c r="MPN6" s="208"/>
      <c r="MQD6" s="208"/>
      <c r="MQT6" s="208"/>
      <c r="MRJ6" s="208"/>
      <c r="MRZ6" s="208"/>
      <c r="MSP6" s="208"/>
      <c r="MTF6" s="208"/>
      <c r="MTV6" s="208"/>
      <c r="MUL6" s="208"/>
      <c r="MVB6" s="208"/>
      <c r="MVR6" s="208"/>
      <c r="MWH6" s="208"/>
      <c r="MWX6" s="208"/>
      <c r="MXN6" s="208"/>
      <c r="MYD6" s="208"/>
      <c r="MYT6" s="208"/>
      <c r="MZJ6" s="208"/>
      <c r="MZZ6" s="208"/>
      <c r="NAP6" s="208"/>
      <c r="NBF6" s="208"/>
      <c r="NBV6" s="208"/>
      <c r="NCL6" s="208"/>
      <c r="NDB6" s="208"/>
      <c r="NDR6" s="208"/>
      <c r="NEH6" s="208"/>
      <c r="NEX6" s="208"/>
      <c r="NFN6" s="208"/>
      <c r="NGD6" s="208"/>
      <c r="NGT6" s="208"/>
      <c r="NHJ6" s="208"/>
      <c r="NHZ6" s="208"/>
      <c r="NIP6" s="208"/>
      <c r="NJF6" s="208"/>
      <c r="NJV6" s="208"/>
      <c r="NKL6" s="208"/>
      <c r="NLB6" s="208"/>
      <c r="NLR6" s="208"/>
      <c r="NMH6" s="208"/>
      <c r="NMX6" s="208"/>
      <c r="NNN6" s="208"/>
      <c r="NOD6" s="208"/>
      <c r="NOT6" s="208"/>
      <c r="NPJ6" s="208"/>
      <c r="NPZ6" s="208"/>
      <c r="NQP6" s="208"/>
      <c r="NRF6" s="208"/>
      <c r="NRV6" s="208"/>
      <c r="NSL6" s="208"/>
      <c r="NTB6" s="208"/>
      <c r="NTR6" s="208"/>
      <c r="NUH6" s="208"/>
      <c r="NUX6" s="208"/>
      <c r="NVN6" s="208"/>
      <c r="NWD6" s="208"/>
      <c r="NWT6" s="208"/>
      <c r="NXJ6" s="208"/>
      <c r="NXZ6" s="208"/>
      <c r="NYP6" s="208"/>
      <c r="NZF6" s="208"/>
      <c r="NZV6" s="208"/>
      <c r="OAL6" s="208"/>
      <c r="OBB6" s="208"/>
      <c r="OBR6" s="208"/>
      <c r="OCH6" s="208"/>
      <c r="OCX6" s="208"/>
      <c r="ODN6" s="208"/>
      <c r="OED6" s="208"/>
      <c r="OET6" s="208"/>
      <c r="OFJ6" s="208"/>
      <c r="OFZ6" s="208"/>
      <c r="OGP6" s="208"/>
      <c r="OHF6" s="208"/>
      <c r="OHV6" s="208"/>
      <c r="OIL6" s="208"/>
      <c r="OJB6" s="208"/>
      <c r="OJR6" s="208"/>
      <c r="OKH6" s="208"/>
      <c r="OKX6" s="208"/>
      <c r="OLN6" s="208"/>
      <c r="OMD6" s="208"/>
      <c r="OMT6" s="208"/>
      <c r="ONJ6" s="208"/>
      <c r="ONZ6" s="208"/>
      <c r="OOP6" s="208"/>
      <c r="OPF6" s="208"/>
      <c r="OPV6" s="208"/>
      <c r="OQL6" s="208"/>
      <c r="ORB6" s="208"/>
      <c r="ORR6" s="208"/>
      <c r="OSH6" s="208"/>
      <c r="OSX6" s="208"/>
      <c r="OTN6" s="208"/>
      <c r="OUD6" s="208"/>
      <c r="OUT6" s="208"/>
      <c r="OVJ6" s="208"/>
      <c r="OVZ6" s="208"/>
      <c r="OWP6" s="208"/>
      <c r="OXF6" s="208"/>
      <c r="OXV6" s="208"/>
      <c r="OYL6" s="208"/>
      <c r="OZB6" s="208"/>
      <c r="OZR6" s="208"/>
      <c r="PAH6" s="208"/>
      <c r="PAX6" s="208"/>
      <c r="PBN6" s="208"/>
      <c r="PCD6" s="208"/>
      <c r="PCT6" s="208"/>
      <c r="PDJ6" s="208"/>
      <c r="PDZ6" s="208"/>
      <c r="PEP6" s="208"/>
      <c r="PFF6" s="208"/>
      <c r="PFV6" s="208"/>
      <c r="PGL6" s="208"/>
      <c r="PHB6" s="208"/>
      <c r="PHR6" s="208"/>
      <c r="PIH6" s="208"/>
      <c r="PIX6" s="208"/>
      <c r="PJN6" s="208"/>
      <c r="PKD6" s="208"/>
      <c r="PKT6" s="208"/>
      <c r="PLJ6" s="208"/>
      <c r="PLZ6" s="208"/>
      <c r="PMP6" s="208"/>
      <c r="PNF6" s="208"/>
      <c r="PNV6" s="208"/>
      <c r="POL6" s="208"/>
      <c r="PPB6" s="208"/>
      <c r="PPR6" s="208"/>
      <c r="PQH6" s="208"/>
      <c r="PQX6" s="208"/>
      <c r="PRN6" s="208"/>
      <c r="PSD6" s="208"/>
      <c r="PST6" s="208"/>
      <c r="PTJ6" s="208"/>
      <c r="PTZ6" s="208"/>
      <c r="PUP6" s="208"/>
      <c r="PVF6" s="208"/>
      <c r="PVV6" s="208"/>
      <c r="PWL6" s="208"/>
      <c r="PXB6" s="208"/>
      <c r="PXR6" s="208"/>
      <c r="PYH6" s="208"/>
      <c r="PYX6" s="208"/>
      <c r="PZN6" s="208"/>
      <c r="QAD6" s="208"/>
      <c r="QAT6" s="208"/>
      <c r="QBJ6" s="208"/>
      <c r="QBZ6" s="208"/>
      <c r="QCP6" s="208"/>
      <c r="QDF6" s="208"/>
      <c r="QDV6" s="208"/>
      <c r="QEL6" s="208"/>
      <c r="QFB6" s="208"/>
      <c r="QFR6" s="208"/>
      <c r="QGH6" s="208"/>
      <c r="QGX6" s="208"/>
      <c r="QHN6" s="208"/>
      <c r="QID6" s="208"/>
      <c r="QIT6" s="208"/>
      <c r="QJJ6" s="208"/>
      <c r="QJZ6" s="208"/>
      <c r="QKP6" s="208"/>
      <c r="QLF6" s="208"/>
      <c r="QLV6" s="208"/>
      <c r="QML6" s="208"/>
      <c r="QNB6" s="208"/>
      <c r="QNR6" s="208"/>
      <c r="QOH6" s="208"/>
      <c r="QOX6" s="208"/>
      <c r="QPN6" s="208"/>
      <c r="QQD6" s="208"/>
      <c r="QQT6" s="208"/>
      <c r="QRJ6" s="208"/>
      <c r="QRZ6" s="208"/>
      <c r="QSP6" s="208"/>
      <c r="QTF6" s="208"/>
      <c r="QTV6" s="208"/>
      <c r="QUL6" s="208"/>
      <c r="QVB6" s="208"/>
      <c r="QVR6" s="208"/>
      <c r="QWH6" s="208"/>
      <c r="QWX6" s="208"/>
      <c r="QXN6" s="208"/>
      <c r="QYD6" s="208"/>
      <c r="QYT6" s="208"/>
      <c r="QZJ6" s="208"/>
      <c r="QZZ6" s="208"/>
      <c r="RAP6" s="208"/>
      <c r="RBF6" s="208"/>
      <c r="RBV6" s="208"/>
      <c r="RCL6" s="208"/>
      <c r="RDB6" s="208"/>
      <c r="RDR6" s="208"/>
      <c r="REH6" s="208"/>
      <c r="REX6" s="208"/>
      <c r="RFN6" s="208"/>
      <c r="RGD6" s="208"/>
      <c r="RGT6" s="208"/>
      <c r="RHJ6" s="208"/>
      <c r="RHZ6" s="208"/>
      <c r="RIP6" s="208"/>
      <c r="RJF6" s="208"/>
      <c r="RJV6" s="208"/>
      <c r="RKL6" s="208"/>
      <c r="RLB6" s="208"/>
      <c r="RLR6" s="208"/>
      <c r="RMH6" s="208"/>
      <c r="RMX6" s="208"/>
      <c r="RNN6" s="208"/>
      <c r="ROD6" s="208"/>
      <c r="ROT6" s="208"/>
      <c r="RPJ6" s="208"/>
      <c r="RPZ6" s="208"/>
      <c r="RQP6" s="208"/>
      <c r="RRF6" s="208"/>
      <c r="RRV6" s="208"/>
      <c r="RSL6" s="208"/>
      <c r="RTB6" s="208"/>
      <c r="RTR6" s="208"/>
      <c r="RUH6" s="208"/>
      <c r="RUX6" s="208"/>
      <c r="RVN6" s="208"/>
      <c r="RWD6" s="208"/>
      <c r="RWT6" s="208"/>
      <c r="RXJ6" s="208"/>
      <c r="RXZ6" s="208"/>
      <c r="RYP6" s="208"/>
      <c r="RZF6" s="208"/>
      <c r="RZV6" s="208"/>
      <c r="SAL6" s="208"/>
      <c r="SBB6" s="208"/>
      <c r="SBR6" s="208"/>
      <c r="SCH6" s="208"/>
      <c r="SCX6" s="208"/>
      <c r="SDN6" s="208"/>
      <c r="SED6" s="208"/>
      <c r="SET6" s="208"/>
      <c r="SFJ6" s="208"/>
      <c r="SFZ6" s="208"/>
      <c r="SGP6" s="208"/>
      <c r="SHF6" s="208"/>
      <c r="SHV6" s="208"/>
      <c r="SIL6" s="208"/>
      <c r="SJB6" s="208"/>
      <c r="SJR6" s="208"/>
      <c r="SKH6" s="208"/>
      <c r="SKX6" s="208"/>
      <c r="SLN6" s="208"/>
      <c r="SMD6" s="208"/>
      <c r="SMT6" s="208"/>
      <c r="SNJ6" s="208"/>
      <c r="SNZ6" s="208"/>
      <c r="SOP6" s="208"/>
      <c r="SPF6" s="208"/>
      <c r="SPV6" s="208"/>
      <c r="SQL6" s="208"/>
      <c r="SRB6" s="208"/>
      <c r="SRR6" s="208"/>
      <c r="SSH6" s="208"/>
      <c r="SSX6" s="208"/>
      <c r="STN6" s="208"/>
      <c r="SUD6" s="208"/>
      <c r="SUT6" s="208"/>
      <c r="SVJ6" s="208"/>
      <c r="SVZ6" s="208"/>
      <c r="SWP6" s="208"/>
      <c r="SXF6" s="208"/>
      <c r="SXV6" s="208"/>
      <c r="SYL6" s="208"/>
      <c r="SZB6" s="208"/>
      <c r="SZR6" s="208"/>
      <c r="TAH6" s="208"/>
      <c r="TAX6" s="208"/>
      <c r="TBN6" s="208"/>
      <c r="TCD6" s="208"/>
      <c r="TCT6" s="208"/>
      <c r="TDJ6" s="208"/>
      <c r="TDZ6" s="208"/>
      <c r="TEP6" s="208"/>
      <c r="TFF6" s="208"/>
      <c r="TFV6" s="208"/>
      <c r="TGL6" s="208"/>
      <c r="THB6" s="208"/>
      <c r="THR6" s="208"/>
      <c r="TIH6" s="208"/>
      <c r="TIX6" s="208"/>
      <c r="TJN6" s="208"/>
      <c r="TKD6" s="208"/>
      <c r="TKT6" s="208"/>
      <c r="TLJ6" s="208"/>
      <c r="TLZ6" s="208"/>
      <c r="TMP6" s="208"/>
      <c r="TNF6" s="208"/>
      <c r="TNV6" s="208"/>
      <c r="TOL6" s="208"/>
      <c r="TPB6" s="208"/>
      <c r="TPR6" s="208"/>
      <c r="TQH6" s="208"/>
      <c r="TQX6" s="208"/>
      <c r="TRN6" s="208"/>
      <c r="TSD6" s="208"/>
      <c r="TST6" s="208"/>
      <c r="TTJ6" s="208"/>
      <c r="TTZ6" s="208"/>
      <c r="TUP6" s="208"/>
      <c r="TVF6" s="208"/>
      <c r="TVV6" s="208"/>
      <c r="TWL6" s="208"/>
      <c r="TXB6" s="208"/>
      <c r="TXR6" s="208"/>
      <c r="TYH6" s="208"/>
      <c r="TYX6" s="208"/>
      <c r="TZN6" s="208"/>
      <c r="UAD6" s="208"/>
      <c r="UAT6" s="208"/>
      <c r="UBJ6" s="208"/>
      <c r="UBZ6" s="208"/>
      <c r="UCP6" s="208"/>
      <c r="UDF6" s="208"/>
      <c r="UDV6" s="208"/>
      <c r="UEL6" s="208"/>
      <c r="UFB6" s="208"/>
      <c r="UFR6" s="208"/>
      <c r="UGH6" s="208"/>
      <c r="UGX6" s="208"/>
      <c r="UHN6" s="208"/>
      <c r="UID6" s="208"/>
      <c r="UIT6" s="208"/>
      <c r="UJJ6" s="208"/>
      <c r="UJZ6" s="208"/>
      <c r="UKP6" s="208"/>
      <c r="ULF6" s="208"/>
      <c r="ULV6" s="208"/>
      <c r="UML6" s="208"/>
      <c r="UNB6" s="208"/>
      <c r="UNR6" s="208"/>
      <c r="UOH6" s="208"/>
      <c r="UOX6" s="208"/>
      <c r="UPN6" s="208"/>
      <c r="UQD6" s="208"/>
      <c r="UQT6" s="208"/>
      <c r="URJ6" s="208"/>
      <c r="URZ6" s="208"/>
      <c r="USP6" s="208"/>
      <c r="UTF6" s="208"/>
      <c r="UTV6" s="208"/>
      <c r="UUL6" s="208"/>
      <c r="UVB6" s="208"/>
      <c r="UVR6" s="208"/>
      <c r="UWH6" s="208"/>
      <c r="UWX6" s="208"/>
      <c r="UXN6" s="208"/>
      <c r="UYD6" s="208"/>
      <c r="UYT6" s="208"/>
      <c r="UZJ6" s="208"/>
      <c r="UZZ6" s="208"/>
      <c r="VAP6" s="208"/>
      <c r="VBF6" s="208"/>
      <c r="VBV6" s="208"/>
      <c r="VCL6" s="208"/>
      <c r="VDB6" s="208"/>
      <c r="VDR6" s="208"/>
      <c r="VEH6" s="208"/>
      <c r="VEX6" s="208"/>
      <c r="VFN6" s="208"/>
      <c r="VGD6" s="208"/>
      <c r="VGT6" s="208"/>
      <c r="VHJ6" s="208"/>
      <c r="VHZ6" s="208"/>
      <c r="VIP6" s="208"/>
      <c r="VJF6" s="208"/>
      <c r="VJV6" s="208"/>
      <c r="VKL6" s="208"/>
      <c r="VLB6" s="208"/>
      <c r="VLR6" s="208"/>
      <c r="VMH6" s="208"/>
      <c r="VMX6" s="208"/>
      <c r="VNN6" s="208"/>
      <c r="VOD6" s="208"/>
      <c r="VOT6" s="208"/>
      <c r="VPJ6" s="208"/>
      <c r="VPZ6" s="208"/>
      <c r="VQP6" s="208"/>
      <c r="VRF6" s="208"/>
      <c r="VRV6" s="208"/>
      <c r="VSL6" s="208"/>
      <c r="VTB6" s="208"/>
      <c r="VTR6" s="208"/>
      <c r="VUH6" s="208"/>
      <c r="VUX6" s="208"/>
      <c r="VVN6" s="208"/>
      <c r="VWD6" s="208"/>
      <c r="VWT6" s="208"/>
      <c r="VXJ6" s="208"/>
      <c r="VXZ6" s="208"/>
      <c r="VYP6" s="208"/>
      <c r="VZF6" s="208"/>
      <c r="VZV6" s="208"/>
      <c r="WAL6" s="208"/>
      <c r="WBB6" s="208"/>
      <c r="WBR6" s="208"/>
      <c r="WCH6" s="208"/>
      <c r="WCX6" s="208"/>
      <c r="WDN6" s="208"/>
      <c r="WED6" s="208"/>
      <c r="WET6" s="208"/>
      <c r="WFJ6" s="208"/>
      <c r="WFZ6" s="208"/>
      <c r="WGP6" s="208"/>
      <c r="WHF6" s="208"/>
      <c r="WHV6" s="208"/>
      <c r="WIL6" s="208"/>
      <c r="WJB6" s="208"/>
      <c r="WJR6" s="208"/>
      <c r="WKH6" s="208"/>
      <c r="WKX6" s="208"/>
      <c r="WLN6" s="208"/>
      <c r="WMD6" s="208"/>
      <c r="WMT6" s="208"/>
      <c r="WNJ6" s="208"/>
      <c r="WNZ6" s="208"/>
      <c r="WOP6" s="208"/>
      <c r="WPF6" s="208"/>
      <c r="WPV6" s="208"/>
      <c r="WQL6" s="208"/>
      <c r="WRB6" s="208"/>
      <c r="WRR6" s="208"/>
      <c r="WSH6" s="208"/>
      <c r="WSX6" s="208"/>
      <c r="WTN6" s="208"/>
      <c r="WUD6" s="208"/>
      <c r="WUT6" s="208"/>
      <c r="WVJ6" s="208"/>
      <c r="WVZ6" s="208"/>
      <c r="WWP6" s="208"/>
      <c r="WXF6" s="208"/>
      <c r="WXV6" s="208"/>
      <c r="WYL6" s="208"/>
      <c r="WZB6" s="208"/>
      <c r="WZR6" s="208"/>
      <c r="XAH6" s="208"/>
      <c r="XAX6" s="208"/>
      <c r="XBN6" s="208"/>
      <c r="XCD6" s="208"/>
      <c r="XCT6" s="208"/>
      <c r="XDJ6" s="208"/>
      <c r="XDZ6" s="208"/>
      <c r="XEP6" s="208"/>
    </row>
    <row r="7" spans="1:1010 1026:2034 2050:3058 3074:4082 4098:5106 5122:6130 6146:7154 7170:8178 8194:9202 9218:10226 10242:11250 11266:12274 12290:13298 13314:14322 14338:15346 15362:16370" s="8" customFormat="1" ht="19.5" customHeight="1" thickBot="1">
      <c r="A7" s="241" t="s">
        <v>15</v>
      </c>
      <c r="B7" s="242">
        <f>'IS (US$)'!B9</f>
        <v>60639.62783366238</v>
      </c>
      <c r="C7" s="242">
        <f>'IS (US$)'!C9</f>
        <v>61739.71176797861</v>
      </c>
      <c r="D7" s="242">
        <f>'IS (US$)'!D9</f>
        <v>55702.772750616314</v>
      </c>
      <c r="E7" s="242">
        <f>'IS (US$)'!E9</f>
        <v>31077.407318698162</v>
      </c>
      <c r="F7" s="242">
        <f>'IS (US$)'!F9</f>
        <v>1692.1817120896046</v>
      </c>
      <c r="G7" s="242">
        <f>'IS (US$)'!G9</f>
        <v>31526.330477059382</v>
      </c>
      <c r="H7" s="242">
        <f>'IS (US$)'!H9</f>
        <v>36127.514939331086</v>
      </c>
      <c r="I7" s="242">
        <f>'IS (US$)'!I9</f>
        <v>6102.3992529136576</v>
      </c>
      <c r="J7" s="242">
        <f>'IS (US$)'!J9</f>
        <v>10653.490922113906</v>
      </c>
      <c r="K7" s="242">
        <f>'IS (US$)'!K9</f>
        <v>29519.45738528412</v>
      </c>
      <c r="L7" s="242">
        <f>'IS (US$)'!L9</f>
        <v>42899.271363692147</v>
      </c>
      <c r="M7" s="242">
        <f>'IS (US$)'!M9</f>
        <v>34532.095359138169</v>
      </c>
      <c r="N7" s="242">
        <f>'IS (US$)'!N9</f>
        <v>23793.494803002384</v>
      </c>
      <c r="O7" s="242">
        <f>'IS (US$)'!O9</f>
        <v>48360.574951809067</v>
      </c>
      <c r="P7" s="242">
        <f>'IS (US$)'!P9</f>
        <v>34792.773365847868</v>
      </c>
      <c r="Q7" s="242">
        <f>'IS (US$)'!Q9</f>
        <v>59575.481835714294</v>
      </c>
      <c r="R7" s="242">
        <f>'IS (US$)'!R9</f>
        <v>36089.222674708733</v>
      </c>
      <c r="S7" s="242">
        <f>'IS (US$)'!S9</f>
        <v>66335.069294209752</v>
      </c>
      <c r="T7" s="242">
        <f>'IS (US$)'!T9</f>
        <v>56874.816432388303</v>
      </c>
      <c r="U7" s="242">
        <f>'IS (US$)'!U9</f>
        <v>70242.831468910386</v>
      </c>
      <c r="V7" s="242">
        <f>'IS (US$)'!V9</f>
        <v>36909.05923111341</v>
      </c>
      <c r="W7" s="242">
        <f>'IS (US$)'!W9</f>
        <v>139845.86211375755</v>
      </c>
      <c r="X7" s="242">
        <f>'IS (US$)'!X9</f>
        <v>100462.70454341942</v>
      </c>
      <c r="Y7" s="242">
        <f>'IS (US$)'!Y9</f>
        <v>135543.02286084357</v>
      </c>
      <c r="Z7" s="242">
        <f>'IS (US$)'!Z9</f>
        <v>49994.884110443047</v>
      </c>
      <c r="AA7" s="242">
        <f>'IS (US$)'!AA9</f>
        <v>58093.404579077825</v>
      </c>
      <c r="AB7" s="242">
        <f>'IS (US$)'!AB9</f>
        <v>90856.662853492104</v>
      </c>
      <c r="AC7" s="242">
        <f>'IS (US$)'!AC9</f>
        <v>162977.09404138743</v>
      </c>
      <c r="AD7" s="242">
        <f>'IS (US$)'!AD9</f>
        <v>119656.23213346282</v>
      </c>
      <c r="AE7" s="242">
        <f>+'IS (US$)'!AE9</f>
        <v>193112.78166224001</v>
      </c>
      <c r="AF7" s="242">
        <f>+'IS (US$)'!AF9</f>
        <v>179611.08286951945</v>
      </c>
      <c r="AG7" s="242">
        <f>+'IS (US$)'!AG9</f>
        <v>318389.74314946076</v>
      </c>
      <c r="AH7" s="242">
        <f>+'IS (US$)'!AH9</f>
        <v>309676</v>
      </c>
      <c r="AI7" s="242">
        <f>+'IS (US$)'!AI9</f>
        <v>377336.79523437133</v>
      </c>
      <c r="AJ7" s="242">
        <f>+'IS (US$)'!AJ9</f>
        <v>378154.52622562851</v>
      </c>
      <c r="AK7" s="178"/>
      <c r="AL7" s="243">
        <f>SUM(B7:E7)</f>
        <v>209159.51967095546</v>
      </c>
      <c r="AM7" s="244">
        <f>SUM(F7:I7)</f>
        <v>75448.426381393729</v>
      </c>
      <c r="AN7" s="244">
        <f>SUM(J7:M7)</f>
        <v>117604.31503022833</v>
      </c>
      <c r="AO7" s="244">
        <f>SUM(N7:Q7)</f>
        <v>166522.3249563736</v>
      </c>
      <c r="AP7" s="244">
        <f>SUM(R7:U7)</f>
        <v>229541.93987021717</v>
      </c>
      <c r="AQ7" s="244">
        <f>SUM(V7:Y7)</f>
        <v>412760.64874913392</v>
      </c>
      <c r="AR7" s="242">
        <f>SUM(Z7:AC7)</f>
        <v>361922.04558440042</v>
      </c>
      <c r="AS7" s="242">
        <f t="shared" ref="AS7" si="2">SUM(AD7:AG7)</f>
        <v>810769.83981468307</v>
      </c>
      <c r="AT7" s="242">
        <f t="shared" ref="AT7:AT14" si="3">SUM(AH7:AJ7)</f>
        <v>1065167.3214599998</v>
      </c>
    </row>
    <row r="8" spans="1:1010 1026:2034 2050:3058 3074:4082 4098:5106 5122:6130 6146:7154 7170:8178 8194:9202 9218:10226 10242:11250 11266:12274 12290:13298 13314:14322 14338:15346 15362:16370" s="11" customFormat="1" ht="19.5" customHeight="1" thickBot="1">
      <c r="A8" s="198" t="s">
        <v>41</v>
      </c>
      <c r="B8" s="170">
        <f t="shared" ref="B8:Z8" si="4">B9+B18+B19+B20+B21+B22+B23</f>
        <v>-45495.808468688381</v>
      </c>
      <c r="C8" s="170">
        <f t="shared" si="4"/>
        <v>-46475.17572102874</v>
      </c>
      <c r="D8" s="170">
        <f t="shared" si="4"/>
        <v>-43477.090621592521</v>
      </c>
      <c r="E8" s="170">
        <f t="shared" si="4"/>
        <v>-59118.738943412085</v>
      </c>
      <c r="F8" s="170">
        <f t="shared" si="4"/>
        <v>-13319.872532829775</v>
      </c>
      <c r="G8" s="170">
        <f t="shared" si="4"/>
        <v>-19340.84752326829</v>
      </c>
      <c r="H8" s="170">
        <f t="shared" si="4"/>
        <v>-29494.49605111964</v>
      </c>
      <c r="I8" s="170">
        <f t="shared" si="4"/>
        <v>25747.587517124593</v>
      </c>
      <c r="J8" s="170">
        <f t="shared" si="4"/>
        <v>-18668.055499069531</v>
      </c>
      <c r="K8" s="170">
        <f t="shared" si="4"/>
        <v>-27829.628995095292</v>
      </c>
      <c r="L8" s="170">
        <f t="shared" si="4"/>
        <v>-43101.995545744321</v>
      </c>
      <c r="M8" s="170">
        <f t="shared" si="4"/>
        <v>73133.148085610068</v>
      </c>
      <c r="N8" s="170">
        <f t="shared" si="4"/>
        <v>-23654.888783378181</v>
      </c>
      <c r="O8" s="170">
        <f t="shared" si="4"/>
        <v>-27754.921600307734</v>
      </c>
      <c r="P8" s="170">
        <f t="shared" si="4"/>
        <v>-28212.399636838869</v>
      </c>
      <c r="Q8" s="170">
        <f t="shared" si="4"/>
        <v>-45986.640417998737</v>
      </c>
      <c r="R8" s="170">
        <f t="shared" si="4"/>
        <v>-31527.973729769026</v>
      </c>
      <c r="S8" s="170">
        <f t="shared" si="4"/>
        <v>-41791.606259007844</v>
      </c>
      <c r="T8" s="170">
        <f t="shared" si="4"/>
        <v>-33958.742181090965</v>
      </c>
      <c r="U8" s="170">
        <f t="shared" si="4"/>
        <v>-53140.797093988651</v>
      </c>
      <c r="V8" s="170">
        <f t="shared" si="4"/>
        <v>-22780.372162201973</v>
      </c>
      <c r="W8" s="170">
        <f t="shared" si="4"/>
        <v>-62645.746580000654</v>
      </c>
      <c r="X8" s="170">
        <f t="shared" si="4"/>
        <v>-52735.111492548574</v>
      </c>
      <c r="Y8" s="170">
        <f t="shared" si="4"/>
        <v>68928.309029290569</v>
      </c>
      <c r="Z8" s="170">
        <f t="shared" si="4"/>
        <v>-9095.0529776931216</v>
      </c>
      <c r="AA8" s="170">
        <f>AA9+AA18+AA19+AA20+AA21+AA22+AA23</f>
        <v>1771.4945800555033</v>
      </c>
      <c r="AB8" s="170">
        <f>AB9+AB18+AB19+AB20+AB21+AB22+AB23</f>
        <v>-88437.165856303647</v>
      </c>
      <c r="AC8" s="170">
        <f t="shared" ref="AC8" si="5">AC9+AC18+AC19+AC20+AC21+AC22+AC23</f>
        <v>-20476.968794420114</v>
      </c>
      <c r="AD8" s="170">
        <f>AD9+AD18+AD19+AD20+AD21+AD22+AD23</f>
        <v>-37724.723236283913</v>
      </c>
      <c r="AE8" s="170">
        <f t="shared" ref="AE8:AF8" si="6">AE9+AE18+AE19+AE20+AE21+AE22+AE23</f>
        <v>-67835.113292296694</v>
      </c>
      <c r="AF8" s="170">
        <f t="shared" si="6"/>
        <v>-60376.14324135262</v>
      </c>
      <c r="AG8" s="170">
        <f t="shared" ref="AG8:AH8" si="7">AG9+AG18+AG19+AG20+AG21+AG22+AG23</f>
        <v>-93404.708864440545</v>
      </c>
      <c r="AH8" s="170">
        <f t="shared" si="7"/>
        <v>-81035</v>
      </c>
      <c r="AI8" s="170">
        <f>AI9+AI18+AI19+AI20+AI21+AI22+AI23</f>
        <v>-120312.83739000002</v>
      </c>
      <c r="AJ8" s="170">
        <f>AJ9+AJ18+AJ19+AJ20+AJ21+AJ22+AJ23</f>
        <v>-84455.541624799313</v>
      </c>
      <c r="AK8" s="166"/>
      <c r="AL8" s="170">
        <f t="shared" ref="AL8:AR8" si="8">AL9+AL18+AL19+AL20+AL21+AL22+AL23</f>
        <v>-194566.81375472172</v>
      </c>
      <c r="AM8" s="170">
        <f t="shared" si="8"/>
        <v>-36407.628590093118</v>
      </c>
      <c r="AN8" s="170">
        <f t="shared" si="8"/>
        <v>-16466.531954299076</v>
      </c>
      <c r="AO8" s="170">
        <f t="shared" si="8"/>
        <v>-125608.85043852354</v>
      </c>
      <c r="AP8" s="170">
        <f t="shared" si="8"/>
        <v>-160419.11926385647</v>
      </c>
      <c r="AQ8" s="170">
        <f t="shared" si="8"/>
        <v>-69232.921205460589</v>
      </c>
      <c r="AR8" s="170">
        <f t="shared" si="8"/>
        <v>-116237.69304836137</v>
      </c>
      <c r="AS8" s="170">
        <f>SUM(AD8:AG8)</f>
        <v>-259340.68863437377</v>
      </c>
      <c r="AT8" s="170">
        <f t="shared" si="3"/>
        <v>-285803.37901479931</v>
      </c>
      <c r="AU8" s="135"/>
      <c r="AV8" s="135"/>
      <c r="AW8" s="135"/>
      <c r="AX8" s="135"/>
      <c r="AY8" s="135"/>
      <c r="AZ8" s="135"/>
      <c r="BA8" s="135"/>
    </row>
    <row r="9" spans="1:1010 1026:2034 2050:3058 3074:4082 4098:5106 5122:6130 6146:7154 7170:8178 8194:9202 9218:10226 10242:11250 11266:12274 12290:13298 13314:14322 14338:15346 15362:16370" s="17" customFormat="1" ht="19.5" customHeight="1">
      <c r="A9" s="191" t="s">
        <v>109</v>
      </c>
      <c r="B9" s="194">
        <f t="shared" ref="B9:Y9" si="9">SUM(B10:B17)</f>
        <v>-36237.449105486361</v>
      </c>
      <c r="C9" s="194">
        <f t="shared" si="9"/>
        <v>-22254.975861016894</v>
      </c>
      <c r="D9" s="194">
        <f t="shared" si="9"/>
        <v>-25968.924037943398</v>
      </c>
      <c r="E9" s="194">
        <f t="shared" si="9"/>
        <v>-23748.462914106851</v>
      </c>
      <c r="F9" s="194">
        <f t="shared" si="9"/>
        <v>0</v>
      </c>
      <c r="G9" s="194">
        <f t="shared" si="9"/>
        <v>-20788.073089750935</v>
      </c>
      <c r="H9" s="194">
        <f t="shared" si="9"/>
        <v>-25560.416325283761</v>
      </c>
      <c r="I9" s="194">
        <f t="shared" si="9"/>
        <v>-13314.070831847737</v>
      </c>
      <c r="J9" s="194">
        <f t="shared" si="9"/>
        <v>-12929.250492481393</v>
      </c>
      <c r="K9" s="194">
        <f t="shared" si="9"/>
        <v>-24226.108500978524</v>
      </c>
      <c r="L9" s="194">
        <f t="shared" si="9"/>
        <v>-29591.568750376347</v>
      </c>
      <c r="M9" s="194">
        <f t="shared" si="9"/>
        <v>-22026.47276844455</v>
      </c>
      <c r="N9" s="194">
        <f t="shared" si="9"/>
        <v>-15144.136052490538</v>
      </c>
      <c r="O9" s="194">
        <f t="shared" si="9"/>
        <v>-27758.031465133874</v>
      </c>
      <c r="P9" s="194">
        <f t="shared" si="9"/>
        <v>-19684.194803059043</v>
      </c>
      <c r="Q9" s="194">
        <f t="shared" si="9"/>
        <v>-30830.692629667457</v>
      </c>
      <c r="R9" s="194">
        <f t="shared" si="9"/>
        <v>-20505.443186928958</v>
      </c>
      <c r="S9" s="194">
        <f t="shared" si="9"/>
        <v>-28882.306626931524</v>
      </c>
      <c r="T9" s="194">
        <f t="shared" si="9"/>
        <v>-19461.711594149834</v>
      </c>
      <c r="U9" s="194">
        <f t="shared" si="9"/>
        <v>-34114.865839856939</v>
      </c>
      <c r="V9" s="194">
        <f t="shared" si="9"/>
        <v>-13677.322079540936</v>
      </c>
      <c r="W9" s="194">
        <f t="shared" si="9"/>
        <v>-33714.292553920008</v>
      </c>
      <c r="X9" s="194">
        <f t="shared" si="9"/>
        <v>-29738.881463307462</v>
      </c>
      <c r="Y9" s="194">
        <f t="shared" si="9"/>
        <v>-27179.539838486355</v>
      </c>
      <c r="Z9" s="194">
        <f>SUM(Z10:Z17)</f>
        <v>-18933.633142310809</v>
      </c>
      <c r="AA9" s="194">
        <f>SUM(AA10:AA17)</f>
        <v>-10390.298543556646</v>
      </c>
      <c r="AB9" s="194">
        <f>SUM(AB10:AB17)</f>
        <v>-83518.06220864215</v>
      </c>
      <c r="AC9" s="194">
        <f t="shared" ref="AC9:AF9" si="10">SUM(AC10:AC17)</f>
        <v>-78356.426415603652</v>
      </c>
      <c r="AD9" s="194">
        <f t="shared" si="10"/>
        <v>-18501.47611119163</v>
      </c>
      <c r="AE9" s="194">
        <f t="shared" si="10"/>
        <v>-31973.660209087087</v>
      </c>
      <c r="AF9" s="194">
        <f t="shared" si="10"/>
        <v>-40373.432048558141</v>
      </c>
      <c r="AG9" s="194">
        <f t="shared" ref="AG9:AH9" si="11">SUM(AG10:AG17)</f>
        <v>-57341.367714829183</v>
      </c>
      <c r="AH9" s="72">
        <f t="shared" si="11"/>
        <v>-42155</v>
      </c>
      <c r="AI9" s="194">
        <v>-55444</v>
      </c>
      <c r="AJ9" s="194">
        <f>'IS (US$)'!AJ10</f>
        <v>-44736.189793983678</v>
      </c>
      <c r="AK9" s="167"/>
      <c r="AL9" s="135">
        <f>SUM(B9:E9)</f>
        <v>-108209.81191855349</v>
      </c>
      <c r="AM9" s="135">
        <f>SUM(F9:I9)</f>
        <v>-59662.560246882436</v>
      </c>
      <c r="AN9" s="135">
        <f>SUM(J9:M9)</f>
        <v>-88773.400512280816</v>
      </c>
      <c r="AO9" s="135">
        <f>SUM(N9:Q9)</f>
        <v>-93417.05495035091</v>
      </c>
      <c r="AP9" s="135">
        <f>SUM(R9:U9)</f>
        <v>-102964.32724786726</v>
      </c>
      <c r="AQ9" s="135">
        <f>SUM(V9:Y9)</f>
        <v>-104310.03593525475</v>
      </c>
      <c r="AR9" s="167">
        <f t="shared" ref="AR9:AR23" si="12">SUM(Z9:AC9)</f>
        <v>-191198.42031011326</v>
      </c>
      <c r="AS9" s="167">
        <f t="shared" ref="AS9:AS22" si="13">SUM(AD9:AG9)</f>
        <v>-148189.93608366605</v>
      </c>
      <c r="AT9" s="167">
        <f t="shared" si="3"/>
        <v>-142335.18979398368</v>
      </c>
      <c r="AU9" s="8"/>
      <c r="AV9" s="8"/>
    </row>
    <row r="10" spans="1:1010 1026:2034 2050:3058 3074:4082 4098:5106 5122:6130 6146:7154 7170:8178 8194:9202 9218:10226 10242:11250 11266:12274 12290:13298 13314:14322 14338:15346 15362:16370" s="17" customFormat="1" ht="19.5" customHeight="1">
      <c r="A10" s="192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204"/>
      <c r="AL10" s="43">
        <f t="shared" ref="AL10:AL23" si="14">SUM(B10:E10)</f>
        <v>-25385.119151487397</v>
      </c>
      <c r="AM10" s="43">
        <f t="shared" ref="AM10:AM23" si="15">SUM(F10:I10)</f>
        <v>-19429.972947002676</v>
      </c>
      <c r="AN10" s="43">
        <f t="shared" ref="AN10:AN23" si="16">SUM(J10:M10)</f>
        <v>-31284.655703870198</v>
      </c>
      <c r="AO10" s="43">
        <f t="shared" ref="AO10:AO23" si="17">SUM(N10:Q10)</f>
        <v>-32814.116024078976</v>
      </c>
      <c r="AP10" s="43">
        <f t="shared" ref="AP10:AP23" si="18">SUM(R10:U10)</f>
        <v>-39648.911840526998</v>
      </c>
      <c r="AQ10" s="43">
        <f t="shared" ref="AQ10:AQ23" si="19">SUM(V10:Y10)</f>
        <v>-8597.1033359255307</v>
      </c>
      <c r="AR10" s="80">
        <f t="shared" si="12"/>
        <v>-5768.5287343960408</v>
      </c>
      <c r="AS10" s="80">
        <f t="shared" si="13"/>
        <v>-2445.6310997376054</v>
      </c>
      <c r="AT10" s="80">
        <f t="shared" si="3"/>
        <v>0</v>
      </c>
      <c r="AU10" s="8"/>
      <c r="AV10" s="8"/>
    </row>
    <row r="11" spans="1:1010 1026:2034 2050:3058 3074:4082 4098:5106 5122:6130 6146:7154 7170:8178 8194:9202 9218:10226 10242:11250 11266:12274 12290:13298 13314:14322 14338:15346 15362:16370" s="17" customFormat="1" ht="19.5" customHeight="1">
      <c r="A11" s="192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0</v>
      </c>
      <c r="AJ11" s="72">
        <f>+'IS (US$)'!AJ12</f>
        <v>0</v>
      </c>
      <c r="AK11" s="204"/>
      <c r="AL11" s="43">
        <f t="shared" si="14"/>
        <v>-18219.061390142808</v>
      </c>
      <c r="AM11" s="43">
        <f t="shared" si="15"/>
        <v>-8624.6243438590991</v>
      </c>
      <c r="AN11" s="43">
        <f t="shared" si="16"/>
        <v>-16932.175033190873</v>
      </c>
      <c r="AO11" s="43">
        <f t="shared" si="17"/>
        <v>-14520.517836551991</v>
      </c>
      <c r="AP11" s="43">
        <f t="shared" si="18"/>
        <v>-14071.737588988637</v>
      </c>
      <c r="AQ11" s="43">
        <f t="shared" si="19"/>
        <v>-18415.129165228591</v>
      </c>
      <c r="AR11" s="80">
        <f t="shared" si="12"/>
        <v>-12145.027678230199</v>
      </c>
      <c r="AS11" s="80">
        <f t="shared" si="13"/>
        <v>-14534.57995050848</v>
      </c>
      <c r="AT11" s="80">
        <f t="shared" si="3"/>
        <v>-6211</v>
      </c>
      <c r="AU11" s="8"/>
      <c r="AV11" s="8"/>
    </row>
    <row r="12" spans="1:1010 1026:2034 2050:3058 3074:4082 4098:5106 5122:6130 6146:7154 7170:8178 8194:9202 9218:10226 10242:11250 11266:12274 12290:13298 13314:14322 14338:15346 15362:16370" s="17" customFormat="1" ht="19.5" customHeight="1">
      <c r="A12" s="192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0</v>
      </c>
      <c r="AJ12" s="72">
        <f>+'IS (US$)'!AJ13</f>
        <v>0</v>
      </c>
      <c r="AK12" s="205"/>
      <c r="AL12" s="43">
        <f t="shared" si="14"/>
        <v>-12461.309067131049</v>
      </c>
      <c r="AM12" s="43">
        <f t="shared" si="15"/>
        <v>-11428.40362495342</v>
      </c>
      <c r="AN12" s="43">
        <f t="shared" si="16"/>
        <v>-17685.385420405975</v>
      </c>
      <c r="AO12" s="43">
        <f t="shared" si="17"/>
        <v>-17199.830701975578</v>
      </c>
      <c r="AP12" s="43">
        <f t="shared" si="18"/>
        <v>-21113.582640398196</v>
      </c>
      <c r="AQ12" s="43">
        <f t="shared" si="19"/>
        <v>-25614.372575837151</v>
      </c>
      <c r="AR12" s="80">
        <f t="shared" si="12"/>
        <v>-22046.804381796268</v>
      </c>
      <c r="AS12" s="80">
        <f t="shared" si="13"/>
        <v>-33651.183458975203</v>
      </c>
      <c r="AT12" s="80">
        <f t="shared" si="3"/>
        <v>-3853</v>
      </c>
      <c r="AU12" s="8"/>
      <c r="AV12" s="8"/>
    </row>
    <row r="13" spans="1:1010 1026:2034 2050:3058 3074:4082 4098:5106 5122:6130 6146:7154 7170:8178 8194:9202 9218:10226 10242:11250 11266:12274 12290:13298 13314:14322 14338:15346 15362:16370" s="17" customFormat="1" ht="19.5" customHeight="1">
      <c r="A13" s="192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0</v>
      </c>
      <c r="AJ13" s="72">
        <f>+'IS (US$)'!AJ14</f>
        <v>0</v>
      </c>
      <c r="AK13" s="205"/>
      <c r="AL13" s="43">
        <f t="shared" si="14"/>
        <v>-11614.420757822749</v>
      </c>
      <c r="AM13" s="43">
        <f t="shared" si="15"/>
        <v>-9524.9279897947254</v>
      </c>
      <c r="AN13" s="43">
        <f t="shared" si="16"/>
        <v>-12815.210287373771</v>
      </c>
      <c r="AO13" s="43">
        <f t="shared" si="17"/>
        <v>-18137.23389266053</v>
      </c>
      <c r="AP13" s="43">
        <f t="shared" si="18"/>
        <v>-15508.567443688215</v>
      </c>
      <c r="AQ13" s="43">
        <f t="shared" si="19"/>
        <v>-26401.996333893465</v>
      </c>
      <c r="AR13" s="80">
        <f t="shared" si="12"/>
        <v>-20936.794072484579</v>
      </c>
      <c r="AS13" s="80">
        <f t="shared" si="13"/>
        <v>-39496.036710042776</v>
      </c>
      <c r="AT13" s="80">
        <f t="shared" si="3"/>
        <v>-10086</v>
      </c>
      <c r="AU13" s="8"/>
      <c r="AV13" s="8"/>
    </row>
    <row r="14" spans="1:1010 1026:2034 2050:3058 3074:4082 4098:5106 5122:6130 6146:7154 7170:8178 8194:9202 9218:10226 10242:11250 11266:12274 12290:13298 13314:14322 14338:15346 15362:16370" s="17" customFormat="1" ht="19.5" customHeight="1">
      <c r="A14" s="192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0</v>
      </c>
      <c r="AJ14" s="72">
        <f>+'IS (US$)'!AJ15</f>
        <v>0</v>
      </c>
      <c r="AK14" s="205"/>
      <c r="AL14" s="43">
        <f t="shared" si="14"/>
        <v>-5480.811465344349</v>
      </c>
      <c r="AM14" s="43">
        <f t="shared" si="15"/>
        <v>-2459.5836823440886</v>
      </c>
      <c r="AN14" s="43">
        <f t="shared" si="16"/>
        <v>-3278.8294389559242</v>
      </c>
      <c r="AO14" s="43">
        <f t="shared" si="17"/>
        <v>-3652.958323810446</v>
      </c>
      <c r="AP14" s="43">
        <f t="shared" si="18"/>
        <v>-3829.1781539568533</v>
      </c>
      <c r="AQ14" s="43">
        <f t="shared" si="19"/>
        <v>-14045.066542767901</v>
      </c>
      <c r="AR14" s="72">
        <f t="shared" si="12"/>
        <v>-13466.436017713844</v>
      </c>
      <c r="AS14" s="72">
        <f t="shared" si="13"/>
        <v>-24117.31796360077</v>
      </c>
      <c r="AT14" s="72">
        <f t="shared" si="3"/>
        <v>-6485</v>
      </c>
      <c r="AU14" s="8"/>
      <c r="AV14" s="8"/>
    </row>
    <row r="15" spans="1:1010 1026:2034 2050:3058 3074:4082 4098:5106 5122:6130 6146:7154 7170:8178 8194:9202 9218:10226 10242:11250 11266:12274 12290:13298 13314:14322 14338:15346 15362:16370" s="17" customFormat="1" ht="19.5" customHeight="1">
      <c r="A15" s="192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205"/>
      <c r="AL15" s="43">
        <f t="shared" si="14"/>
        <v>-5284.4196298449287</v>
      </c>
      <c r="AM15" s="43">
        <f t="shared" si="15"/>
        <v>-4033.5200516470513</v>
      </c>
      <c r="AN15" s="43">
        <f t="shared" si="16"/>
        <v>-3906.1481500517875</v>
      </c>
      <c r="AO15" s="43">
        <f t="shared" si="17"/>
        <v>-3555.2943602162754</v>
      </c>
      <c r="AP15" s="43">
        <f t="shared" si="18"/>
        <v>-3425.1215660438756</v>
      </c>
      <c r="AQ15" s="43">
        <f t="shared" si="19"/>
        <v>-2552.4974360820415</v>
      </c>
      <c r="AR15" s="72">
        <f t="shared" si="12"/>
        <v>-1408.6136478084022</v>
      </c>
      <c r="AS15" s="72">
        <f t="shared" si="13"/>
        <v>-1697.5455308808082</v>
      </c>
      <c r="AT15" s="72">
        <f t="shared" ref="AT15:AT24" si="20">SUM(AH15:AJ15)</f>
        <v>0</v>
      </c>
      <c r="AU15" s="8"/>
      <c r="AV15" s="8"/>
    </row>
    <row r="16" spans="1:1010 1026:2034 2050:3058 3074:4082 4098:5106 5122:6130 6146:7154 7170:8178 8194:9202 9218:10226 10242:11250 11266:12274 12290:13298 13314:14322 14338:15346 15362:16370" s="17" customFormat="1" ht="19.5" customHeight="1">
      <c r="A16" s="192" t="s">
        <v>142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0</v>
      </c>
      <c r="AJ16" s="72">
        <f>+'IS (US$)'!AJ17</f>
        <v>0</v>
      </c>
      <c r="AK16" s="205"/>
      <c r="AL16" s="43"/>
      <c r="AM16" s="43"/>
      <c r="AN16" s="43"/>
      <c r="AO16" s="43"/>
      <c r="AP16" s="43"/>
      <c r="AQ16" s="43"/>
      <c r="AR16" s="72">
        <f t="shared" si="12"/>
        <v>-72165</v>
      </c>
      <c r="AS16" s="72">
        <f t="shared" si="13"/>
        <v>-21627.171261327974</v>
      </c>
      <c r="AT16" s="72">
        <f t="shared" si="20"/>
        <v>-11798</v>
      </c>
      <c r="AU16" s="8"/>
      <c r="AV16" s="8"/>
    </row>
    <row r="17" spans="1:54" s="17" customFormat="1" ht="19.5" customHeight="1">
      <c r="A17" s="192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0</v>
      </c>
      <c r="AJ17" s="72">
        <f>+'IS (US$)'!AJ18</f>
        <v>0</v>
      </c>
      <c r="AK17" s="205"/>
      <c r="AL17" s="43">
        <f t="shared" si="14"/>
        <v>-29764.670456780215</v>
      </c>
      <c r="AM17" s="43">
        <f t="shared" si="15"/>
        <v>-4161.5276072813731</v>
      </c>
      <c r="AN17" s="43">
        <f t="shared" si="16"/>
        <v>-2870.9964784322874</v>
      </c>
      <c r="AO17" s="43">
        <f t="shared" si="17"/>
        <v>-3537.1038110571071</v>
      </c>
      <c r="AP17" s="43">
        <f t="shared" si="18"/>
        <v>-5367.228014264475</v>
      </c>
      <c r="AQ17" s="43">
        <f t="shared" si="19"/>
        <v>-8683.8705455200725</v>
      </c>
      <c r="AR17" s="72">
        <f t="shared" si="12"/>
        <v>-43261.215777683916</v>
      </c>
      <c r="AS17" s="72">
        <f t="shared" si="13"/>
        <v>-10620.470108592432</v>
      </c>
      <c r="AT17" s="72">
        <f t="shared" si="20"/>
        <v>-3722</v>
      </c>
      <c r="AU17" s="8"/>
      <c r="AV17" s="8"/>
      <c r="BB17" s="44"/>
    </row>
    <row r="18" spans="1:54" s="17" customFormat="1" ht="19.5" customHeight="1">
      <c r="A18" s="191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205"/>
      <c r="AL18" s="43">
        <f t="shared" si="14"/>
        <v>-20100.883764807098</v>
      </c>
      <c r="AM18" s="43">
        <f t="shared" si="15"/>
        <v>-7721.200130448613</v>
      </c>
      <c r="AN18" s="43">
        <f t="shared" si="16"/>
        <v>-10447.42533918948</v>
      </c>
      <c r="AO18" s="43">
        <f t="shared" si="17"/>
        <v>-15169.657678710169</v>
      </c>
      <c r="AP18" s="43">
        <f t="shared" si="18"/>
        <v>-20682.426561681837</v>
      </c>
      <c r="AQ18" s="43">
        <f t="shared" si="19"/>
        <v>-36126.465328621824</v>
      </c>
      <c r="AR18" s="72">
        <f t="shared" si="12"/>
        <v>-29538.850354225597</v>
      </c>
      <c r="AS18" s="72">
        <f t="shared" si="13"/>
        <v>-59362.256894364735</v>
      </c>
      <c r="AT18" s="72">
        <f t="shared" si="20"/>
        <v>-80947</v>
      </c>
      <c r="AU18" s="8"/>
      <c r="AV18" s="8"/>
    </row>
    <row r="19" spans="1:54" s="17" customFormat="1" ht="19.5" customHeight="1">
      <c r="A19" s="191" t="s">
        <v>154</v>
      </c>
      <c r="B19" s="72">
        <f>SUM('IS (US$)'!B24:B27)</f>
        <v>-13641.303269811338</v>
      </c>
      <c r="C19" s="72">
        <f>SUM('IS (US$)'!C24:C27)</f>
        <v>-17716.12914804645</v>
      </c>
      <c r="D19" s="72">
        <f>SUM('IS (US$)'!D24:D27)</f>
        <v>-13601.471801898238</v>
      </c>
      <c r="E19" s="72">
        <f>SUM('IS (US$)'!E24:E27)</f>
        <v>-22246.115607877728</v>
      </c>
      <c r="F19" s="72">
        <f>SUM('IS (US$)'!F24:F27)</f>
        <v>-6635.8768107927608</v>
      </c>
      <c r="G19" s="72">
        <f>SUM('IS (US$)'!G24:G27)</f>
        <v>-5918.8399349284591</v>
      </c>
      <c r="H19" s="72">
        <f>SUM('IS (US$)'!H24:H27)</f>
        <v>-4026.5655854949118</v>
      </c>
      <c r="I19" s="72">
        <f>SUM('IS (US$)'!I24:I27)</f>
        <v>-6258.0148530841516</v>
      </c>
      <c r="J19" s="72">
        <f>SUM('IS (US$)'!J24:J27)</f>
        <v>-3822.3623865436994</v>
      </c>
      <c r="K19" s="72">
        <f>SUM('IS (US$)'!K24:K27)</f>
        <v>-4204.2976034370276</v>
      </c>
      <c r="L19" s="72">
        <f>SUM('IS (US$)'!L24:L27)</f>
        <v>-4294.1787985459923</v>
      </c>
      <c r="M19" s="72">
        <f>SUM('IS (US$)'!M24:M27)</f>
        <v>-9022.6290883766178</v>
      </c>
      <c r="N19" s="72">
        <f>SUM('IS (US$)'!N24:N27)</f>
        <v>-5865.147385512003</v>
      </c>
      <c r="O19" s="72">
        <f>SUM('IS (US$)'!O24:O27)</f>
        <v>-8451.0576650273706</v>
      </c>
      <c r="P19" s="72">
        <f>SUM('IS (US$)'!P24:P27)</f>
        <v>-4284.3429089674146</v>
      </c>
      <c r="Q19" s="72">
        <f>SUM('IS (US$)'!Q24:Q27)</f>
        <v>-10166.125271131692</v>
      </c>
      <c r="R19" s="72">
        <f>SUM('IS (US$)'!R24:R27)</f>
        <v>-8547.990610733581</v>
      </c>
      <c r="S19" s="72">
        <f>SUM('IS (US$)'!S24:S27)</f>
        <v>-6717.0474711481911</v>
      </c>
      <c r="T19" s="72">
        <f>SUM('IS (US$)'!T24:T27)</f>
        <v>-5082.1642786971197</v>
      </c>
      <c r="U19" s="72">
        <f>SUM('IS (US$)'!U24:U27)</f>
        <v>-9977.8702049957647</v>
      </c>
      <c r="V19" s="72">
        <f>SUM('IS (US$)'!V24:V27)</f>
        <v>-5221.910036182464</v>
      </c>
      <c r="W19" s="72">
        <f>SUM('IS (US$)'!W24:W27)</f>
        <v>-7391.3348897425712</v>
      </c>
      <c r="X19" s="72">
        <f>SUM('IS (US$)'!X24:X27)</f>
        <v>-7325.3998949855704</v>
      </c>
      <c r="Y19" s="72">
        <f>SUM('IS (US$)'!Y24:Y27)</f>
        <v>-7471.1801393808209</v>
      </c>
      <c r="Z19" s="72">
        <f>SUM('IS (US$)'!Z24:Z27)</f>
        <v>-8213.3732301082073</v>
      </c>
      <c r="AA19" s="72">
        <f>SUM('IS (US$)'!AA24:AA27)</f>
        <v>-4801.3201071310659</v>
      </c>
      <c r="AB19" s="72">
        <f>SUM('IS (US$)'!AB24:AB27)</f>
        <v>-5119.6533630668055</v>
      </c>
      <c r="AC19" s="72">
        <f>SUM('IS (US$)'!AC24:AC27)</f>
        <v>-7045.2196602637923</v>
      </c>
      <c r="AD19" s="72">
        <f>SUM('IS (US$)'!AD24:AD27)</f>
        <v>-8404.3506194874062</v>
      </c>
      <c r="AE19" s="72">
        <f>SUM('IS (US$)'!AE24:AE27)</f>
        <v>-9087.5648023571684</v>
      </c>
      <c r="AF19" s="72">
        <f>SUM('IS (US$)'!AF24:AF27)</f>
        <v>-7952.8321971523746</v>
      </c>
      <c r="AG19" s="72">
        <f>SUM('IS (US$)'!AG24:AG27)</f>
        <v>-11138.087699290674</v>
      </c>
      <c r="AH19" s="72">
        <f>SUM('IS (US$)'!AH24:AH27)</f>
        <v>-12458</v>
      </c>
      <c r="AI19" s="72">
        <f>SUM('IS (US$)'!AI24:AI27)</f>
        <v>-12086.566313285623</v>
      </c>
      <c r="AJ19" s="72">
        <f>SUM('IS (US$)'!AJ24:AJ27)</f>
        <v>-11279.36792252239</v>
      </c>
      <c r="AK19" s="156"/>
      <c r="AL19" s="43">
        <f t="shared" si="14"/>
        <v>-67205.019827633747</v>
      </c>
      <c r="AM19" s="43">
        <f t="shared" si="15"/>
        <v>-22839.297184300282</v>
      </c>
      <c r="AN19" s="43">
        <f t="shared" si="16"/>
        <v>-21343.467876903334</v>
      </c>
      <c r="AO19" s="43">
        <f t="shared" si="17"/>
        <v>-28766.67323063848</v>
      </c>
      <c r="AP19" s="43">
        <f t="shared" si="18"/>
        <v>-30325.072565574657</v>
      </c>
      <c r="AQ19" s="43">
        <f t="shared" si="19"/>
        <v>-27409.824960291426</v>
      </c>
      <c r="AR19" s="72">
        <f t="shared" si="12"/>
        <v>-25179.566360569872</v>
      </c>
      <c r="AS19" s="72">
        <f t="shared" si="13"/>
        <v>-36582.835318287631</v>
      </c>
      <c r="AT19" s="72">
        <f t="shared" si="20"/>
        <v>-35823.93423580801</v>
      </c>
      <c r="AU19" s="8"/>
      <c r="AV19" s="8"/>
    </row>
    <row r="20" spans="1:54" s="17" customFormat="1" ht="19.5" customHeight="1">
      <c r="A20" s="191" t="s">
        <v>21</v>
      </c>
      <c r="B20" s="72">
        <f>'IS (US$)'!B28</f>
        <v>-269.97398908520125</v>
      </c>
      <c r="C20" s="72">
        <f>'IS (US$)'!C28</f>
        <v>-1050.8085213302465</v>
      </c>
      <c r="D20" s="72">
        <f>'IS (US$)'!D28</f>
        <v>-157.38475403469954</v>
      </c>
      <c r="E20" s="72">
        <f>'IS (US$)'!E28</f>
        <v>-385.9816577883675</v>
      </c>
      <c r="F20" s="72">
        <f>'IS (US$)'!F28</f>
        <v>-209.56134534635325</v>
      </c>
      <c r="G20" s="72">
        <f>'IS (US$)'!G28</f>
        <v>-268.66811258959996</v>
      </c>
      <c r="H20" s="72">
        <f>'IS (US$)'!H28</f>
        <v>-258.59250848001574</v>
      </c>
      <c r="I20" s="72">
        <f>'IS (US$)'!I28</f>
        <v>-853.96517691497922</v>
      </c>
      <c r="J20" s="72">
        <f>'IS (US$)'!J28</f>
        <v>-90.342547509795338</v>
      </c>
      <c r="K20" s="72">
        <f>'IS (US$)'!K28</f>
        <v>-83.663352200967751</v>
      </c>
      <c r="L20" s="72">
        <f>'IS (US$)'!L28</f>
        <v>-154.0457310426888</v>
      </c>
      <c r="M20" s="72">
        <f>'IS (US$)'!M28</f>
        <v>-73.776797512467809</v>
      </c>
      <c r="N20" s="72">
        <f>'IS (US$)'!N28</f>
        <v>-134.93590245245178</v>
      </c>
      <c r="O20" s="72">
        <f>'IS (US$)'!O28</f>
        <v>-34.208513087507292</v>
      </c>
      <c r="P20" s="72">
        <f>'IS (US$)'!P28</f>
        <v>-487.98561368101576</v>
      </c>
      <c r="Q20" s="72">
        <f>'IS (US$)'!Q28</f>
        <v>-482.16708435071808</v>
      </c>
      <c r="R20" s="72">
        <f>'IS (US$)'!R28</f>
        <v>-247.66962596957723</v>
      </c>
      <c r="S20" s="72">
        <f>'IS (US$)'!S28</f>
        <v>-414.51625347899079</v>
      </c>
      <c r="T20" s="72">
        <f>'IS (US$)'!T28</f>
        <v>-741.61315127061903</v>
      </c>
      <c r="U20" s="72">
        <f>'IS (US$)'!U28</f>
        <v>-83.430956987422178</v>
      </c>
      <c r="V20" s="72">
        <f>'IS (US$)'!V28</f>
        <v>-185.5348392912168</v>
      </c>
      <c r="W20" s="72">
        <f>'IS (US$)'!W28</f>
        <v>-803.77195739849674</v>
      </c>
      <c r="X20" s="72">
        <f>'IS (US$)'!X28</f>
        <v>128.14468287681268</v>
      </c>
      <c r="Y20" s="72">
        <f>'IS (US$)'!Y28</f>
        <v>-1892.0100941217338</v>
      </c>
      <c r="Z20" s="72">
        <f>'IS (US$)'!Z28</f>
        <v>-514.46296352711079</v>
      </c>
      <c r="AA20" s="72">
        <f>'IS (US$)'!AA28</f>
        <v>-279.5077754896476</v>
      </c>
      <c r="AB20" s="72">
        <f>'IS (US$)'!AB28</f>
        <v>-1441.4137797667752</v>
      </c>
      <c r="AC20" s="72">
        <f>'IS (US$)'!AC28</f>
        <v>-893.72141892934383</v>
      </c>
      <c r="AD20" s="72">
        <f>'IS (US$)'!AD28</f>
        <v>-1051.5252388196132</v>
      </c>
      <c r="AE20" s="72">
        <f>'IS (US$)'!AE28</f>
        <v>486.72931378631665</v>
      </c>
      <c r="AF20" s="72">
        <f>'IS (US$)'!AF28</f>
        <v>-51.616939741133208</v>
      </c>
      <c r="AG20" s="72">
        <f>'IS (US$)'!AG28</f>
        <v>-580.80624492041386</v>
      </c>
      <c r="AH20" s="72">
        <f>'IS (US$)'!AH28</f>
        <v>-685</v>
      </c>
      <c r="AI20" s="72">
        <f>'IS (US$)'!AI28</f>
        <v>-1144.881630000001</v>
      </c>
      <c r="AJ20" s="72">
        <f>'IS (US$)'!AJ28</f>
        <v>-433.48665000000119</v>
      </c>
      <c r="AK20" s="156"/>
      <c r="AL20" s="43">
        <f t="shared" si="14"/>
        <v>-1864.1489222385148</v>
      </c>
      <c r="AM20" s="43">
        <f t="shared" si="15"/>
        <v>-1590.7871433309483</v>
      </c>
      <c r="AN20" s="43">
        <f t="shared" si="16"/>
        <v>-401.82842826591968</v>
      </c>
      <c r="AO20" s="43">
        <f t="shared" si="17"/>
        <v>-1139.297113571693</v>
      </c>
      <c r="AP20" s="43">
        <f t="shared" si="18"/>
        <v>-1487.2299877066093</v>
      </c>
      <c r="AQ20" s="43">
        <f t="shared" si="19"/>
        <v>-2753.1722079346346</v>
      </c>
      <c r="AR20" s="72">
        <f t="shared" si="12"/>
        <v>-3129.1059377128777</v>
      </c>
      <c r="AS20" s="72">
        <f t="shared" si="13"/>
        <v>-1197.2191096948436</v>
      </c>
      <c r="AT20" s="72">
        <f t="shared" si="20"/>
        <v>-2263.3682800000024</v>
      </c>
      <c r="AU20" s="43"/>
      <c r="AV20" s="43"/>
      <c r="AW20" s="43"/>
      <c r="AX20" s="43"/>
    </row>
    <row r="21" spans="1:54" s="17" customFormat="1" ht="19.5" customHeight="1">
      <c r="A21" s="191" t="s">
        <v>32</v>
      </c>
      <c r="B21" s="43">
        <f>'IS (US$)'!B31</f>
        <v>0</v>
      </c>
      <c r="C21" s="43">
        <f>'IS (US$)'!C31</f>
        <v>0</v>
      </c>
      <c r="D21" s="43">
        <f>'IS (US$)'!D31</f>
        <v>1387.4477199260104</v>
      </c>
      <c r="E21" s="43">
        <f>'IS (US$)'!E31</f>
        <v>-2651.568933302508</v>
      </c>
      <c r="F21" s="43">
        <f>'IS (US$)'!F31</f>
        <v>0</v>
      </c>
      <c r="G21" s="43">
        <f>'IS (US$)'!G31</f>
        <v>5997.3235896364513</v>
      </c>
      <c r="H21" s="43">
        <f>'IS (US$)'!H31</f>
        <v>-5200.156450393556</v>
      </c>
      <c r="I21" s="43">
        <f>'IS (US$)'!I31</f>
        <v>49964.688478153381</v>
      </c>
      <c r="J21" s="43">
        <f>'IS (US$)'!J31</f>
        <v>0</v>
      </c>
      <c r="K21" s="43">
        <f>'IS (US$)'!K31</f>
        <v>-1916.5475084399166</v>
      </c>
      <c r="L21" s="43">
        <f>'IS (US$)'!L31</f>
        <v>0</v>
      </c>
      <c r="M21" s="43">
        <f>'IS (US$)'!M31</f>
        <v>0</v>
      </c>
      <c r="N21" s="43">
        <f>'IS (US$)'!N31</f>
        <v>0</v>
      </c>
      <c r="O21" s="43">
        <f>'IS (US$)'!O31</f>
        <v>0</v>
      </c>
      <c r="P21" s="43">
        <f>'IS (US$)'!P31</f>
        <v>0</v>
      </c>
      <c r="Q21" s="43">
        <f>'IS (US$)'!Q31</f>
        <v>0</v>
      </c>
      <c r="R21" s="43">
        <f>'IS (US$)'!R31</f>
        <v>0</v>
      </c>
      <c r="S21" s="43">
        <f>'IS (US$)'!S31</f>
        <v>0</v>
      </c>
      <c r="T21" s="43">
        <f>'IS (US$)'!T31</f>
        <v>0</v>
      </c>
      <c r="U21" s="43">
        <f>'IS (US$)'!U31</f>
        <v>-23.35017349647979</v>
      </c>
      <c r="V21" s="43">
        <f>'IS (US$)'!V31</f>
        <v>1.3269677584155675</v>
      </c>
      <c r="W21" s="43">
        <f>'IS (US$)'!W31</f>
        <v>1.2754236074238285</v>
      </c>
      <c r="X21" s="43">
        <f>'IS (US$)'!X31</f>
        <v>1.5918666233338215</v>
      </c>
      <c r="Y21" s="43">
        <f>'IS (US$)'!Y31</f>
        <v>-6716.9712989769041</v>
      </c>
      <c r="Z21" s="43">
        <f>'IS (US$)'!Z31</f>
        <v>-1421.8950030381852</v>
      </c>
      <c r="AA21" s="43">
        <f>'IS (US$)'!AA31</f>
        <v>1181.0581944864587</v>
      </c>
      <c r="AB21" s="43">
        <f>'IS (US$)'!AB31</f>
        <v>0</v>
      </c>
      <c r="AC21" s="43">
        <f>'IS (US$)'!AC31</f>
        <v>0</v>
      </c>
      <c r="AD21" s="43">
        <f>'IS (US$)'!AD31</f>
        <v>0</v>
      </c>
      <c r="AE21" s="43">
        <f>+'IS (US$)'!AE31</f>
        <v>0</v>
      </c>
      <c r="AF21" s="43">
        <f>+'IS (US$)'!AF31</f>
        <v>0</v>
      </c>
      <c r="AG21" s="43">
        <f>+'IS (US$)'!AG31</f>
        <v>0</v>
      </c>
      <c r="AH21" s="43">
        <f>+'IS (US$)'!AH31</f>
        <v>0</v>
      </c>
      <c r="AI21" s="43">
        <f>+'IS (US$)'!AI31</f>
        <v>0</v>
      </c>
      <c r="AJ21" s="43">
        <f>+'IS (US$)'!AJ31</f>
        <v>0</v>
      </c>
      <c r="AK21" s="156"/>
      <c r="AL21" s="43">
        <f t="shared" si="14"/>
        <v>-1264.1212133764975</v>
      </c>
      <c r="AM21" s="43">
        <f t="shared" si="15"/>
        <v>50761.855617396279</v>
      </c>
      <c r="AN21" s="43">
        <f t="shared" si="16"/>
        <v>-1916.5475084399166</v>
      </c>
      <c r="AO21" s="43">
        <f t="shared" si="17"/>
        <v>0</v>
      </c>
      <c r="AP21" s="43">
        <f t="shared" si="18"/>
        <v>-23.35017349647979</v>
      </c>
      <c r="AQ21" s="43">
        <f t="shared" si="19"/>
        <v>-6712.7770409877312</v>
      </c>
      <c r="AR21" s="72">
        <f t="shared" si="12"/>
        <v>-240.83680855172656</v>
      </c>
      <c r="AS21" s="72">
        <f t="shared" si="13"/>
        <v>0</v>
      </c>
      <c r="AT21" s="72">
        <f t="shared" si="20"/>
        <v>0</v>
      </c>
      <c r="AU21" s="12"/>
      <c r="AV21" s="48"/>
    </row>
    <row r="22" spans="1:54" s="17" customFormat="1" ht="19.5" customHeight="1">
      <c r="A22" s="191" t="s">
        <v>112</v>
      </c>
      <c r="B22" s="43">
        <f>'IS (US$)'!B30</f>
        <v>0</v>
      </c>
      <c r="C22" s="43">
        <f>'IS (US$)'!C30</f>
        <v>0</v>
      </c>
      <c r="D22" s="43">
        <f>'IS (US$)'!D30</f>
        <v>0</v>
      </c>
      <c r="E22" s="43">
        <f>'IS (US$)'!E30</f>
        <v>0</v>
      </c>
      <c r="F22" s="43">
        <f>'IS (US$)'!F30</f>
        <v>0</v>
      </c>
      <c r="G22" s="43">
        <f>'IS (US$)'!G30</f>
        <v>0</v>
      </c>
      <c r="H22" s="43">
        <f>'IS (US$)'!H30</f>
        <v>0</v>
      </c>
      <c r="I22" s="43">
        <f>'IS (US$)'!I30</f>
        <v>0</v>
      </c>
      <c r="J22" s="43">
        <f>'IS (US$)'!J30</f>
        <v>0</v>
      </c>
      <c r="K22" s="43">
        <f>'IS (US$)'!K30</f>
        <v>0</v>
      </c>
      <c r="L22" s="43">
        <f>'IS (US$)'!L30</f>
        <v>0</v>
      </c>
      <c r="M22" s="43">
        <f>'IS (US$)'!M30</f>
        <v>0</v>
      </c>
      <c r="N22" s="43">
        <f>'IS (US$)'!N30</f>
        <v>0</v>
      </c>
      <c r="O22" s="43">
        <f>'IS (US$)'!O30</f>
        <v>0</v>
      </c>
      <c r="P22" s="43">
        <f>'IS (US$)'!P30</f>
        <v>0</v>
      </c>
      <c r="Q22" s="43">
        <f>'IS (US$)'!Q30</f>
        <v>0</v>
      </c>
      <c r="R22" s="43">
        <f>'IS (US$)'!R30</f>
        <v>0</v>
      </c>
      <c r="S22" s="43">
        <f>'IS (US$)'!S30</f>
        <v>-961.47820827011901</v>
      </c>
      <c r="T22" s="43">
        <f>'IS (US$)'!T30</f>
        <v>-349.41145399571673</v>
      </c>
      <c r="U22" s="43">
        <f>'IS (US$)'!U30</f>
        <v>0</v>
      </c>
      <c r="V22" s="43">
        <f>'IS (US$)'!V30</f>
        <v>0</v>
      </c>
      <c r="W22" s="43">
        <f>'IS (US$)'!W30</f>
        <v>0</v>
      </c>
      <c r="X22" s="43">
        <f>'IS (US$)'!X30</f>
        <v>0</v>
      </c>
      <c r="Y22" s="43">
        <f>'IS (US$)'!Y30</f>
        <v>138063.24957324978</v>
      </c>
      <c r="Z22" s="43">
        <f>'IS (US$)'!Z30</f>
        <v>6.7208864125390368</v>
      </c>
      <c r="AA22" s="43">
        <f>'IS (US$)'!AA30</f>
        <v>0</v>
      </c>
      <c r="AB22" s="43">
        <f>'IS (US$)'!AB30</f>
        <v>122.70515860261469</v>
      </c>
      <c r="AC22" s="43">
        <f>'IS (US$)'!AC30</f>
        <v>-10345.11437544913</v>
      </c>
      <c r="AD22" s="43">
        <f>'IS (US$)'!AD30</f>
        <v>0</v>
      </c>
      <c r="AE22" s="43">
        <f>+'IS (US$)'!AE30</f>
        <v>0</v>
      </c>
      <c r="AF22" s="43">
        <f>+'IS (US$)'!AF30</f>
        <v>0</v>
      </c>
      <c r="AG22" s="43">
        <f>+'IS (US$)'!AG30</f>
        <v>0</v>
      </c>
      <c r="AH22" s="43">
        <f>+'IS (US$)'!AH30</f>
        <v>0</v>
      </c>
      <c r="AI22" s="43">
        <f>+'IS (US$)'!AI30</f>
        <v>0</v>
      </c>
      <c r="AJ22" s="43">
        <f>+'IS (US$)'!AJ30</f>
        <v>0</v>
      </c>
      <c r="AK22" s="156"/>
      <c r="AL22" s="43">
        <f t="shared" si="14"/>
        <v>0</v>
      </c>
      <c r="AM22" s="43">
        <f t="shared" si="15"/>
        <v>0</v>
      </c>
      <c r="AN22" s="43">
        <f t="shared" si="16"/>
        <v>0</v>
      </c>
      <c r="AO22" s="43">
        <f t="shared" si="17"/>
        <v>0</v>
      </c>
      <c r="AP22" s="43">
        <f t="shared" si="18"/>
        <v>-1310.8896622658358</v>
      </c>
      <c r="AQ22" s="43">
        <f t="shared" si="19"/>
        <v>138063.24957324978</v>
      </c>
      <c r="AR22" s="72">
        <f t="shared" si="12"/>
        <v>-10215.688330433975</v>
      </c>
      <c r="AS22" s="72">
        <f t="shared" si="13"/>
        <v>0</v>
      </c>
      <c r="AT22" s="72">
        <f t="shared" si="20"/>
        <v>0</v>
      </c>
      <c r="AU22" s="12"/>
      <c r="AV22" s="48"/>
    </row>
    <row r="23" spans="1:54" s="17" customFormat="1" ht="19.5" customHeight="1">
      <c r="A23" s="193" t="s">
        <v>29</v>
      </c>
      <c r="B23" s="194">
        <f>'IS (US$)'!B32</f>
        <v>9586.1923961381653</v>
      </c>
      <c r="C23" s="194">
        <f>'IS (US$)'!C32</f>
        <v>135.05267503006158</v>
      </c>
      <c r="D23" s="194">
        <f>'IS (US$)'!D32</f>
        <v>561.83719457079894</v>
      </c>
      <c r="E23" s="194">
        <f>'IS (US$)'!E32</f>
        <v>-6205.9103738513841</v>
      </c>
      <c r="F23" s="194">
        <f>'IS (US$)'!F32</f>
        <v>-6474.4343766906613</v>
      </c>
      <c r="G23" s="194">
        <f>'IS (US$)'!G32</f>
        <v>4757.2167135865157</v>
      </c>
      <c r="H23" s="194">
        <f>'IS (US$)'!H32</f>
        <v>8892.3106806251817</v>
      </c>
      <c r="I23" s="194">
        <f>'IS (US$)'!I32</f>
        <v>-2530.7325200481423</v>
      </c>
      <c r="J23" s="194">
        <f>'IS (US$)'!J32</f>
        <v>-556.42796307169408</v>
      </c>
      <c r="K23" s="194">
        <f>'IS (US$)'!K32</f>
        <v>4847.6202399857666</v>
      </c>
      <c r="L23" s="194">
        <f>'IS (US$)'!L32</f>
        <v>-5032.0578502404724</v>
      </c>
      <c r="M23" s="194">
        <f>'IS (US$)'!M32</f>
        <v>107157.00328410679</v>
      </c>
      <c r="N23" s="194">
        <f>'IS (US$)'!N32</f>
        <v>33.609044718969287</v>
      </c>
      <c r="O23" s="194">
        <f>'IS (US$)'!O32</f>
        <v>13162.191890142352</v>
      </c>
      <c r="P23" s="194">
        <f>'IS (US$)'!P32</f>
        <v>-584.44420873785941</v>
      </c>
      <c r="Q23" s="194">
        <f>'IS (US$)'!Q32</f>
        <v>272.47580862426474</v>
      </c>
      <c r="R23" s="194">
        <f>'IS (US$)'!R32</f>
        <v>1088.3293389931796</v>
      </c>
      <c r="S23" s="194">
        <f>'IS (US$)'!S32</f>
        <v>-180.10398713993584</v>
      </c>
      <c r="T23" s="194">
        <f>'IS (US$)'!T32</f>
        <v>-3677.1757582462274</v>
      </c>
      <c r="U23" s="194">
        <f>'IS (US$)'!U32</f>
        <v>-856.87265887082026</v>
      </c>
      <c r="V23" s="194">
        <f>'IS (US$)'!V32</f>
        <v>80.414246159983378</v>
      </c>
      <c r="W23" s="194">
        <f>'IS (US$)'!W32</f>
        <v>-8310.1500565306978</v>
      </c>
      <c r="X23" s="194">
        <f>'IS (US$)'!X32</f>
        <v>-7614.9159586934238</v>
      </c>
      <c r="Y23" s="194">
        <f>'IS (US$)'!Y32</f>
        <v>-14139.243536555879</v>
      </c>
      <c r="Z23" s="194">
        <f>'IS (US$)'!Z32</f>
        <v>27201.614718322249</v>
      </c>
      <c r="AA23" s="194">
        <f>'IS (US$)'!AA32</f>
        <v>19992.408725700312</v>
      </c>
      <c r="AB23" s="194">
        <f>'IS (US$)'!AB32</f>
        <v>6051.1688609593721</v>
      </c>
      <c r="AC23" s="194">
        <f>'IS (US$)'!AC32</f>
        <v>90019.582748264002</v>
      </c>
      <c r="AD23" s="194">
        <f>'IS (US$)'!AD32</f>
        <v>-3697.4103292406958</v>
      </c>
      <c r="AE23" s="194">
        <f>'IS (US$)'!AE32</f>
        <v>-11740.975886900573</v>
      </c>
      <c r="AF23" s="194">
        <f>'IS (US$)'!AF32</f>
        <v>3023.2232780232616</v>
      </c>
      <c r="AG23" s="194">
        <f>'IS (US$)'!AG32</f>
        <v>-1593.2782902425288</v>
      </c>
      <c r="AH23" s="72">
        <f>'IS (US$)'!AH32</f>
        <v>-3406</v>
      </c>
      <c r="AI23" s="194">
        <f>'IS (US$)'!AI32</f>
        <v>-20039.389446714387</v>
      </c>
      <c r="AJ23" s="194">
        <f>'IS (US$)'!AJ32</f>
        <v>-988.49725829323688</v>
      </c>
      <c r="AK23" s="156"/>
      <c r="AL23" s="135">
        <f t="shared" si="14"/>
        <v>4077.1718918876413</v>
      </c>
      <c r="AM23" s="135">
        <f t="shared" si="15"/>
        <v>4644.3604974728933</v>
      </c>
      <c r="AN23" s="135">
        <f t="shared" si="16"/>
        <v>106416.13771078039</v>
      </c>
      <c r="AO23" s="135">
        <f t="shared" si="17"/>
        <v>12883.832534747728</v>
      </c>
      <c r="AP23" s="135">
        <f t="shared" si="18"/>
        <v>-3625.823065263804</v>
      </c>
      <c r="AQ23" s="135">
        <f t="shared" si="19"/>
        <v>-29983.895305620019</v>
      </c>
      <c r="AR23" s="135">
        <f t="shared" si="12"/>
        <v>143264.77505324595</v>
      </c>
      <c r="AS23" s="135">
        <f>SUM(AD23:AG23)</f>
        <v>-14008.441228360534</v>
      </c>
      <c r="AT23" s="135">
        <f t="shared" si="20"/>
        <v>-24433.886705007622</v>
      </c>
      <c r="AU23" s="195"/>
      <c r="AV23" s="43"/>
    </row>
    <row r="24" spans="1:54" s="165" customFormat="1" ht="19.5" customHeight="1">
      <c r="A24" s="161" t="s">
        <v>251</v>
      </c>
      <c r="B24" s="162">
        <f t="shared" ref="B24:Z24" si="21">+B7+B8</f>
        <v>15143.819364973999</v>
      </c>
      <c r="C24" s="162">
        <f t="shared" si="21"/>
        <v>15264.53604694987</v>
      </c>
      <c r="D24" s="162">
        <f t="shared" si="21"/>
        <v>12225.682129023793</v>
      </c>
      <c r="E24" s="162">
        <f t="shared" si="21"/>
        <v>-28041.331624713923</v>
      </c>
      <c r="F24" s="162">
        <f t="shared" si="21"/>
        <v>-11627.69082074017</v>
      </c>
      <c r="G24" s="162">
        <f t="shared" si="21"/>
        <v>12185.482953791092</v>
      </c>
      <c r="H24" s="162">
        <f t="shared" si="21"/>
        <v>6633.0188882114453</v>
      </c>
      <c r="I24" s="162">
        <f t="shared" si="21"/>
        <v>31849.986770038253</v>
      </c>
      <c r="J24" s="162">
        <f t="shared" si="21"/>
        <v>-8014.5645769556249</v>
      </c>
      <c r="K24" s="162">
        <f t="shared" si="21"/>
        <v>1689.8283901888281</v>
      </c>
      <c r="L24" s="162">
        <f t="shared" si="21"/>
        <v>-202.724182052174</v>
      </c>
      <c r="M24" s="162">
        <f t="shared" si="21"/>
        <v>107665.24344474824</v>
      </c>
      <c r="N24" s="162">
        <f t="shared" si="21"/>
        <v>138.60601962420333</v>
      </c>
      <c r="O24" s="162">
        <f t="shared" si="21"/>
        <v>20605.653351501333</v>
      </c>
      <c r="P24" s="162">
        <f t="shared" si="21"/>
        <v>6580.3737290089994</v>
      </c>
      <c r="Q24" s="162">
        <f t="shared" si="21"/>
        <v>13588.841417715557</v>
      </c>
      <c r="R24" s="162">
        <f t="shared" si="21"/>
        <v>4561.2489449397071</v>
      </c>
      <c r="S24" s="162">
        <f t="shared" si="21"/>
        <v>24543.463035201908</v>
      </c>
      <c r="T24" s="162">
        <f t="shared" si="21"/>
        <v>22916.074251297337</v>
      </c>
      <c r="U24" s="162">
        <f t="shared" si="21"/>
        <v>17102.034374921735</v>
      </c>
      <c r="V24" s="162">
        <f t="shared" si="21"/>
        <v>14128.687068911437</v>
      </c>
      <c r="W24" s="162">
        <f t="shared" si="21"/>
        <v>77200.115533756907</v>
      </c>
      <c r="X24" s="162">
        <f t="shared" si="21"/>
        <v>47727.593050870841</v>
      </c>
      <c r="Y24" s="162">
        <f t="shared" si="21"/>
        <v>204471.33189013414</v>
      </c>
      <c r="Z24" s="162">
        <f t="shared" si="21"/>
        <v>40899.831132749925</v>
      </c>
      <c r="AA24" s="162">
        <f>+AA7+AA8</f>
        <v>59864.899159133332</v>
      </c>
      <c r="AB24" s="162">
        <f>+AB7+AB8</f>
        <v>2419.4969971884566</v>
      </c>
      <c r="AC24" s="162">
        <f t="shared" ref="AC24" si="22">+AC7+AC8</f>
        <v>142500.12524696731</v>
      </c>
      <c r="AD24" s="162">
        <f t="shared" ref="AD24:AI24" si="23">+AD7+AD8</f>
        <v>81931.508897178908</v>
      </c>
      <c r="AE24" s="162">
        <f t="shared" si="23"/>
        <v>125277.66836994332</v>
      </c>
      <c r="AF24" s="162">
        <f t="shared" si="23"/>
        <v>119234.93962816683</v>
      </c>
      <c r="AG24" s="162">
        <f t="shared" si="23"/>
        <v>224985.0342850202</v>
      </c>
      <c r="AH24" s="289">
        <f>+AH7+AH8</f>
        <v>228641</v>
      </c>
      <c r="AI24" s="162">
        <f t="shared" si="23"/>
        <v>257023.95784437133</v>
      </c>
      <c r="AJ24" s="162">
        <f>+AJ7+AJ8</f>
        <v>293698.98460082919</v>
      </c>
      <c r="AK24" s="178"/>
      <c r="AL24" s="162">
        <f>+AL7+AL8</f>
        <v>14592.705916233739</v>
      </c>
      <c r="AM24" s="162">
        <f>+AM7+AM8</f>
        <v>39040.797791300611</v>
      </c>
      <c r="AN24" s="162">
        <f t="shared" ref="AN24:AO24" si="24">+AN7+AN8</f>
        <v>101137.78307592926</v>
      </c>
      <c r="AO24" s="162">
        <f t="shared" si="24"/>
        <v>40913.47451785006</v>
      </c>
      <c r="AP24" s="162">
        <f>+AP7+AP8</f>
        <v>69122.820606360707</v>
      </c>
      <c r="AQ24" s="162">
        <f>+AQ7+AQ8</f>
        <v>343527.72754367336</v>
      </c>
      <c r="AR24" s="162">
        <f>+AR7+AR8</f>
        <v>245684.35253603905</v>
      </c>
      <c r="AS24" s="162">
        <f>SUM(AD24:AG24)</f>
        <v>551429.15118030924</v>
      </c>
      <c r="AT24" s="162">
        <f t="shared" si="20"/>
        <v>779363.94244520052</v>
      </c>
      <c r="AU24" s="179"/>
      <c r="AV24" s="135"/>
      <c r="AW24" s="180"/>
    </row>
    <row r="25" spans="1:54" s="189" customFormat="1" ht="19.5" customHeight="1">
      <c r="A25" s="199" t="s">
        <v>30</v>
      </c>
      <c r="B25" s="200">
        <f t="shared" ref="B25:Z25" si="25">B24/B7</f>
        <v>0.24973470164616238</v>
      </c>
      <c r="C25" s="200">
        <f t="shared" si="25"/>
        <v>0.24724015726401308</v>
      </c>
      <c r="D25" s="200">
        <f t="shared" si="25"/>
        <v>0.21948067439584548</v>
      </c>
      <c r="E25" s="200">
        <f t="shared" si="25"/>
        <v>-0.90230601726684123</v>
      </c>
      <c r="F25" s="200">
        <f t="shared" si="25"/>
        <v>-6.8714197403667834</v>
      </c>
      <c r="G25" s="200">
        <f t="shared" si="25"/>
        <v>0.38651764316998599</v>
      </c>
      <c r="H25" s="200">
        <f t="shared" si="25"/>
        <v>0.18360019778139378</v>
      </c>
      <c r="I25" s="200">
        <f t="shared" si="25"/>
        <v>5.2192564678279822</v>
      </c>
      <c r="J25" s="200">
        <f t="shared" si="25"/>
        <v>-0.75229468308077785</v>
      </c>
      <c r="K25" s="200">
        <f t="shared" si="25"/>
        <v>5.7244561379750571E-2</v>
      </c>
      <c r="L25" s="200">
        <f t="shared" si="25"/>
        <v>-4.7255856709899711E-3</v>
      </c>
      <c r="M25" s="200">
        <f t="shared" si="25"/>
        <v>3.1178311748828462</v>
      </c>
      <c r="N25" s="200">
        <f t="shared" si="25"/>
        <v>5.825374572831281E-3</v>
      </c>
      <c r="O25" s="200">
        <f t="shared" si="25"/>
        <v>0.42608371327335759</v>
      </c>
      <c r="P25" s="200">
        <f t="shared" si="25"/>
        <v>0.18913047430327035</v>
      </c>
      <c r="Q25" s="200">
        <f t="shared" si="25"/>
        <v>0.22809452813471534</v>
      </c>
      <c r="R25" s="200">
        <f t="shared" si="25"/>
        <v>0.12638811830480967</v>
      </c>
      <c r="S25" s="200">
        <f t="shared" si="25"/>
        <v>0.36999227250892847</v>
      </c>
      <c r="T25" s="200">
        <f t="shared" si="25"/>
        <v>0.40292128728959553</v>
      </c>
      <c r="U25" s="200">
        <f t="shared" si="25"/>
        <v>0.24347017364314433</v>
      </c>
      <c r="V25" s="200">
        <f t="shared" si="25"/>
        <v>0.38279726883424081</v>
      </c>
      <c r="W25" s="200">
        <f t="shared" si="25"/>
        <v>0.55203718127146661</v>
      </c>
      <c r="X25" s="200">
        <f t="shared" si="25"/>
        <v>0.47507772429362821</v>
      </c>
      <c r="Y25" s="200">
        <f t="shared" si="25"/>
        <v>1.5085345418336762</v>
      </c>
      <c r="Z25" s="200">
        <f t="shared" si="25"/>
        <v>0.81808032682701382</v>
      </c>
      <c r="AA25" s="200">
        <f>AA24/AA7</f>
        <v>1.0304939018962835</v>
      </c>
      <c r="AB25" s="200">
        <f>AB24/AB7</f>
        <v>2.6629824618255419E-2</v>
      </c>
      <c r="AC25" s="200">
        <f t="shared" ref="AC25:AF25" si="26">AC24/AC7</f>
        <v>0.87435676826327458</v>
      </c>
      <c r="AD25" s="200">
        <f t="shared" si="26"/>
        <v>0.68472412540780736</v>
      </c>
      <c r="AE25" s="200">
        <f t="shared" si="26"/>
        <v>0.64872799869382902</v>
      </c>
      <c r="AF25" s="200">
        <f t="shared" si="26"/>
        <v>0.66385068072211573</v>
      </c>
      <c r="AG25" s="200">
        <f>AG24/AG7</f>
        <v>0.70663405189973771</v>
      </c>
      <c r="AH25" s="200">
        <f>AH24/AH7</f>
        <v>0.73832327981503254</v>
      </c>
      <c r="AI25" s="200">
        <f>AI24/AI7</f>
        <v>0.68115264954409938</v>
      </c>
      <c r="AJ25" s="200">
        <f>AJ24/AJ7</f>
        <v>0.77666394088217705</v>
      </c>
      <c r="AK25" s="190"/>
      <c r="AL25" s="200">
        <f t="shared" ref="AL25:AR25" si="27">AL24/AL7</f>
        <v>6.9768308605750382E-2</v>
      </c>
      <c r="AM25" s="200">
        <f t="shared" si="27"/>
        <v>0.51745012671236346</v>
      </c>
      <c r="AN25" s="200">
        <f t="shared" si="27"/>
        <v>0.85998360731860379</v>
      </c>
      <c r="AO25" s="200">
        <f t="shared" si="27"/>
        <v>0.24569363013979528</v>
      </c>
      <c r="AP25" s="200">
        <f t="shared" si="27"/>
        <v>0.30113373026926016</v>
      </c>
      <c r="AQ25" s="200">
        <f t="shared" si="27"/>
        <v>0.83226860066416197</v>
      </c>
      <c r="AR25" s="200">
        <f t="shared" si="27"/>
        <v>0.67883223896828171</v>
      </c>
      <c r="AS25" s="200">
        <f>AS24/AS7</f>
        <v>0.68013032071635637</v>
      </c>
      <c r="AT25" s="200">
        <f>AT24/AT7</f>
        <v>0.73168217494406862</v>
      </c>
      <c r="AU25" s="187"/>
      <c r="AV25" s="135"/>
      <c r="AW25" s="188"/>
    </row>
    <row r="26" spans="1:54" s="8" customFormat="1" ht="19.5" customHeight="1">
      <c r="A26" s="9" t="s">
        <v>111</v>
      </c>
      <c r="B26" s="70">
        <f>'IS (US$)'!B19+'IS (US$)'!B29</f>
        <v>-10762.5680852555</v>
      </c>
      <c r="C26" s="70">
        <f>'IS (US$)'!C19+'IS (US$)'!C29</f>
        <v>-10383.800857876129</v>
      </c>
      <c r="D26" s="70">
        <f>'IS (US$)'!D19+'IS (US$)'!D29</f>
        <v>-12426.801235471654</v>
      </c>
      <c r="E26" s="70">
        <f>'IS (US$)'!E19+'IS (US$)'!E29</f>
        <v>-39027.295792678691</v>
      </c>
      <c r="F26" s="70">
        <f>'IS (US$)'!F19+'IS (US$)'!F29</f>
        <v>-1691.4843365643255</v>
      </c>
      <c r="G26" s="70">
        <f>'IS (US$)'!G19+'IS (US$)'!G29</f>
        <v>-14226.057976198888</v>
      </c>
      <c r="H26" s="70">
        <f>'IS (US$)'!H19+'IS (US$)'!H29</f>
        <v>-15606.653298004929</v>
      </c>
      <c r="I26" s="70">
        <f>'IS (US$)'!I19+'IS (US$)'!I29</f>
        <v>9872.4443665259532</v>
      </c>
      <c r="J26" s="70">
        <f>'IS (US$)'!J19+'IS (US$)'!J29</f>
        <v>-2972.3211440651703</v>
      </c>
      <c r="K26" s="70">
        <f>'IS (US$)'!K19+'IS (US$)'!K29</f>
        <v>-6110.2801151826252</v>
      </c>
      <c r="L26" s="70">
        <f>'IS (US$)'!L19+'IS (US$)'!L29</f>
        <v>-4759.3969062949127</v>
      </c>
      <c r="M26" s="70">
        <f>'IS (US$)'!M19+'IS (US$)'!M29</f>
        <v>-6418.5813835846984</v>
      </c>
      <c r="N26" s="70">
        <f>'IS (US$)'!N19+'IS (US$)'!N29</f>
        <v>-4045.3296199037222</v>
      </c>
      <c r="O26" s="70">
        <f>'IS (US$)'!O19+'IS (US$)'!O29</f>
        <v>-8575.4522580728499</v>
      </c>
      <c r="P26" s="70">
        <f>'IS (US$)'!P19+'IS (US$)'!P29</f>
        <v>-6740.4001194967523</v>
      </c>
      <c r="Q26" s="70">
        <f>'IS (US$)'!Q19+'IS (US$)'!Q29</f>
        <v>-8570.0814507569903</v>
      </c>
      <c r="R26" s="70">
        <f>'IS (US$)'!R19+'IS (US$)'!R29</f>
        <v>-4842.1876251440108</v>
      </c>
      <c r="S26" s="70">
        <f>'IS (US$)'!S19+'IS (US$)'!S29</f>
        <v>-7000.5034386007364</v>
      </c>
      <c r="T26" s="70">
        <f>'IS (US$)'!T19+'IS (US$)'!T29</f>
        <v>-4843.3997851333806</v>
      </c>
      <c r="U26" s="70">
        <f>'IS (US$)'!U19+'IS (US$)'!U29</f>
        <v>-3239.9021630115612</v>
      </c>
      <c r="V26" s="70">
        <f>'IS (US$)'!V19+'IS (US$)'!V29</f>
        <v>-8291.0069142484408</v>
      </c>
      <c r="W26" s="70">
        <f>'IS (US$)'!W19+'IS (US$)'!W29</f>
        <v>-23096.135937395142</v>
      </c>
      <c r="X26" s="70">
        <f>'IS (US$)'!X19+'IS (US$)'!X29</f>
        <v>-21177.60821004834</v>
      </c>
      <c r="Y26" s="70">
        <f>'IS (US$)'!Y19+'IS (US$)'!Y29</f>
        <v>-73615.492919810713</v>
      </c>
      <c r="Z26" s="70">
        <f>'IS (US$)'!Z19+'IS (US$)'!Z29</f>
        <v>-29494.510945004495</v>
      </c>
      <c r="AA26" s="70">
        <f>'IS (US$)'!AA19+'IS (US$)'!AA29</f>
        <v>-40910.858775277986</v>
      </c>
      <c r="AB26" s="70">
        <f>'IS (US$)'!AB19+'IS (US$)'!AB29</f>
        <v>-37336.059228017912</v>
      </c>
      <c r="AC26" s="70">
        <f>'IS (US$)'!AC19+'IS (US$)'!AC29</f>
        <v>-53965.516719777537</v>
      </c>
      <c r="AD26" s="70">
        <f>'IS (US$)'!AD19+'IS (US$)'!AD29</f>
        <v>-24092.50829349678</v>
      </c>
      <c r="AE26" s="70">
        <f>'IS (US$)'!AE19+'IS (US$)'!AE29</f>
        <v>-45713.096059691372</v>
      </c>
      <c r="AF26" s="70">
        <f>'IS (US$)'!AF19+'IS (US$)'!AF29</f>
        <v>-36699.728908568031</v>
      </c>
      <c r="AG26" s="70">
        <f>'IS (US$)'!AG19+'IS (US$)'!AG29</f>
        <v>-54624.353272772605</v>
      </c>
      <c r="AH26" s="70">
        <f>'IS (US$)'!AH19+'IS (US$)'!AH29</f>
        <v>-33086</v>
      </c>
      <c r="AI26" s="70">
        <f>'IS (US$)'!AI19+'IS (US$)'!AI29</f>
        <v>-37350.250259999993</v>
      </c>
      <c r="AJ26" s="70">
        <f>'IS (US$)'!AJ19+'IS (US$)'!AJ29</f>
        <v>-47974.190374795486</v>
      </c>
      <c r="AK26" s="157"/>
      <c r="AL26" s="44">
        <f>SUM(B26:E26)</f>
        <v>-72600.465971281985</v>
      </c>
      <c r="AM26" s="44">
        <f>SUM(F26:I26)</f>
        <v>-21651.751244242187</v>
      </c>
      <c r="AN26" s="44">
        <f>SUM(J26:M26)</f>
        <v>-20260.579549127408</v>
      </c>
      <c r="AO26" s="44">
        <f>SUM(N26:Q26)</f>
        <v>-27931.263448230318</v>
      </c>
      <c r="AP26" s="44">
        <f>SUM(R26:U26)</f>
        <v>-19925.993011889688</v>
      </c>
      <c r="AQ26" s="44">
        <f>SUM(V26:Y26)</f>
        <v>-126180.24398150263</v>
      </c>
      <c r="AR26" s="70">
        <f>SUM(Z26:AC26)</f>
        <v>-161706.94566807794</v>
      </c>
      <c r="AS26" s="70">
        <f t="shared" ref="AS26:AS27" si="28">SUM(AD26:AG26)</f>
        <v>-161129.6865345288</v>
      </c>
      <c r="AT26" s="70">
        <f>SUM(AH26:AJ26)</f>
        <v>-118410.44063479549</v>
      </c>
      <c r="AU26" s="19"/>
      <c r="AV26" s="43"/>
      <c r="AY26" s="78"/>
    </row>
    <row r="27" spans="1:54" s="8" customFormat="1" ht="19.5" customHeight="1">
      <c r="A27" s="9" t="s">
        <v>33</v>
      </c>
      <c r="B27" s="44">
        <f t="shared" ref="B27:Z27" si="29">B24+B26</f>
        <v>4381.2512797184991</v>
      </c>
      <c r="C27" s="44">
        <f t="shared" si="29"/>
        <v>4880.7351890737409</v>
      </c>
      <c r="D27" s="44">
        <f t="shared" si="29"/>
        <v>-201.11910644786076</v>
      </c>
      <c r="E27" s="44">
        <f t="shared" si="29"/>
        <v>-67068.627417392621</v>
      </c>
      <c r="F27" s="44">
        <f t="shared" si="29"/>
        <v>-13319.175157304497</v>
      </c>
      <c r="G27" s="44">
        <f t="shared" si="29"/>
        <v>-2040.5750224077965</v>
      </c>
      <c r="H27" s="44">
        <f t="shared" si="29"/>
        <v>-8973.6344097934834</v>
      </c>
      <c r="I27" s="44">
        <f t="shared" si="29"/>
        <v>41722.431136564206</v>
      </c>
      <c r="J27" s="44">
        <f t="shared" si="29"/>
        <v>-10986.885721020795</v>
      </c>
      <c r="K27" s="44">
        <f t="shared" si="29"/>
        <v>-4420.4517249937971</v>
      </c>
      <c r="L27" s="44">
        <f t="shared" si="29"/>
        <v>-4962.1210883470867</v>
      </c>
      <c r="M27" s="44">
        <f t="shared" si="29"/>
        <v>101246.66206116354</v>
      </c>
      <c r="N27" s="44">
        <f t="shared" si="29"/>
        <v>-3906.7236002795189</v>
      </c>
      <c r="O27" s="44">
        <f t="shared" si="29"/>
        <v>12030.201093428483</v>
      </c>
      <c r="P27" s="44">
        <f t="shared" si="29"/>
        <v>-160.02639048775291</v>
      </c>
      <c r="Q27" s="44">
        <f t="shared" si="29"/>
        <v>5018.759966958567</v>
      </c>
      <c r="R27" s="44">
        <f t="shared" si="29"/>
        <v>-280.93868020430364</v>
      </c>
      <c r="S27" s="44">
        <f t="shared" si="29"/>
        <v>17542.959596601173</v>
      </c>
      <c r="T27" s="44">
        <f t="shared" si="29"/>
        <v>18072.674466163957</v>
      </c>
      <c r="U27" s="44">
        <f t="shared" si="29"/>
        <v>13862.132211910175</v>
      </c>
      <c r="V27" s="44">
        <f t="shared" si="29"/>
        <v>5837.6801546629958</v>
      </c>
      <c r="W27" s="44">
        <f t="shared" si="29"/>
        <v>54103.979596361765</v>
      </c>
      <c r="X27" s="44">
        <f t="shared" si="29"/>
        <v>26549.984840822501</v>
      </c>
      <c r="Y27" s="44">
        <f t="shared" si="29"/>
        <v>130855.83897032343</v>
      </c>
      <c r="Z27" s="44">
        <f t="shared" si="29"/>
        <v>11405.32018774543</v>
      </c>
      <c r="AA27" s="44">
        <f>AA24+AA26</f>
        <v>18954.040383855347</v>
      </c>
      <c r="AB27" s="44">
        <f>AB24+AB26</f>
        <v>-34916.562230829455</v>
      </c>
      <c r="AC27" s="44">
        <f t="shared" ref="AC27:AH27" si="30">AC24+AC26</f>
        <v>88534.608527189761</v>
      </c>
      <c r="AD27" s="44">
        <f t="shared" si="30"/>
        <v>57839.000603682129</v>
      </c>
      <c r="AE27" s="44">
        <f t="shared" si="30"/>
        <v>79564.572310251941</v>
      </c>
      <c r="AF27" s="44">
        <f t="shared" si="30"/>
        <v>82535.210719598806</v>
      </c>
      <c r="AG27" s="44">
        <f t="shared" si="30"/>
        <v>170360.6810122476</v>
      </c>
      <c r="AH27" s="44">
        <f t="shared" si="30"/>
        <v>195555</v>
      </c>
      <c r="AI27" s="44">
        <f>AI24+AI26</f>
        <v>219673.70758437132</v>
      </c>
      <c r="AJ27" s="44">
        <f>AJ24+AJ26</f>
        <v>245724.7942260337</v>
      </c>
      <c r="AK27" s="128"/>
      <c r="AL27" s="44">
        <f t="shared" ref="AL27:AQ27" si="31">AL24+AL26</f>
        <v>-58007.760055048246</v>
      </c>
      <c r="AM27" s="44">
        <f t="shared" si="31"/>
        <v>17389.046547058424</v>
      </c>
      <c r="AN27" s="44">
        <f t="shared" si="31"/>
        <v>80877.203526801852</v>
      </c>
      <c r="AO27" s="44">
        <f t="shared" si="31"/>
        <v>12982.211069619741</v>
      </c>
      <c r="AP27" s="44">
        <f t="shared" si="31"/>
        <v>49196.827594471019</v>
      </c>
      <c r="AQ27" s="44">
        <f t="shared" si="31"/>
        <v>217347.48356217073</v>
      </c>
      <c r="AR27" s="44">
        <f>AR24+AR26</f>
        <v>83977.406867961108</v>
      </c>
      <c r="AS27" s="44">
        <f t="shared" si="28"/>
        <v>390299.46464578051</v>
      </c>
      <c r="AT27" s="44">
        <f>SUM(AH27:AJ27)</f>
        <v>660953.50181040505</v>
      </c>
      <c r="AU27" s="19"/>
      <c r="AV27" s="43"/>
      <c r="AX27" s="77"/>
      <c r="AY27" s="77"/>
      <c r="AZ27" s="77"/>
    </row>
    <row r="28" spans="1:54" s="184" customFormat="1" ht="19.5" customHeight="1" thickBot="1">
      <c r="A28" s="181" t="s">
        <v>34</v>
      </c>
      <c r="B28" s="196">
        <f t="shared" ref="B28:Z28" si="32">B27/B7</f>
        <v>7.2250629435531774E-2</v>
      </c>
      <c r="C28" s="196">
        <f t="shared" si="32"/>
        <v>7.9053417149335337E-2</v>
      </c>
      <c r="D28" s="196">
        <f t="shared" si="32"/>
        <v>-3.6105762158066988E-3</v>
      </c>
      <c r="E28" s="196">
        <f t="shared" si="32"/>
        <v>-2.1581152742120748</v>
      </c>
      <c r="F28" s="196">
        <f t="shared" si="32"/>
        <v>-7.8710076241500113</v>
      </c>
      <c r="G28" s="196">
        <f t="shared" si="32"/>
        <v>-6.4726055697876164E-2</v>
      </c>
      <c r="H28" s="196">
        <f t="shared" si="32"/>
        <v>-0.24838781258170961</v>
      </c>
      <c r="I28" s="196">
        <f t="shared" si="32"/>
        <v>6.8370536583038835</v>
      </c>
      <c r="J28" s="196">
        <f t="shared" si="32"/>
        <v>-1.0312944180780075</v>
      </c>
      <c r="K28" s="196">
        <f t="shared" si="32"/>
        <v>-0.14974705216625889</v>
      </c>
      <c r="L28" s="196">
        <f t="shared" si="32"/>
        <v>-0.11566912282213689</v>
      </c>
      <c r="M28" s="196">
        <f t="shared" si="32"/>
        <v>2.9319582553038099</v>
      </c>
      <c r="N28" s="196">
        <f t="shared" si="32"/>
        <v>-0.16419292889191497</v>
      </c>
      <c r="O28" s="196">
        <f t="shared" si="32"/>
        <v>0.24876050595793131</v>
      </c>
      <c r="P28" s="196">
        <f t="shared" si="32"/>
        <v>-4.5994146199576239E-3</v>
      </c>
      <c r="Q28" s="196">
        <f t="shared" si="32"/>
        <v>8.424203736695457E-2</v>
      </c>
      <c r="R28" s="196">
        <f t="shared" si="32"/>
        <v>-7.784558917673364E-3</v>
      </c>
      <c r="S28" s="196">
        <f t="shared" si="32"/>
        <v>0.26445980660387219</v>
      </c>
      <c r="T28" s="196">
        <f t="shared" si="32"/>
        <v>0.3177623348929558</v>
      </c>
      <c r="U28" s="196">
        <f t="shared" si="32"/>
        <v>0.19734586322941128</v>
      </c>
      <c r="V28" s="196">
        <f t="shared" si="32"/>
        <v>0.15816388378010943</v>
      </c>
      <c r="W28" s="196">
        <f t="shared" si="32"/>
        <v>0.3868829494028998</v>
      </c>
      <c r="X28" s="196">
        <f t="shared" si="32"/>
        <v>0.26427702659893798</v>
      </c>
      <c r="Y28" s="196">
        <f t="shared" si="32"/>
        <v>0.96541921678010467</v>
      </c>
      <c r="Z28" s="196">
        <f t="shared" si="32"/>
        <v>0.2281297454865599</v>
      </c>
      <c r="AA28" s="196">
        <f>AA27/AA7</f>
        <v>0.32626836938184184</v>
      </c>
      <c r="AB28" s="196">
        <f>AB27/AB7</f>
        <v>-0.38430381585919571</v>
      </c>
      <c r="AC28" s="196">
        <f t="shared" ref="AC28:AH28" si="33">AC27/AC7</f>
        <v>0.54323344668734075</v>
      </c>
      <c r="AD28" s="196">
        <f t="shared" si="33"/>
        <v>0.48337641569031981</v>
      </c>
      <c r="AE28" s="196">
        <f t="shared" si="33"/>
        <v>0.41201090691869757</v>
      </c>
      <c r="AF28" s="196">
        <f t="shared" si="33"/>
        <v>0.45952181458400015</v>
      </c>
      <c r="AG28" s="196">
        <f t="shared" si="33"/>
        <v>0.5350696267004923</v>
      </c>
      <c r="AH28" s="196">
        <f t="shared" si="33"/>
        <v>0.63148258179516659</v>
      </c>
      <c r="AI28" s="196">
        <f>AI27/AI7</f>
        <v>0.58216879551311096</v>
      </c>
      <c r="AJ28" s="196">
        <f>AJ27/AJ7</f>
        <v>0.64979995526860446</v>
      </c>
      <c r="AK28" s="80"/>
      <c r="AL28" s="196">
        <f t="shared" ref="AL28:AQ28" si="34">AL27/AL7</f>
        <v>-0.2773374128335378</v>
      </c>
      <c r="AM28" s="196">
        <f t="shared" si="34"/>
        <v>0.23047593410572076</v>
      </c>
      <c r="AN28" s="196">
        <f t="shared" si="34"/>
        <v>0.68770608889659912</v>
      </c>
      <c r="AO28" s="196">
        <f t="shared" si="34"/>
        <v>7.7960784375433675E-2</v>
      </c>
      <c r="AP28" s="196">
        <f t="shared" si="34"/>
        <v>0.21432609492751897</v>
      </c>
      <c r="AQ28" s="196">
        <f t="shared" si="34"/>
        <v>0.52657026347070535</v>
      </c>
      <c r="AR28" s="196">
        <f>AR27/AR7</f>
        <v>0.23203175350194999</v>
      </c>
      <c r="AS28" s="196">
        <f>AS27/AS7</f>
        <v>0.4813936649826428</v>
      </c>
      <c r="AT28" s="196">
        <f>AT27/AT7</f>
        <v>0.62051612783656529</v>
      </c>
      <c r="AU28" s="183"/>
      <c r="AV28" s="43"/>
      <c r="AX28" s="185"/>
      <c r="AY28" s="185"/>
      <c r="AZ28" s="185"/>
    </row>
    <row r="29" spans="1:54" s="165" customFormat="1" ht="18.75" customHeight="1" thickBot="1">
      <c r="A29" s="197" t="s">
        <v>35</v>
      </c>
      <c r="B29" s="175">
        <f>'IS (US$)'!B33</f>
        <v>-3008.6442984259893</v>
      </c>
      <c r="C29" s="175">
        <f>'IS (US$)'!C33</f>
        <v>-734.48913297079991</v>
      </c>
      <c r="D29" s="175">
        <f>'IS (US$)'!D33</f>
        <v>9173.5968224638982</v>
      </c>
      <c r="E29" s="175">
        <f>'IS (US$)'!E33</f>
        <v>1064.1953633941473</v>
      </c>
      <c r="F29" s="175">
        <f>'IS (US$)'!F33</f>
        <v>-5510.6614007550197</v>
      </c>
      <c r="G29" s="175">
        <f>'IS (US$)'!G33</f>
        <v>-3949.2584259079736</v>
      </c>
      <c r="H29" s="175">
        <f>'IS (US$)'!H33</f>
        <v>8220.2551911238024</v>
      </c>
      <c r="I29" s="175">
        <f>'IS (US$)'!I33</f>
        <v>4033.1722653072075</v>
      </c>
      <c r="J29" s="175">
        <f>'IS (US$)'!J33</f>
        <v>-5702.6166565913145</v>
      </c>
      <c r="K29" s="175">
        <f>'IS (US$)'!K33</f>
        <v>-10244.334767624983</v>
      </c>
      <c r="L29" s="175">
        <f>'IS (US$)'!L33</f>
        <v>33888.212280619024</v>
      </c>
      <c r="M29" s="175">
        <f>'IS (US$)'!M33</f>
        <v>-19453.39310211466</v>
      </c>
      <c r="N29" s="175">
        <f>'IS (US$)'!N33</f>
        <v>6872.7652732332053</v>
      </c>
      <c r="O29" s="175">
        <f>'IS (US$)'!O33</f>
        <v>3325.0674721057089</v>
      </c>
      <c r="P29" s="175">
        <f>'IS (US$)'!P33</f>
        <v>4498.4493642247362</v>
      </c>
      <c r="Q29" s="175">
        <f>'IS (US$)'!Q33</f>
        <v>-18552.201669915667</v>
      </c>
      <c r="R29" s="175">
        <f>'IS (US$)'!R33</f>
        <v>-8581.8757585652384</v>
      </c>
      <c r="S29" s="175">
        <f>'IS (US$)'!S33</f>
        <v>3704.0463078256344</v>
      </c>
      <c r="T29" s="175">
        <f>'IS (US$)'!T33</f>
        <v>6847.4517114928713</v>
      </c>
      <c r="U29" s="175">
        <f>'IS (US$)'!U33</f>
        <v>10052.905593984451</v>
      </c>
      <c r="V29" s="175">
        <f>'IS (US$)'!V33</f>
        <v>-37192.053549482531</v>
      </c>
      <c r="W29" s="175">
        <f>'IS (US$)'!W33</f>
        <v>-2972.7573441834597</v>
      </c>
      <c r="X29" s="175">
        <f>'IS (US$)'!X33</f>
        <v>-42516.341365167718</v>
      </c>
      <c r="Y29" s="175">
        <f>'IS (US$)'!Y33</f>
        <v>-4028.1299429599176</v>
      </c>
      <c r="Z29" s="175">
        <f>'IS (US$)'!Z33</f>
        <v>-23183.221008632143</v>
      </c>
      <c r="AA29" s="175">
        <f>'IS (US$)'!AA33</f>
        <v>-41788.885972943142</v>
      </c>
      <c r="AB29" s="175">
        <f>'IS (US$)'!AB33</f>
        <v>-33870.632581854821</v>
      </c>
      <c r="AC29" s="175">
        <f>'IS (US$)'!AC33</f>
        <v>9563.3157660115376</v>
      </c>
      <c r="AD29" s="175">
        <f>'IS (US$)'!AD33</f>
        <v>-66105.679747206683</v>
      </c>
      <c r="AE29" s="175">
        <f>'IS (US$)'!AE33</f>
        <v>26511.643510934202</v>
      </c>
      <c r="AF29" s="175">
        <f>'IS (US$)'!AF33</f>
        <v>-50528.587007998874</v>
      </c>
      <c r="AG29" s="175">
        <f>'IS (US$)'!AG33</f>
        <v>-24418.933472464596</v>
      </c>
      <c r="AH29" s="175">
        <f>'IS (US$)'!AH33</f>
        <v>-6722</v>
      </c>
      <c r="AI29" s="175">
        <f>'IS (US$)'!AI33</f>
        <v>-36124.2576573814</v>
      </c>
      <c r="AJ29" s="175">
        <f>'IS (US$)'!AJ33</f>
        <v>-5184.4700674375345</v>
      </c>
      <c r="AK29" s="166"/>
      <c r="AL29" s="169">
        <f>SUM(B29:E29)</f>
        <v>6494.6587544612566</v>
      </c>
      <c r="AM29" s="169">
        <f>SUM(F29:I29)</f>
        <v>2793.5076297680162</v>
      </c>
      <c r="AN29" s="169">
        <f>SUM(J29:M29)</f>
        <v>-1512.132245711935</v>
      </c>
      <c r="AO29" s="169">
        <f>SUM(N29:Q29)</f>
        <v>-3855.9195603520166</v>
      </c>
      <c r="AP29" s="169">
        <f>SUM(R29:U29)</f>
        <v>12022.527854737718</v>
      </c>
      <c r="AQ29" s="169">
        <f>SUM(V29:Y29)</f>
        <v>-86709.282201793627</v>
      </c>
      <c r="AR29" s="175">
        <f>SUM(Z29:AC29)</f>
        <v>-89279.423797418567</v>
      </c>
      <c r="AS29" s="169">
        <f t="shared" ref="AS29:AS31" si="35">SUM(AD29:AG29)</f>
        <v>-114541.55671673594</v>
      </c>
      <c r="AT29" s="169">
        <f t="shared" ref="AT29:AT32" si="36">SUM(AH29:AJ29)</f>
        <v>-48030.727724818935</v>
      </c>
      <c r="AU29" s="174"/>
      <c r="AV29" s="167"/>
    </row>
    <row r="30" spans="1:54" s="165" customFormat="1" ht="19.5" customHeight="1" thickBot="1">
      <c r="A30" s="171" t="s">
        <v>36</v>
      </c>
      <c r="B30" s="172">
        <f t="shared" ref="B30:Z30" si="37">B27+B29</f>
        <v>1372.6069812925098</v>
      </c>
      <c r="C30" s="172">
        <f t="shared" si="37"/>
        <v>4146.2460561029411</v>
      </c>
      <c r="D30" s="172">
        <f t="shared" si="37"/>
        <v>8972.4777160160374</v>
      </c>
      <c r="E30" s="172">
        <f t="shared" si="37"/>
        <v>-66004.432053998476</v>
      </c>
      <c r="F30" s="172">
        <f t="shared" si="37"/>
        <v>-18829.836558059516</v>
      </c>
      <c r="G30" s="172">
        <f t="shared" si="37"/>
        <v>-5989.8334483157705</v>
      </c>
      <c r="H30" s="172">
        <f t="shared" si="37"/>
        <v>-753.37921866968099</v>
      </c>
      <c r="I30" s="172">
        <f t="shared" si="37"/>
        <v>45755.603401871413</v>
      </c>
      <c r="J30" s="172">
        <f t="shared" si="37"/>
        <v>-16689.502377612109</v>
      </c>
      <c r="K30" s="172">
        <f t="shared" si="37"/>
        <v>-14664.786492618779</v>
      </c>
      <c r="L30" s="172">
        <f t="shared" si="37"/>
        <v>28926.091192271939</v>
      </c>
      <c r="M30" s="172">
        <f t="shared" si="37"/>
        <v>81793.268959048888</v>
      </c>
      <c r="N30" s="172">
        <f t="shared" si="37"/>
        <v>2966.0416729536864</v>
      </c>
      <c r="O30" s="172">
        <f t="shared" si="37"/>
        <v>15355.268565534192</v>
      </c>
      <c r="P30" s="172">
        <f t="shared" si="37"/>
        <v>4338.4229737369833</v>
      </c>
      <c r="Q30" s="172">
        <f t="shared" si="37"/>
        <v>-13533.4417029571</v>
      </c>
      <c r="R30" s="172">
        <f t="shared" si="37"/>
        <v>-8862.8144387695429</v>
      </c>
      <c r="S30" s="172">
        <f t="shared" si="37"/>
        <v>21247.005904426806</v>
      </c>
      <c r="T30" s="172">
        <f t="shared" si="37"/>
        <v>24920.126177656828</v>
      </c>
      <c r="U30" s="172">
        <f t="shared" si="37"/>
        <v>23915.037805894626</v>
      </c>
      <c r="V30" s="172">
        <f t="shared" si="37"/>
        <v>-31354.373394819537</v>
      </c>
      <c r="W30" s="172">
        <f t="shared" si="37"/>
        <v>51131.222252178304</v>
      </c>
      <c r="X30" s="172">
        <f t="shared" si="37"/>
        <v>-15966.356524345218</v>
      </c>
      <c r="Y30" s="172">
        <f t="shared" si="37"/>
        <v>126827.70902736351</v>
      </c>
      <c r="Z30" s="172">
        <f t="shared" si="37"/>
        <v>-11777.900820886713</v>
      </c>
      <c r="AA30" s="172">
        <f>AA27+AA29</f>
        <v>-22834.845589087796</v>
      </c>
      <c r="AB30" s="172">
        <f>AB27+AB29</f>
        <v>-68787.194812684276</v>
      </c>
      <c r="AC30" s="172">
        <f t="shared" ref="AC30:AH30" si="38">AC27+AC29</f>
        <v>98097.9242932013</v>
      </c>
      <c r="AD30" s="172">
        <f t="shared" si="38"/>
        <v>-8266.6791435245541</v>
      </c>
      <c r="AE30" s="172">
        <f t="shared" si="38"/>
        <v>106076.21582118614</v>
      </c>
      <c r="AF30" s="172">
        <f t="shared" si="38"/>
        <v>32006.623711599932</v>
      </c>
      <c r="AG30" s="172">
        <f t="shared" si="38"/>
        <v>145941.74753978301</v>
      </c>
      <c r="AH30" s="172">
        <f t="shared" si="38"/>
        <v>188833</v>
      </c>
      <c r="AI30" s="172">
        <f>AI27+AI29</f>
        <v>183549.44992698991</v>
      </c>
      <c r="AJ30" s="172">
        <f>AJ27+AJ29</f>
        <v>240540.32415859617</v>
      </c>
      <c r="AK30" s="166"/>
      <c r="AL30" s="172">
        <f t="shared" ref="AL30:AP30" si="39">+AL27+AL29</f>
        <v>-51513.10130058699</v>
      </c>
      <c r="AM30" s="172">
        <f t="shared" si="39"/>
        <v>20182.554176826441</v>
      </c>
      <c r="AN30" s="172">
        <f t="shared" si="39"/>
        <v>79365.071281089913</v>
      </c>
      <c r="AO30" s="172">
        <f t="shared" si="39"/>
        <v>9126.2915092677249</v>
      </c>
      <c r="AP30" s="172">
        <f t="shared" si="39"/>
        <v>61219.355449208735</v>
      </c>
      <c r="AQ30" s="172">
        <f>SUM(V30:Y30)</f>
        <v>130638.20136037706</v>
      </c>
      <c r="AR30" s="172">
        <f>AR27+AR29</f>
        <v>-5302.0169294574589</v>
      </c>
      <c r="AS30" s="172">
        <f t="shared" si="35"/>
        <v>275757.90792904457</v>
      </c>
      <c r="AT30" s="172">
        <f t="shared" si="36"/>
        <v>612922.77408558608</v>
      </c>
      <c r="AU30" s="164"/>
      <c r="AV30" s="167"/>
    </row>
    <row r="31" spans="1:54" s="165" customFormat="1" ht="19.5" customHeight="1">
      <c r="A31" s="173" t="s">
        <v>38</v>
      </c>
      <c r="B31" s="168">
        <f>'IS (US$)'!B38</f>
        <v>-653.7771365777993</v>
      </c>
      <c r="C31" s="168">
        <f>'IS (US$)'!C38</f>
        <v>225.23735171126546</v>
      </c>
      <c r="D31" s="168">
        <f>'IS (US$)'!D38</f>
        <v>-1786.6246938464217</v>
      </c>
      <c r="E31" s="168">
        <f>'IS (US$)'!E38</f>
        <v>4171.2692570340441</v>
      </c>
      <c r="F31" s="168">
        <f>'IS (US$)'!F38</f>
        <v>161.4424341020991</v>
      </c>
      <c r="G31" s="168">
        <f>'IS (US$)'!G38</f>
        <v>702.77065087073538</v>
      </c>
      <c r="H31" s="168">
        <f>'IS (US$)'!H38</f>
        <v>759.59212889021433</v>
      </c>
      <c r="I31" s="168">
        <f>'IS (US$)'!I38</f>
        <v>56.164348482132475</v>
      </c>
      <c r="J31" s="168">
        <f>'IS (US$)'!J38</f>
        <v>-92.395787225927052</v>
      </c>
      <c r="K31" s="168">
        <f>'IS (US$)'!K38</f>
        <v>95.941591602474972</v>
      </c>
      <c r="L31" s="168">
        <f>'IS (US$)'!L38</f>
        <v>-6906.4863055679098</v>
      </c>
      <c r="M31" s="168">
        <f>'IS (US$)'!M38</f>
        <v>3373.6945430392684</v>
      </c>
      <c r="N31" s="168">
        <f>'IS (US$)'!N38</f>
        <v>-1687.4337704176196</v>
      </c>
      <c r="O31" s="168">
        <f>'IS (US$)'!O38</f>
        <v>-705.93931553310506</v>
      </c>
      <c r="P31" s="168">
        <f>'IS (US$)'!P38</f>
        <v>842.51048272600519</v>
      </c>
      <c r="Q31" s="168">
        <f>'IS (US$)'!Q38</f>
        <v>2185.59846850233</v>
      </c>
      <c r="R31" s="168">
        <f>'IS (US$)'!R38</f>
        <v>97.342788316400998</v>
      </c>
      <c r="S31" s="168">
        <f>'IS (US$)'!S38</f>
        <v>-90.329076627106275</v>
      </c>
      <c r="T31" s="168">
        <f>'IS (US$)'!T38</f>
        <v>-6520.8279610186146</v>
      </c>
      <c r="U31" s="168">
        <f>'IS (US$)'!U38</f>
        <v>-1423.3111372854255</v>
      </c>
      <c r="V31" s="168">
        <f>'IS (US$)'!V38</f>
        <v>-1263.5386995633032</v>
      </c>
      <c r="W31" s="168">
        <f>'IS (US$)'!W38</f>
        <v>-9102.9533709053503</v>
      </c>
      <c r="X31" s="168">
        <f>'IS (US$)'!X38</f>
        <v>-181.51732093159515</v>
      </c>
      <c r="Y31" s="168">
        <f>'IS (US$)'!Y38</f>
        <v>83199.857632002968</v>
      </c>
      <c r="Z31" s="168">
        <f>'IS (US$)'!Z38</f>
        <v>-1991.5158562943514</v>
      </c>
      <c r="AA31" s="168">
        <f>'IS (US$)'!AA38</f>
        <v>4269.5932713581979</v>
      </c>
      <c r="AB31" s="168">
        <f>'IS (US$)'!AB38</f>
        <v>-6775.0748451160116</v>
      </c>
      <c r="AC31" s="168">
        <f>'IS (US$)'!AC38</f>
        <v>-1627.5992028438586</v>
      </c>
      <c r="AD31" s="168">
        <f>'IS (US$)'!AD38</f>
        <v>-3746.1613691373509</v>
      </c>
      <c r="AE31" s="168">
        <f>'IS (US$)'!AE38</f>
        <v>-26609.442496404066</v>
      </c>
      <c r="AF31" s="168">
        <f>'IS (US$)'!AF38</f>
        <v>-13442.771673249126</v>
      </c>
      <c r="AG31" s="168">
        <f>'IS (US$)'!AG38</f>
        <v>11762.57401720129</v>
      </c>
      <c r="AH31" s="291">
        <f>'IS (US$)'!AH38</f>
        <v>34569</v>
      </c>
      <c r="AI31" s="168">
        <f>'IS (US$)'!AI38</f>
        <v>-42278.718290379889</v>
      </c>
      <c r="AJ31" s="168">
        <f>'IS (US$)'!AJ38</f>
        <v>-85690.59263213852</v>
      </c>
      <c r="AK31" s="166"/>
      <c r="AL31" s="107">
        <f>SUM(B31:E31)</f>
        <v>1956.1047783210888</v>
      </c>
      <c r="AM31" s="107">
        <f>SUM(F31:I31)</f>
        <v>1679.9695623451812</v>
      </c>
      <c r="AN31" s="107">
        <f>SUM(J31:M31)</f>
        <v>-3529.2459581520939</v>
      </c>
      <c r="AO31" s="107">
        <f>SUM(N31:Q31)</f>
        <v>634.73586527761063</v>
      </c>
      <c r="AP31" s="107">
        <f>SUM(R31:U31)</f>
        <v>-7937.1253866147454</v>
      </c>
      <c r="AQ31" s="107">
        <f>SUM(V31:Y31)</f>
        <v>72651.848240602718</v>
      </c>
      <c r="AR31" s="168">
        <f>SUM(Z31:AC31)</f>
        <v>-6124.5966328960239</v>
      </c>
      <c r="AS31" s="107">
        <f t="shared" si="35"/>
        <v>-32035.801521589252</v>
      </c>
      <c r="AT31" s="107">
        <f t="shared" si="36"/>
        <v>-93400.310922518402</v>
      </c>
      <c r="AU31" s="164"/>
      <c r="AV31" s="135"/>
    </row>
    <row r="32" spans="1:54" s="165" customFormat="1" ht="19.5" customHeight="1">
      <c r="A32" s="176" t="s">
        <v>37</v>
      </c>
      <c r="B32" s="177">
        <f t="shared" ref="B32:AH32" si="40">+B30+B31</f>
        <v>718.82984471471048</v>
      </c>
      <c r="C32" s="177">
        <f t="shared" si="40"/>
        <v>4371.4834078142067</v>
      </c>
      <c r="D32" s="177">
        <f t="shared" si="40"/>
        <v>7185.8530221696155</v>
      </c>
      <c r="E32" s="177">
        <f t="shared" si="40"/>
        <v>-61833.162796964432</v>
      </c>
      <c r="F32" s="177">
        <f t="shared" si="40"/>
        <v>-18668.394123957416</v>
      </c>
      <c r="G32" s="177">
        <f t="shared" si="40"/>
        <v>-5287.0627974450354</v>
      </c>
      <c r="H32" s="177">
        <f t="shared" si="40"/>
        <v>6.2129102205333311</v>
      </c>
      <c r="I32" s="177">
        <f t="shared" si="40"/>
        <v>45811.767750353545</v>
      </c>
      <c r="J32" s="177">
        <f t="shared" si="40"/>
        <v>-16781.898164838036</v>
      </c>
      <c r="K32" s="177">
        <f t="shared" si="40"/>
        <v>-14568.844901016304</v>
      </c>
      <c r="L32" s="177">
        <f t="shared" si="40"/>
        <v>22019.60488670403</v>
      </c>
      <c r="M32" s="177">
        <f t="shared" si="40"/>
        <v>85166.963502088154</v>
      </c>
      <c r="N32" s="177">
        <f t="shared" si="40"/>
        <v>1278.6079025360668</v>
      </c>
      <c r="O32" s="177">
        <f t="shared" si="40"/>
        <v>14649.329250001087</v>
      </c>
      <c r="P32" s="177">
        <f t="shared" si="40"/>
        <v>5180.933456462988</v>
      </c>
      <c r="Q32" s="177">
        <f t="shared" si="40"/>
        <v>-11347.843234454769</v>
      </c>
      <c r="R32" s="177">
        <f t="shared" si="40"/>
        <v>-8765.4716504531425</v>
      </c>
      <c r="S32" s="177">
        <f t="shared" si="40"/>
        <v>21156.6768277997</v>
      </c>
      <c r="T32" s="177">
        <f t="shared" si="40"/>
        <v>18399.298216638213</v>
      </c>
      <c r="U32" s="177">
        <f t="shared" si="40"/>
        <v>22491.726668609201</v>
      </c>
      <c r="V32" s="177">
        <f t="shared" si="40"/>
        <v>-32617.912094382838</v>
      </c>
      <c r="W32" s="177">
        <f t="shared" si="40"/>
        <v>42028.268881272954</v>
      </c>
      <c r="X32" s="177">
        <f t="shared" si="40"/>
        <v>-16147.873845276812</v>
      </c>
      <c r="Y32" s="177">
        <f t="shared" si="40"/>
        <v>210027.56665936648</v>
      </c>
      <c r="Z32" s="177">
        <f t="shared" si="40"/>
        <v>-13769.416677181063</v>
      </c>
      <c r="AA32" s="177">
        <f t="shared" si="40"/>
        <v>-18565.252317729599</v>
      </c>
      <c r="AB32" s="177">
        <f t="shared" si="40"/>
        <v>-75562.269657800294</v>
      </c>
      <c r="AC32" s="177">
        <f t="shared" si="40"/>
        <v>96470.325090357437</v>
      </c>
      <c r="AD32" s="177">
        <f t="shared" si="40"/>
        <v>-12012.840512661905</v>
      </c>
      <c r="AE32" s="177">
        <f t="shared" si="40"/>
        <v>79466.773324782072</v>
      </c>
      <c r="AF32" s="177">
        <f t="shared" si="40"/>
        <v>18563.852038350808</v>
      </c>
      <c r="AG32" s="177">
        <f t="shared" si="40"/>
        <v>157704.3215569843</v>
      </c>
      <c r="AH32" s="290">
        <f t="shared" si="40"/>
        <v>223402</v>
      </c>
      <c r="AI32" s="177">
        <f>+AI30+AI31</f>
        <v>141270.73163661003</v>
      </c>
      <c r="AJ32" s="177">
        <f>+AJ30+AJ31</f>
        <v>154849.73152645765</v>
      </c>
      <c r="AK32" s="163"/>
      <c r="AL32" s="177">
        <f t="shared" ref="AL32:AP32" si="41">+AL30+AL31</f>
        <v>-49556.996522265901</v>
      </c>
      <c r="AM32" s="177">
        <f t="shared" si="41"/>
        <v>21862.523739171622</v>
      </c>
      <c r="AN32" s="177">
        <f t="shared" si="41"/>
        <v>75835.825322937817</v>
      </c>
      <c r="AO32" s="177">
        <f t="shared" si="41"/>
        <v>9761.027374545336</v>
      </c>
      <c r="AP32" s="177">
        <f t="shared" si="41"/>
        <v>53282.23006259399</v>
      </c>
      <c r="AQ32" s="177">
        <f>+AQ30+AQ31</f>
        <v>203290.04960097978</v>
      </c>
      <c r="AR32" s="177">
        <f>+AR30+AR31</f>
        <v>-11426.613562353483</v>
      </c>
      <c r="AS32" s="177">
        <f>SUM(AD32:AG32)</f>
        <v>243722.10640745529</v>
      </c>
      <c r="AT32" s="177">
        <f t="shared" si="36"/>
        <v>519522.46316306764</v>
      </c>
      <c r="AU32" s="164"/>
      <c r="AV32" s="135"/>
    </row>
    <row r="33" spans="1:49" s="6" customFormat="1" ht="15.75">
      <c r="A33" s="159"/>
      <c r="B33" s="16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58"/>
      <c r="AL33" s="5"/>
      <c r="AM33" s="5"/>
      <c r="AN33" s="7"/>
      <c r="AO33" s="5"/>
      <c r="AP33" s="5"/>
      <c r="AQ33" s="5"/>
      <c r="AR33" s="110"/>
      <c r="AS33" s="110"/>
      <c r="AT33" s="110"/>
      <c r="AU33" s="18"/>
      <c r="AV33" s="43"/>
    </row>
    <row r="34" spans="1:49" s="106" customFormat="1" ht="15.75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44"/>
      <c r="AI34" s="107"/>
      <c r="AJ34" s="107"/>
      <c r="AK34" s="206"/>
      <c r="AL34" s="113"/>
      <c r="AM34" s="114"/>
      <c r="AN34" s="114"/>
      <c r="AO34" s="114"/>
      <c r="AP34" s="114"/>
      <c r="AQ34" s="114"/>
      <c r="AR34" s="114"/>
      <c r="AS34" s="114"/>
      <c r="AT34" s="114"/>
      <c r="AU34" s="108"/>
      <c r="AV34" s="107"/>
    </row>
    <row r="35" spans="1:49" ht="17.25">
      <c r="F35" s="79"/>
      <c r="G35" s="79"/>
      <c r="H35" s="79"/>
      <c r="I35" s="79"/>
      <c r="R35" s="109"/>
      <c r="S35" s="109"/>
      <c r="T35" s="109"/>
      <c r="U35" s="109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44"/>
      <c r="AI35" s="107"/>
      <c r="AJ35" s="107"/>
      <c r="AU35" s="12"/>
      <c r="AV35" s="12"/>
      <c r="AW35" s="12"/>
    </row>
    <row r="36" spans="1:49" ht="15.75">
      <c r="F36" s="77"/>
      <c r="G36" s="77"/>
      <c r="H36" s="77"/>
      <c r="I36" s="77"/>
      <c r="R36" s="106"/>
      <c r="S36" s="106"/>
      <c r="T36" s="106"/>
      <c r="U36" s="106"/>
      <c r="X36" s="72"/>
      <c r="Y36" s="72"/>
      <c r="Z36" s="72"/>
      <c r="AU36" s="12"/>
      <c r="AV36" s="12"/>
      <c r="AW36" s="12"/>
    </row>
    <row r="37" spans="1:49" ht="15.75">
      <c r="X37" s="72"/>
      <c r="Y37" s="72"/>
      <c r="Z37" s="72"/>
      <c r="AU37" s="12"/>
      <c r="AV37" s="12"/>
      <c r="AW37" s="12"/>
    </row>
    <row r="38" spans="1:49" ht="15.75">
      <c r="AU38" s="12"/>
      <c r="AV38" s="12"/>
      <c r="AW38" s="12"/>
    </row>
    <row r="39" spans="1:49" ht="15.75">
      <c r="AU39" s="12"/>
      <c r="AV39" s="12"/>
      <c r="AW39" s="12"/>
    </row>
  </sheetData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L8:AT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tabColor theme="0" tint="-0.14999847407452621"/>
    <pageSetUpPr fitToPage="1"/>
  </sheetPr>
  <dimension ref="A1:BU73"/>
  <sheetViews>
    <sheetView showGridLines="0" zoomScale="90" zoomScaleNormal="90" workbookViewId="0">
      <selection activeCell="BR47" sqref="BR47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customWidth="1" collapsed="1"/>
    <col min="27" max="30" width="12.42578125" style="129" customWidth="1"/>
    <col min="31" max="36" width="14" style="129" customWidth="1"/>
    <col min="37" max="37" width="13.28515625" bestFit="1" customWidth="1"/>
    <col min="38" max="38" width="49.7109375" style="25" customWidth="1"/>
    <col min="39" max="39" width="14.7109375" style="25" hidden="1" customWidth="1" outlineLevel="1"/>
    <col min="40" max="44" width="13" style="25" hidden="1" customWidth="1" outlineLevel="1"/>
    <col min="45" max="45" width="13" style="26" hidden="1" customWidth="1" outlineLevel="1"/>
    <col min="46" max="62" width="13" style="25" hidden="1" customWidth="1" outlineLevel="1"/>
    <col min="63" max="63" width="13" style="25" customWidth="1" collapsed="1"/>
    <col min="64" max="65" width="13" style="25" customWidth="1"/>
    <col min="66" max="66" width="12.140625" style="25" customWidth="1"/>
    <col min="67" max="67" width="11.7109375" style="25" customWidth="1"/>
    <col min="68" max="71" width="13.42578125" style="25" customWidth="1"/>
    <col min="72" max="72" width="13.42578125" style="25" bestFit="1" customWidth="1"/>
    <col min="73" max="134" width="12.5703125" style="25"/>
    <col min="135" max="135" width="2.7109375" style="25" customWidth="1"/>
    <col min="136" max="136" width="53.5703125" style="25" customWidth="1"/>
    <col min="137" max="137" width="12.5703125" style="25" customWidth="1"/>
    <col min="138" max="138" width="3.5703125" style="25" customWidth="1"/>
    <col min="139" max="139" width="12.5703125" style="25" customWidth="1"/>
    <col min="140" max="140" width="1.85546875" style="25" customWidth="1"/>
    <col min="141" max="141" width="12.5703125" style="25" customWidth="1"/>
    <col min="142" max="142" width="1.85546875" style="25" customWidth="1"/>
    <col min="143" max="143" width="12.5703125" style="25" customWidth="1"/>
    <col min="144" max="144" width="1.85546875" style="25" customWidth="1"/>
    <col min="145" max="145" width="12.5703125" style="25" customWidth="1"/>
    <col min="146" max="146" width="1.85546875" style="25" customWidth="1"/>
    <col min="147" max="147" width="19.5703125" style="25" customWidth="1"/>
    <col min="148" max="148" width="3.5703125" style="25" customWidth="1"/>
    <col min="149" max="149" width="12.5703125" style="25" customWidth="1"/>
    <col min="150" max="150" width="3.5703125" style="25" customWidth="1"/>
    <col min="151" max="151" width="12.5703125" style="25" customWidth="1"/>
    <col min="152" max="152" width="1.85546875" style="25" customWidth="1"/>
    <col min="153" max="153" width="12.5703125" style="25" customWidth="1"/>
    <col min="154" max="154" width="1.85546875" style="25" customWidth="1"/>
    <col min="155" max="155" width="12.5703125" style="25" customWidth="1"/>
    <col min="156" max="156" width="1.85546875" style="25" customWidth="1"/>
    <col min="157" max="157" width="12.5703125" style="25" customWidth="1"/>
    <col min="158" max="158" width="1.85546875" style="25" customWidth="1"/>
    <col min="159" max="159" width="19.5703125" style="25" customWidth="1"/>
    <col min="160" max="161" width="12.5703125" style="25"/>
    <col min="162" max="162" width="1.85546875" style="25" customWidth="1"/>
    <col min="163" max="163" width="12.5703125" style="25"/>
    <col min="164" max="164" width="1.85546875" style="25" customWidth="1"/>
    <col min="165" max="165" width="12.5703125" style="25"/>
    <col min="166" max="166" width="1.85546875" style="25" customWidth="1"/>
    <col min="167" max="169" width="12.5703125" style="25"/>
    <col min="170" max="170" width="1.85546875" style="25" customWidth="1"/>
    <col min="171" max="171" width="12.5703125" style="25"/>
    <col min="172" max="172" width="1.85546875" style="25" customWidth="1"/>
    <col min="173" max="173" width="12.5703125" style="25"/>
    <col min="174" max="174" width="1.85546875" style="25" customWidth="1"/>
    <col min="175" max="390" width="12.5703125" style="25"/>
    <col min="391" max="391" width="2.7109375" style="25" customWidth="1"/>
    <col min="392" max="392" width="53.5703125" style="25" customWidth="1"/>
    <col min="393" max="393" width="12.5703125" style="25" customWidth="1"/>
    <col min="394" max="394" width="3.5703125" style="25" customWidth="1"/>
    <col min="395" max="395" width="12.5703125" style="25" customWidth="1"/>
    <col min="396" max="396" width="1.85546875" style="25" customWidth="1"/>
    <col min="397" max="397" width="12.5703125" style="25" customWidth="1"/>
    <col min="398" max="398" width="1.85546875" style="25" customWidth="1"/>
    <col min="399" max="399" width="12.5703125" style="25" customWidth="1"/>
    <col min="400" max="400" width="1.85546875" style="25" customWidth="1"/>
    <col min="401" max="401" width="12.5703125" style="25" customWidth="1"/>
    <col min="402" max="402" width="1.85546875" style="25" customWidth="1"/>
    <col min="403" max="403" width="19.5703125" style="25" customWidth="1"/>
    <col min="404" max="404" width="3.5703125" style="25" customWidth="1"/>
    <col min="405" max="405" width="12.5703125" style="25" customWidth="1"/>
    <col min="406" max="406" width="3.5703125" style="25" customWidth="1"/>
    <col min="407" max="407" width="12.5703125" style="25" customWidth="1"/>
    <col min="408" max="408" width="1.85546875" style="25" customWidth="1"/>
    <col min="409" max="409" width="12.5703125" style="25" customWidth="1"/>
    <col min="410" max="410" width="1.85546875" style="25" customWidth="1"/>
    <col min="411" max="411" width="12.5703125" style="25" customWidth="1"/>
    <col min="412" max="412" width="1.85546875" style="25" customWidth="1"/>
    <col min="413" max="413" width="12.5703125" style="25" customWidth="1"/>
    <col min="414" max="414" width="1.85546875" style="25" customWidth="1"/>
    <col min="415" max="415" width="19.5703125" style="25" customWidth="1"/>
    <col min="416" max="417" width="12.5703125" style="25"/>
    <col min="418" max="418" width="1.85546875" style="25" customWidth="1"/>
    <col min="419" max="419" width="12.5703125" style="25"/>
    <col min="420" max="420" width="1.85546875" style="25" customWidth="1"/>
    <col min="421" max="421" width="12.5703125" style="25"/>
    <col min="422" max="422" width="1.85546875" style="25" customWidth="1"/>
    <col min="423" max="425" width="12.5703125" style="25"/>
    <col min="426" max="426" width="1.85546875" style="25" customWidth="1"/>
    <col min="427" max="427" width="12.5703125" style="25"/>
    <col min="428" max="428" width="1.85546875" style="25" customWidth="1"/>
    <col min="429" max="429" width="12.5703125" style="25"/>
    <col min="430" max="430" width="1.85546875" style="25" customWidth="1"/>
    <col min="431" max="646" width="12.5703125" style="25"/>
    <col min="647" max="647" width="2.7109375" style="25" customWidth="1"/>
    <col min="648" max="648" width="53.5703125" style="25" customWidth="1"/>
    <col min="649" max="649" width="12.5703125" style="25" customWidth="1"/>
    <col min="650" max="650" width="3.5703125" style="25" customWidth="1"/>
    <col min="651" max="651" width="12.5703125" style="25" customWidth="1"/>
    <col min="652" max="652" width="1.85546875" style="25" customWidth="1"/>
    <col min="653" max="653" width="12.5703125" style="25" customWidth="1"/>
    <col min="654" max="654" width="1.85546875" style="25" customWidth="1"/>
    <col min="655" max="655" width="12.5703125" style="25" customWidth="1"/>
    <col min="656" max="656" width="1.85546875" style="25" customWidth="1"/>
    <col min="657" max="657" width="12.5703125" style="25" customWidth="1"/>
    <col min="658" max="658" width="1.85546875" style="25" customWidth="1"/>
    <col min="659" max="659" width="19.5703125" style="25" customWidth="1"/>
    <col min="660" max="660" width="3.5703125" style="25" customWidth="1"/>
    <col min="661" max="661" width="12.5703125" style="25" customWidth="1"/>
    <col min="662" max="662" width="3.5703125" style="25" customWidth="1"/>
    <col min="663" max="663" width="12.5703125" style="25" customWidth="1"/>
    <col min="664" max="664" width="1.85546875" style="25" customWidth="1"/>
    <col min="665" max="665" width="12.5703125" style="25" customWidth="1"/>
    <col min="666" max="666" width="1.85546875" style="25" customWidth="1"/>
    <col min="667" max="667" width="12.5703125" style="25" customWidth="1"/>
    <col min="668" max="668" width="1.85546875" style="25" customWidth="1"/>
    <col min="669" max="669" width="12.5703125" style="25" customWidth="1"/>
    <col min="670" max="670" width="1.85546875" style="25" customWidth="1"/>
    <col min="671" max="671" width="19.5703125" style="25" customWidth="1"/>
    <col min="672" max="673" width="12.5703125" style="25"/>
    <col min="674" max="674" width="1.85546875" style="25" customWidth="1"/>
    <col min="675" max="675" width="12.5703125" style="25"/>
    <col min="676" max="676" width="1.85546875" style="25" customWidth="1"/>
    <col min="677" max="677" width="12.5703125" style="25"/>
    <col min="678" max="678" width="1.85546875" style="25" customWidth="1"/>
    <col min="679" max="681" width="12.5703125" style="25"/>
    <col min="682" max="682" width="1.85546875" style="25" customWidth="1"/>
    <col min="683" max="683" width="12.5703125" style="25"/>
    <col min="684" max="684" width="1.85546875" style="25" customWidth="1"/>
    <col min="685" max="685" width="12.5703125" style="25"/>
    <col min="686" max="686" width="1.85546875" style="25" customWidth="1"/>
    <col min="687" max="902" width="12.5703125" style="25"/>
    <col min="903" max="903" width="2.7109375" style="25" customWidth="1"/>
    <col min="904" max="904" width="53.5703125" style="25" customWidth="1"/>
    <col min="905" max="905" width="12.5703125" style="25" customWidth="1"/>
    <col min="906" max="906" width="3.5703125" style="25" customWidth="1"/>
    <col min="907" max="907" width="12.5703125" style="25" customWidth="1"/>
    <col min="908" max="908" width="1.85546875" style="25" customWidth="1"/>
    <col min="909" max="909" width="12.5703125" style="25" customWidth="1"/>
    <col min="910" max="910" width="1.85546875" style="25" customWidth="1"/>
    <col min="911" max="911" width="12.5703125" style="25" customWidth="1"/>
    <col min="912" max="912" width="1.85546875" style="25" customWidth="1"/>
    <col min="913" max="913" width="12.5703125" style="25" customWidth="1"/>
    <col min="914" max="914" width="1.85546875" style="25" customWidth="1"/>
    <col min="915" max="915" width="19.5703125" style="25" customWidth="1"/>
    <col min="916" max="916" width="3.5703125" style="25" customWidth="1"/>
    <col min="917" max="917" width="12.5703125" style="25" customWidth="1"/>
    <col min="918" max="918" width="3.5703125" style="25" customWidth="1"/>
    <col min="919" max="919" width="12.5703125" style="25" customWidth="1"/>
    <col min="920" max="920" width="1.85546875" style="25" customWidth="1"/>
    <col min="921" max="921" width="12.5703125" style="25" customWidth="1"/>
    <col min="922" max="922" width="1.85546875" style="25" customWidth="1"/>
    <col min="923" max="923" width="12.5703125" style="25" customWidth="1"/>
    <col min="924" max="924" width="1.85546875" style="25" customWidth="1"/>
    <col min="925" max="925" width="12.5703125" style="25" customWidth="1"/>
    <col min="926" max="926" width="1.85546875" style="25" customWidth="1"/>
    <col min="927" max="927" width="19.5703125" style="25" customWidth="1"/>
    <col min="928" max="929" width="12.5703125" style="25"/>
    <col min="930" max="930" width="1.85546875" style="25" customWidth="1"/>
    <col min="931" max="931" width="12.5703125" style="25"/>
    <col min="932" max="932" width="1.85546875" style="25" customWidth="1"/>
    <col min="933" max="933" width="12.5703125" style="25"/>
    <col min="934" max="934" width="1.85546875" style="25" customWidth="1"/>
    <col min="935" max="937" width="12.5703125" style="25"/>
    <col min="938" max="938" width="1.85546875" style="25" customWidth="1"/>
    <col min="939" max="939" width="12.5703125" style="25"/>
    <col min="940" max="940" width="1.85546875" style="25" customWidth="1"/>
    <col min="941" max="941" width="12.5703125" style="25"/>
    <col min="942" max="942" width="1.85546875" style="25" customWidth="1"/>
    <col min="943" max="1158" width="12.5703125" style="25"/>
    <col min="1159" max="1159" width="2.7109375" style="25" customWidth="1"/>
    <col min="1160" max="1160" width="53.5703125" style="25" customWidth="1"/>
    <col min="1161" max="1161" width="12.5703125" style="25" customWidth="1"/>
    <col min="1162" max="1162" width="3.5703125" style="25" customWidth="1"/>
    <col min="1163" max="1163" width="12.5703125" style="25" customWidth="1"/>
    <col min="1164" max="1164" width="1.85546875" style="25" customWidth="1"/>
    <col min="1165" max="1165" width="12.5703125" style="25" customWidth="1"/>
    <col min="1166" max="1166" width="1.85546875" style="25" customWidth="1"/>
    <col min="1167" max="1167" width="12.5703125" style="25" customWidth="1"/>
    <col min="1168" max="1168" width="1.85546875" style="25" customWidth="1"/>
    <col min="1169" max="1169" width="12.5703125" style="25" customWidth="1"/>
    <col min="1170" max="1170" width="1.85546875" style="25" customWidth="1"/>
    <col min="1171" max="1171" width="19.5703125" style="25" customWidth="1"/>
    <col min="1172" max="1172" width="3.5703125" style="25" customWidth="1"/>
    <col min="1173" max="1173" width="12.5703125" style="25" customWidth="1"/>
    <col min="1174" max="1174" width="3.5703125" style="25" customWidth="1"/>
    <col min="1175" max="1175" width="12.5703125" style="25" customWidth="1"/>
    <col min="1176" max="1176" width="1.85546875" style="25" customWidth="1"/>
    <col min="1177" max="1177" width="12.5703125" style="25" customWidth="1"/>
    <col min="1178" max="1178" width="1.85546875" style="25" customWidth="1"/>
    <col min="1179" max="1179" width="12.5703125" style="25" customWidth="1"/>
    <col min="1180" max="1180" width="1.85546875" style="25" customWidth="1"/>
    <col min="1181" max="1181" width="12.5703125" style="25" customWidth="1"/>
    <col min="1182" max="1182" width="1.85546875" style="25" customWidth="1"/>
    <col min="1183" max="1183" width="19.5703125" style="25" customWidth="1"/>
    <col min="1184" max="1185" width="12.5703125" style="25"/>
    <col min="1186" max="1186" width="1.85546875" style="25" customWidth="1"/>
    <col min="1187" max="1187" width="12.5703125" style="25"/>
    <col min="1188" max="1188" width="1.85546875" style="25" customWidth="1"/>
    <col min="1189" max="1189" width="12.5703125" style="25"/>
    <col min="1190" max="1190" width="1.85546875" style="25" customWidth="1"/>
    <col min="1191" max="1193" width="12.5703125" style="25"/>
    <col min="1194" max="1194" width="1.85546875" style="25" customWidth="1"/>
    <col min="1195" max="1195" width="12.5703125" style="25"/>
    <col min="1196" max="1196" width="1.85546875" style="25" customWidth="1"/>
    <col min="1197" max="1197" width="12.5703125" style="25"/>
    <col min="1198" max="1198" width="1.85546875" style="25" customWidth="1"/>
    <col min="1199" max="1414" width="12.5703125" style="25"/>
    <col min="1415" max="1415" width="2.7109375" style="25" customWidth="1"/>
    <col min="1416" max="1416" width="53.5703125" style="25" customWidth="1"/>
    <col min="1417" max="1417" width="12.5703125" style="25" customWidth="1"/>
    <col min="1418" max="1418" width="3.5703125" style="25" customWidth="1"/>
    <col min="1419" max="1419" width="12.5703125" style="25" customWidth="1"/>
    <col min="1420" max="1420" width="1.85546875" style="25" customWidth="1"/>
    <col min="1421" max="1421" width="12.5703125" style="25" customWidth="1"/>
    <col min="1422" max="1422" width="1.85546875" style="25" customWidth="1"/>
    <col min="1423" max="1423" width="12.5703125" style="25" customWidth="1"/>
    <col min="1424" max="1424" width="1.85546875" style="25" customWidth="1"/>
    <col min="1425" max="1425" width="12.5703125" style="25" customWidth="1"/>
    <col min="1426" max="1426" width="1.85546875" style="25" customWidth="1"/>
    <col min="1427" max="1427" width="19.5703125" style="25" customWidth="1"/>
    <col min="1428" max="1428" width="3.5703125" style="25" customWidth="1"/>
    <col min="1429" max="1429" width="12.5703125" style="25" customWidth="1"/>
    <col min="1430" max="1430" width="3.5703125" style="25" customWidth="1"/>
    <col min="1431" max="1431" width="12.5703125" style="25" customWidth="1"/>
    <col min="1432" max="1432" width="1.85546875" style="25" customWidth="1"/>
    <col min="1433" max="1433" width="12.5703125" style="25" customWidth="1"/>
    <col min="1434" max="1434" width="1.85546875" style="25" customWidth="1"/>
    <col min="1435" max="1435" width="12.5703125" style="25" customWidth="1"/>
    <col min="1436" max="1436" width="1.85546875" style="25" customWidth="1"/>
    <col min="1437" max="1437" width="12.5703125" style="25" customWidth="1"/>
    <col min="1438" max="1438" width="1.85546875" style="25" customWidth="1"/>
    <col min="1439" max="1439" width="19.5703125" style="25" customWidth="1"/>
    <col min="1440" max="1441" width="12.5703125" style="25"/>
    <col min="1442" max="1442" width="1.85546875" style="25" customWidth="1"/>
    <col min="1443" max="1443" width="12.5703125" style="25"/>
    <col min="1444" max="1444" width="1.85546875" style="25" customWidth="1"/>
    <col min="1445" max="1445" width="12.5703125" style="25"/>
    <col min="1446" max="1446" width="1.85546875" style="25" customWidth="1"/>
    <col min="1447" max="1449" width="12.5703125" style="25"/>
    <col min="1450" max="1450" width="1.85546875" style="25" customWidth="1"/>
    <col min="1451" max="1451" width="12.5703125" style="25"/>
    <col min="1452" max="1452" width="1.85546875" style="25" customWidth="1"/>
    <col min="1453" max="1453" width="12.5703125" style="25"/>
    <col min="1454" max="1454" width="1.85546875" style="25" customWidth="1"/>
    <col min="1455" max="1670" width="12.5703125" style="25"/>
    <col min="1671" max="1671" width="2.7109375" style="25" customWidth="1"/>
    <col min="1672" max="1672" width="53.5703125" style="25" customWidth="1"/>
    <col min="1673" max="1673" width="12.5703125" style="25" customWidth="1"/>
    <col min="1674" max="1674" width="3.5703125" style="25" customWidth="1"/>
    <col min="1675" max="1675" width="12.5703125" style="25" customWidth="1"/>
    <col min="1676" max="1676" width="1.85546875" style="25" customWidth="1"/>
    <col min="1677" max="1677" width="12.5703125" style="25" customWidth="1"/>
    <col min="1678" max="1678" width="1.85546875" style="25" customWidth="1"/>
    <col min="1679" max="1679" width="12.5703125" style="25" customWidth="1"/>
    <col min="1680" max="1680" width="1.85546875" style="25" customWidth="1"/>
    <col min="1681" max="1681" width="12.5703125" style="25" customWidth="1"/>
    <col min="1682" max="1682" width="1.85546875" style="25" customWidth="1"/>
    <col min="1683" max="1683" width="19.5703125" style="25" customWidth="1"/>
    <col min="1684" max="1684" width="3.5703125" style="25" customWidth="1"/>
    <col min="1685" max="1685" width="12.5703125" style="25" customWidth="1"/>
    <col min="1686" max="1686" width="3.5703125" style="25" customWidth="1"/>
    <col min="1687" max="1687" width="12.5703125" style="25" customWidth="1"/>
    <col min="1688" max="1688" width="1.85546875" style="25" customWidth="1"/>
    <col min="1689" max="1689" width="12.5703125" style="25" customWidth="1"/>
    <col min="1690" max="1690" width="1.85546875" style="25" customWidth="1"/>
    <col min="1691" max="1691" width="12.5703125" style="25" customWidth="1"/>
    <col min="1692" max="1692" width="1.85546875" style="25" customWidth="1"/>
    <col min="1693" max="1693" width="12.5703125" style="25" customWidth="1"/>
    <col min="1694" max="1694" width="1.85546875" style="25" customWidth="1"/>
    <col min="1695" max="1695" width="19.5703125" style="25" customWidth="1"/>
    <col min="1696" max="1697" width="12.5703125" style="25"/>
    <col min="1698" max="1698" width="1.85546875" style="25" customWidth="1"/>
    <col min="1699" max="1699" width="12.5703125" style="25"/>
    <col min="1700" max="1700" width="1.85546875" style="25" customWidth="1"/>
    <col min="1701" max="1701" width="12.5703125" style="25"/>
    <col min="1702" max="1702" width="1.85546875" style="25" customWidth="1"/>
    <col min="1703" max="1705" width="12.5703125" style="25"/>
    <col min="1706" max="1706" width="1.85546875" style="25" customWidth="1"/>
    <col min="1707" max="1707" width="12.5703125" style="25"/>
    <col min="1708" max="1708" width="1.85546875" style="25" customWidth="1"/>
    <col min="1709" max="1709" width="12.5703125" style="25"/>
    <col min="1710" max="1710" width="1.85546875" style="25" customWidth="1"/>
    <col min="1711" max="1926" width="12.5703125" style="25"/>
    <col min="1927" max="1927" width="2.7109375" style="25" customWidth="1"/>
    <col min="1928" max="1928" width="53.5703125" style="25" customWidth="1"/>
    <col min="1929" max="1929" width="12.5703125" style="25" customWidth="1"/>
    <col min="1930" max="1930" width="3.5703125" style="25" customWidth="1"/>
    <col min="1931" max="1931" width="12.5703125" style="25" customWidth="1"/>
    <col min="1932" max="1932" width="1.85546875" style="25" customWidth="1"/>
    <col min="1933" max="1933" width="12.5703125" style="25" customWidth="1"/>
    <col min="1934" max="1934" width="1.85546875" style="25" customWidth="1"/>
    <col min="1935" max="1935" width="12.5703125" style="25" customWidth="1"/>
    <col min="1936" max="1936" width="1.85546875" style="25" customWidth="1"/>
    <col min="1937" max="1937" width="12.5703125" style="25" customWidth="1"/>
    <col min="1938" max="1938" width="1.85546875" style="25" customWidth="1"/>
    <col min="1939" max="1939" width="19.5703125" style="25" customWidth="1"/>
    <col min="1940" max="1940" width="3.5703125" style="25" customWidth="1"/>
    <col min="1941" max="1941" width="12.5703125" style="25" customWidth="1"/>
    <col min="1942" max="1942" width="3.5703125" style="25" customWidth="1"/>
    <col min="1943" max="1943" width="12.5703125" style="25" customWidth="1"/>
    <col min="1944" max="1944" width="1.85546875" style="25" customWidth="1"/>
    <col min="1945" max="1945" width="12.5703125" style="25" customWidth="1"/>
    <col min="1946" max="1946" width="1.85546875" style="25" customWidth="1"/>
    <col min="1947" max="1947" width="12.5703125" style="25" customWidth="1"/>
    <col min="1948" max="1948" width="1.85546875" style="25" customWidth="1"/>
    <col min="1949" max="1949" width="12.5703125" style="25" customWidth="1"/>
    <col min="1950" max="1950" width="1.85546875" style="25" customWidth="1"/>
    <col min="1951" max="1951" width="19.5703125" style="25" customWidth="1"/>
    <col min="1952" max="1953" width="12.5703125" style="25"/>
    <col min="1954" max="1954" width="1.85546875" style="25" customWidth="1"/>
    <col min="1955" max="1955" width="12.5703125" style="25"/>
    <col min="1956" max="1956" width="1.85546875" style="25" customWidth="1"/>
    <col min="1957" max="1957" width="12.5703125" style="25"/>
    <col min="1958" max="1958" width="1.85546875" style="25" customWidth="1"/>
    <col min="1959" max="1961" width="12.5703125" style="25"/>
    <col min="1962" max="1962" width="1.85546875" style="25" customWidth="1"/>
    <col min="1963" max="1963" width="12.5703125" style="25"/>
    <col min="1964" max="1964" width="1.85546875" style="25" customWidth="1"/>
    <col min="1965" max="1965" width="12.5703125" style="25"/>
    <col min="1966" max="1966" width="1.85546875" style="25" customWidth="1"/>
    <col min="1967" max="2182" width="12.5703125" style="25"/>
    <col min="2183" max="2183" width="2.7109375" style="25" customWidth="1"/>
    <col min="2184" max="2184" width="53.5703125" style="25" customWidth="1"/>
    <col min="2185" max="2185" width="12.5703125" style="25" customWidth="1"/>
    <col min="2186" max="2186" width="3.5703125" style="25" customWidth="1"/>
    <col min="2187" max="2187" width="12.5703125" style="25" customWidth="1"/>
    <col min="2188" max="2188" width="1.85546875" style="25" customWidth="1"/>
    <col min="2189" max="2189" width="12.5703125" style="25" customWidth="1"/>
    <col min="2190" max="2190" width="1.85546875" style="25" customWidth="1"/>
    <col min="2191" max="2191" width="12.5703125" style="25" customWidth="1"/>
    <col min="2192" max="2192" width="1.85546875" style="25" customWidth="1"/>
    <col min="2193" max="2193" width="12.5703125" style="25" customWidth="1"/>
    <col min="2194" max="2194" width="1.85546875" style="25" customWidth="1"/>
    <col min="2195" max="2195" width="19.5703125" style="25" customWidth="1"/>
    <col min="2196" max="2196" width="3.5703125" style="25" customWidth="1"/>
    <col min="2197" max="2197" width="12.5703125" style="25" customWidth="1"/>
    <col min="2198" max="2198" width="3.5703125" style="25" customWidth="1"/>
    <col min="2199" max="2199" width="12.5703125" style="25" customWidth="1"/>
    <col min="2200" max="2200" width="1.85546875" style="25" customWidth="1"/>
    <col min="2201" max="2201" width="12.5703125" style="25" customWidth="1"/>
    <col min="2202" max="2202" width="1.85546875" style="25" customWidth="1"/>
    <col min="2203" max="2203" width="12.5703125" style="25" customWidth="1"/>
    <col min="2204" max="2204" width="1.85546875" style="25" customWidth="1"/>
    <col min="2205" max="2205" width="12.5703125" style="25" customWidth="1"/>
    <col min="2206" max="2206" width="1.85546875" style="25" customWidth="1"/>
    <col min="2207" max="2207" width="19.5703125" style="25" customWidth="1"/>
    <col min="2208" max="2209" width="12.5703125" style="25"/>
    <col min="2210" max="2210" width="1.85546875" style="25" customWidth="1"/>
    <col min="2211" max="2211" width="12.5703125" style="25"/>
    <col min="2212" max="2212" width="1.85546875" style="25" customWidth="1"/>
    <col min="2213" max="2213" width="12.5703125" style="25"/>
    <col min="2214" max="2214" width="1.85546875" style="25" customWidth="1"/>
    <col min="2215" max="2217" width="12.5703125" style="25"/>
    <col min="2218" max="2218" width="1.85546875" style="25" customWidth="1"/>
    <col min="2219" max="2219" width="12.5703125" style="25"/>
    <col min="2220" max="2220" width="1.85546875" style="25" customWidth="1"/>
    <col min="2221" max="2221" width="12.5703125" style="25"/>
    <col min="2222" max="2222" width="1.85546875" style="25" customWidth="1"/>
    <col min="2223" max="2438" width="12.5703125" style="25"/>
    <col min="2439" max="2439" width="2.7109375" style="25" customWidth="1"/>
    <col min="2440" max="2440" width="53.5703125" style="25" customWidth="1"/>
    <col min="2441" max="2441" width="12.5703125" style="25" customWidth="1"/>
    <col min="2442" max="2442" width="3.5703125" style="25" customWidth="1"/>
    <col min="2443" max="2443" width="12.5703125" style="25" customWidth="1"/>
    <col min="2444" max="2444" width="1.85546875" style="25" customWidth="1"/>
    <col min="2445" max="2445" width="12.5703125" style="25" customWidth="1"/>
    <col min="2446" max="2446" width="1.85546875" style="25" customWidth="1"/>
    <col min="2447" max="2447" width="12.5703125" style="25" customWidth="1"/>
    <col min="2448" max="2448" width="1.85546875" style="25" customWidth="1"/>
    <col min="2449" max="2449" width="12.5703125" style="25" customWidth="1"/>
    <col min="2450" max="2450" width="1.85546875" style="25" customWidth="1"/>
    <col min="2451" max="2451" width="19.5703125" style="25" customWidth="1"/>
    <col min="2452" max="2452" width="3.5703125" style="25" customWidth="1"/>
    <col min="2453" max="2453" width="12.5703125" style="25" customWidth="1"/>
    <col min="2454" max="2454" width="3.5703125" style="25" customWidth="1"/>
    <col min="2455" max="2455" width="12.5703125" style="25" customWidth="1"/>
    <col min="2456" max="2456" width="1.85546875" style="25" customWidth="1"/>
    <col min="2457" max="2457" width="12.5703125" style="25" customWidth="1"/>
    <col min="2458" max="2458" width="1.85546875" style="25" customWidth="1"/>
    <col min="2459" max="2459" width="12.5703125" style="25" customWidth="1"/>
    <col min="2460" max="2460" width="1.85546875" style="25" customWidth="1"/>
    <col min="2461" max="2461" width="12.5703125" style="25" customWidth="1"/>
    <col min="2462" max="2462" width="1.85546875" style="25" customWidth="1"/>
    <col min="2463" max="2463" width="19.5703125" style="25" customWidth="1"/>
    <col min="2464" max="2465" width="12.5703125" style="25"/>
    <col min="2466" max="2466" width="1.85546875" style="25" customWidth="1"/>
    <col min="2467" max="2467" width="12.5703125" style="25"/>
    <col min="2468" max="2468" width="1.85546875" style="25" customWidth="1"/>
    <col min="2469" max="2469" width="12.5703125" style="25"/>
    <col min="2470" max="2470" width="1.85546875" style="25" customWidth="1"/>
    <col min="2471" max="2473" width="12.5703125" style="25"/>
    <col min="2474" max="2474" width="1.85546875" style="25" customWidth="1"/>
    <col min="2475" max="2475" width="12.5703125" style="25"/>
    <col min="2476" max="2476" width="1.85546875" style="25" customWidth="1"/>
    <col min="2477" max="2477" width="12.5703125" style="25"/>
    <col min="2478" max="2478" width="1.85546875" style="25" customWidth="1"/>
    <col min="2479" max="2694" width="12.5703125" style="25"/>
    <col min="2695" max="2695" width="2.7109375" style="25" customWidth="1"/>
    <col min="2696" max="2696" width="53.5703125" style="25" customWidth="1"/>
    <col min="2697" max="2697" width="12.5703125" style="25" customWidth="1"/>
    <col min="2698" max="2698" width="3.5703125" style="25" customWidth="1"/>
    <col min="2699" max="2699" width="12.5703125" style="25" customWidth="1"/>
    <col min="2700" max="2700" width="1.85546875" style="25" customWidth="1"/>
    <col min="2701" max="2701" width="12.5703125" style="25" customWidth="1"/>
    <col min="2702" max="2702" width="1.85546875" style="25" customWidth="1"/>
    <col min="2703" max="2703" width="12.5703125" style="25" customWidth="1"/>
    <col min="2704" max="2704" width="1.85546875" style="25" customWidth="1"/>
    <col min="2705" max="2705" width="12.5703125" style="25" customWidth="1"/>
    <col min="2706" max="2706" width="1.85546875" style="25" customWidth="1"/>
    <col min="2707" max="2707" width="19.5703125" style="25" customWidth="1"/>
    <col min="2708" max="2708" width="3.5703125" style="25" customWidth="1"/>
    <col min="2709" max="2709" width="12.5703125" style="25" customWidth="1"/>
    <col min="2710" max="2710" width="3.5703125" style="25" customWidth="1"/>
    <col min="2711" max="2711" width="12.5703125" style="25" customWidth="1"/>
    <col min="2712" max="2712" width="1.85546875" style="25" customWidth="1"/>
    <col min="2713" max="2713" width="12.5703125" style="25" customWidth="1"/>
    <col min="2714" max="2714" width="1.85546875" style="25" customWidth="1"/>
    <col min="2715" max="2715" width="12.5703125" style="25" customWidth="1"/>
    <col min="2716" max="2716" width="1.85546875" style="25" customWidth="1"/>
    <col min="2717" max="2717" width="12.5703125" style="25" customWidth="1"/>
    <col min="2718" max="2718" width="1.85546875" style="25" customWidth="1"/>
    <col min="2719" max="2719" width="19.5703125" style="25" customWidth="1"/>
    <col min="2720" max="2721" width="12.5703125" style="25"/>
    <col min="2722" max="2722" width="1.85546875" style="25" customWidth="1"/>
    <col min="2723" max="2723" width="12.5703125" style="25"/>
    <col min="2724" max="2724" width="1.85546875" style="25" customWidth="1"/>
    <col min="2725" max="2725" width="12.5703125" style="25"/>
    <col min="2726" max="2726" width="1.85546875" style="25" customWidth="1"/>
    <col min="2727" max="2729" width="12.5703125" style="25"/>
    <col min="2730" max="2730" width="1.85546875" style="25" customWidth="1"/>
    <col min="2731" max="2731" width="12.5703125" style="25"/>
    <col min="2732" max="2732" width="1.85546875" style="25" customWidth="1"/>
    <col min="2733" max="2733" width="12.5703125" style="25"/>
    <col min="2734" max="2734" width="1.85546875" style="25" customWidth="1"/>
    <col min="2735" max="2950" width="12.5703125" style="25"/>
    <col min="2951" max="2951" width="2.7109375" style="25" customWidth="1"/>
    <col min="2952" max="2952" width="53.5703125" style="25" customWidth="1"/>
    <col min="2953" max="2953" width="12.5703125" style="25" customWidth="1"/>
    <col min="2954" max="2954" width="3.5703125" style="25" customWidth="1"/>
    <col min="2955" max="2955" width="12.5703125" style="25" customWidth="1"/>
    <col min="2956" max="2956" width="1.85546875" style="25" customWidth="1"/>
    <col min="2957" max="2957" width="12.5703125" style="25" customWidth="1"/>
    <col min="2958" max="2958" width="1.85546875" style="25" customWidth="1"/>
    <col min="2959" max="2959" width="12.5703125" style="25" customWidth="1"/>
    <col min="2960" max="2960" width="1.85546875" style="25" customWidth="1"/>
    <col min="2961" max="2961" width="12.5703125" style="25" customWidth="1"/>
    <col min="2962" max="2962" width="1.85546875" style="25" customWidth="1"/>
    <col min="2963" max="2963" width="19.5703125" style="25" customWidth="1"/>
    <col min="2964" max="2964" width="3.5703125" style="25" customWidth="1"/>
    <col min="2965" max="2965" width="12.5703125" style="25" customWidth="1"/>
    <col min="2966" max="2966" width="3.5703125" style="25" customWidth="1"/>
    <col min="2967" max="2967" width="12.5703125" style="25" customWidth="1"/>
    <col min="2968" max="2968" width="1.85546875" style="25" customWidth="1"/>
    <col min="2969" max="2969" width="12.5703125" style="25" customWidth="1"/>
    <col min="2970" max="2970" width="1.85546875" style="25" customWidth="1"/>
    <col min="2971" max="2971" width="12.5703125" style="25" customWidth="1"/>
    <col min="2972" max="2972" width="1.85546875" style="25" customWidth="1"/>
    <col min="2973" max="2973" width="12.5703125" style="25" customWidth="1"/>
    <col min="2974" max="2974" width="1.85546875" style="25" customWidth="1"/>
    <col min="2975" max="2975" width="19.5703125" style="25" customWidth="1"/>
    <col min="2976" max="2977" width="12.5703125" style="25"/>
    <col min="2978" max="2978" width="1.85546875" style="25" customWidth="1"/>
    <col min="2979" max="2979" width="12.5703125" style="25"/>
    <col min="2980" max="2980" width="1.85546875" style="25" customWidth="1"/>
    <col min="2981" max="2981" width="12.5703125" style="25"/>
    <col min="2982" max="2982" width="1.85546875" style="25" customWidth="1"/>
    <col min="2983" max="2985" width="12.5703125" style="25"/>
    <col min="2986" max="2986" width="1.85546875" style="25" customWidth="1"/>
    <col min="2987" max="2987" width="12.5703125" style="25"/>
    <col min="2988" max="2988" width="1.85546875" style="25" customWidth="1"/>
    <col min="2989" max="2989" width="12.5703125" style="25"/>
    <col min="2990" max="2990" width="1.85546875" style="25" customWidth="1"/>
    <col min="2991" max="3206" width="12.5703125" style="25"/>
    <col min="3207" max="3207" width="2.7109375" style="25" customWidth="1"/>
    <col min="3208" max="3208" width="53.5703125" style="25" customWidth="1"/>
    <col min="3209" max="3209" width="12.5703125" style="25" customWidth="1"/>
    <col min="3210" max="3210" width="3.5703125" style="25" customWidth="1"/>
    <col min="3211" max="3211" width="12.5703125" style="25" customWidth="1"/>
    <col min="3212" max="3212" width="1.85546875" style="25" customWidth="1"/>
    <col min="3213" max="3213" width="12.5703125" style="25" customWidth="1"/>
    <col min="3214" max="3214" width="1.85546875" style="25" customWidth="1"/>
    <col min="3215" max="3215" width="12.5703125" style="25" customWidth="1"/>
    <col min="3216" max="3216" width="1.85546875" style="25" customWidth="1"/>
    <col min="3217" max="3217" width="12.5703125" style="25" customWidth="1"/>
    <col min="3218" max="3218" width="1.85546875" style="25" customWidth="1"/>
    <col min="3219" max="3219" width="19.5703125" style="25" customWidth="1"/>
    <col min="3220" max="3220" width="3.5703125" style="25" customWidth="1"/>
    <col min="3221" max="3221" width="12.5703125" style="25" customWidth="1"/>
    <col min="3222" max="3222" width="3.5703125" style="25" customWidth="1"/>
    <col min="3223" max="3223" width="12.5703125" style="25" customWidth="1"/>
    <col min="3224" max="3224" width="1.85546875" style="25" customWidth="1"/>
    <col min="3225" max="3225" width="12.5703125" style="25" customWidth="1"/>
    <col min="3226" max="3226" width="1.85546875" style="25" customWidth="1"/>
    <col min="3227" max="3227" width="12.5703125" style="25" customWidth="1"/>
    <col min="3228" max="3228" width="1.85546875" style="25" customWidth="1"/>
    <col min="3229" max="3229" width="12.5703125" style="25" customWidth="1"/>
    <col min="3230" max="3230" width="1.85546875" style="25" customWidth="1"/>
    <col min="3231" max="3231" width="19.5703125" style="25" customWidth="1"/>
    <col min="3232" max="3233" width="12.5703125" style="25"/>
    <col min="3234" max="3234" width="1.85546875" style="25" customWidth="1"/>
    <col min="3235" max="3235" width="12.5703125" style="25"/>
    <col min="3236" max="3236" width="1.85546875" style="25" customWidth="1"/>
    <col min="3237" max="3237" width="12.5703125" style="25"/>
    <col min="3238" max="3238" width="1.85546875" style="25" customWidth="1"/>
    <col min="3239" max="3241" width="12.5703125" style="25"/>
    <col min="3242" max="3242" width="1.85546875" style="25" customWidth="1"/>
    <col min="3243" max="3243" width="12.5703125" style="25"/>
    <col min="3244" max="3244" width="1.85546875" style="25" customWidth="1"/>
    <col min="3245" max="3245" width="12.5703125" style="25"/>
    <col min="3246" max="3246" width="1.85546875" style="25" customWidth="1"/>
    <col min="3247" max="3462" width="12.5703125" style="25"/>
    <col min="3463" max="3463" width="2.7109375" style="25" customWidth="1"/>
    <col min="3464" max="3464" width="53.5703125" style="25" customWidth="1"/>
    <col min="3465" max="3465" width="12.5703125" style="25" customWidth="1"/>
    <col min="3466" max="3466" width="3.5703125" style="25" customWidth="1"/>
    <col min="3467" max="3467" width="12.5703125" style="25" customWidth="1"/>
    <col min="3468" max="3468" width="1.85546875" style="25" customWidth="1"/>
    <col min="3469" max="3469" width="12.5703125" style="25" customWidth="1"/>
    <col min="3470" max="3470" width="1.85546875" style="25" customWidth="1"/>
    <col min="3471" max="3471" width="12.5703125" style="25" customWidth="1"/>
    <col min="3472" max="3472" width="1.85546875" style="25" customWidth="1"/>
    <col min="3473" max="3473" width="12.5703125" style="25" customWidth="1"/>
    <col min="3474" max="3474" width="1.85546875" style="25" customWidth="1"/>
    <col min="3475" max="3475" width="19.5703125" style="25" customWidth="1"/>
    <col min="3476" max="3476" width="3.5703125" style="25" customWidth="1"/>
    <col min="3477" max="3477" width="12.5703125" style="25" customWidth="1"/>
    <col min="3478" max="3478" width="3.5703125" style="25" customWidth="1"/>
    <col min="3479" max="3479" width="12.5703125" style="25" customWidth="1"/>
    <col min="3480" max="3480" width="1.85546875" style="25" customWidth="1"/>
    <col min="3481" max="3481" width="12.5703125" style="25" customWidth="1"/>
    <col min="3482" max="3482" width="1.85546875" style="25" customWidth="1"/>
    <col min="3483" max="3483" width="12.5703125" style="25" customWidth="1"/>
    <col min="3484" max="3484" width="1.85546875" style="25" customWidth="1"/>
    <col min="3485" max="3485" width="12.5703125" style="25" customWidth="1"/>
    <col min="3486" max="3486" width="1.85546875" style="25" customWidth="1"/>
    <col min="3487" max="3487" width="19.5703125" style="25" customWidth="1"/>
    <col min="3488" max="3489" width="12.5703125" style="25"/>
    <col min="3490" max="3490" width="1.85546875" style="25" customWidth="1"/>
    <col min="3491" max="3491" width="12.5703125" style="25"/>
    <col min="3492" max="3492" width="1.85546875" style="25" customWidth="1"/>
    <col min="3493" max="3493" width="12.5703125" style="25"/>
    <col min="3494" max="3494" width="1.85546875" style="25" customWidth="1"/>
    <col min="3495" max="3497" width="12.5703125" style="25"/>
    <col min="3498" max="3498" width="1.85546875" style="25" customWidth="1"/>
    <col min="3499" max="3499" width="12.5703125" style="25"/>
    <col min="3500" max="3500" width="1.85546875" style="25" customWidth="1"/>
    <col min="3501" max="3501" width="12.5703125" style="25"/>
    <col min="3502" max="3502" width="1.85546875" style="25" customWidth="1"/>
    <col min="3503" max="3718" width="12.5703125" style="25"/>
    <col min="3719" max="3719" width="2.7109375" style="25" customWidth="1"/>
    <col min="3720" max="3720" width="53.5703125" style="25" customWidth="1"/>
    <col min="3721" max="3721" width="12.5703125" style="25" customWidth="1"/>
    <col min="3722" max="3722" width="3.5703125" style="25" customWidth="1"/>
    <col min="3723" max="3723" width="12.5703125" style="25" customWidth="1"/>
    <col min="3724" max="3724" width="1.85546875" style="25" customWidth="1"/>
    <col min="3725" max="3725" width="12.5703125" style="25" customWidth="1"/>
    <col min="3726" max="3726" width="1.85546875" style="25" customWidth="1"/>
    <col min="3727" max="3727" width="12.5703125" style="25" customWidth="1"/>
    <col min="3728" max="3728" width="1.85546875" style="25" customWidth="1"/>
    <col min="3729" max="3729" width="12.5703125" style="25" customWidth="1"/>
    <col min="3730" max="3730" width="1.85546875" style="25" customWidth="1"/>
    <col min="3731" max="3731" width="19.5703125" style="25" customWidth="1"/>
    <col min="3732" max="3732" width="3.5703125" style="25" customWidth="1"/>
    <col min="3733" max="3733" width="12.5703125" style="25" customWidth="1"/>
    <col min="3734" max="3734" width="3.5703125" style="25" customWidth="1"/>
    <col min="3735" max="3735" width="12.5703125" style="25" customWidth="1"/>
    <col min="3736" max="3736" width="1.85546875" style="25" customWidth="1"/>
    <col min="3737" max="3737" width="12.5703125" style="25" customWidth="1"/>
    <col min="3738" max="3738" width="1.85546875" style="25" customWidth="1"/>
    <col min="3739" max="3739" width="12.5703125" style="25" customWidth="1"/>
    <col min="3740" max="3740" width="1.85546875" style="25" customWidth="1"/>
    <col min="3741" max="3741" width="12.5703125" style="25" customWidth="1"/>
    <col min="3742" max="3742" width="1.85546875" style="25" customWidth="1"/>
    <col min="3743" max="3743" width="19.5703125" style="25" customWidth="1"/>
    <col min="3744" max="3745" width="12.5703125" style="25"/>
    <col min="3746" max="3746" width="1.85546875" style="25" customWidth="1"/>
    <col min="3747" max="3747" width="12.5703125" style="25"/>
    <col min="3748" max="3748" width="1.85546875" style="25" customWidth="1"/>
    <col min="3749" max="3749" width="12.5703125" style="25"/>
    <col min="3750" max="3750" width="1.85546875" style="25" customWidth="1"/>
    <col min="3751" max="3753" width="12.5703125" style="25"/>
    <col min="3754" max="3754" width="1.85546875" style="25" customWidth="1"/>
    <col min="3755" max="3755" width="12.5703125" style="25"/>
    <col min="3756" max="3756" width="1.85546875" style="25" customWidth="1"/>
    <col min="3757" max="3757" width="12.5703125" style="25"/>
    <col min="3758" max="3758" width="1.85546875" style="25" customWidth="1"/>
    <col min="3759" max="3974" width="12.5703125" style="25"/>
    <col min="3975" max="3975" width="2.7109375" style="25" customWidth="1"/>
    <col min="3976" max="3976" width="53.5703125" style="25" customWidth="1"/>
    <col min="3977" max="3977" width="12.5703125" style="25" customWidth="1"/>
    <col min="3978" max="3978" width="3.5703125" style="25" customWidth="1"/>
    <col min="3979" max="3979" width="12.5703125" style="25" customWidth="1"/>
    <col min="3980" max="3980" width="1.85546875" style="25" customWidth="1"/>
    <col min="3981" max="3981" width="12.5703125" style="25" customWidth="1"/>
    <col min="3982" max="3982" width="1.85546875" style="25" customWidth="1"/>
    <col min="3983" max="3983" width="12.5703125" style="25" customWidth="1"/>
    <col min="3984" max="3984" width="1.85546875" style="25" customWidth="1"/>
    <col min="3985" max="3985" width="12.5703125" style="25" customWidth="1"/>
    <col min="3986" max="3986" width="1.85546875" style="25" customWidth="1"/>
    <col min="3987" max="3987" width="19.5703125" style="25" customWidth="1"/>
    <col min="3988" max="3988" width="3.5703125" style="25" customWidth="1"/>
    <col min="3989" max="3989" width="12.5703125" style="25" customWidth="1"/>
    <col min="3990" max="3990" width="3.5703125" style="25" customWidth="1"/>
    <col min="3991" max="3991" width="12.5703125" style="25" customWidth="1"/>
    <col min="3992" max="3992" width="1.85546875" style="25" customWidth="1"/>
    <col min="3993" max="3993" width="12.5703125" style="25" customWidth="1"/>
    <col min="3994" max="3994" width="1.85546875" style="25" customWidth="1"/>
    <col min="3995" max="3995" width="12.5703125" style="25" customWidth="1"/>
    <col min="3996" max="3996" width="1.85546875" style="25" customWidth="1"/>
    <col min="3997" max="3997" width="12.5703125" style="25" customWidth="1"/>
    <col min="3998" max="3998" width="1.85546875" style="25" customWidth="1"/>
    <col min="3999" max="3999" width="19.5703125" style="25" customWidth="1"/>
    <col min="4000" max="4001" width="12.5703125" style="25"/>
    <col min="4002" max="4002" width="1.85546875" style="25" customWidth="1"/>
    <col min="4003" max="4003" width="12.5703125" style="25"/>
    <col min="4004" max="4004" width="1.85546875" style="25" customWidth="1"/>
    <col min="4005" max="4005" width="12.5703125" style="25"/>
    <col min="4006" max="4006" width="1.85546875" style="25" customWidth="1"/>
    <col min="4007" max="4009" width="12.5703125" style="25"/>
    <col min="4010" max="4010" width="1.85546875" style="25" customWidth="1"/>
    <col min="4011" max="4011" width="12.5703125" style="25"/>
    <col min="4012" max="4012" width="1.85546875" style="25" customWidth="1"/>
    <col min="4013" max="4013" width="12.5703125" style="25"/>
    <col min="4014" max="4014" width="1.85546875" style="25" customWidth="1"/>
    <col min="4015" max="4230" width="12.5703125" style="25"/>
    <col min="4231" max="4231" width="2.7109375" style="25" customWidth="1"/>
    <col min="4232" max="4232" width="53.5703125" style="25" customWidth="1"/>
    <col min="4233" max="4233" width="12.5703125" style="25" customWidth="1"/>
    <col min="4234" max="4234" width="3.5703125" style="25" customWidth="1"/>
    <col min="4235" max="4235" width="12.5703125" style="25" customWidth="1"/>
    <col min="4236" max="4236" width="1.85546875" style="25" customWidth="1"/>
    <col min="4237" max="4237" width="12.5703125" style="25" customWidth="1"/>
    <col min="4238" max="4238" width="1.85546875" style="25" customWidth="1"/>
    <col min="4239" max="4239" width="12.5703125" style="25" customWidth="1"/>
    <col min="4240" max="4240" width="1.85546875" style="25" customWidth="1"/>
    <col min="4241" max="4241" width="12.5703125" style="25" customWidth="1"/>
    <col min="4242" max="4242" width="1.85546875" style="25" customWidth="1"/>
    <col min="4243" max="4243" width="19.5703125" style="25" customWidth="1"/>
    <col min="4244" max="4244" width="3.5703125" style="25" customWidth="1"/>
    <col min="4245" max="4245" width="12.5703125" style="25" customWidth="1"/>
    <col min="4246" max="4246" width="3.5703125" style="25" customWidth="1"/>
    <col min="4247" max="4247" width="12.5703125" style="25" customWidth="1"/>
    <col min="4248" max="4248" width="1.85546875" style="25" customWidth="1"/>
    <col min="4249" max="4249" width="12.5703125" style="25" customWidth="1"/>
    <col min="4250" max="4250" width="1.85546875" style="25" customWidth="1"/>
    <col min="4251" max="4251" width="12.5703125" style="25" customWidth="1"/>
    <col min="4252" max="4252" width="1.85546875" style="25" customWidth="1"/>
    <col min="4253" max="4253" width="12.5703125" style="25" customWidth="1"/>
    <col min="4254" max="4254" width="1.85546875" style="25" customWidth="1"/>
    <col min="4255" max="4255" width="19.5703125" style="25" customWidth="1"/>
    <col min="4256" max="4257" width="12.5703125" style="25"/>
    <col min="4258" max="4258" width="1.85546875" style="25" customWidth="1"/>
    <col min="4259" max="4259" width="12.5703125" style="25"/>
    <col min="4260" max="4260" width="1.85546875" style="25" customWidth="1"/>
    <col min="4261" max="4261" width="12.5703125" style="25"/>
    <col min="4262" max="4262" width="1.85546875" style="25" customWidth="1"/>
    <col min="4263" max="4265" width="12.5703125" style="25"/>
    <col min="4266" max="4266" width="1.85546875" style="25" customWidth="1"/>
    <col min="4267" max="4267" width="12.5703125" style="25"/>
    <col min="4268" max="4268" width="1.85546875" style="25" customWidth="1"/>
    <col min="4269" max="4269" width="12.5703125" style="25"/>
    <col min="4270" max="4270" width="1.85546875" style="25" customWidth="1"/>
    <col min="4271" max="4486" width="12.5703125" style="25"/>
    <col min="4487" max="4487" width="2.7109375" style="25" customWidth="1"/>
    <col min="4488" max="4488" width="53.5703125" style="25" customWidth="1"/>
    <col min="4489" max="4489" width="12.5703125" style="25" customWidth="1"/>
    <col min="4490" max="4490" width="3.5703125" style="25" customWidth="1"/>
    <col min="4491" max="4491" width="12.5703125" style="25" customWidth="1"/>
    <col min="4492" max="4492" width="1.85546875" style="25" customWidth="1"/>
    <col min="4493" max="4493" width="12.5703125" style="25" customWidth="1"/>
    <col min="4494" max="4494" width="1.85546875" style="25" customWidth="1"/>
    <col min="4495" max="4495" width="12.5703125" style="25" customWidth="1"/>
    <col min="4496" max="4496" width="1.85546875" style="25" customWidth="1"/>
    <col min="4497" max="4497" width="12.5703125" style="25" customWidth="1"/>
    <col min="4498" max="4498" width="1.85546875" style="25" customWidth="1"/>
    <col min="4499" max="4499" width="19.5703125" style="25" customWidth="1"/>
    <col min="4500" max="4500" width="3.5703125" style="25" customWidth="1"/>
    <col min="4501" max="4501" width="12.5703125" style="25" customWidth="1"/>
    <col min="4502" max="4502" width="3.5703125" style="25" customWidth="1"/>
    <col min="4503" max="4503" width="12.5703125" style="25" customWidth="1"/>
    <col min="4504" max="4504" width="1.85546875" style="25" customWidth="1"/>
    <col min="4505" max="4505" width="12.5703125" style="25" customWidth="1"/>
    <col min="4506" max="4506" width="1.85546875" style="25" customWidth="1"/>
    <col min="4507" max="4507" width="12.5703125" style="25" customWidth="1"/>
    <col min="4508" max="4508" width="1.85546875" style="25" customWidth="1"/>
    <col min="4509" max="4509" width="12.5703125" style="25" customWidth="1"/>
    <col min="4510" max="4510" width="1.85546875" style="25" customWidth="1"/>
    <col min="4511" max="4511" width="19.5703125" style="25" customWidth="1"/>
    <col min="4512" max="4513" width="12.5703125" style="25"/>
    <col min="4514" max="4514" width="1.85546875" style="25" customWidth="1"/>
    <col min="4515" max="4515" width="12.5703125" style="25"/>
    <col min="4516" max="4516" width="1.85546875" style="25" customWidth="1"/>
    <col min="4517" max="4517" width="12.5703125" style="25"/>
    <col min="4518" max="4518" width="1.85546875" style="25" customWidth="1"/>
    <col min="4519" max="4521" width="12.5703125" style="25"/>
    <col min="4522" max="4522" width="1.85546875" style="25" customWidth="1"/>
    <col min="4523" max="4523" width="12.5703125" style="25"/>
    <col min="4524" max="4524" width="1.85546875" style="25" customWidth="1"/>
    <col min="4525" max="4525" width="12.5703125" style="25"/>
    <col min="4526" max="4526" width="1.85546875" style="25" customWidth="1"/>
    <col min="4527" max="4742" width="12.5703125" style="25"/>
    <col min="4743" max="4743" width="2.7109375" style="25" customWidth="1"/>
    <col min="4744" max="4744" width="53.5703125" style="25" customWidth="1"/>
    <col min="4745" max="4745" width="12.5703125" style="25" customWidth="1"/>
    <col min="4746" max="4746" width="3.5703125" style="25" customWidth="1"/>
    <col min="4747" max="4747" width="12.5703125" style="25" customWidth="1"/>
    <col min="4748" max="4748" width="1.85546875" style="25" customWidth="1"/>
    <col min="4749" max="4749" width="12.5703125" style="25" customWidth="1"/>
    <col min="4750" max="4750" width="1.85546875" style="25" customWidth="1"/>
    <col min="4751" max="4751" width="12.5703125" style="25" customWidth="1"/>
    <col min="4752" max="4752" width="1.85546875" style="25" customWidth="1"/>
    <col min="4753" max="4753" width="12.5703125" style="25" customWidth="1"/>
    <col min="4754" max="4754" width="1.85546875" style="25" customWidth="1"/>
    <col min="4755" max="4755" width="19.5703125" style="25" customWidth="1"/>
    <col min="4756" max="4756" width="3.5703125" style="25" customWidth="1"/>
    <col min="4757" max="4757" width="12.5703125" style="25" customWidth="1"/>
    <col min="4758" max="4758" width="3.5703125" style="25" customWidth="1"/>
    <col min="4759" max="4759" width="12.5703125" style="25" customWidth="1"/>
    <col min="4760" max="4760" width="1.85546875" style="25" customWidth="1"/>
    <col min="4761" max="4761" width="12.5703125" style="25" customWidth="1"/>
    <col min="4762" max="4762" width="1.85546875" style="25" customWidth="1"/>
    <col min="4763" max="4763" width="12.5703125" style="25" customWidth="1"/>
    <col min="4764" max="4764" width="1.85546875" style="25" customWidth="1"/>
    <col min="4765" max="4765" width="12.5703125" style="25" customWidth="1"/>
    <col min="4766" max="4766" width="1.85546875" style="25" customWidth="1"/>
    <col min="4767" max="4767" width="19.5703125" style="25" customWidth="1"/>
    <col min="4768" max="4769" width="12.5703125" style="25"/>
    <col min="4770" max="4770" width="1.85546875" style="25" customWidth="1"/>
    <col min="4771" max="4771" width="12.5703125" style="25"/>
    <col min="4772" max="4772" width="1.85546875" style="25" customWidth="1"/>
    <col min="4773" max="4773" width="12.5703125" style="25"/>
    <col min="4774" max="4774" width="1.85546875" style="25" customWidth="1"/>
    <col min="4775" max="4777" width="12.5703125" style="25"/>
    <col min="4778" max="4778" width="1.85546875" style="25" customWidth="1"/>
    <col min="4779" max="4779" width="12.5703125" style="25"/>
    <col min="4780" max="4780" width="1.85546875" style="25" customWidth="1"/>
    <col min="4781" max="4781" width="12.5703125" style="25"/>
    <col min="4782" max="4782" width="1.85546875" style="25" customWidth="1"/>
    <col min="4783" max="4998" width="12.5703125" style="25"/>
    <col min="4999" max="4999" width="2.7109375" style="25" customWidth="1"/>
    <col min="5000" max="5000" width="53.5703125" style="25" customWidth="1"/>
    <col min="5001" max="5001" width="12.5703125" style="25" customWidth="1"/>
    <col min="5002" max="5002" width="3.5703125" style="25" customWidth="1"/>
    <col min="5003" max="5003" width="12.5703125" style="25" customWidth="1"/>
    <col min="5004" max="5004" width="1.85546875" style="25" customWidth="1"/>
    <col min="5005" max="5005" width="12.5703125" style="25" customWidth="1"/>
    <col min="5006" max="5006" width="1.85546875" style="25" customWidth="1"/>
    <col min="5007" max="5007" width="12.5703125" style="25" customWidth="1"/>
    <col min="5008" max="5008" width="1.85546875" style="25" customWidth="1"/>
    <col min="5009" max="5009" width="12.5703125" style="25" customWidth="1"/>
    <col min="5010" max="5010" width="1.85546875" style="25" customWidth="1"/>
    <col min="5011" max="5011" width="19.5703125" style="25" customWidth="1"/>
    <col min="5012" max="5012" width="3.5703125" style="25" customWidth="1"/>
    <col min="5013" max="5013" width="12.5703125" style="25" customWidth="1"/>
    <col min="5014" max="5014" width="3.5703125" style="25" customWidth="1"/>
    <col min="5015" max="5015" width="12.5703125" style="25" customWidth="1"/>
    <col min="5016" max="5016" width="1.85546875" style="25" customWidth="1"/>
    <col min="5017" max="5017" width="12.5703125" style="25" customWidth="1"/>
    <col min="5018" max="5018" width="1.85546875" style="25" customWidth="1"/>
    <col min="5019" max="5019" width="12.5703125" style="25" customWidth="1"/>
    <col min="5020" max="5020" width="1.85546875" style="25" customWidth="1"/>
    <col min="5021" max="5021" width="12.5703125" style="25" customWidth="1"/>
    <col min="5022" max="5022" width="1.85546875" style="25" customWidth="1"/>
    <col min="5023" max="5023" width="19.5703125" style="25" customWidth="1"/>
    <col min="5024" max="5025" width="12.5703125" style="25"/>
    <col min="5026" max="5026" width="1.85546875" style="25" customWidth="1"/>
    <col min="5027" max="5027" width="12.5703125" style="25"/>
    <col min="5028" max="5028" width="1.85546875" style="25" customWidth="1"/>
    <col min="5029" max="5029" width="12.5703125" style="25"/>
    <col min="5030" max="5030" width="1.85546875" style="25" customWidth="1"/>
    <col min="5031" max="5033" width="12.5703125" style="25"/>
    <col min="5034" max="5034" width="1.85546875" style="25" customWidth="1"/>
    <col min="5035" max="5035" width="12.5703125" style="25"/>
    <col min="5036" max="5036" width="1.85546875" style="25" customWidth="1"/>
    <col min="5037" max="5037" width="12.5703125" style="25"/>
    <col min="5038" max="5038" width="1.85546875" style="25" customWidth="1"/>
    <col min="5039" max="5254" width="12.5703125" style="25"/>
    <col min="5255" max="5255" width="2.7109375" style="25" customWidth="1"/>
    <col min="5256" max="5256" width="53.5703125" style="25" customWidth="1"/>
    <col min="5257" max="5257" width="12.5703125" style="25" customWidth="1"/>
    <col min="5258" max="5258" width="3.5703125" style="25" customWidth="1"/>
    <col min="5259" max="5259" width="12.5703125" style="25" customWidth="1"/>
    <col min="5260" max="5260" width="1.85546875" style="25" customWidth="1"/>
    <col min="5261" max="5261" width="12.5703125" style="25" customWidth="1"/>
    <col min="5262" max="5262" width="1.85546875" style="25" customWidth="1"/>
    <col min="5263" max="5263" width="12.5703125" style="25" customWidth="1"/>
    <col min="5264" max="5264" width="1.85546875" style="25" customWidth="1"/>
    <col min="5265" max="5265" width="12.5703125" style="25" customWidth="1"/>
    <col min="5266" max="5266" width="1.85546875" style="25" customWidth="1"/>
    <col min="5267" max="5267" width="19.5703125" style="25" customWidth="1"/>
    <col min="5268" max="5268" width="3.5703125" style="25" customWidth="1"/>
    <col min="5269" max="5269" width="12.5703125" style="25" customWidth="1"/>
    <col min="5270" max="5270" width="3.5703125" style="25" customWidth="1"/>
    <col min="5271" max="5271" width="12.5703125" style="25" customWidth="1"/>
    <col min="5272" max="5272" width="1.85546875" style="25" customWidth="1"/>
    <col min="5273" max="5273" width="12.5703125" style="25" customWidth="1"/>
    <col min="5274" max="5274" width="1.85546875" style="25" customWidth="1"/>
    <col min="5275" max="5275" width="12.5703125" style="25" customWidth="1"/>
    <col min="5276" max="5276" width="1.85546875" style="25" customWidth="1"/>
    <col min="5277" max="5277" width="12.5703125" style="25" customWidth="1"/>
    <col min="5278" max="5278" width="1.85546875" style="25" customWidth="1"/>
    <col min="5279" max="5279" width="19.5703125" style="25" customWidth="1"/>
    <col min="5280" max="5281" width="12.5703125" style="25"/>
    <col min="5282" max="5282" width="1.85546875" style="25" customWidth="1"/>
    <col min="5283" max="5283" width="12.5703125" style="25"/>
    <col min="5284" max="5284" width="1.85546875" style="25" customWidth="1"/>
    <col min="5285" max="5285" width="12.5703125" style="25"/>
    <col min="5286" max="5286" width="1.85546875" style="25" customWidth="1"/>
    <col min="5287" max="5289" width="12.5703125" style="25"/>
    <col min="5290" max="5290" width="1.85546875" style="25" customWidth="1"/>
    <col min="5291" max="5291" width="12.5703125" style="25"/>
    <col min="5292" max="5292" width="1.85546875" style="25" customWidth="1"/>
    <col min="5293" max="5293" width="12.5703125" style="25"/>
    <col min="5294" max="5294" width="1.85546875" style="25" customWidth="1"/>
    <col min="5295" max="5510" width="12.5703125" style="25"/>
    <col min="5511" max="5511" width="2.7109375" style="25" customWidth="1"/>
    <col min="5512" max="5512" width="53.5703125" style="25" customWidth="1"/>
    <col min="5513" max="5513" width="12.5703125" style="25" customWidth="1"/>
    <col min="5514" max="5514" width="3.5703125" style="25" customWidth="1"/>
    <col min="5515" max="5515" width="12.5703125" style="25" customWidth="1"/>
    <col min="5516" max="5516" width="1.85546875" style="25" customWidth="1"/>
    <col min="5517" max="5517" width="12.5703125" style="25" customWidth="1"/>
    <col min="5518" max="5518" width="1.85546875" style="25" customWidth="1"/>
    <col min="5519" max="5519" width="12.5703125" style="25" customWidth="1"/>
    <col min="5520" max="5520" width="1.85546875" style="25" customWidth="1"/>
    <col min="5521" max="5521" width="12.5703125" style="25" customWidth="1"/>
    <col min="5522" max="5522" width="1.85546875" style="25" customWidth="1"/>
    <col min="5523" max="5523" width="19.5703125" style="25" customWidth="1"/>
    <col min="5524" max="5524" width="3.5703125" style="25" customWidth="1"/>
    <col min="5525" max="5525" width="12.5703125" style="25" customWidth="1"/>
    <col min="5526" max="5526" width="3.5703125" style="25" customWidth="1"/>
    <col min="5527" max="5527" width="12.5703125" style="25" customWidth="1"/>
    <col min="5528" max="5528" width="1.85546875" style="25" customWidth="1"/>
    <col min="5529" max="5529" width="12.5703125" style="25" customWidth="1"/>
    <col min="5530" max="5530" width="1.85546875" style="25" customWidth="1"/>
    <col min="5531" max="5531" width="12.5703125" style="25" customWidth="1"/>
    <col min="5532" max="5532" width="1.85546875" style="25" customWidth="1"/>
    <col min="5533" max="5533" width="12.5703125" style="25" customWidth="1"/>
    <col min="5534" max="5534" width="1.85546875" style="25" customWidth="1"/>
    <col min="5535" max="5535" width="19.5703125" style="25" customWidth="1"/>
    <col min="5536" max="5537" width="12.5703125" style="25"/>
    <col min="5538" max="5538" width="1.85546875" style="25" customWidth="1"/>
    <col min="5539" max="5539" width="12.5703125" style="25"/>
    <col min="5540" max="5540" width="1.85546875" style="25" customWidth="1"/>
    <col min="5541" max="5541" width="12.5703125" style="25"/>
    <col min="5542" max="5542" width="1.85546875" style="25" customWidth="1"/>
    <col min="5543" max="5545" width="12.5703125" style="25"/>
    <col min="5546" max="5546" width="1.85546875" style="25" customWidth="1"/>
    <col min="5547" max="5547" width="12.5703125" style="25"/>
    <col min="5548" max="5548" width="1.85546875" style="25" customWidth="1"/>
    <col min="5549" max="5549" width="12.5703125" style="25"/>
    <col min="5550" max="5550" width="1.85546875" style="25" customWidth="1"/>
    <col min="5551" max="5766" width="12.5703125" style="25"/>
    <col min="5767" max="5767" width="2.7109375" style="25" customWidth="1"/>
    <col min="5768" max="5768" width="53.5703125" style="25" customWidth="1"/>
    <col min="5769" max="5769" width="12.5703125" style="25" customWidth="1"/>
    <col min="5770" max="5770" width="3.5703125" style="25" customWidth="1"/>
    <col min="5771" max="5771" width="12.5703125" style="25" customWidth="1"/>
    <col min="5772" max="5772" width="1.85546875" style="25" customWidth="1"/>
    <col min="5773" max="5773" width="12.5703125" style="25" customWidth="1"/>
    <col min="5774" max="5774" width="1.85546875" style="25" customWidth="1"/>
    <col min="5775" max="5775" width="12.5703125" style="25" customWidth="1"/>
    <col min="5776" max="5776" width="1.85546875" style="25" customWidth="1"/>
    <col min="5777" max="5777" width="12.5703125" style="25" customWidth="1"/>
    <col min="5778" max="5778" width="1.85546875" style="25" customWidth="1"/>
    <col min="5779" max="5779" width="19.5703125" style="25" customWidth="1"/>
    <col min="5780" max="5780" width="3.5703125" style="25" customWidth="1"/>
    <col min="5781" max="5781" width="12.5703125" style="25" customWidth="1"/>
    <col min="5782" max="5782" width="3.5703125" style="25" customWidth="1"/>
    <col min="5783" max="5783" width="12.5703125" style="25" customWidth="1"/>
    <col min="5784" max="5784" width="1.85546875" style="25" customWidth="1"/>
    <col min="5785" max="5785" width="12.5703125" style="25" customWidth="1"/>
    <col min="5786" max="5786" width="1.85546875" style="25" customWidth="1"/>
    <col min="5787" max="5787" width="12.5703125" style="25" customWidth="1"/>
    <col min="5788" max="5788" width="1.85546875" style="25" customWidth="1"/>
    <col min="5789" max="5789" width="12.5703125" style="25" customWidth="1"/>
    <col min="5790" max="5790" width="1.85546875" style="25" customWidth="1"/>
    <col min="5791" max="5791" width="19.5703125" style="25" customWidth="1"/>
    <col min="5792" max="5793" width="12.5703125" style="25"/>
    <col min="5794" max="5794" width="1.85546875" style="25" customWidth="1"/>
    <col min="5795" max="5795" width="12.5703125" style="25"/>
    <col min="5796" max="5796" width="1.85546875" style="25" customWidth="1"/>
    <col min="5797" max="5797" width="12.5703125" style="25"/>
    <col min="5798" max="5798" width="1.85546875" style="25" customWidth="1"/>
    <col min="5799" max="5801" width="12.5703125" style="25"/>
    <col min="5802" max="5802" width="1.85546875" style="25" customWidth="1"/>
    <col min="5803" max="5803" width="12.5703125" style="25"/>
    <col min="5804" max="5804" width="1.85546875" style="25" customWidth="1"/>
    <col min="5805" max="5805" width="12.5703125" style="25"/>
    <col min="5806" max="5806" width="1.85546875" style="25" customWidth="1"/>
    <col min="5807" max="6022" width="12.5703125" style="25"/>
    <col min="6023" max="6023" width="2.7109375" style="25" customWidth="1"/>
    <col min="6024" max="6024" width="53.5703125" style="25" customWidth="1"/>
    <col min="6025" max="6025" width="12.5703125" style="25" customWidth="1"/>
    <col min="6026" max="6026" width="3.5703125" style="25" customWidth="1"/>
    <col min="6027" max="6027" width="12.5703125" style="25" customWidth="1"/>
    <col min="6028" max="6028" width="1.85546875" style="25" customWidth="1"/>
    <col min="6029" max="6029" width="12.5703125" style="25" customWidth="1"/>
    <col min="6030" max="6030" width="1.85546875" style="25" customWidth="1"/>
    <col min="6031" max="6031" width="12.5703125" style="25" customWidth="1"/>
    <col min="6032" max="6032" width="1.85546875" style="25" customWidth="1"/>
    <col min="6033" max="6033" width="12.5703125" style="25" customWidth="1"/>
    <col min="6034" max="6034" width="1.85546875" style="25" customWidth="1"/>
    <col min="6035" max="6035" width="19.5703125" style="25" customWidth="1"/>
    <col min="6036" max="6036" width="3.5703125" style="25" customWidth="1"/>
    <col min="6037" max="6037" width="12.5703125" style="25" customWidth="1"/>
    <col min="6038" max="6038" width="3.5703125" style="25" customWidth="1"/>
    <col min="6039" max="6039" width="12.5703125" style="25" customWidth="1"/>
    <col min="6040" max="6040" width="1.85546875" style="25" customWidth="1"/>
    <col min="6041" max="6041" width="12.5703125" style="25" customWidth="1"/>
    <col min="6042" max="6042" width="1.85546875" style="25" customWidth="1"/>
    <col min="6043" max="6043" width="12.5703125" style="25" customWidth="1"/>
    <col min="6044" max="6044" width="1.85546875" style="25" customWidth="1"/>
    <col min="6045" max="6045" width="12.5703125" style="25" customWidth="1"/>
    <col min="6046" max="6046" width="1.85546875" style="25" customWidth="1"/>
    <col min="6047" max="6047" width="19.5703125" style="25" customWidth="1"/>
    <col min="6048" max="6049" width="12.5703125" style="25"/>
    <col min="6050" max="6050" width="1.85546875" style="25" customWidth="1"/>
    <col min="6051" max="6051" width="12.5703125" style="25"/>
    <col min="6052" max="6052" width="1.85546875" style="25" customWidth="1"/>
    <col min="6053" max="6053" width="12.5703125" style="25"/>
    <col min="6054" max="6054" width="1.85546875" style="25" customWidth="1"/>
    <col min="6055" max="6057" width="12.5703125" style="25"/>
    <col min="6058" max="6058" width="1.85546875" style="25" customWidth="1"/>
    <col min="6059" max="6059" width="12.5703125" style="25"/>
    <col min="6060" max="6060" width="1.85546875" style="25" customWidth="1"/>
    <col min="6061" max="6061" width="12.5703125" style="25"/>
    <col min="6062" max="6062" width="1.85546875" style="25" customWidth="1"/>
    <col min="6063" max="6278" width="12.5703125" style="25"/>
    <col min="6279" max="6279" width="2.7109375" style="25" customWidth="1"/>
    <col min="6280" max="6280" width="53.5703125" style="25" customWidth="1"/>
    <col min="6281" max="6281" width="12.5703125" style="25" customWidth="1"/>
    <col min="6282" max="6282" width="3.5703125" style="25" customWidth="1"/>
    <col min="6283" max="6283" width="12.5703125" style="25" customWidth="1"/>
    <col min="6284" max="6284" width="1.85546875" style="25" customWidth="1"/>
    <col min="6285" max="6285" width="12.5703125" style="25" customWidth="1"/>
    <col min="6286" max="6286" width="1.85546875" style="25" customWidth="1"/>
    <col min="6287" max="6287" width="12.5703125" style="25" customWidth="1"/>
    <col min="6288" max="6288" width="1.85546875" style="25" customWidth="1"/>
    <col min="6289" max="6289" width="12.5703125" style="25" customWidth="1"/>
    <col min="6290" max="6290" width="1.85546875" style="25" customWidth="1"/>
    <col min="6291" max="6291" width="19.5703125" style="25" customWidth="1"/>
    <col min="6292" max="6292" width="3.5703125" style="25" customWidth="1"/>
    <col min="6293" max="6293" width="12.5703125" style="25" customWidth="1"/>
    <col min="6294" max="6294" width="3.5703125" style="25" customWidth="1"/>
    <col min="6295" max="6295" width="12.5703125" style="25" customWidth="1"/>
    <col min="6296" max="6296" width="1.85546875" style="25" customWidth="1"/>
    <col min="6297" max="6297" width="12.5703125" style="25" customWidth="1"/>
    <col min="6298" max="6298" width="1.85546875" style="25" customWidth="1"/>
    <col min="6299" max="6299" width="12.5703125" style="25" customWidth="1"/>
    <col min="6300" max="6300" width="1.85546875" style="25" customWidth="1"/>
    <col min="6301" max="6301" width="12.5703125" style="25" customWidth="1"/>
    <col min="6302" max="6302" width="1.85546875" style="25" customWidth="1"/>
    <col min="6303" max="6303" width="19.5703125" style="25" customWidth="1"/>
    <col min="6304" max="6305" width="12.5703125" style="25"/>
    <col min="6306" max="6306" width="1.85546875" style="25" customWidth="1"/>
    <col min="6307" max="6307" width="12.5703125" style="25"/>
    <col min="6308" max="6308" width="1.85546875" style="25" customWidth="1"/>
    <col min="6309" max="6309" width="12.5703125" style="25"/>
    <col min="6310" max="6310" width="1.85546875" style="25" customWidth="1"/>
    <col min="6311" max="6313" width="12.5703125" style="25"/>
    <col min="6314" max="6314" width="1.85546875" style="25" customWidth="1"/>
    <col min="6315" max="6315" width="12.5703125" style="25"/>
    <col min="6316" max="6316" width="1.85546875" style="25" customWidth="1"/>
    <col min="6317" max="6317" width="12.5703125" style="25"/>
    <col min="6318" max="6318" width="1.85546875" style="25" customWidth="1"/>
    <col min="6319" max="6534" width="12.5703125" style="25"/>
    <col min="6535" max="6535" width="2.7109375" style="25" customWidth="1"/>
    <col min="6536" max="6536" width="53.5703125" style="25" customWidth="1"/>
    <col min="6537" max="6537" width="12.5703125" style="25" customWidth="1"/>
    <col min="6538" max="6538" width="3.5703125" style="25" customWidth="1"/>
    <col min="6539" max="6539" width="12.5703125" style="25" customWidth="1"/>
    <col min="6540" max="6540" width="1.85546875" style="25" customWidth="1"/>
    <col min="6541" max="6541" width="12.5703125" style="25" customWidth="1"/>
    <col min="6542" max="6542" width="1.85546875" style="25" customWidth="1"/>
    <col min="6543" max="6543" width="12.5703125" style="25" customWidth="1"/>
    <col min="6544" max="6544" width="1.85546875" style="25" customWidth="1"/>
    <col min="6545" max="6545" width="12.5703125" style="25" customWidth="1"/>
    <col min="6546" max="6546" width="1.85546875" style="25" customWidth="1"/>
    <col min="6547" max="6547" width="19.5703125" style="25" customWidth="1"/>
    <col min="6548" max="6548" width="3.5703125" style="25" customWidth="1"/>
    <col min="6549" max="6549" width="12.5703125" style="25" customWidth="1"/>
    <col min="6550" max="6550" width="3.5703125" style="25" customWidth="1"/>
    <col min="6551" max="6551" width="12.5703125" style="25" customWidth="1"/>
    <col min="6552" max="6552" width="1.85546875" style="25" customWidth="1"/>
    <col min="6553" max="6553" width="12.5703125" style="25" customWidth="1"/>
    <col min="6554" max="6554" width="1.85546875" style="25" customWidth="1"/>
    <col min="6555" max="6555" width="12.5703125" style="25" customWidth="1"/>
    <col min="6556" max="6556" width="1.85546875" style="25" customWidth="1"/>
    <col min="6557" max="6557" width="12.5703125" style="25" customWidth="1"/>
    <col min="6558" max="6558" width="1.85546875" style="25" customWidth="1"/>
    <col min="6559" max="6559" width="19.5703125" style="25" customWidth="1"/>
    <col min="6560" max="6561" width="12.5703125" style="25"/>
    <col min="6562" max="6562" width="1.85546875" style="25" customWidth="1"/>
    <col min="6563" max="6563" width="12.5703125" style="25"/>
    <col min="6564" max="6564" width="1.85546875" style="25" customWidth="1"/>
    <col min="6565" max="6565" width="12.5703125" style="25"/>
    <col min="6566" max="6566" width="1.85546875" style="25" customWidth="1"/>
    <col min="6567" max="6569" width="12.5703125" style="25"/>
    <col min="6570" max="6570" width="1.85546875" style="25" customWidth="1"/>
    <col min="6571" max="6571" width="12.5703125" style="25"/>
    <col min="6572" max="6572" width="1.85546875" style="25" customWidth="1"/>
    <col min="6573" max="6573" width="12.5703125" style="25"/>
    <col min="6574" max="6574" width="1.85546875" style="25" customWidth="1"/>
    <col min="6575" max="6790" width="12.5703125" style="25"/>
    <col min="6791" max="6791" width="2.7109375" style="25" customWidth="1"/>
    <col min="6792" max="6792" width="53.5703125" style="25" customWidth="1"/>
    <col min="6793" max="6793" width="12.5703125" style="25" customWidth="1"/>
    <col min="6794" max="6794" width="3.5703125" style="25" customWidth="1"/>
    <col min="6795" max="6795" width="12.5703125" style="25" customWidth="1"/>
    <col min="6796" max="6796" width="1.85546875" style="25" customWidth="1"/>
    <col min="6797" max="6797" width="12.5703125" style="25" customWidth="1"/>
    <col min="6798" max="6798" width="1.85546875" style="25" customWidth="1"/>
    <col min="6799" max="6799" width="12.5703125" style="25" customWidth="1"/>
    <col min="6800" max="6800" width="1.85546875" style="25" customWidth="1"/>
    <col min="6801" max="6801" width="12.5703125" style="25" customWidth="1"/>
    <col min="6802" max="6802" width="1.85546875" style="25" customWidth="1"/>
    <col min="6803" max="6803" width="19.5703125" style="25" customWidth="1"/>
    <col min="6804" max="6804" width="3.5703125" style="25" customWidth="1"/>
    <col min="6805" max="6805" width="12.5703125" style="25" customWidth="1"/>
    <col min="6806" max="6806" width="3.5703125" style="25" customWidth="1"/>
    <col min="6807" max="6807" width="12.5703125" style="25" customWidth="1"/>
    <col min="6808" max="6808" width="1.85546875" style="25" customWidth="1"/>
    <col min="6809" max="6809" width="12.5703125" style="25" customWidth="1"/>
    <col min="6810" max="6810" width="1.85546875" style="25" customWidth="1"/>
    <col min="6811" max="6811" width="12.5703125" style="25" customWidth="1"/>
    <col min="6812" max="6812" width="1.85546875" style="25" customWidth="1"/>
    <col min="6813" max="6813" width="12.5703125" style="25" customWidth="1"/>
    <col min="6814" max="6814" width="1.85546875" style="25" customWidth="1"/>
    <col min="6815" max="6815" width="19.5703125" style="25" customWidth="1"/>
    <col min="6816" max="6817" width="12.5703125" style="25"/>
    <col min="6818" max="6818" width="1.85546875" style="25" customWidth="1"/>
    <col min="6819" max="6819" width="12.5703125" style="25"/>
    <col min="6820" max="6820" width="1.85546875" style="25" customWidth="1"/>
    <col min="6821" max="6821" width="12.5703125" style="25"/>
    <col min="6822" max="6822" width="1.85546875" style="25" customWidth="1"/>
    <col min="6823" max="6825" width="12.5703125" style="25"/>
    <col min="6826" max="6826" width="1.85546875" style="25" customWidth="1"/>
    <col min="6827" max="6827" width="12.5703125" style="25"/>
    <col min="6828" max="6828" width="1.85546875" style="25" customWidth="1"/>
    <col min="6829" max="6829" width="12.5703125" style="25"/>
    <col min="6830" max="6830" width="1.85546875" style="25" customWidth="1"/>
    <col min="6831" max="7046" width="12.5703125" style="25"/>
    <col min="7047" max="7047" width="2.7109375" style="25" customWidth="1"/>
    <col min="7048" max="7048" width="53.5703125" style="25" customWidth="1"/>
    <col min="7049" max="7049" width="12.5703125" style="25" customWidth="1"/>
    <col min="7050" max="7050" width="3.5703125" style="25" customWidth="1"/>
    <col min="7051" max="7051" width="12.5703125" style="25" customWidth="1"/>
    <col min="7052" max="7052" width="1.85546875" style="25" customWidth="1"/>
    <col min="7053" max="7053" width="12.5703125" style="25" customWidth="1"/>
    <col min="7054" max="7054" width="1.85546875" style="25" customWidth="1"/>
    <col min="7055" max="7055" width="12.5703125" style="25" customWidth="1"/>
    <col min="7056" max="7056" width="1.85546875" style="25" customWidth="1"/>
    <col min="7057" max="7057" width="12.5703125" style="25" customWidth="1"/>
    <col min="7058" max="7058" width="1.85546875" style="25" customWidth="1"/>
    <col min="7059" max="7059" width="19.5703125" style="25" customWidth="1"/>
    <col min="7060" max="7060" width="3.5703125" style="25" customWidth="1"/>
    <col min="7061" max="7061" width="12.5703125" style="25" customWidth="1"/>
    <col min="7062" max="7062" width="3.5703125" style="25" customWidth="1"/>
    <col min="7063" max="7063" width="12.5703125" style="25" customWidth="1"/>
    <col min="7064" max="7064" width="1.85546875" style="25" customWidth="1"/>
    <col min="7065" max="7065" width="12.5703125" style="25" customWidth="1"/>
    <col min="7066" max="7066" width="1.85546875" style="25" customWidth="1"/>
    <col min="7067" max="7067" width="12.5703125" style="25" customWidth="1"/>
    <col min="7068" max="7068" width="1.85546875" style="25" customWidth="1"/>
    <col min="7069" max="7069" width="12.5703125" style="25" customWidth="1"/>
    <col min="7070" max="7070" width="1.85546875" style="25" customWidth="1"/>
    <col min="7071" max="7071" width="19.5703125" style="25" customWidth="1"/>
    <col min="7072" max="7073" width="12.5703125" style="25"/>
    <col min="7074" max="7074" width="1.85546875" style="25" customWidth="1"/>
    <col min="7075" max="7075" width="12.5703125" style="25"/>
    <col min="7076" max="7076" width="1.85546875" style="25" customWidth="1"/>
    <col min="7077" max="7077" width="12.5703125" style="25"/>
    <col min="7078" max="7078" width="1.85546875" style="25" customWidth="1"/>
    <col min="7079" max="7081" width="12.5703125" style="25"/>
    <col min="7082" max="7082" width="1.85546875" style="25" customWidth="1"/>
    <col min="7083" max="7083" width="12.5703125" style="25"/>
    <col min="7084" max="7084" width="1.85546875" style="25" customWidth="1"/>
    <col min="7085" max="7085" width="12.5703125" style="25"/>
    <col min="7086" max="7086" width="1.85546875" style="25" customWidth="1"/>
    <col min="7087" max="7302" width="12.5703125" style="25"/>
    <col min="7303" max="7303" width="2.7109375" style="25" customWidth="1"/>
    <col min="7304" max="7304" width="53.5703125" style="25" customWidth="1"/>
    <col min="7305" max="7305" width="12.5703125" style="25" customWidth="1"/>
    <col min="7306" max="7306" width="3.5703125" style="25" customWidth="1"/>
    <col min="7307" max="7307" width="12.5703125" style="25" customWidth="1"/>
    <col min="7308" max="7308" width="1.85546875" style="25" customWidth="1"/>
    <col min="7309" max="7309" width="12.5703125" style="25" customWidth="1"/>
    <col min="7310" max="7310" width="1.85546875" style="25" customWidth="1"/>
    <col min="7311" max="7311" width="12.5703125" style="25" customWidth="1"/>
    <col min="7312" max="7312" width="1.85546875" style="25" customWidth="1"/>
    <col min="7313" max="7313" width="12.5703125" style="25" customWidth="1"/>
    <col min="7314" max="7314" width="1.85546875" style="25" customWidth="1"/>
    <col min="7315" max="7315" width="19.5703125" style="25" customWidth="1"/>
    <col min="7316" max="7316" width="3.5703125" style="25" customWidth="1"/>
    <col min="7317" max="7317" width="12.5703125" style="25" customWidth="1"/>
    <col min="7318" max="7318" width="3.5703125" style="25" customWidth="1"/>
    <col min="7319" max="7319" width="12.5703125" style="25" customWidth="1"/>
    <col min="7320" max="7320" width="1.85546875" style="25" customWidth="1"/>
    <col min="7321" max="7321" width="12.5703125" style="25" customWidth="1"/>
    <col min="7322" max="7322" width="1.85546875" style="25" customWidth="1"/>
    <col min="7323" max="7323" width="12.5703125" style="25" customWidth="1"/>
    <col min="7324" max="7324" width="1.85546875" style="25" customWidth="1"/>
    <col min="7325" max="7325" width="12.5703125" style="25" customWidth="1"/>
    <col min="7326" max="7326" width="1.85546875" style="25" customWidth="1"/>
    <col min="7327" max="7327" width="19.5703125" style="25" customWidth="1"/>
    <col min="7328" max="7329" width="12.5703125" style="25"/>
    <col min="7330" max="7330" width="1.85546875" style="25" customWidth="1"/>
    <col min="7331" max="7331" width="12.5703125" style="25"/>
    <col min="7332" max="7332" width="1.85546875" style="25" customWidth="1"/>
    <col min="7333" max="7333" width="12.5703125" style="25"/>
    <col min="7334" max="7334" width="1.85546875" style="25" customWidth="1"/>
    <col min="7335" max="7337" width="12.5703125" style="25"/>
    <col min="7338" max="7338" width="1.85546875" style="25" customWidth="1"/>
    <col min="7339" max="7339" width="12.5703125" style="25"/>
    <col min="7340" max="7340" width="1.85546875" style="25" customWidth="1"/>
    <col min="7341" max="7341" width="12.5703125" style="25"/>
    <col min="7342" max="7342" width="1.85546875" style="25" customWidth="1"/>
    <col min="7343" max="7558" width="12.5703125" style="25"/>
    <col min="7559" max="7559" width="2.7109375" style="25" customWidth="1"/>
    <col min="7560" max="7560" width="53.5703125" style="25" customWidth="1"/>
    <col min="7561" max="7561" width="12.5703125" style="25" customWidth="1"/>
    <col min="7562" max="7562" width="3.5703125" style="25" customWidth="1"/>
    <col min="7563" max="7563" width="12.5703125" style="25" customWidth="1"/>
    <col min="7564" max="7564" width="1.85546875" style="25" customWidth="1"/>
    <col min="7565" max="7565" width="12.5703125" style="25" customWidth="1"/>
    <col min="7566" max="7566" width="1.85546875" style="25" customWidth="1"/>
    <col min="7567" max="7567" width="12.5703125" style="25" customWidth="1"/>
    <col min="7568" max="7568" width="1.85546875" style="25" customWidth="1"/>
    <col min="7569" max="7569" width="12.5703125" style="25" customWidth="1"/>
    <col min="7570" max="7570" width="1.85546875" style="25" customWidth="1"/>
    <col min="7571" max="7571" width="19.5703125" style="25" customWidth="1"/>
    <col min="7572" max="7572" width="3.5703125" style="25" customWidth="1"/>
    <col min="7573" max="7573" width="12.5703125" style="25" customWidth="1"/>
    <col min="7574" max="7574" width="3.5703125" style="25" customWidth="1"/>
    <col min="7575" max="7575" width="12.5703125" style="25" customWidth="1"/>
    <col min="7576" max="7576" width="1.85546875" style="25" customWidth="1"/>
    <col min="7577" max="7577" width="12.5703125" style="25" customWidth="1"/>
    <col min="7578" max="7578" width="1.85546875" style="25" customWidth="1"/>
    <col min="7579" max="7579" width="12.5703125" style="25" customWidth="1"/>
    <col min="7580" max="7580" width="1.85546875" style="25" customWidth="1"/>
    <col min="7581" max="7581" width="12.5703125" style="25" customWidth="1"/>
    <col min="7582" max="7582" width="1.85546875" style="25" customWidth="1"/>
    <col min="7583" max="7583" width="19.5703125" style="25" customWidth="1"/>
    <col min="7584" max="7585" width="12.5703125" style="25"/>
    <col min="7586" max="7586" width="1.85546875" style="25" customWidth="1"/>
    <col min="7587" max="7587" width="12.5703125" style="25"/>
    <col min="7588" max="7588" width="1.85546875" style="25" customWidth="1"/>
    <col min="7589" max="7589" width="12.5703125" style="25"/>
    <col min="7590" max="7590" width="1.85546875" style="25" customWidth="1"/>
    <col min="7591" max="7593" width="12.5703125" style="25"/>
    <col min="7594" max="7594" width="1.85546875" style="25" customWidth="1"/>
    <col min="7595" max="7595" width="12.5703125" style="25"/>
    <col min="7596" max="7596" width="1.85546875" style="25" customWidth="1"/>
    <col min="7597" max="7597" width="12.5703125" style="25"/>
    <col min="7598" max="7598" width="1.85546875" style="25" customWidth="1"/>
    <col min="7599" max="7814" width="12.5703125" style="25"/>
    <col min="7815" max="7815" width="2.7109375" style="25" customWidth="1"/>
    <col min="7816" max="7816" width="53.5703125" style="25" customWidth="1"/>
    <col min="7817" max="7817" width="12.5703125" style="25" customWidth="1"/>
    <col min="7818" max="7818" width="3.5703125" style="25" customWidth="1"/>
    <col min="7819" max="7819" width="12.5703125" style="25" customWidth="1"/>
    <col min="7820" max="7820" width="1.85546875" style="25" customWidth="1"/>
    <col min="7821" max="7821" width="12.5703125" style="25" customWidth="1"/>
    <col min="7822" max="7822" width="1.85546875" style="25" customWidth="1"/>
    <col min="7823" max="7823" width="12.5703125" style="25" customWidth="1"/>
    <col min="7824" max="7824" width="1.85546875" style="25" customWidth="1"/>
    <col min="7825" max="7825" width="12.5703125" style="25" customWidth="1"/>
    <col min="7826" max="7826" width="1.85546875" style="25" customWidth="1"/>
    <col min="7827" max="7827" width="19.5703125" style="25" customWidth="1"/>
    <col min="7828" max="7828" width="3.5703125" style="25" customWidth="1"/>
    <col min="7829" max="7829" width="12.5703125" style="25" customWidth="1"/>
    <col min="7830" max="7830" width="3.5703125" style="25" customWidth="1"/>
    <col min="7831" max="7831" width="12.5703125" style="25" customWidth="1"/>
    <col min="7832" max="7832" width="1.85546875" style="25" customWidth="1"/>
    <col min="7833" max="7833" width="12.5703125" style="25" customWidth="1"/>
    <col min="7834" max="7834" width="1.85546875" style="25" customWidth="1"/>
    <col min="7835" max="7835" width="12.5703125" style="25" customWidth="1"/>
    <col min="7836" max="7836" width="1.85546875" style="25" customWidth="1"/>
    <col min="7837" max="7837" width="12.5703125" style="25" customWidth="1"/>
    <col min="7838" max="7838" width="1.85546875" style="25" customWidth="1"/>
    <col min="7839" max="7839" width="19.5703125" style="25" customWidth="1"/>
    <col min="7840" max="7841" width="12.5703125" style="25"/>
    <col min="7842" max="7842" width="1.85546875" style="25" customWidth="1"/>
    <col min="7843" max="7843" width="12.5703125" style="25"/>
    <col min="7844" max="7844" width="1.85546875" style="25" customWidth="1"/>
    <col min="7845" max="7845" width="12.5703125" style="25"/>
    <col min="7846" max="7846" width="1.85546875" style="25" customWidth="1"/>
    <col min="7847" max="7849" width="12.5703125" style="25"/>
    <col min="7850" max="7850" width="1.85546875" style="25" customWidth="1"/>
    <col min="7851" max="7851" width="12.5703125" style="25"/>
    <col min="7852" max="7852" width="1.85546875" style="25" customWidth="1"/>
    <col min="7853" max="7853" width="12.5703125" style="25"/>
    <col min="7854" max="7854" width="1.85546875" style="25" customWidth="1"/>
    <col min="7855" max="8070" width="12.5703125" style="25"/>
    <col min="8071" max="8071" width="2.7109375" style="25" customWidth="1"/>
    <col min="8072" max="8072" width="53.5703125" style="25" customWidth="1"/>
    <col min="8073" max="8073" width="12.5703125" style="25" customWidth="1"/>
    <col min="8074" max="8074" width="3.5703125" style="25" customWidth="1"/>
    <col min="8075" max="8075" width="12.5703125" style="25" customWidth="1"/>
    <col min="8076" max="8076" width="1.85546875" style="25" customWidth="1"/>
    <col min="8077" max="8077" width="12.5703125" style="25" customWidth="1"/>
    <col min="8078" max="8078" width="1.85546875" style="25" customWidth="1"/>
    <col min="8079" max="8079" width="12.5703125" style="25" customWidth="1"/>
    <col min="8080" max="8080" width="1.85546875" style="25" customWidth="1"/>
    <col min="8081" max="8081" width="12.5703125" style="25" customWidth="1"/>
    <col min="8082" max="8082" width="1.85546875" style="25" customWidth="1"/>
    <col min="8083" max="8083" width="19.5703125" style="25" customWidth="1"/>
    <col min="8084" max="8084" width="3.5703125" style="25" customWidth="1"/>
    <col min="8085" max="8085" width="12.5703125" style="25" customWidth="1"/>
    <col min="8086" max="8086" width="3.5703125" style="25" customWidth="1"/>
    <col min="8087" max="8087" width="12.5703125" style="25" customWidth="1"/>
    <col min="8088" max="8088" width="1.85546875" style="25" customWidth="1"/>
    <col min="8089" max="8089" width="12.5703125" style="25" customWidth="1"/>
    <col min="8090" max="8090" width="1.85546875" style="25" customWidth="1"/>
    <col min="8091" max="8091" width="12.5703125" style="25" customWidth="1"/>
    <col min="8092" max="8092" width="1.85546875" style="25" customWidth="1"/>
    <col min="8093" max="8093" width="12.5703125" style="25" customWidth="1"/>
    <col min="8094" max="8094" width="1.85546875" style="25" customWidth="1"/>
    <col min="8095" max="8095" width="19.5703125" style="25" customWidth="1"/>
    <col min="8096" max="8097" width="12.5703125" style="25"/>
    <col min="8098" max="8098" width="1.85546875" style="25" customWidth="1"/>
    <col min="8099" max="8099" width="12.5703125" style="25"/>
    <col min="8100" max="8100" width="1.85546875" style="25" customWidth="1"/>
    <col min="8101" max="8101" width="12.5703125" style="25"/>
    <col min="8102" max="8102" width="1.85546875" style="25" customWidth="1"/>
    <col min="8103" max="8105" width="12.5703125" style="25"/>
    <col min="8106" max="8106" width="1.85546875" style="25" customWidth="1"/>
    <col min="8107" max="8107" width="12.5703125" style="25"/>
    <col min="8108" max="8108" width="1.85546875" style="25" customWidth="1"/>
    <col min="8109" max="8109" width="12.5703125" style="25"/>
    <col min="8110" max="8110" width="1.85546875" style="25" customWidth="1"/>
    <col min="8111" max="8326" width="12.5703125" style="25"/>
    <col min="8327" max="8327" width="2.7109375" style="25" customWidth="1"/>
    <col min="8328" max="8328" width="53.5703125" style="25" customWidth="1"/>
    <col min="8329" max="8329" width="12.5703125" style="25" customWidth="1"/>
    <col min="8330" max="8330" width="3.5703125" style="25" customWidth="1"/>
    <col min="8331" max="8331" width="12.5703125" style="25" customWidth="1"/>
    <col min="8332" max="8332" width="1.85546875" style="25" customWidth="1"/>
    <col min="8333" max="8333" width="12.5703125" style="25" customWidth="1"/>
    <col min="8334" max="8334" width="1.85546875" style="25" customWidth="1"/>
    <col min="8335" max="8335" width="12.5703125" style="25" customWidth="1"/>
    <col min="8336" max="8336" width="1.85546875" style="25" customWidth="1"/>
    <col min="8337" max="8337" width="12.5703125" style="25" customWidth="1"/>
    <col min="8338" max="8338" width="1.85546875" style="25" customWidth="1"/>
    <col min="8339" max="8339" width="19.5703125" style="25" customWidth="1"/>
    <col min="8340" max="8340" width="3.5703125" style="25" customWidth="1"/>
    <col min="8341" max="8341" width="12.5703125" style="25" customWidth="1"/>
    <col min="8342" max="8342" width="3.5703125" style="25" customWidth="1"/>
    <col min="8343" max="8343" width="12.5703125" style="25" customWidth="1"/>
    <col min="8344" max="8344" width="1.85546875" style="25" customWidth="1"/>
    <col min="8345" max="8345" width="12.5703125" style="25" customWidth="1"/>
    <col min="8346" max="8346" width="1.85546875" style="25" customWidth="1"/>
    <col min="8347" max="8347" width="12.5703125" style="25" customWidth="1"/>
    <col min="8348" max="8348" width="1.85546875" style="25" customWidth="1"/>
    <col min="8349" max="8349" width="12.5703125" style="25" customWidth="1"/>
    <col min="8350" max="8350" width="1.85546875" style="25" customWidth="1"/>
    <col min="8351" max="8351" width="19.5703125" style="25" customWidth="1"/>
    <col min="8352" max="8353" width="12.5703125" style="25"/>
    <col min="8354" max="8354" width="1.85546875" style="25" customWidth="1"/>
    <col min="8355" max="8355" width="12.5703125" style="25"/>
    <col min="8356" max="8356" width="1.85546875" style="25" customWidth="1"/>
    <col min="8357" max="8357" width="12.5703125" style="25"/>
    <col min="8358" max="8358" width="1.85546875" style="25" customWidth="1"/>
    <col min="8359" max="8361" width="12.5703125" style="25"/>
    <col min="8362" max="8362" width="1.85546875" style="25" customWidth="1"/>
    <col min="8363" max="8363" width="12.5703125" style="25"/>
    <col min="8364" max="8364" width="1.85546875" style="25" customWidth="1"/>
    <col min="8365" max="8365" width="12.5703125" style="25"/>
    <col min="8366" max="8366" width="1.85546875" style="25" customWidth="1"/>
    <col min="8367" max="8582" width="12.5703125" style="25"/>
    <col min="8583" max="8583" width="2.7109375" style="25" customWidth="1"/>
    <col min="8584" max="8584" width="53.5703125" style="25" customWidth="1"/>
    <col min="8585" max="8585" width="12.5703125" style="25" customWidth="1"/>
    <col min="8586" max="8586" width="3.5703125" style="25" customWidth="1"/>
    <col min="8587" max="8587" width="12.5703125" style="25" customWidth="1"/>
    <col min="8588" max="8588" width="1.85546875" style="25" customWidth="1"/>
    <col min="8589" max="8589" width="12.5703125" style="25" customWidth="1"/>
    <col min="8590" max="8590" width="1.85546875" style="25" customWidth="1"/>
    <col min="8591" max="8591" width="12.5703125" style="25" customWidth="1"/>
    <col min="8592" max="8592" width="1.85546875" style="25" customWidth="1"/>
    <col min="8593" max="8593" width="12.5703125" style="25" customWidth="1"/>
    <col min="8594" max="8594" width="1.85546875" style="25" customWidth="1"/>
    <col min="8595" max="8595" width="19.5703125" style="25" customWidth="1"/>
    <col min="8596" max="8596" width="3.5703125" style="25" customWidth="1"/>
    <col min="8597" max="8597" width="12.5703125" style="25" customWidth="1"/>
    <col min="8598" max="8598" width="3.5703125" style="25" customWidth="1"/>
    <col min="8599" max="8599" width="12.5703125" style="25" customWidth="1"/>
    <col min="8600" max="8600" width="1.85546875" style="25" customWidth="1"/>
    <col min="8601" max="8601" width="12.5703125" style="25" customWidth="1"/>
    <col min="8602" max="8602" width="1.85546875" style="25" customWidth="1"/>
    <col min="8603" max="8603" width="12.5703125" style="25" customWidth="1"/>
    <col min="8604" max="8604" width="1.85546875" style="25" customWidth="1"/>
    <col min="8605" max="8605" width="12.5703125" style="25" customWidth="1"/>
    <col min="8606" max="8606" width="1.85546875" style="25" customWidth="1"/>
    <col min="8607" max="8607" width="19.5703125" style="25" customWidth="1"/>
    <col min="8608" max="8609" width="12.5703125" style="25"/>
    <col min="8610" max="8610" width="1.85546875" style="25" customWidth="1"/>
    <col min="8611" max="8611" width="12.5703125" style="25"/>
    <col min="8612" max="8612" width="1.85546875" style="25" customWidth="1"/>
    <col min="8613" max="8613" width="12.5703125" style="25"/>
    <col min="8614" max="8614" width="1.85546875" style="25" customWidth="1"/>
    <col min="8615" max="8617" width="12.5703125" style="25"/>
    <col min="8618" max="8618" width="1.85546875" style="25" customWidth="1"/>
    <col min="8619" max="8619" width="12.5703125" style="25"/>
    <col min="8620" max="8620" width="1.85546875" style="25" customWidth="1"/>
    <col min="8621" max="8621" width="12.5703125" style="25"/>
    <col min="8622" max="8622" width="1.85546875" style="25" customWidth="1"/>
    <col min="8623" max="8838" width="12.5703125" style="25"/>
    <col min="8839" max="8839" width="2.7109375" style="25" customWidth="1"/>
    <col min="8840" max="8840" width="53.5703125" style="25" customWidth="1"/>
    <col min="8841" max="8841" width="12.5703125" style="25" customWidth="1"/>
    <col min="8842" max="8842" width="3.5703125" style="25" customWidth="1"/>
    <col min="8843" max="8843" width="12.5703125" style="25" customWidth="1"/>
    <col min="8844" max="8844" width="1.85546875" style="25" customWidth="1"/>
    <col min="8845" max="8845" width="12.5703125" style="25" customWidth="1"/>
    <col min="8846" max="8846" width="1.85546875" style="25" customWidth="1"/>
    <col min="8847" max="8847" width="12.5703125" style="25" customWidth="1"/>
    <col min="8848" max="8848" width="1.85546875" style="25" customWidth="1"/>
    <col min="8849" max="8849" width="12.5703125" style="25" customWidth="1"/>
    <col min="8850" max="8850" width="1.85546875" style="25" customWidth="1"/>
    <col min="8851" max="8851" width="19.5703125" style="25" customWidth="1"/>
    <col min="8852" max="8852" width="3.5703125" style="25" customWidth="1"/>
    <col min="8853" max="8853" width="12.5703125" style="25" customWidth="1"/>
    <col min="8854" max="8854" width="3.5703125" style="25" customWidth="1"/>
    <col min="8855" max="8855" width="12.5703125" style="25" customWidth="1"/>
    <col min="8856" max="8856" width="1.85546875" style="25" customWidth="1"/>
    <col min="8857" max="8857" width="12.5703125" style="25" customWidth="1"/>
    <col min="8858" max="8858" width="1.85546875" style="25" customWidth="1"/>
    <col min="8859" max="8859" width="12.5703125" style="25" customWidth="1"/>
    <col min="8860" max="8860" width="1.85546875" style="25" customWidth="1"/>
    <col min="8861" max="8861" width="12.5703125" style="25" customWidth="1"/>
    <col min="8862" max="8862" width="1.85546875" style="25" customWidth="1"/>
    <col min="8863" max="8863" width="19.5703125" style="25" customWidth="1"/>
    <col min="8864" max="8865" width="12.5703125" style="25"/>
    <col min="8866" max="8866" width="1.85546875" style="25" customWidth="1"/>
    <col min="8867" max="8867" width="12.5703125" style="25"/>
    <col min="8868" max="8868" width="1.85546875" style="25" customWidth="1"/>
    <col min="8869" max="8869" width="12.5703125" style="25"/>
    <col min="8870" max="8870" width="1.85546875" style="25" customWidth="1"/>
    <col min="8871" max="8873" width="12.5703125" style="25"/>
    <col min="8874" max="8874" width="1.85546875" style="25" customWidth="1"/>
    <col min="8875" max="8875" width="12.5703125" style="25"/>
    <col min="8876" max="8876" width="1.85546875" style="25" customWidth="1"/>
    <col min="8877" max="8877" width="12.5703125" style="25"/>
    <col min="8878" max="8878" width="1.85546875" style="25" customWidth="1"/>
    <col min="8879" max="9094" width="12.5703125" style="25"/>
    <col min="9095" max="9095" width="2.7109375" style="25" customWidth="1"/>
    <col min="9096" max="9096" width="53.5703125" style="25" customWidth="1"/>
    <col min="9097" max="9097" width="12.5703125" style="25" customWidth="1"/>
    <col min="9098" max="9098" width="3.5703125" style="25" customWidth="1"/>
    <col min="9099" max="9099" width="12.5703125" style="25" customWidth="1"/>
    <col min="9100" max="9100" width="1.85546875" style="25" customWidth="1"/>
    <col min="9101" max="9101" width="12.5703125" style="25" customWidth="1"/>
    <col min="9102" max="9102" width="1.85546875" style="25" customWidth="1"/>
    <col min="9103" max="9103" width="12.5703125" style="25" customWidth="1"/>
    <col min="9104" max="9104" width="1.85546875" style="25" customWidth="1"/>
    <col min="9105" max="9105" width="12.5703125" style="25" customWidth="1"/>
    <col min="9106" max="9106" width="1.85546875" style="25" customWidth="1"/>
    <col min="9107" max="9107" width="19.5703125" style="25" customWidth="1"/>
    <col min="9108" max="9108" width="3.5703125" style="25" customWidth="1"/>
    <col min="9109" max="9109" width="12.5703125" style="25" customWidth="1"/>
    <col min="9110" max="9110" width="3.5703125" style="25" customWidth="1"/>
    <col min="9111" max="9111" width="12.5703125" style="25" customWidth="1"/>
    <col min="9112" max="9112" width="1.85546875" style="25" customWidth="1"/>
    <col min="9113" max="9113" width="12.5703125" style="25" customWidth="1"/>
    <col min="9114" max="9114" width="1.85546875" style="25" customWidth="1"/>
    <col min="9115" max="9115" width="12.5703125" style="25" customWidth="1"/>
    <col min="9116" max="9116" width="1.85546875" style="25" customWidth="1"/>
    <col min="9117" max="9117" width="12.5703125" style="25" customWidth="1"/>
    <col min="9118" max="9118" width="1.85546875" style="25" customWidth="1"/>
    <col min="9119" max="9119" width="19.5703125" style="25" customWidth="1"/>
    <col min="9120" max="9121" width="12.5703125" style="25"/>
    <col min="9122" max="9122" width="1.85546875" style="25" customWidth="1"/>
    <col min="9123" max="9123" width="12.5703125" style="25"/>
    <col min="9124" max="9124" width="1.85546875" style="25" customWidth="1"/>
    <col min="9125" max="9125" width="12.5703125" style="25"/>
    <col min="9126" max="9126" width="1.85546875" style="25" customWidth="1"/>
    <col min="9127" max="9129" width="12.5703125" style="25"/>
    <col min="9130" max="9130" width="1.85546875" style="25" customWidth="1"/>
    <col min="9131" max="9131" width="12.5703125" style="25"/>
    <col min="9132" max="9132" width="1.85546875" style="25" customWidth="1"/>
    <col min="9133" max="9133" width="12.5703125" style="25"/>
    <col min="9134" max="9134" width="1.85546875" style="25" customWidth="1"/>
    <col min="9135" max="9350" width="12.5703125" style="25"/>
    <col min="9351" max="9351" width="2.7109375" style="25" customWidth="1"/>
    <col min="9352" max="9352" width="53.5703125" style="25" customWidth="1"/>
    <col min="9353" max="9353" width="12.5703125" style="25" customWidth="1"/>
    <col min="9354" max="9354" width="3.5703125" style="25" customWidth="1"/>
    <col min="9355" max="9355" width="12.5703125" style="25" customWidth="1"/>
    <col min="9356" max="9356" width="1.85546875" style="25" customWidth="1"/>
    <col min="9357" max="9357" width="12.5703125" style="25" customWidth="1"/>
    <col min="9358" max="9358" width="1.85546875" style="25" customWidth="1"/>
    <col min="9359" max="9359" width="12.5703125" style="25" customWidth="1"/>
    <col min="9360" max="9360" width="1.85546875" style="25" customWidth="1"/>
    <col min="9361" max="9361" width="12.5703125" style="25" customWidth="1"/>
    <col min="9362" max="9362" width="1.85546875" style="25" customWidth="1"/>
    <col min="9363" max="9363" width="19.5703125" style="25" customWidth="1"/>
    <col min="9364" max="9364" width="3.5703125" style="25" customWidth="1"/>
    <col min="9365" max="9365" width="12.5703125" style="25" customWidth="1"/>
    <col min="9366" max="9366" width="3.5703125" style="25" customWidth="1"/>
    <col min="9367" max="9367" width="12.5703125" style="25" customWidth="1"/>
    <col min="9368" max="9368" width="1.85546875" style="25" customWidth="1"/>
    <col min="9369" max="9369" width="12.5703125" style="25" customWidth="1"/>
    <col min="9370" max="9370" width="1.85546875" style="25" customWidth="1"/>
    <col min="9371" max="9371" width="12.5703125" style="25" customWidth="1"/>
    <col min="9372" max="9372" width="1.85546875" style="25" customWidth="1"/>
    <col min="9373" max="9373" width="12.5703125" style="25" customWidth="1"/>
    <col min="9374" max="9374" width="1.85546875" style="25" customWidth="1"/>
    <col min="9375" max="9375" width="19.5703125" style="25" customWidth="1"/>
    <col min="9376" max="9377" width="12.5703125" style="25"/>
    <col min="9378" max="9378" width="1.85546875" style="25" customWidth="1"/>
    <col min="9379" max="9379" width="12.5703125" style="25"/>
    <col min="9380" max="9380" width="1.85546875" style="25" customWidth="1"/>
    <col min="9381" max="9381" width="12.5703125" style="25"/>
    <col min="9382" max="9382" width="1.85546875" style="25" customWidth="1"/>
    <col min="9383" max="9385" width="12.5703125" style="25"/>
    <col min="9386" max="9386" width="1.85546875" style="25" customWidth="1"/>
    <col min="9387" max="9387" width="12.5703125" style="25"/>
    <col min="9388" max="9388" width="1.85546875" style="25" customWidth="1"/>
    <col min="9389" max="9389" width="12.5703125" style="25"/>
    <col min="9390" max="9390" width="1.85546875" style="25" customWidth="1"/>
    <col min="9391" max="9606" width="12.5703125" style="25"/>
    <col min="9607" max="9607" width="2.7109375" style="25" customWidth="1"/>
    <col min="9608" max="9608" width="53.5703125" style="25" customWidth="1"/>
    <col min="9609" max="9609" width="12.5703125" style="25" customWidth="1"/>
    <col min="9610" max="9610" width="3.5703125" style="25" customWidth="1"/>
    <col min="9611" max="9611" width="12.5703125" style="25" customWidth="1"/>
    <col min="9612" max="9612" width="1.85546875" style="25" customWidth="1"/>
    <col min="9613" max="9613" width="12.5703125" style="25" customWidth="1"/>
    <col min="9614" max="9614" width="1.85546875" style="25" customWidth="1"/>
    <col min="9615" max="9615" width="12.5703125" style="25" customWidth="1"/>
    <col min="9616" max="9616" width="1.85546875" style="25" customWidth="1"/>
    <col min="9617" max="9617" width="12.5703125" style="25" customWidth="1"/>
    <col min="9618" max="9618" width="1.85546875" style="25" customWidth="1"/>
    <col min="9619" max="9619" width="19.5703125" style="25" customWidth="1"/>
    <col min="9620" max="9620" width="3.5703125" style="25" customWidth="1"/>
    <col min="9621" max="9621" width="12.5703125" style="25" customWidth="1"/>
    <col min="9622" max="9622" width="3.5703125" style="25" customWidth="1"/>
    <col min="9623" max="9623" width="12.5703125" style="25" customWidth="1"/>
    <col min="9624" max="9624" width="1.85546875" style="25" customWidth="1"/>
    <col min="9625" max="9625" width="12.5703125" style="25" customWidth="1"/>
    <col min="9626" max="9626" width="1.85546875" style="25" customWidth="1"/>
    <col min="9627" max="9627" width="12.5703125" style="25" customWidth="1"/>
    <col min="9628" max="9628" width="1.85546875" style="25" customWidth="1"/>
    <col min="9629" max="9629" width="12.5703125" style="25" customWidth="1"/>
    <col min="9630" max="9630" width="1.85546875" style="25" customWidth="1"/>
    <col min="9631" max="9631" width="19.5703125" style="25" customWidth="1"/>
    <col min="9632" max="9633" width="12.5703125" style="25"/>
    <col min="9634" max="9634" width="1.85546875" style="25" customWidth="1"/>
    <col min="9635" max="9635" width="12.5703125" style="25"/>
    <col min="9636" max="9636" width="1.85546875" style="25" customWidth="1"/>
    <col min="9637" max="9637" width="12.5703125" style="25"/>
    <col min="9638" max="9638" width="1.85546875" style="25" customWidth="1"/>
    <col min="9639" max="9641" width="12.5703125" style="25"/>
    <col min="9642" max="9642" width="1.85546875" style="25" customWidth="1"/>
    <col min="9643" max="9643" width="12.5703125" style="25"/>
    <col min="9644" max="9644" width="1.85546875" style="25" customWidth="1"/>
    <col min="9645" max="9645" width="12.5703125" style="25"/>
    <col min="9646" max="9646" width="1.85546875" style="25" customWidth="1"/>
    <col min="9647" max="9862" width="12.5703125" style="25"/>
    <col min="9863" max="9863" width="2.7109375" style="25" customWidth="1"/>
    <col min="9864" max="9864" width="53.5703125" style="25" customWidth="1"/>
    <col min="9865" max="9865" width="12.5703125" style="25" customWidth="1"/>
    <col min="9866" max="9866" width="3.5703125" style="25" customWidth="1"/>
    <col min="9867" max="9867" width="12.5703125" style="25" customWidth="1"/>
    <col min="9868" max="9868" width="1.85546875" style="25" customWidth="1"/>
    <col min="9869" max="9869" width="12.5703125" style="25" customWidth="1"/>
    <col min="9870" max="9870" width="1.85546875" style="25" customWidth="1"/>
    <col min="9871" max="9871" width="12.5703125" style="25" customWidth="1"/>
    <col min="9872" max="9872" width="1.85546875" style="25" customWidth="1"/>
    <col min="9873" max="9873" width="12.5703125" style="25" customWidth="1"/>
    <col min="9874" max="9874" width="1.85546875" style="25" customWidth="1"/>
    <col min="9875" max="9875" width="19.5703125" style="25" customWidth="1"/>
    <col min="9876" max="9876" width="3.5703125" style="25" customWidth="1"/>
    <col min="9877" max="9877" width="12.5703125" style="25" customWidth="1"/>
    <col min="9878" max="9878" width="3.5703125" style="25" customWidth="1"/>
    <col min="9879" max="9879" width="12.5703125" style="25" customWidth="1"/>
    <col min="9880" max="9880" width="1.85546875" style="25" customWidth="1"/>
    <col min="9881" max="9881" width="12.5703125" style="25" customWidth="1"/>
    <col min="9882" max="9882" width="1.85546875" style="25" customWidth="1"/>
    <col min="9883" max="9883" width="12.5703125" style="25" customWidth="1"/>
    <col min="9884" max="9884" width="1.85546875" style="25" customWidth="1"/>
    <col min="9885" max="9885" width="12.5703125" style="25" customWidth="1"/>
    <col min="9886" max="9886" width="1.85546875" style="25" customWidth="1"/>
    <col min="9887" max="9887" width="19.5703125" style="25" customWidth="1"/>
    <col min="9888" max="9889" width="12.5703125" style="25"/>
    <col min="9890" max="9890" width="1.85546875" style="25" customWidth="1"/>
    <col min="9891" max="9891" width="12.5703125" style="25"/>
    <col min="9892" max="9892" width="1.85546875" style="25" customWidth="1"/>
    <col min="9893" max="9893" width="12.5703125" style="25"/>
    <col min="9894" max="9894" width="1.85546875" style="25" customWidth="1"/>
    <col min="9895" max="9897" width="12.5703125" style="25"/>
    <col min="9898" max="9898" width="1.85546875" style="25" customWidth="1"/>
    <col min="9899" max="9899" width="12.5703125" style="25"/>
    <col min="9900" max="9900" width="1.85546875" style="25" customWidth="1"/>
    <col min="9901" max="9901" width="12.5703125" style="25"/>
    <col min="9902" max="9902" width="1.85546875" style="25" customWidth="1"/>
    <col min="9903" max="10118" width="12.5703125" style="25"/>
    <col min="10119" max="10119" width="2.7109375" style="25" customWidth="1"/>
    <col min="10120" max="10120" width="53.5703125" style="25" customWidth="1"/>
    <col min="10121" max="10121" width="12.5703125" style="25" customWidth="1"/>
    <col min="10122" max="10122" width="3.5703125" style="25" customWidth="1"/>
    <col min="10123" max="10123" width="12.5703125" style="25" customWidth="1"/>
    <col min="10124" max="10124" width="1.85546875" style="25" customWidth="1"/>
    <col min="10125" max="10125" width="12.5703125" style="25" customWidth="1"/>
    <col min="10126" max="10126" width="1.85546875" style="25" customWidth="1"/>
    <col min="10127" max="10127" width="12.5703125" style="25" customWidth="1"/>
    <col min="10128" max="10128" width="1.85546875" style="25" customWidth="1"/>
    <col min="10129" max="10129" width="12.5703125" style="25" customWidth="1"/>
    <col min="10130" max="10130" width="1.85546875" style="25" customWidth="1"/>
    <col min="10131" max="10131" width="19.5703125" style="25" customWidth="1"/>
    <col min="10132" max="10132" width="3.5703125" style="25" customWidth="1"/>
    <col min="10133" max="10133" width="12.5703125" style="25" customWidth="1"/>
    <col min="10134" max="10134" width="3.5703125" style="25" customWidth="1"/>
    <col min="10135" max="10135" width="12.5703125" style="25" customWidth="1"/>
    <col min="10136" max="10136" width="1.85546875" style="25" customWidth="1"/>
    <col min="10137" max="10137" width="12.5703125" style="25" customWidth="1"/>
    <col min="10138" max="10138" width="1.85546875" style="25" customWidth="1"/>
    <col min="10139" max="10139" width="12.5703125" style="25" customWidth="1"/>
    <col min="10140" max="10140" width="1.85546875" style="25" customWidth="1"/>
    <col min="10141" max="10141" width="12.5703125" style="25" customWidth="1"/>
    <col min="10142" max="10142" width="1.85546875" style="25" customWidth="1"/>
    <col min="10143" max="10143" width="19.5703125" style="25" customWidth="1"/>
    <col min="10144" max="10145" width="12.5703125" style="25"/>
    <col min="10146" max="10146" width="1.85546875" style="25" customWidth="1"/>
    <col min="10147" max="10147" width="12.5703125" style="25"/>
    <col min="10148" max="10148" width="1.85546875" style="25" customWidth="1"/>
    <col min="10149" max="10149" width="12.5703125" style="25"/>
    <col min="10150" max="10150" width="1.85546875" style="25" customWidth="1"/>
    <col min="10151" max="10153" width="12.5703125" style="25"/>
    <col min="10154" max="10154" width="1.85546875" style="25" customWidth="1"/>
    <col min="10155" max="10155" width="12.5703125" style="25"/>
    <col min="10156" max="10156" width="1.85546875" style="25" customWidth="1"/>
    <col min="10157" max="10157" width="12.5703125" style="25"/>
    <col min="10158" max="10158" width="1.85546875" style="25" customWidth="1"/>
    <col min="10159" max="10374" width="12.5703125" style="25"/>
    <col min="10375" max="10375" width="2.7109375" style="25" customWidth="1"/>
    <col min="10376" max="10376" width="53.5703125" style="25" customWidth="1"/>
    <col min="10377" max="10377" width="12.5703125" style="25" customWidth="1"/>
    <col min="10378" max="10378" width="3.5703125" style="25" customWidth="1"/>
    <col min="10379" max="10379" width="12.5703125" style="25" customWidth="1"/>
    <col min="10380" max="10380" width="1.85546875" style="25" customWidth="1"/>
    <col min="10381" max="10381" width="12.5703125" style="25" customWidth="1"/>
    <col min="10382" max="10382" width="1.85546875" style="25" customWidth="1"/>
    <col min="10383" max="10383" width="12.5703125" style="25" customWidth="1"/>
    <col min="10384" max="10384" width="1.85546875" style="25" customWidth="1"/>
    <col min="10385" max="10385" width="12.5703125" style="25" customWidth="1"/>
    <col min="10386" max="10386" width="1.85546875" style="25" customWidth="1"/>
    <col min="10387" max="10387" width="19.5703125" style="25" customWidth="1"/>
    <col min="10388" max="10388" width="3.5703125" style="25" customWidth="1"/>
    <col min="10389" max="10389" width="12.5703125" style="25" customWidth="1"/>
    <col min="10390" max="10390" width="3.5703125" style="25" customWidth="1"/>
    <col min="10391" max="10391" width="12.5703125" style="25" customWidth="1"/>
    <col min="10392" max="10392" width="1.85546875" style="25" customWidth="1"/>
    <col min="10393" max="10393" width="12.5703125" style="25" customWidth="1"/>
    <col min="10394" max="10394" width="1.85546875" style="25" customWidth="1"/>
    <col min="10395" max="10395" width="12.5703125" style="25" customWidth="1"/>
    <col min="10396" max="10396" width="1.85546875" style="25" customWidth="1"/>
    <col min="10397" max="10397" width="12.5703125" style="25" customWidth="1"/>
    <col min="10398" max="10398" width="1.85546875" style="25" customWidth="1"/>
    <col min="10399" max="10399" width="19.5703125" style="25" customWidth="1"/>
    <col min="10400" max="10401" width="12.5703125" style="25"/>
    <col min="10402" max="10402" width="1.85546875" style="25" customWidth="1"/>
    <col min="10403" max="10403" width="12.5703125" style="25"/>
    <col min="10404" max="10404" width="1.85546875" style="25" customWidth="1"/>
    <col min="10405" max="10405" width="12.5703125" style="25"/>
    <col min="10406" max="10406" width="1.85546875" style="25" customWidth="1"/>
    <col min="10407" max="10409" width="12.5703125" style="25"/>
    <col min="10410" max="10410" width="1.85546875" style="25" customWidth="1"/>
    <col min="10411" max="10411" width="12.5703125" style="25"/>
    <col min="10412" max="10412" width="1.85546875" style="25" customWidth="1"/>
    <col min="10413" max="10413" width="12.5703125" style="25"/>
    <col min="10414" max="10414" width="1.85546875" style="25" customWidth="1"/>
    <col min="10415" max="10630" width="12.5703125" style="25"/>
    <col min="10631" max="10631" width="2.7109375" style="25" customWidth="1"/>
    <col min="10632" max="10632" width="53.5703125" style="25" customWidth="1"/>
    <col min="10633" max="10633" width="12.5703125" style="25" customWidth="1"/>
    <col min="10634" max="10634" width="3.5703125" style="25" customWidth="1"/>
    <col min="10635" max="10635" width="12.5703125" style="25" customWidth="1"/>
    <col min="10636" max="10636" width="1.85546875" style="25" customWidth="1"/>
    <col min="10637" max="10637" width="12.5703125" style="25" customWidth="1"/>
    <col min="10638" max="10638" width="1.85546875" style="25" customWidth="1"/>
    <col min="10639" max="10639" width="12.5703125" style="25" customWidth="1"/>
    <col min="10640" max="10640" width="1.85546875" style="25" customWidth="1"/>
    <col min="10641" max="10641" width="12.5703125" style="25" customWidth="1"/>
    <col min="10642" max="10642" width="1.85546875" style="25" customWidth="1"/>
    <col min="10643" max="10643" width="19.5703125" style="25" customWidth="1"/>
    <col min="10644" max="10644" width="3.5703125" style="25" customWidth="1"/>
    <col min="10645" max="10645" width="12.5703125" style="25" customWidth="1"/>
    <col min="10646" max="10646" width="3.5703125" style="25" customWidth="1"/>
    <col min="10647" max="10647" width="12.5703125" style="25" customWidth="1"/>
    <col min="10648" max="10648" width="1.85546875" style="25" customWidth="1"/>
    <col min="10649" max="10649" width="12.5703125" style="25" customWidth="1"/>
    <col min="10650" max="10650" width="1.85546875" style="25" customWidth="1"/>
    <col min="10651" max="10651" width="12.5703125" style="25" customWidth="1"/>
    <col min="10652" max="10652" width="1.85546875" style="25" customWidth="1"/>
    <col min="10653" max="10653" width="12.5703125" style="25" customWidth="1"/>
    <col min="10654" max="10654" width="1.85546875" style="25" customWidth="1"/>
    <col min="10655" max="10655" width="19.5703125" style="25" customWidth="1"/>
    <col min="10656" max="10657" width="12.5703125" style="25"/>
    <col min="10658" max="10658" width="1.85546875" style="25" customWidth="1"/>
    <col min="10659" max="10659" width="12.5703125" style="25"/>
    <col min="10660" max="10660" width="1.85546875" style="25" customWidth="1"/>
    <col min="10661" max="10661" width="12.5703125" style="25"/>
    <col min="10662" max="10662" width="1.85546875" style="25" customWidth="1"/>
    <col min="10663" max="10665" width="12.5703125" style="25"/>
    <col min="10666" max="10666" width="1.85546875" style="25" customWidth="1"/>
    <col min="10667" max="10667" width="12.5703125" style="25"/>
    <col min="10668" max="10668" width="1.85546875" style="25" customWidth="1"/>
    <col min="10669" max="10669" width="12.5703125" style="25"/>
    <col min="10670" max="10670" width="1.85546875" style="25" customWidth="1"/>
    <col min="10671" max="10886" width="12.5703125" style="25"/>
    <col min="10887" max="10887" width="2.7109375" style="25" customWidth="1"/>
    <col min="10888" max="10888" width="53.5703125" style="25" customWidth="1"/>
    <col min="10889" max="10889" width="12.5703125" style="25" customWidth="1"/>
    <col min="10890" max="10890" width="3.5703125" style="25" customWidth="1"/>
    <col min="10891" max="10891" width="12.5703125" style="25" customWidth="1"/>
    <col min="10892" max="10892" width="1.85546875" style="25" customWidth="1"/>
    <col min="10893" max="10893" width="12.5703125" style="25" customWidth="1"/>
    <col min="10894" max="10894" width="1.85546875" style="25" customWidth="1"/>
    <col min="10895" max="10895" width="12.5703125" style="25" customWidth="1"/>
    <col min="10896" max="10896" width="1.85546875" style="25" customWidth="1"/>
    <col min="10897" max="10897" width="12.5703125" style="25" customWidth="1"/>
    <col min="10898" max="10898" width="1.85546875" style="25" customWidth="1"/>
    <col min="10899" max="10899" width="19.5703125" style="25" customWidth="1"/>
    <col min="10900" max="10900" width="3.5703125" style="25" customWidth="1"/>
    <col min="10901" max="10901" width="12.5703125" style="25" customWidth="1"/>
    <col min="10902" max="10902" width="3.5703125" style="25" customWidth="1"/>
    <col min="10903" max="10903" width="12.5703125" style="25" customWidth="1"/>
    <col min="10904" max="10904" width="1.85546875" style="25" customWidth="1"/>
    <col min="10905" max="10905" width="12.5703125" style="25" customWidth="1"/>
    <col min="10906" max="10906" width="1.85546875" style="25" customWidth="1"/>
    <col min="10907" max="10907" width="12.5703125" style="25" customWidth="1"/>
    <col min="10908" max="10908" width="1.85546875" style="25" customWidth="1"/>
    <col min="10909" max="10909" width="12.5703125" style="25" customWidth="1"/>
    <col min="10910" max="10910" width="1.85546875" style="25" customWidth="1"/>
    <col min="10911" max="10911" width="19.5703125" style="25" customWidth="1"/>
    <col min="10912" max="10913" width="12.5703125" style="25"/>
    <col min="10914" max="10914" width="1.85546875" style="25" customWidth="1"/>
    <col min="10915" max="10915" width="12.5703125" style="25"/>
    <col min="10916" max="10916" width="1.85546875" style="25" customWidth="1"/>
    <col min="10917" max="10917" width="12.5703125" style="25"/>
    <col min="10918" max="10918" width="1.85546875" style="25" customWidth="1"/>
    <col min="10919" max="10921" width="12.5703125" style="25"/>
    <col min="10922" max="10922" width="1.85546875" style="25" customWidth="1"/>
    <col min="10923" max="10923" width="12.5703125" style="25"/>
    <col min="10924" max="10924" width="1.85546875" style="25" customWidth="1"/>
    <col min="10925" max="10925" width="12.5703125" style="25"/>
    <col min="10926" max="10926" width="1.85546875" style="25" customWidth="1"/>
    <col min="10927" max="11142" width="12.5703125" style="25"/>
    <col min="11143" max="11143" width="2.7109375" style="25" customWidth="1"/>
    <col min="11144" max="11144" width="53.5703125" style="25" customWidth="1"/>
    <col min="11145" max="11145" width="12.5703125" style="25" customWidth="1"/>
    <col min="11146" max="11146" width="3.5703125" style="25" customWidth="1"/>
    <col min="11147" max="11147" width="12.5703125" style="25" customWidth="1"/>
    <col min="11148" max="11148" width="1.85546875" style="25" customWidth="1"/>
    <col min="11149" max="11149" width="12.5703125" style="25" customWidth="1"/>
    <col min="11150" max="11150" width="1.85546875" style="25" customWidth="1"/>
    <col min="11151" max="11151" width="12.5703125" style="25" customWidth="1"/>
    <col min="11152" max="11152" width="1.85546875" style="25" customWidth="1"/>
    <col min="11153" max="11153" width="12.5703125" style="25" customWidth="1"/>
    <col min="11154" max="11154" width="1.85546875" style="25" customWidth="1"/>
    <col min="11155" max="11155" width="19.5703125" style="25" customWidth="1"/>
    <col min="11156" max="11156" width="3.5703125" style="25" customWidth="1"/>
    <col min="11157" max="11157" width="12.5703125" style="25" customWidth="1"/>
    <col min="11158" max="11158" width="3.5703125" style="25" customWidth="1"/>
    <col min="11159" max="11159" width="12.5703125" style="25" customWidth="1"/>
    <col min="11160" max="11160" width="1.85546875" style="25" customWidth="1"/>
    <col min="11161" max="11161" width="12.5703125" style="25" customWidth="1"/>
    <col min="11162" max="11162" width="1.85546875" style="25" customWidth="1"/>
    <col min="11163" max="11163" width="12.5703125" style="25" customWidth="1"/>
    <col min="11164" max="11164" width="1.85546875" style="25" customWidth="1"/>
    <col min="11165" max="11165" width="12.5703125" style="25" customWidth="1"/>
    <col min="11166" max="11166" width="1.85546875" style="25" customWidth="1"/>
    <col min="11167" max="11167" width="19.5703125" style="25" customWidth="1"/>
    <col min="11168" max="11169" width="12.5703125" style="25"/>
    <col min="11170" max="11170" width="1.85546875" style="25" customWidth="1"/>
    <col min="11171" max="11171" width="12.5703125" style="25"/>
    <col min="11172" max="11172" width="1.85546875" style="25" customWidth="1"/>
    <col min="11173" max="11173" width="12.5703125" style="25"/>
    <col min="11174" max="11174" width="1.85546875" style="25" customWidth="1"/>
    <col min="11175" max="11177" width="12.5703125" style="25"/>
    <col min="11178" max="11178" width="1.85546875" style="25" customWidth="1"/>
    <col min="11179" max="11179" width="12.5703125" style="25"/>
    <col min="11180" max="11180" width="1.85546875" style="25" customWidth="1"/>
    <col min="11181" max="11181" width="12.5703125" style="25"/>
    <col min="11182" max="11182" width="1.85546875" style="25" customWidth="1"/>
    <col min="11183" max="11398" width="12.5703125" style="25"/>
    <col min="11399" max="11399" width="2.7109375" style="25" customWidth="1"/>
    <col min="11400" max="11400" width="53.5703125" style="25" customWidth="1"/>
    <col min="11401" max="11401" width="12.5703125" style="25" customWidth="1"/>
    <col min="11402" max="11402" width="3.5703125" style="25" customWidth="1"/>
    <col min="11403" max="11403" width="12.5703125" style="25" customWidth="1"/>
    <col min="11404" max="11404" width="1.85546875" style="25" customWidth="1"/>
    <col min="11405" max="11405" width="12.5703125" style="25" customWidth="1"/>
    <col min="11406" max="11406" width="1.85546875" style="25" customWidth="1"/>
    <col min="11407" max="11407" width="12.5703125" style="25" customWidth="1"/>
    <col min="11408" max="11408" width="1.85546875" style="25" customWidth="1"/>
    <col min="11409" max="11409" width="12.5703125" style="25" customWidth="1"/>
    <col min="11410" max="11410" width="1.85546875" style="25" customWidth="1"/>
    <col min="11411" max="11411" width="19.5703125" style="25" customWidth="1"/>
    <col min="11412" max="11412" width="3.5703125" style="25" customWidth="1"/>
    <col min="11413" max="11413" width="12.5703125" style="25" customWidth="1"/>
    <col min="11414" max="11414" width="3.5703125" style="25" customWidth="1"/>
    <col min="11415" max="11415" width="12.5703125" style="25" customWidth="1"/>
    <col min="11416" max="11416" width="1.85546875" style="25" customWidth="1"/>
    <col min="11417" max="11417" width="12.5703125" style="25" customWidth="1"/>
    <col min="11418" max="11418" width="1.85546875" style="25" customWidth="1"/>
    <col min="11419" max="11419" width="12.5703125" style="25" customWidth="1"/>
    <col min="11420" max="11420" width="1.85546875" style="25" customWidth="1"/>
    <col min="11421" max="11421" width="12.5703125" style="25" customWidth="1"/>
    <col min="11422" max="11422" width="1.85546875" style="25" customWidth="1"/>
    <col min="11423" max="11423" width="19.5703125" style="25" customWidth="1"/>
    <col min="11424" max="11425" width="12.5703125" style="25"/>
    <col min="11426" max="11426" width="1.85546875" style="25" customWidth="1"/>
    <col min="11427" max="11427" width="12.5703125" style="25"/>
    <col min="11428" max="11428" width="1.85546875" style="25" customWidth="1"/>
    <col min="11429" max="11429" width="12.5703125" style="25"/>
    <col min="11430" max="11430" width="1.85546875" style="25" customWidth="1"/>
    <col min="11431" max="11433" width="12.5703125" style="25"/>
    <col min="11434" max="11434" width="1.85546875" style="25" customWidth="1"/>
    <col min="11435" max="11435" width="12.5703125" style="25"/>
    <col min="11436" max="11436" width="1.85546875" style="25" customWidth="1"/>
    <col min="11437" max="11437" width="12.5703125" style="25"/>
    <col min="11438" max="11438" width="1.85546875" style="25" customWidth="1"/>
    <col min="11439" max="11654" width="12.5703125" style="25"/>
    <col min="11655" max="11655" width="2.7109375" style="25" customWidth="1"/>
    <col min="11656" max="11656" width="53.5703125" style="25" customWidth="1"/>
    <col min="11657" max="11657" width="12.5703125" style="25" customWidth="1"/>
    <col min="11658" max="11658" width="3.5703125" style="25" customWidth="1"/>
    <col min="11659" max="11659" width="12.5703125" style="25" customWidth="1"/>
    <col min="11660" max="11660" width="1.85546875" style="25" customWidth="1"/>
    <col min="11661" max="11661" width="12.5703125" style="25" customWidth="1"/>
    <col min="11662" max="11662" width="1.85546875" style="25" customWidth="1"/>
    <col min="11663" max="11663" width="12.5703125" style="25" customWidth="1"/>
    <col min="11664" max="11664" width="1.85546875" style="25" customWidth="1"/>
    <col min="11665" max="11665" width="12.5703125" style="25" customWidth="1"/>
    <col min="11666" max="11666" width="1.85546875" style="25" customWidth="1"/>
    <col min="11667" max="11667" width="19.5703125" style="25" customWidth="1"/>
    <col min="11668" max="11668" width="3.5703125" style="25" customWidth="1"/>
    <col min="11669" max="11669" width="12.5703125" style="25" customWidth="1"/>
    <col min="11670" max="11670" width="3.5703125" style="25" customWidth="1"/>
    <col min="11671" max="11671" width="12.5703125" style="25" customWidth="1"/>
    <col min="11672" max="11672" width="1.85546875" style="25" customWidth="1"/>
    <col min="11673" max="11673" width="12.5703125" style="25" customWidth="1"/>
    <col min="11674" max="11674" width="1.85546875" style="25" customWidth="1"/>
    <col min="11675" max="11675" width="12.5703125" style="25" customWidth="1"/>
    <col min="11676" max="11676" width="1.85546875" style="25" customWidth="1"/>
    <col min="11677" max="11677" width="12.5703125" style="25" customWidth="1"/>
    <col min="11678" max="11678" width="1.85546875" style="25" customWidth="1"/>
    <col min="11679" max="11679" width="19.5703125" style="25" customWidth="1"/>
    <col min="11680" max="11681" width="12.5703125" style="25"/>
    <col min="11682" max="11682" width="1.85546875" style="25" customWidth="1"/>
    <col min="11683" max="11683" width="12.5703125" style="25"/>
    <col min="11684" max="11684" width="1.85546875" style="25" customWidth="1"/>
    <col min="11685" max="11685" width="12.5703125" style="25"/>
    <col min="11686" max="11686" width="1.85546875" style="25" customWidth="1"/>
    <col min="11687" max="11689" width="12.5703125" style="25"/>
    <col min="11690" max="11690" width="1.85546875" style="25" customWidth="1"/>
    <col min="11691" max="11691" width="12.5703125" style="25"/>
    <col min="11692" max="11692" width="1.85546875" style="25" customWidth="1"/>
    <col min="11693" max="11693" width="12.5703125" style="25"/>
    <col min="11694" max="11694" width="1.85546875" style="25" customWidth="1"/>
    <col min="11695" max="11910" width="12.5703125" style="25"/>
    <col min="11911" max="11911" width="2.7109375" style="25" customWidth="1"/>
    <col min="11912" max="11912" width="53.5703125" style="25" customWidth="1"/>
    <col min="11913" max="11913" width="12.5703125" style="25" customWidth="1"/>
    <col min="11914" max="11914" width="3.5703125" style="25" customWidth="1"/>
    <col min="11915" max="11915" width="12.5703125" style="25" customWidth="1"/>
    <col min="11916" max="11916" width="1.85546875" style="25" customWidth="1"/>
    <col min="11917" max="11917" width="12.5703125" style="25" customWidth="1"/>
    <col min="11918" max="11918" width="1.85546875" style="25" customWidth="1"/>
    <col min="11919" max="11919" width="12.5703125" style="25" customWidth="1"/>
    <col min="11920" max="11920" width="1.85546875" style="25" customWidth="1"/>
    <col min="11921" max="11921" width="12.5703125" style="25" customWidth="1"/>
    <col min="11922" max="11922" width="1.85546875" style="25" customWidth="1"/>
    <col min="11923" max="11923" width="19.5703125" style="25" customWidth="1"/>
    <col min="11924" max="11924" width="3.5703125" style="25" customWidth="1"/>
    <col min="11925" max="11925" width="12.5703125" style="25" customWidth="1"/>
    <col min="11926" max="11926" width="3.5703125" style="25" customWidth="1"/>
    <col min="11927" max="11927" width="12.5703125" style="25" customWidth="1"/>
    <col min="11928" max="11928" width="1.85546875" style="25" customWidth="1"/>
    <col min="11929" max="11929" width="12.5703125" style="25" customWidth="1"/>
    <col min="11930" max="11930" width="1.85546875" style="25" customWidth="1"/>
    <col min="11931" max="11931" width="12.5703125" style="25" customWidth="1"/>
    <col min="11932" max="11932" width="1.85546875" style="25" customWidth="1"/>
    <col min="11933" max="11933" width="12.5703125" style="25" customWidth="1"/>
    <col min="11934" max="11934" width="1.85546875" style="25" customWidth="1"/>
    <col min="11935" max="11935" width="19.5703125" style="25" customWidth="1"/>
    <col min="11936" max="11937" width="12.5703125" style="25"/>
    <col min="11938" max="11938" width="1.85546875" style="25" customWidth="1"/>
    <col min="11939" max="11939" width="12.5703125" style="25"/>
    <col min="11940" max="11940" width="1.85546875" style="25" customWidth="1"/>
    <col min="11941" max="11941" width="12.5703125" style="25"/>
    <col min="11942" max="11942" width="1.85546875" style="25" customWidth="1"/>
    <col min="11943" max="11945" width="12.5703125" style="25"/>
    <col min="11946" max="11946" width="1.85546875" style="25" customWidth="1"/>
    <col min="11947" max="11947" width="12.5703125" style="25"/>
    <col min="11948" max="11948" width="1.85546875" style="25" customWidth="1"/>
    <col min="11949" max="11949" width="12.5703125" style="25"/>
    <col min="11950" max="11950" width="1.85546875" style="25" customWidth="1"/>
    <col min="11951" max="12166" width="12.5703125" style="25"/>
    <col min="12167" max="12167" width="2.7109375" style="25" customWidth="1"/>
    <col min="12168" max="12168" width="53.5703125" style="25" customWidth="1"/>
    <col min="12169" max="12169" width="12.5703125" style="25" customWidth="1"/>
    <col min="12170" max="12170" width="3.5703125" style="25" customWidth="1"/>
    <col min="12171" max="12171" width="12.5703125" style="25" customWidth="1"/>
    <col min="12172" max="12172" width="1.85546875" style="25" customWidth="1"/>
    <col min="12173" max="12173" width="12.5703125" style="25" customWidth="1"/>
    <col min="12174" max="12174" width="1.85546875" style="25" customWidth="1"/>
    <col min="12175" max="12175" width="12.5703125" style="25" customWidth="1"/>
    <col min="12176" max="12176" width="1.85546875" style="25" customWidth="1"/>
    <col min="12177" max="12177" width="12.5703125" style="25" customWidth="1"/>
    <col min="12178" max="12178" width="1.85546875" style="25" customWidth="1"/>
    <col min="12179" max="12179" width="19.5703125" style="25" customWidth="1"/>
    <col min="12180" max="12180" width="3.5703125" style="25" customWidth="1"/>
    <col min="12181" max="12181" width="12.5703125" style="25" customWidth="1"/>
    <col min="12182" max="12182" width="3.5703125" style="25" customWidth="1"/>
    <col min="12183" max="12183" width="12.5703125" style="25" customWidth="1"/>
    <col min="12184" max="12184" width="1.85546875" style="25" customWidth="1"/>
    <col min="12185" max="12185" width="12.5703125" style="25" customWidth="1"/>
    <col min="12186" max="12186" width="1.85546875" style="25" customWidth="1"/>
    <col min="12187" max="12187" width="12.5703125" style="25" customWidth="1"/>
    <col min="12188" max="12188" width="1.85546875" style="25" customWidth="1"/>
    <col min="12189" max="12189" width="12.5703125" style="25" customWidth="1"/>
    <col min="12190" max="12190" width="1.85546875" style="25" customWidth="1"/>
    <col min="12191" max="12191" width="19.5703125" style="25" customWidth="1"/>
    <col min="12192" max="12193" width="12.5703125" style="25"/>
    <col min="12194" max="12194" width="1.85546875" style="25" customWidth="1"/>
    <col min="12195" max="12195" width="12.5703125" style="25"/>
    <col min="12196" max="12196" width="1.85546875" style="25" customWidth="1"/>
    <col min="12197" max="12197" width="12.5703125" style="25"/>
    <col min="12198" max="12198" width="1.85546875" style="25" customWidth="1"/>
    <col min="12199" max="12201" width="12.5703125" style="25"/>
    <col min="12202" max="12202" width="1.85546875" style="25" customWidth="1"/>
    <col min="12203" max="12203" width="12.5703125" style="25"/>
    <col min="12204" max="12204" width="1.85546875" style="25" customWidth="1"/>
    <col min="12205" max="12205" width="12.5703125" style="25"/>
    <col min="12206" max="12206" width="1.85546875" style="25" customWidth="1"/>
    <col min="12207" max="12422" width="12.5703125" style="25"/>
    <col min="12423" max="12423" width="2.7109375" style="25" customWidth="1"/>
    <col min="12424" max="12424" width="53.5703125" style="25" customWidth="1"/>
    <col min="12425" max="12425" width="12.5703125" style="25" customWidth="1"/>
    <col min="12426" max="12426" width="3.5703125" style="25" customWidth="1"/>
    <col min="12427" max="12427" width="12.5703125" style="25" customWidth="1"/>
    <col min="12428" max="12428" width="1.85546875" style="25" customWidth="1"/>
    <col min="12429" max="12429" width="12.5703125" style="25" customWidth="1"/>
    <col min="12430" max="12430" width="1.85546875" style="25" customWidth="1"/>
    <col min="12431" max="12431" width="12.5703125" style="25" customWidth="1"/>
    <col min="12432" max="12432" width="1.85546875" style="25" customWidth="1"/>
    <col min="12433" max="12433" width="12.5703125" style="25" customWidth="1"/>
    <col min="12434" max="12434" width="1.85546875" style="25" customWidth="1"/>
    <col min="12435" max="12435" width="19.5703125" style="25" customWidth="1"/>
    <col min="12436" max="12436" width="3.5703125" style="25" customWidth="1"/>
    <col min="12437" max="12437" width="12.5703125" style="25" customWidth="1"/>
    <col min="12438" max="12438" width="3.5703125" style="25" customWidth="1"/>
    <col min="12439" max="12439" width="12.5703125" style="25" customWidth="1"/>
    <col min="12440" max="12440" width="1.85546875" style="25" customWidth="1"/>
    <col min="12441" max="12441" width="12.5703125" style="25" customWidth="1"/>
    <col min="12442" max="12442" width="1.85546875" style="25" customWidth="1"/>
    <col min="12443" max="12443" width="12.5703125" style="25" customWidth="1"/>
    <col min="12444" max="12444" width="1.85546875" style="25" customWidth="1"/>
    <col min="12445" max="12445" width="12.5703125" style="25" customWidth="1"/>
    <col min="12446" max="12446" width="1.85546875" style="25" customWidth="1"/>
    <col min="12447" max="12447" width="19.5703125" style="25" customWidth="1"/>
    <col min="12448" max="12449" width="12.5703125" style="25"/>
    <col min="12450" max="12450" width="1.85546875" style="25" customWidth="1"/>
    <col min="12451" max="12451" width="12.5703125" style="25"/>
    <col min="12452" max="12452" width="1.85546875" style="25" customWidth="1"/>
    <col min="12453" max="12453" width="12.5703125" style="25"/>
    <col min="12454" max="12454" width="1.85546875" style="25" customWidth="1"/>
    <col min="12455" max="12457" width="12.5703125" style="25"/>
    <col min="12458" max="12458" width="1.85546875" style="25" customWidth="1"/>
    <col min="12459" max="12459" width="12.5703125" style="25"/>
    <col min="12460" max="12460" width="1.85546875" style="25" customWidth="1"/>
    <col min="12461" max="12461" width="12.5703125" style="25"/>
    <col min="12462" max="12462" width="1.85546875" style="25" customWidth="1"/>
    <col min="12463" max="12678" width="12.5703125" style="25"/>
    <col min="12679" max="12679" width="2.7109375" style="25" customWidth="1"/>
    <col min="12680" max="12680" width="53.5703125" style="25" customWidth="1"/>
    <col min="12681" max="12681" width="12.5703125" style="25" customWidth="1"/>
    <col min="12682" max="12682" width="3.5703125" style="25" customWidth="1"/>
    <col min="12683" max="12683" width="12.5703125" style="25" customWidth="1"/>
    <col min="12684" max="12684" width="1.85546875" style="25" customWidth="1"/>
    <col min="12685" max="12685" width="12.5703125" style="25" customWidth="1"/>
    <col min="12686" max="12686" width="1.85546875" style="25" customWidth="1"/>
    <col min="12687" max="12687" width="12.5703125" style="25" customWidth="1"/>
    <col min="12688" max="12688" width="1.85546875" style="25" customWidth="1"/>
    <col min="12689" max="12689" width="12.5703125" style="25" customWidth="1"/>
    <col min="12690" max="12690" width="1.85546875" style="25" customWidth="1"/>
    <col min="12691" max="12691" width="19.5703125" style="25" customWidth="1"/>
    <col min="12692" max="12692" width="3.5703125" style="25" customWidth="1"/>
    <col min="12693" max="12693" width="12.5703125" style="25" customWidth="1"/>
    <col min="12694" max="12694" width="3.5703125" style="25" customWidth="1"/>
    <col min="12695" max="12695" width="12.5703125" style="25" customWidth="1"/>
    <col min="12696" max="12696" width="1.85546875" style="25" customWidth="1"/>
    <col min="12697" max="12697" width="12.5703125" style="25" customWidth="1"/>
    <col min="12698" max="12698" width="1.85546875" style="25" customWidth="1"/>
    <col min="12699" max="12699" width="12.5703125" style="25" customWidth="1"/>
    <col min="12700" max="12700" width="1.85546875" style="25" customWidth="1"/>
    <col min="12701" max="12701" width="12.5703125" style="25" customWidth="1"/>
    <col min="12702" max="12702" width="1.85546875" style="25" customWidth="1"/>
    <col min="12703" max="12703" width="19.5703125" style="25" customWidth="1"/>
    <col min="12704" max="12705" width="12.5703125" style="25"/>
    <col min="12706" max="12706" width="1.85546875" style="25" customWidth="1"/>
    <col min="12707" max="12707" width="12.5703125" style="25"/>
    <col min="12708" max="12708" width="1.85546875" style="25" customWidth="1"/>
    <col min="12709" max="12709" width="12.5703125" style="25"/>
    <col min="12710" max="12710" width="1.85546875" style="25" customWidth="1"/>
    <col min="12711" max="12713" width="12.5703125" style="25"/>
    <col min="12714" max="12714" width="1.85546875" style="25" customWidth="1"/>
    <col min="12715" max="12715" width="12.5703125" style="25"/>
    <col min="12716" max="12716" width="1.85546875" style="25" customWidth="1"/>
    <col min="12717" max="12717" width="12.5703125" style="25"/>
    <col min="12718" max="12718" width="1.85546875" style="25" customWidth="1"/>
    <col min="12719" max="12934" width="12.5703125" style="25"/>
    <col min="12935" max="12935" width="2.7109375" style="25" customWidth="1"/>
    <col min="12936" max="12936" width="53.5703125" style="25" customWidth="1"/>
    <col min="12937" max="12937" width="12.5703125" style="25" customWidth="1"/>
    <col min="12938" max="12938" width="3.5703125" style="25" customWidth="1"/>
    <col min="12939" max="12939" width="12.5703125" style="25" customWidth="1"/>
    <col min="12940" max="12940" width="1.85546875" style="25" customWidth="1"/>
    <col min="12941" max="12941" width="12.5703125" style="25" customWidth="1"/>
    <col min="12942" max="12942" width="1.85546875" style="25" customWidth="1"/>
    <col min="12943" max="12943" width="12.5703125" style="25" customWidth="1"/>
    <col min="12944" max="12944" width="1.85546875" style="25" customWidth="1"/>
    <col min="12945" max="12945" width="12.5703125" style="25" customWidth="1"/>
    <col min="12946" max="12946" width="1.85546875" style="25" customWidth="1"/>
    <col min="12947" max="12947" width="19.5703125" style="25" customWidth="1"/>
    <col min="12948" max="12948" width="3.5703125" style="25" customWidth="1"/>
    <col min="12949" max="12949" width="12.5703125" style="25" customWidth="1"/>
    <col min="12950" max="12950" width="3.5703125" style="25" customWidth="1"/>
    <col min="12951" max="12951" width="12.5703125" style="25" customWidth="1"/>
    <col min="12952" max="12952" width="1.85546875" style="25" customWidth="1"/>
    <col min="12953" max="12953" width="12.5703125" style="25" customWidth="1"/>
    <col min="12954" max="12954" width="1.85546875" style="25" customWidth="1"/>
    <col min="12955" max="12955" width="12.5703125" style="25" customWidth="1"/>
    <col min="12956" max="12956" width="1.85546875" style="25" customWidth="1"/>
    <col min="12957" max="12957" width="12.5703125" style="25" customWidth="1"/>
    <col min="12958" max="12958" width="1.85546875" style="25" customWidth="1"/>
    <col min="12959" max="12959" width="19.5703125" style="25" customWidth="1"/>
    <col min="12960" max="12961" width="12.5703125" style="25"/>
    <col min="12962" max="12962" width="1.85546875" style="25" customWidth="1"/>
    <col min="12963" max="12963" width="12.5703125" style="25"/>
    <col min="12964" max="12964" width="1.85546875" style="25" customWidth="1"/>
    <col min="12965" max="12965" width="12.5703125" style="25"/>
    <col min="12966" max="12966" width="1.85546875" style="25" customWidth="1"/>
    <col min="12967" max="12969" width="12.5703125" style="25"/>
    <col min="12970" max="12970" width="1.85546875" style="25" customWidth="1"/>
    <col min="12971" max="12971" width="12.5703125" style="25"/>
    <col min="12972" max="12972" width="1.85546875" style="25" customWidth="1"/>
    <col min="12973" max="12973" width="12.5703125" style="25"/>
    <col min="12974" max="12974" width="1.85546875" style="25" customWidth="1"/>
    <col min="12975" max="13190" width="12.5703125" style="25"/>
    <col min="13191" max="13191" width="2.7109375" style="25" customWidth="1"/>
    <col min="13192" max="13192" width="53.5703125" style="25" customWidth="1"/>
    <col min="13193" max="13193" width="12.5703125" style="25" customWidth="1"/>
    <col min="13194" max="13194" width="3.5703125" style="25" customWidth="1"/>
    <col min="13195" max="13195" width="12.5703125" style="25" customWidth="1"/>
    <col min="13196" max="13196" width="1.85546875" style="25" customWidth="1"/>
    <col min="13197" max="13197" width="12.5703125" style="25" customWidth="1"/>
    <col min="13198" max="13198" width="1.85546875" style="25" customWidth="1"/>
    <col min="13199" max="13199" width="12.5703125" style="25" customWidth="1"/>
    <col min="13200" max="13200" width="1.85546875" style="25" customWidth="1"/>
    <col min="13201" max="13201" width="12.5703125" style="25" customWidth="1"/>
    <col min="13202" max="13202" width="1.85546875" style="25" customWidth="1"/>
    <col min="13203" max="13203" width="19.5703125" style="25" customWidth="1"/>
    <col min="13204" max="13204" width="3.5703125" style="25" customWidth="1"/>
    <col min="13205" max="13205" width="12.5703125" style="25" customWidth="1"/>
    <col min="13206" max="13206" width="3.5703125" style="25" customWidth="1"/>
    <col min="13207" max="13207" width="12.5703125" style="25" customWidth="1"/>
    <col min="13208" max="13208" width="1.85546875" style="25" customWidth="1"/>
    <col min="13209" max="13209" width="12.5703125" style="25" customWidth="1"/>
    <col min="13210" max="13210" width="1.85546875" style="25" customWidth="1"/>
    <col min="13211" max="13211" width="12.5703125" style="25" customWidth="1"/>
    <col min="13212" max="13212" width="1.85546875" style="25" customWidth="1"/>
    <col min="13213" max="13213" width="12.5703125" style="25" customWidth="1"/>
    <col min="13214" max="13214" width="1.85546875" style="25" customWidth="1"/>
    <col min="13215" max="13215" width="19.5703125" style="25" customWidth="1"/>
    <col min="13216" max="13217" width="12.5703125" style="25"/>
    <col min="13218" max="13218" width="1.85546875" style="25" customWidth="1"/>
    <col min="13219" max="13219" width="12.5703125" style="25"/>
    <col min="13220" max="13220" width="1.85546875" style="25" customWidth="1"/>
    <col min="13221" max="13221" width="12.5703125" style="25"/>
    <col min="13222" max="13222" width="1.85546875" style="25" customWidth="1"/>
    <col min="13223" max="13225" width="12.5703125" style="25"/>
    <col min="13226" max="13226" width="1.85546875" style="25" customWidth="1"/>
    <col min="13227" max="13227" width="12.5703125" style="25"/>
    <col min="13228" max="13228" width="1.85546875" style="25" customWidth="1"/>
    <col min="13229" max="13229" width="12.5703125" style="25"/>
    <col min="13230" max="13230" width="1.85546875" style="25" customWidth="1"/>
    <col min="13231" max="13446" width="12.5703125" style="25"/>
    <col min="13447" max="13447" width="2.7109375" style="25" customWidth="1"/>
    <col min="13448" max="13448" width="53.5703125" style="25" customWidth="1"/>
    <col min="13449" max="13449" width="12.5703125" style="25" customWidth="1"/>
    <col min="13450" max="13450" width="3.5703125" style="25" customWidth="1"/>
    <col min="13451" max="13451" width="12.5703125" style="25" customWidth="1"/>
    <col min="13452" max="13452" width="1.85546875" style="25" customWidth="1"/>
    <col min="13453" max="13453" width="12.5703125" style="25" customWidth="1"/>
    <col min="13454" max="13454" width="1.85546875" style="25" customWidth="1"/>
    <col min="13455" max="13455" width="12.5703125" style="25" customWidth="1"/>
    <col min="13456" max="13456" width="1.85546875" style="25" customWidth="1"/>
    <col min="13457" max="13457" width="12.5703125" style="25" customWidth="1"/>
    <col min="13458" max="13458" width="1.85546875" style="25" customWidth="1"/>
    <col min="13459" max="13459" width="19.5703125" style="25" customWidth="1"/>
    <col min="13460" max="13460" width="3.5703125" style="25" customWidth="1"/>
    <col min="13461" max="13461" width="12.5703125" style="25" customWidth="1"/>
    <col min="13462" max="13462" width="3.5703125" style="25" customWidth="1"/>
    <col min="13463" max="13463" width="12.5703125" style="25" customWidth="1"/>
    <col min="13464" max="13464" width="1.85546875" style="25" customWidth="1"/>
    <col min="13465" max="13465" width="12.5703125" style="25" customWidth="1"/>
    <col min="13466" max="13466" width="1.85546875" style="25" customWidth="1"/>
    <col min="13467" max="13467" width="12.5703125" style="25" customWidth="1"/>
    <col min="13468" max="13468" width="1.85546875" style="25" customWidth="1"/>
    <col min="13469" max="13469" width="12.5703125" style="25" customWidth="1"/>
    <col min="13470" max="13470" width="1.85546875" style="25" customWidth="1"/>
    <col min="13471" max="13471" width="19.5703125" style="25" customWidth="1"/>
    <col min="13472" max="13473" width="12.5703125" style="25"/>
    <col min="13474" max="13474" width="1.85546875" style="25" customWidth="1"/>
    <col min="13475" max="13475" width="12.5703125" style="25"/>
    <col min="13476" max="13476" width="1.85546875" style="25" customWidth="1"/>
    <col min="13477" max="13477" width="12.5703125" style="25"/>
    <col min="13478" max="13478" width="1.85546875" style="25" customWidth="1"/>
    <col min="13479" max="13481" width="12.5703125" style="25"/>
    <col min="13482" max="13482" width="1.85546875" style="25" customWidth="1"/>
    <col min="13483" max="13483" width="12.5703125" style="25"/>
    <col min="13484" max="13484" width="1.85546875" style="25" customWidth="1"/>
    <col min="13485" max="13485" width="12.5703125" style="25"/>
    <col min="13486" max="13486" width="1.85546875" style="25" customWidth="1"/>
    <col min="13487" max="13702" width="12.5703125" style="25"/>
    <col min="13703" max="13703" width="2.7109375" style="25" customWidth="1"/>
    <col min="13704" max="13704" width="53.5703125" style="25" customWidth="1"/>
    <col min="13705" max="13705" width="12.5703125" style="25" customWidth="1"/>
    <col min="13706" max="13706" width="3.5703125" style="25" customWidth="1"/>
    <col min="13707" max="13707" width="12.5703125" style="25" customWidth="1"/>
    <col min="13708" max="13708" width="1.85546875" style="25" customWidth="1"/>
    <col min="13709" max="13709" width="12.5703125" style="25" customWidth="1"/>
    <col min="13710" max="13710" width="1.85546875" style="25" customWidth="1"/>
    <col min="13711" max="13711" width="12.5703125" style="25" customWidth="1"/>
    <col min="13712" max="13712" width="1.85546875" style="25" customWidth="1"/>
    <col min="13713" max="13713" width="12.5703125" style="25" customWidth="1"/>
    <col min="13714" max="13714" width="1.85546875" style="25" customWidth="1"/>
    <col min="13715" max="13715" width="19.5703125" style="25" customWidth="1"/>
    <col min="13716" max="13716" width="3.5703125" style="25" customWidth="1"/>
    <col min="13717" max="13717" width="12.5703125" style="25" customWidth="1"/>
    <col min="13718" max="13718" width="3.5703125" style="25" customWidth="1"/>
    <col min="13719" max="13719" width="12.5703125" style="25" customWidth="1"/>
    <col min="13720" max="13720" width="1.85546875" style="25" customWidth="1"/>
    <col min="13721" max="13721" width="12.5703125" style="25" customWidth="1"/>
    <col min="13722" max="13722" width="1.85546875" style="25" customWidth="1"/>
    <col min="13723" max="13723" width="12.5703125" style="25" customWidth="1"/>
    <col min="13724" max="13724" width="1.85546875" style="25" customWidth="1"/>
    <col min="13725" max="13725" width="12.5703125" style="25" customWidth="1"/>
    <col min="13726" max="13726" width="1.85546875" style="25" customWidth="1"/>
    <col min="13727" max="13727" width="19.5703125" style="25" customWidth="1"/>
    <col min="13728" max="13729" width="12.5703125" style="25"/>
    <col min="13730" max="13730" width="1.85546875" style="25" customWidth="1"/>
    <col min="13731" max="13731" width="12.5703125" style="25"/>
    <col min="13732" max="13732" width="1.85546875" style="25" customWidth="1"/>
    <col min="13733" max="13733" width="12.5703125" style="25"/>
    <col min="13734" max="13734" width="1.85546875" style="25" customWidth="1"/>
    <col min="13735" max="13737" width="12.5703125" style="25"/>
    <col min="13738" max="13738" width="1.85546875" style="25" customWidth="1"/>
    <col min="13739" max="13739" width="12.5703125" style="25"/>
    <col min="13740" max="13740" width="1.85546875" style="25" customWidth="1"/>
    <col min="13741" max="13741" width="12.5703125" style="25"/>
    <col min="13742" max="13742" width="1.85546875" style="25" customWidth="1"/>
    <col min="13743" max="13958" width="12.5703125" style="25"/>
    <col min="13959" max="13959" width="2.7109375" style="25" customWidth="1"/>
    <col min="13960" max="13960" width="53.5703125" style="25" customWidth="1"/>
    <col min="13961" max="13961" width="12.5703125" style="25" customWidth="1"/>
    <col min="13962" max="13962" width="3.5703125" style="25" customWidth="1"/>
    <col min="13963" max="13963" width="12.5703125" style="25" customWidth="1"/>
    <col min="13964" max="13964" width="1.85546875" style="25" customWidth="1"/>
    <col min="13965" max="13965" width="12.5703125" style="25" customWidth="1"/>
    <col min="13966" max="13966" width="1.85546875" style="25" customWidth="1"/>
    <col min="13967" max="13967" width="12.5703125" style="25" customWidth="1"/>
    <col min="13968" max="13968" width="1.85546875" style="25" customWidth="1"/>
    <col min="13969" max="13969" width="12.5703125" style="25" customWidth="1"/>
    <col min="13970" max="13970" width="1.85546875" style="25" customWidth="1"/>
    <col min="13971" max="13971" width="19.5703125" style="25" customWidth="1"/>
    <col min="13972" max="13972" width="3.5703125" style="25" customWidth="1"/>
    <col min="13973" max="13973" width="12.5703125" style="25" customWidth="1"/>
    <col min="13974" max="13974" width="3.5703125" style="25" customWidth="1"/>
    <col min="13975" max="13975" width="12.5703125" style="25" customWidth="1"/>
    <col min="13976" max="13976" width="1.85546875" style="25" customWidth="1"/>
    <col min="13977" max="13977" width="12.5703125" style="25" customWidth="1"/>
    <col min="13978" max="13978" width="1.85546875" style="25" customWidth="1"/>
    <col min="13979" max="13979" width="12.5703125" style="25" customWidth="1"/>
    <col min="13980" max="13980" width="1.85546875" style="25" customWidth="1"/>
    <col min="13981" max="13981" width="12.5703125" style="25" customWidth="1"/>
    <col min="13982" max="13982" width="1.85546875" style="25" customWidth="1"/>
    <col min="13983" max="13983" width="19.5703125" style="25" customWidth="1"/>
    <col min="13984" max="13985" width="12.5703125" style="25"/>
    <col min="13986" max="13986" width="1.85546875" style="25" customWidth="1"/>
    <col min="13987" max="13987" width="12.5703125" style="25"/>
    <col min="13988" max="13988" width="1.85546875" style="25" customWidth="1"/>
    <col min="13989" max="13989" width="12.5703125" style="25"/>
    <col min="13990" max="13990" width="1.85546875" style="25" customWidth="1"/>
    <col min="13991" max="13993" width="12.5703125" style="25"/>
    <col min="13994" max="13994" width="1.85546875" style="25" customWidth="1"/>
    <col min="13995" max="13995" width="12.5703125" style="25"/>
    <col min="13996" max="13996" width="1.85546875" style="25" customWidth="1"/>
    <col min="13997" max="13997" width="12.5703125" style="25"/>
    <col min="13998" max="13998" width="1.85546875" style="25" customWidth="1"/>
    <col min="13999" max="14214" width="12.5703125" style="25"/>
    <col min="14215" max="14215" width="2.7109375" style="25" customWidth="1"/>
    <col min="14216" max="14216" width="53.5703125" style="25" customWidth="1"/>
    <col min="14217" max="14217" width="12.5703125" style="25" customWidth="1"/>
    <col min="14218" max="14218" width="3.5703125" style="25" customWidth="1"/>
    <col min="14219" max="14219" width="12.5703125" style="25" customWidth="1"/>
    <col min="14220" max="14220" width="1.85546875" style="25" customWidth="1"/>
    <col min="14221" max="14221" width="12.5703125" style="25" customWidth="1"/>
    <col min="14222" max="14222" width="1.85546875" style="25" customWidth="1"/>
    <col min="14223" max="14223" width="12.5703125" style="25" customWidth="1"/>
    <col min="14224" max="14224" width="1.85546875" style="25" customWidth="1"/>
    <col min="14225" max="14225" width="12.5703125" style="25" customWidth="1"/>
    <col min="14226" max="14226" width="1.85546875" style="25" customWidth="1"/>
    <col min="14227" max="14227" width="19.5703125" style="25" customWidth="1"/>
    <col min="14228" max="14228" width="3.5703125" style="25" customWidth="1"/>
    <col min="14229" max="14229" width="12.5703125" style="25" customWidth="1"/>
    <col min="14230" max="14230" width="3.5703125" style="25" customWidth="1"/>
    <col min="14231" max="14231" width="12.5703125" style="25" customWidth="1"/>
    <col min="14232" max="14232" width="1.85546875" style="25" customWidth="1"/>
    <col min="14233" max="14233" width="12.5703125" style="25" customWidth="1"/>
    <col min="14234" max="14234" width="1.85546875" style="25" customWidth="1"/>
    <col min="14235" max="14235" width="12.5703125" style="25" customWidth="1"/>
    <col min="14236" max="14236" width="1.85546875" style="25" customWidth="1"/>
    <col min="14237" max="14237" width="12.5703125" style="25" customWidth="1"/>
    <col min="14238" max="14238" width="1.85546875" style="25" customWidth="1"/>
    <col min="14239" max="14239" width="19.5703125" style="25" customWidth="1"/>
    <col min="14240" max="14241" width="12.5703125" style="25"/>
    <col min="14242" max="14242" width="1.85546875" style="25" customWidth="1"/>
    <col min="14243" max="14243" width="12.5703125" style="25"/>
    <col min="14244" max="14244" width="1.85546875" style="25" customWidth="1"/>
    <col min="14245" max="14245" width="12.5703125" style="25"/>
    <col min="14246" max="14246" width="1.85546875" style="25" customWidth="1"/>
    <col min="14247" max="14249" width="12.5703125" style="25"/>
    <col min="14250" max="14250" width="1.85546875" style="25" customWidth="1"/>
    <col min="14251" max="14251" width="12.5703125" style="25"/>
    <col min="14252" max="14252" width="1.85546875" style="25" customWidth="1"/>
    <col min="14253" max="14253" width="12.5703125" style="25"/>
    <col min="14254" max="14254" width="1.85546875" style="25" customWidth="1"/>
    <col min="14255" max="14470" width="12.5703125" style="25"/>
    <col min="14471" max="14471" width="2.7109375" style="25" customWidth="1"/>
    <col min="14472" max="14472" width="53.5703125" style="25" customWidth="1"/>
    <col min="14473" max="14473" width="12.5703125" style="25" customWidth="1"/>
    <col min="14474" max="14474" width="3.5703125" style="25" customWidth="1"/>
    <col min="14475" max="14475" width="12.5703125" style="25" customWidth="1"/>
    <col min="14476" max="14476" width="1.85546875" style="25" customWidth="1"/>
    <col min="14477" max="14477" width="12.5703125" style="25" customWidth="1"/>
    <col min="14478" max="14478" width="1.85546875" style="25" customWidth="1"/>
    <col min="14479" max="14479" width="12.5703125" style="25" customWidth="1"/>
    <col min="14480" max="14480" width="1.85546875" style="25" customWidth="1"/>
    <col min="14481" max="14481" width="12.5703125" style="25" customWidth="1"/>
    <col min="14482" max="14482" width="1.85546875" style="25" customWidth="1"/>
    <col min="14483" max="14483" width="19.5703125" style="25" customWidth="1"/>
    <col min="14484" max="14484" width="3.5703125" style="25" customWidth="1"/>
    <col min="14485" max="14485" width="12.5703125" style="25" customWidth="1"/>
    <col min="14486" max="14486" width="3.5703125" style="25" customWidth="1"/>
    <col min="14487" max="14487" width="12.5703125" style="25" customWidth="1"/>
    <col min="14488" max="14488" width="1.85546875" style="25" customWidth="1"/>
    <col min="14489" max="14489" width="12.5703125" style="25" customWidth="1"/>
    <col min="14490" max="14490" width="1.85546875" style="25" customWidth="1"/>
    <col min="14491" max="14491" width="12.5703125" style="25" customWidth="1"/>
    <col min="14492" max="14492" width="1.85546875" style="25" customWidth="1"/>
    <col min="14493" max="14493" width="12.5703125" style="25" customWidth="1"/>
    <col min="14494" max="14494" width="1.85546875" style="25" customWidth="1"/>
    <col min="14495" max="14495" width="19.5703125" style="25" customWidth="1"/>
    <col min="14496" max="14497" width="12.5703125" style="25"/>
    <col min="14498" max="14498" width="1.85546875" style="25" customWidth="1"/>
    <col min="14499" max="14499" width="12.5703125" style="25"/>
    <col min="14500" max="14500" width="1.85546875" style="25" customWidth="1"/>
    <col min="14501" max="14501" width="12.5703125" style="25"/>
    <col min="14502" max="14502" width="1.85546875" style="25" customWidth="1"/>
    <col min="14503" max="14505" width="12.5703125" style="25"/>
    <col min="14506" max="14506" width="1.85546875" style="25" customWidth="1"/>
    <col min="14507" max="14507" width="12.5703125" style="25"/>
    <col min="14508" max="14508" width="1.85546875" style="25" customWidth="1"/>
    <col min="14509" max="14509" width="12.5703125" style="25"/>
    <col min="14510" max="14510" width="1.85546875" style="25" customWidth="1"/>
    <col min="14511" max="14726" width="12.5703125" style="25"/>
    <col min="14727" max="14727" width="2.7109375" style="25" customWidth="1"/>
    <col min="14728" max="14728" width="53.5703125" style="25" customWidth="1"/>
    <col min="14729" max="14729" width="12.5703125" style="25" customWidth="1"/>
    <col min="14730" max="14730" width="3.5703125" style="25" customWidth="1"/>
    <col min="14731" max="14731" width="12.5703125" style="25" customWidth="1"/>
    <col min="14732" max="14732" width="1.85546875" style="25" customWidth="1"/>
    <col min="14733" max="14733" width="12.5703125" style="25" customWidth="1"/>
    <col min="14734" max="14734" width="1.85546875" style="25" customWidth="1"/>
    <col min="14735" max="14735" width="12.5703125" style="25" customWidth="1"/>
    <col min="14736" max="14736" width="1.85546875" style="25" customWidth="1"/>
    <col min="14737" max="14737" width="12.5703125" style="25" customWidth="1"/>
    <col min="14738" max="14738" width="1.85546875" style="25" customWidth="1"/>
    <col min="14739" max="14739" width="19.5703125" style="25" customWidth="1"/>
    <col min="14740" max="14740" width="3.5703125" style="25" customWidth="1"/>
    <col min="14741" max="14741" width="12.5703125" style="25" customWidth="1"/>
    <col min="14742" max="14742" width="3.5703125" style="25" customWidth="1"/>
    <col min="14743" max="14743" width="12.5703125" style="25" customWidth="1"/>
    <col min="14744" max="14744" width="1.85546875" style="25" customWidth="1"/>
    <col min="14745" max="14745" width="12.5703125" style="25" customWidth="1"/>
    <col min="14746" max="14746" width="1.85546875" style="25" customWidth="1"/>
    <col min="14747" max="14747" width="12.5703125" style="25" customWidth="1"/>
    <col min="14748" max="14748" width="1.85546875" style="25" customWidth="1"/>
    <col min="14749" max="14749" width="12.5703125" style="25" customWidth="1"/>
    <col min="14750" max="14750" width="1.85546875" style="25" customWidth="1"/>
    <col min="14751" max="14751" width="19.5703125" style="25" customWidth="1"/>
    <col min="14752" max="14753" width="12.5703125" style="25"/>
    <col min="14754" max="14754" width="1.85546875" style="25" customWidth="1"/>
    <col min="14755" max="14755" width="12.5703125" style="25"/>
    <col min="14756" max="14756" width="1.85546875" style="25" customWidth="1"/>
    <col min="14757" max="14757" width="12.5703125" style="25"/>
    <col min="14758" max="14758" width="1.85546875" style="25" customWidth="1"/>
    <col min="14759" max="14761" width="12.5703125" style="25"/>
    <col min="14762" max="14762" width="1.85546875" style="25" customWidth="1"/>
    <col min="14763" max="14763" width="12.5703125" style="25"/>
    <col min="14764" max="14764" width="1.85546875" style="25" customWidth="1"/>
    <col min="14765" max="14765" width="12.5703125" style="25"/>
    <col min="14766" max="14766" width="1.85546875" style="25" customWidth="1"/>
    <col min="14767" max="14982" width="12.5703125" style="25"/>
    <col min="14983" max="14983" width="2.7109375" style="25" customWidth="1"/>
    <col min="14984" max="14984" width="53.5703125" style="25" customWidth="1"/>
    <col min="14985" max="14985" width="12.5703125" style="25" customWidth="1"/>
    <col min="14986" max="14986" width="3.5703125" style="25" customWidth="1"/>
    <col min="14987" max="14987" width="12.5703125" style="25" customWidth="1"/>
    <col min="14988" max="14988" width="1.85546875" style="25" customWidth="1"/>
    <col min="14989" max="14989" width="12.5703125" style="25" customWidth="1"/>
    <col min="14990" max="14990" width="1.85546875" style="25" customWidth="1"/>
    <col min="14991" max="14991" width="12.5703125" style="25" customWidth="1"/>
    <col min="14992" max="14992" width="1.85546875" style="25" customWidth="1"/>
    <col min="14993" max="14993" width="12.5703125" style="25" customWidth="1"/>
    <col min="14994" max="14994" width="1.85546875" style="25" customWidth="1"/>
    <col min="14995" max="14995" width="19.5703125" style="25" customWidth="1"/>
    <col min="14996" max="14996" width="3.5703125" style="25" customWidth="1"/>
    <col min="14997" max="14997" width="12.5703125" style="25" customWidth="1"/>
    <col min="14998" max="14998" width="3.5703125" style="25" customWidth="1"/>
    <col min="14999" max="14999" width="12.5703125" style="25" customWidth="1"/>
    <col min="15000" max="15000" width="1.85546875" style="25" customWidth="1"/>
    <col min="15001" max="15001" width="12.5703125" style="25" customWidth="1"/>
    <col min="15002" max="15002" width="1.85546875" style="25" customWidth="1"/>
    <col min="15003" max="15003" width="12.5703125" style="25" customWidth="1"/>
    <col min="15004" max="15004" width="1.85546875" style="25" customWidth="1"/>
    <col min="15005" max="15005" width="12.5703125" style="25" customWidth="1"/>
    <col min="15006" max="15006" width="1.85546875" style="25" customWidth="1"/>
    <col min="15007" max="15007" width="19.5703125" style="25" customWidth="1"/>
    <col min="15008" max="15009" width="12.5703125" style="25"/>
    <col min="15010" max="15010" width="1.85546875" style="25" customWidth="1"/>
    <col min="15011" max="15011" width="12.5703125" style="25"/>
    <col min="15012" max="15012" width="1.85546875" style="25" customWidth="1"/>
    <col min="15013" max="15013" width="12.5703125" style="25"/>
    <col min="15014" max="15014" width="1.85546875" style="25" customWidth="1"/>
    <col min="15015" max="15017" width="12.5703125" style="25"/>
    <col min="15018" max="15018" width="1.85546875" style="25" customWidth="1"/>
    <col min="15019" max="15019" width="12.5703125" style="25"/>
    <col min="15020" max="15020" width="1.85546875" style="25" customWidth="1"/>
    <col min="15021" max="15021" width="12.5703125" style="25"/>
    <col min="15022" max="15022" width="1.85546875" style="25" customWidth="1"/>
    <col min="15023" max="15238" width="12.5703125" style="25"/>
    <col min="15239" max="15239" width="2.7109375" style="25" customWidth="1"/>
    <col min="15240" max="15240" width="53.5703125" style="25" customWidth="1"/>
    <col min="15241" max="15241" width="12.5703125" style="25" customWidth="1"/>
    <col min="15242" max="15242" width="3.5703125" style="25" customWidth="1"/>
    <col min="15243" max="15243" width="12.5703125" style="25" customWidth="1"/>
    <col min="15244" max="15244" width="1.85546875" style="25" customWidth="1"/>
    <col min="15245" max="15245" width="12.5703125" style="25" customWidth="1"/>
    <col min="15246" max="15246" width="1.85546875" style="25" customWidth="1"/>
    <col min="15247" max="15247" width="12.5703125" style="25" customWidth="1"/>
    <col min="15248" max="15248" width="1.85546875" style="25" customWidth="1"/>
    <col min="15249" max="15249" width="12.5703125" style="25" customWidth="1"/>
    <col min="15250" max="15250" width="1.85546875" style="25" customWidth="1"/>
    <col min="15251" max="15251" width="19.5703125" style="25" customWidth="1"/>
    <col min="15252" max="15252" width="3.5703125" style="25" customWidth="1"/>
    <col min="15253" max="15253" width="12.5703125" style="25" customWidth="1"/>
    <col min="15254" max="15254" width="3.5703125" style="25" customWidth="1"/>
    <col min="15255" max="15255" width="12.5703125" style="25" customWidth="1"/>
    <col min="15256" max="15256" width="1.85546875" style="25" customWidth="1"/>
    <col min="15257" max="15257" width="12.5703125" style="25" customWidth="1"/>
    <col min="15258" max="15258" width="1.85546875" style="25" customWidth="1"/>
    <col min="15259" max="15259" width="12.5703125" style="25" customWidth="1"/>
    <col min="15260" max="15260" width="1.85546875" style="25" customWidth="1"/>
    <col min="15261" max="15261" width="12.5703125" style="25" customWidth="1"/>
    <col min="15262" max="15262" width="1.85546875" style="25" customWidth="1"/>
    <col min="15263" max="15263" width="19.5703125" style="25" customWidth="1"/>
    <col min="15264" max="15265" width="12.5703125" style="25"/>
    <col min="15266" max="15266" width="1.85546875" style="25" customWidth="1"/>
    <col min="15267" max="15267" width="12.5703125" style="25"/>
    <col min="15268" max="15268" width="1.85546875" style="25" customWidth="1"/>
    <col min="15269" max="15269" width="12.5703125" style="25"/>
    <col min="15270" max="15270" width="1.85546875" style="25" customWidth="1"/>
    <col min="15271" max="15273" width="12.5703125" style="25"/>
    <col min="15274" max="15274" width="1.85546875" style="25" customWidth="1"/>
    <col min="15275" max="15275" width="12.5703125" style="25"/>
    <col min="15276" max="15276" width="1.85546875" style="25" customWidth="1"/>
    <col min="15277" max="15277" width="12.5703125" style="25"/>
    <col min="15278" max="15278" width="1.85546875" style="25" customWidth="1"/>
    <col min="15279" max="15494" width="12.5703125" style="25"/>
    <col min="15495" max="15495" width="2.7109375" style="25" customWidth="1"/>
    <col min="15496" max="15496" width="53.5703125" style="25" customWidth="1"/>
    <col min="15497" max="15497" width="12.5703125" style="25" customWidth="1"/>
    <col min="15498" max="15498" width="3.5703125" style="25" customWidth="1"/>
    <col min="15499" max="15499" width="12.5703125" style="25" customWidth="1"/>
    <col min="15500" max="15500" width="1.85546875" style="25" customWidth="1"/>
    <col min="15501" max="15501" width="12.5703125" style="25" customWidth="1"/>
    <col min="15502" max="15502" width="1.85546875" style="25" customWidth="1"/>
    <col min="15503" max="15503" width="12.5703125" style="25" customWidth="1"/>
    <col min="15504" max="15504" width="1.85546875" style="25" customWidth="1"/>
    <col min="15505" max="15505" width="12.5703125" style="25" customWidth="1"/>
    <col min="15506" max="15506" width="1.85546875" style="25" customWidth="1"/>
    <col min="15507" max="15507" width="19.5703125" style="25" customWidth="1"/>
    <col min="15508" max="15508" width="3.5703125" style="25" customWidth="1"/>
    <col min="15509" max="15509" width="12.5703125" style="25" customWidth="1"/>
    <col min="15510" max="15510" width="3.5703125" style="25" customWidth="1"/>
    <col min="15511" max="15511" width="12.5703125" style="25" customWidth="1"/>
    <col min="15512" max="15512" width="1.85546875" style="25" customWidth="1"/>
    <col min="15513" max="15513" width="12.5703125" style="25" customWidth="1"/>
    <col min="15514" max="15514" width="1.85546875" style="25" customWidth="1"/>
    <col min="15515" max="15515" width="12.5703125" style="25" customWidth="1"/>
    <col min="15516" max="15516" width="1.85546875" style="25" customWidth="1"/>
    <col min="15517" max="15517" width="12.5703125" style="25" customWidth="1"/>
    <col min="15518" max="15518" width="1.85546875" style="25" customWidth="1"/>
    <col min="15519" max="15519" width="19.5703125" style="25" customWidth="1"/>
    <col min="15520" max="15521" width="12.5703125" style="25"/>
    <col min="15522" max="15522" width="1.85546875" style="25" customWidth="1"/>
    <col min="15523" max="15523" width="12.5703125" style="25"/>
    <col min="15524" max="15524" width="1.85546875" style="25" customWidth="1"/>
    <col min="15525" max="15525" width="12.5703125" style="25"/>
    <col min="15526" max="15526" width="1.85546875" style="25" customWidth="1"/>
    <col min="15527" max="15529" width="12.5703125" style="25"/>
    <col min="15530" max="15530" width="1.85546875" style="25" customWidth="1"/>
    <col min="15531" max="15531" width="12.5703125" style="25"/>
    <col min="15532" max="15532" width="1.85546875" style="25" customWidth="1"/>
    <col min="15533" max="15533" width="12.5703125" style="25"/>
    <col min="15534" max="15534" width="1.85546875" style="25" customWidth="1"/>
    <col min="15535" max="15750" width="12.5703125" style="25"/>
    <col min="15751" max="15751" width="2.7109375" style="25" customWidth="1"/>
    <col min="15752" max="15752" width="53.5703125" style="25" customWidth="1"/>
    <col min="15753" max="15753" width="12.5703125" style="25" customWidth="1"/>
    <col min="15754" max="15754" width="3.5703125" style="25" customWidth="1"/>
    <col min="15755" max="15755" width="12.5703125" style="25" customWidth="1"/>
    <col min="15756" max="15756" width="1.85546875" style="25" customWidth="1"/>
    <col min="15757" max="15757" width="12.5703125" style="25" customWidth="1"/>
    <col min="15758" max="15758" width="1.85546875" style="25" customWidth="1"/>
    <col min="15759" max="15759" width="12.5703125" style="25" customWidth="1"/>
    <col min="15760" max="15760" width="1.85546875" style="25" customWidth="1"/>
    <col min="15761" max="15761" width="12.5703125" style="25" customWidth="1"/>
    <col min="15762" max="15762" width="1.85546875" style="25" customWidth="1"/>
    <col min="15763" max="15763" width="19.5703125" style="25" customWidth="1"/>
    <col min="15764" max="15764" width="3.5703125" style="25" customWidth="1"/>
    <col min="15765" max="15765" width="12.5703125" style="25" customWidth="1"/>
    <col min="15766" max="15766" width="3.5703125" style="25" customWidth="1"/>
    <col min="15767" max="15767" width="12.5703125" style="25" customWidth="1"/>
    <col min="15768" max="15768" width="1.85546875" style="25" customWidth="1"/>
    <col min="15769" max="15769" width="12.5703125" style="25" customWidth="1"/>
    <col min="15770" max="15770" width="1.85546875" style="25" customWidth="1"/>
    <col min="15771" max="15771" width="12.5703125" style="25" customWidth="1"/>
    <col min="15772" max="15772" width="1.85546875" style="25" customWidth="1"/>
    <col min="15773" max="15773" width="12.5703125" style="25" customWidth="1"/>
    <col min="15774" max="15774" width="1.85546875" style="25" customWidth="1"/>
    <col min="15775" max="15775" width="19.5703125" style="25" customWidth="1"/>
    <col min="15776" max="15777" width="12.5703125" style="25"/>
    <col min="15778" max="15778" width="1.85546875" style="25" customWidth="1"/>
    <col min="15779" max="15779" width="12.5703125" style="25"/>
    <col min="15780" max="15780" width="1.85546875" style="25" customWidth="1"/>
    <col min="15781" max="15781" width="12.5703125" style="25"/>
    <col min="15782" max="15782" width="1.85546875" style="25" customWidth="1"/>
    <col min="15783" max="15785" width="12.5703125" style="25"/>
    <col min="15786" max="15786" width="1.85546875" style="25" customWidth="1"/>
    <col min="15787" max="15787" width="12.5703125" style="25"/>
    <col min="15788" max="15788" width="1.85546875" style="25" customWidth="1"/>
    <col min="15789" max="15789" width="12.5703125" style="25"/>
    <col min="15790" max="15790" width="1.85546875" style="25" customWidth="1"/>
    <col min="15791" max="16006" width="12.5703125" style="25"/>
    <col min="16007" max="16007" width="2.7109375" style="25" customWidth="1"/>
    <col min="16008" max="16008" width="53.5703125" style="25" customWidth="1"/>
    <col min="16009" max="16009" width="12.5703125" style="25" customWidth="1"/>
    <col min="16010" max="16010" width="3.5703125" style="25" customWidth="1"/>
    <col min="16011" max="16011" width="12.5703125" style="25" customWidth="1"/>
    <col min="16012" max="16012" width="1.85546875" style="25" customWidth="1"/>
    <col min="16013" max="16013" width="12.5703125" style="25" customWidth="1"/>
    <col min="16014" max="16014" width="1.85546875" style="25" customWidth="1"/>
    <col min="16015" max="16015" width="12.5703125" style="25" customWidth="1"/>
    <col min="16016" max="16016" width="1.85546875" style="25" customWidth="1"/>
    <col min="16017" max="16017" width="12.5703125" style="25" customWidth="1"/>
    <col min="16018" max="16018" width="1.85546875" style="25" customWidth="1"/>
    <col min="16019" max="16019" width="19.5703125" style="25" customWidth="1"/>
    <col min="16020" max="16020" width="3.5703125" style="25" customWidth="1"/>
    <col min="16021" max="16021" width="12.5703125" style="25" customWidth="1"/>
    <col min="16022" max="16022" width="3.5703125" style="25" customWidth="1"/>
    <col min="16023" max="16023" width="12.5703125" style="25" customWidth="1"/>
    <col min="16024" max="16024" width="1.85546875" style="25" customWidth="1"/>
    <col min="16025" max="16025" width="12.5703125" style="25" customWidth="1"/>
    <col min="16026" max="16026" width="1.85546875" style="25" customWidth="1"/>
    <col min="16027" max="16027" width="12.5703125" style="25" customWidth="1"/>
    <col min="16028" max="16028" width="1.85546875" style="25" customWidth="1"/>
    <col min="16029" max="16029" width="12.5703125" style="25" customWidth="1"/>
    <col min="16030" max="16030" width="1.85546875" style="25" customWidth="1"/>
    <col min="16031" max="16031" width="19.5703125" style="25" customWidth="1"/>
    <col min="16032" max="16033" width="12.5703125" style="25"/>
    <col min="16034" max="16034" width="1.85546875" style="25" customWidth="1"/>
    <col min="16035" max="16035" width="12.5703125" style="25"/>
    <col min="16036" max="16036" width="1.85546875" style="25" customWidth="1"/>
    <col min="16037" max="16037" width="12.5703125" style="25"/>
    <col min="16038" max="16038" width="1.85546875" style="25" customWidth="1"/>
    <col min="16039" max="16041" width="12.5703125" style="25"/>
    <col min="16042" max="16042" width="1.85546875" style="25" customWidth="1"/>
    <col min="16043" max="16043" width="12.5703125" style="25"/>
    <col min="16044" max="16044" width="1.85546875" style="25" customWidth="1"/>
    <col min="16045" max="16045" width="12.5703125" style="25"/>
    <col min="16046" max="16046" width="1.85546875" style="25" customWidth="1"/>
    <col min="16047" max="16384" width="12.5703125" style="25"/>
  </cols>
  <sheetData>
    <row r="1" spans="1:7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L1" s="22"/>
      <c r="AM1" s="20"/>
      <c r="AN1" s="20"/>
      <c r="AO1" s="20"/>
      <c r="AP1" s="23"/>
      <c r="AQ1" s="23"/>
      <c r="AR1" s="23"/>
      <c r="AS1" s="24"/>
      <c r="AT1" s="22"/>
      <c r="AU1" s="23"/>
      <c r="AV1" s="23"/>
      <c r="AW1" s="22"/>
      <c r="AX1" s="22"/>
      <c r="AY1" s="22"/>
      <c r="BB1" s="22"/>
    </row>
    <row r="2" spans="1:73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L2" s="22"/>
      <c r="AM2" s="20"/>
      <c r="AN2" s="20"/>
      <c r="AO2" s="20"/>
      <c r="AP2" s="23"/>
      <c r="AQ2" s="23"/>
      <c r="AR2" s="23"/>
      <c r="AS2" s="24"/>
      <c r="AT2" s="22"/>
      <c r="AU2" s="23"/>
      <c r="AV2" s="23"/>
      <c r="AW2" s="22"/>
      <c r="AX2" s="22"/>
      <c r="AY2" s="22"/>
      <c r="BB2" s="22"/>
    </row>
    <row r="3" spans="1:73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L3" s="22"/>
      <c r="AM3" s="20"/>
      <c r="AN3" s="20"/>
      <c r="AO3" s="20"/>
      <c r="AP3" s="23"/>
      <c r="AQ3" s="23"/>
      <c r="AR3" s="23"/>
      <c r="AS3" s="24"/>
      <c r="AT3" s="22"/>
      <c r="AU3" s="23"/>
      <c r="AV3" s="23"/>
      <c r="AW3" s="22"/>
      <c r="AX3" s="22"/>
      <c r="AY3" s="22"/>
      <c r="BB3" s="22"/>
      <c r="BC3" s="22"/>
    </row>
    <row r="4" spans="1:73" s="155" customFormat="1" ht="18.75">
      <c r="A4" s="73" t="s">
        <v>234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</row>
    <row r="5" spans="1:73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L5" s="227" t="s">
        <v>45</v>
      </c>
      <c r="AM5" s="52"/>
      <c r="AN5" s="52"/>
      <c r="AO5" s="52"/>
      <c r="AP5" s="54"/>
      <c r="AQ5" s="54"/>
      <c r="AR5" s="54"/>
      <c r="AS5" s="55"/>
      <c r="AT5" s="53"/>
      <c r="AU5" s="54"/>
      <c r="AV5" s="54"/>
      <c r="AW5" s="53"/>
      <c r="AX5" s="53"/>
      <c r="AY5" s="53"/>
      <c r="AZ5" s="34"/>
      <c r="BA5" s="34"/>
      <c r="BB5" s="53"/>
    </row>
    <row r="6" spans="1:7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L6" s="53"/>
      <c r="AM6" s="52"/>
      <c r="AN6" s="52"/>
      <c r="AO6" s="52"/>
      <c r="AP6" s="58"/>
      <c r="AQ6" s="58"/>
      <c r="AR6" s="58"/>
      <c r="AS6" s="55"/>
      <c r="AT6" s="53"/>
      <c r="AU6" s="58"/>
      <c r="AV6" s="58"/>
      <c r="AW6" s="53"/>
      <c r="AX6" s="53"/>
      <c r="AY6" s="53"/>
      <c r="AZ6" s="34"/>
      <c r="BA6" s="34"/>
      <c r="BB6" s="53"/>
    </row>
    <row r="7" spans="1:73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105</v>
      </c>
      <c r="T7" s="213" t="s">
        <v>106</v>
      </c>
      <c r="U7" s="213" t="s">
        <v>108</v>
      </c>
      <c r="V7" s="213" t="s">
        <v>116</v>
      </c>
      <c r="W7" s="213" t="s">
        <v>118</v>
      </c>
      <c r="X7" s="213" t="s">
        <v>121</v>
      </c>
      <c r="Y7" s="213" t="s">
        <v>122</v>
      </c>
      <c r="Z7" s="213" t="s">
        <v>134</v>
      </c>
      <c r="AA7" s="214" t="s">
        <v>137</v>
      </c>
      <c r="AB7" s="214" t="s">
        <v>139</v>
      </c>
      <c r="AC7" s="214" t="s">
        <v>141</v>
      </c>
      <c r="AD7" s="214" t="s">
        <v>143</v>
      </c>
      <c r="AE7" s="214" t="s">
        <v>153</v>
      </c>
      <c r="AF7" s="214" t="s">
        <v>155</v>
      </c>
      <c r="AG7" s="214" t="s">
        <v>158</v>
      </c>
      <c r="AH7" s="214" t="s">
        <v>219</v>
      </c>
      <c r="AI7" s="214" t="s">
        <v>239</v>
      </c>
      <c r="AJ7" s="214" t="s">
        <v>250</v>
      </c>
      <c r="AK7" s="294"/>
      <c r="AL7" s="212" t="s">
        <v>47</v>
      </c>
      <c r="AM7" s="213" t="s">
        <v>0</v>
      </c>
      <c r="AN7" s="213" t="s">
        <v>1</v>
      </c>
      <c r="AO7" s="213" t="s">
        <v>2</v>
      </c>
      <c r="AP7" s="213" t="s">
        <v>3</v>
      </c>
      <c r="AQ7" s="213" t="s">
        <v>4</v>
      </c>
      <c r="AR7" s="213" t="s">
        <v>5</v>
      </c>
      <c r="AS7" s="222" t="s">
        <v>6</v>
      </c>
      <c r="AT7" s="213" t="s">
        <v>7</v>
      </c>
      <c r="AU7" s="213" t="s">
        <v>8</v>
      </c>
      <c r="AV7" s="213" t="s">
        <v>9</v>
      </c>
      <c r="AW7" s="213" t="s">
        <v>10</v>
      </c>
      <c r="AX7" s="213" t="s">
        <v>11</v>
      </c>
      <c r="AY7" s="213" t="s">
        <v>12</v>
      </c>
      <c r="AZ7" s="213" t="s">
        <v>13</v>
      </c>
      <c r="BA7" s="213" t="s">
        <v>14</v>
      </c>
      <c r="BB7" s="213" t="s">
        <v>85</v>
      </c>
      <c r="BC7" s="213" t="s">
        <v>84</v>
      </c>
      <c r="BD7" s="213" t="s">
        <v>105</v>
      </c>
      <c r="BE7" s="213" t="s">
        <v>106</v>
      </c>
      <c r="BF7" s="213" t="s">
        <v>108</v>
      </c>
      <c r="BG7" s="213" t="s">
        <v>116</v>
      </c>
      <c r="BH7" s="213" t="s">
        <v>118</v>
      </c>
      <c r="BI7" s="213" t="s">
        <v>121</v>
      </c>
      <c r="BJ7" s="213" t="s">
        <v>122</v>
      </c>
      <c r="BK7" s="213" t="s">
        <v>134</v>
      </c>
      <c r="BL7" s="213" t="s">
        <v>137</v>
      </c>
      <c r="BM7" s="213" t="s">
        <v>139</v>
      </c>
      <c r="BN7" s="213" t="s">
        <v>141</v>
      </c>
      <c r="BO7" s="213" t="s">
        <v>143</v>
      </c>
      <c r="BP7" s="213" t="s">
        <v>153</v>
      </c>
      <c r="BQ7" s="213" t="s">
        <v>155</v>
      </c>
      <c r="BR7" s="213" t="s">
        <v>158</v>
      </c>
      <c r="BS7" s="213" t="s">
        <v>219</v>
      </c>
      <c r="BT7" s="213" t="s">
        <v>239</v>
      </c>
      <c r="BU7" s="213" t="s">
        <v>250</v>
      </c>
    </row>
    <row r="8" spans="1:73" ht="20.100000000000001" customHeight="1">
      <c r="A8" s="59" t="s">
        <v>48</v>
      </c>
      <c r="B8" s="60">
        <f>+'BS (R$)'!B8/VLOOKUP('BS (US$)'!B$7,Fx!$J$3:$L$35,3,0)</f>
        <v>82274.987896659484</v>
      </c>
      <c r="C8" s="60">
        <f>+'BS (R$)'!C8/VLOOKUP('BS (US$)'!C$7,Fx!$J$3:$L$35,3,0)</f>
        <v>157874.27177889174</v>
      </c>
      <c r="D8" s="60">
        <f>+'BS (R$)'!D8/VLOOKUP('BS (US$)'!D$7,Fx!$J$3:$L$35,3,0)</f>
        <v>162573.78791595125</v>
      </c>
      <c r="E8" s="61">
        <f>+'BS (R$)'!E8/VLOOKUP('BS (US$)'!E$7,Fx!$J$3:$L$35,3,0)</f>
        <v>131941.29821260582</v>
      </c>
      <c r="F8" s="61">
        <f>+'BS (R$)'!F8/VLOOKUP('BS (US$)'!F$7,Fx!$J$3:$L$35,3,0)</f>
        <v>96747.919143876337</v>
      </c>
      <c r="G8" s="61">
        <f>+'BS (R$)'!G8/VLOOKUP('BS (US$)'!G$7,Fx!$J$3:$L$35,3,0)</f>
        <v>105658.0728327425</v>
      </c>
      <c r="H8" s="61">
        <f>+'BS (R$)'!H8/VLOOKUP('BS (US$)'!H$7,Fx!$J$3:$L$35,3,0)</f>
        <v>42337.178438557006</v>
      </c>
      <c r="I8" s="61">
        <f>+'BS (R$)'!I8/VLOOKUP('BS (US$)'!I$7,Fx!$J$3:$L$35,3,0)</f>
        <v>71690.315087861047</v>
      </c>
      <c r="J8" s="61">
        <f>+'BS (R$)'!J8/VLOOKUP('BS (US$)'!J$7,Fx!$J$3:$L$35,3,0)</f>
        <v>46051.760122443302</v>
      </c>
      <c r="K8" s="61">
        <f>+'BS (R$)'!K8/VLOOKUP('BS (US$)'!K$7,Fx!$J$3:$L$35,3,0)</f>
        <v>8735.0244978236988</v>
      </c>
      <c r="L8" s="61">
        <f>+'BS (R$)'!L8/VLOOKUP('BS (US$)'!L$7,Fx!$J$3:$L$35,3,0)</f>
        <v>4071.1329575489499</v>
      </c>
      <c r="M8" s="61">
        <f>+'BS (R$)'!M8/VLOOKUP('BS (US$)'!M$7,Fx!$J$3:$L$35,3,0)</f>
        <v>7617.710996053399</v>
      </c>
      <c r="N8" s="61">
        <f>+'BS (R$)'!N8/VLOOKUP('BS (US$)'!N$7,Fx!$J$3:$L$35,3,0)</f>
        <v>4275.2857554509656</v>
      </c>
      <c r="O8" s="61">
        <f>+'BS (R$)'!O8/VLOOKUP('BS (US$)'!O$7,Fx!$J$3:$L$35,3,0)</f>
        <v>12579.825834542817</v>
      </c>
      <c r="P8" s="61">
        <f>+'BS (R$)'!P8/VLOOKUP('BS (US$)'!P$7,Fx!$J$3:$L$35,3,0)</f>
        <v>8816.821327277903</v>
      </c>
      <c r="Q8" s="127">
        <f>+'BS (R$)'!Q8/VLOOKUP('BS (US$)'!Q$7,Fx!$J$3:$L$35,3,0)</f>
        <v>27907.924528301886</v>
      </c>
      <c r="R8" s="127">
        <f>+'BS (R$)'!R8/VLOOKUP('BS (US$)'!R$7,Fx!$J$3:$L$35,3,0)</f>
        <v>26220.991800550666</v>
      </c>
      <c r="S8" s="127">
        <f>+'BS (R$)'!S8/VLOOKUP('BS (US$)'!S$7,Fx!$J$3:$L$35,3,0)</f>
        <v>17882.179979881872</v>
      </c>
      <c r="T8" s="127">
        <f>+'BS (R$)'!T8/VLOOKUP('BS (US$)'!T$7,Fx!$J$3:$L$35,3,0)</f>
        <v>6954.6318935071986</v>
      </c>
      <c r="U8" s="127">
        <f>+'BS (R$)'!U8/VLOOKUP('BS (US$)'!U$7,Fx!$J$3:$L$35,3,0)</f>
        <v>48179.17139029166</v>
      </c>
      <c r="V8" s="61">
        <f>+'BS (R$)'!V8/VLOOKUP('BS (US$)'!V$7,Fx!$J$3:$L$35,3,0)</f>
        <v>27355.72145641705</v>
      </c>
      <c r="W8" s="61">
        <f>+'BS (R$)'!W8/VLOOKUP('BS (US$)'!W$7,Fx!$J$3:$L$35,3,0)</f>
        <v>101993.5098650052</v>
      </c>
      <c r="X8" s="61">
        <f>+'BS (R$)'!X8/VLOOKUP('BS (US$)'!X$7,Fx!$J$3:$L$35,3,0)</f>
        <v>86370.439888343448</v>
      </c>
      <c r="Y8" s="61">
        <f>+'BS (R$)'!Y8/VLOOKUP('BS (US$)'!Y$7,Fx!$J$3:$L$35,3,0)</f>
        <v>88253.736504399276</v>
      </c>
      <c r="Z8" s="61">
        <f>+'BS (R$)'!Z8/VLOOKUP('BS (US$)'!Z$7,Fx!$J$3:$L$35,3,0)</f>
        <v>60548.661005878508</v>
      </c>
      <c r="AA8" s="127">
        <f>+'BS (R$)'!AA8/VLOOKUP('BS (US$)'!AA$7,Fx!$J$3:$L$35,3,0)</f>
        <v>64328.718609143594</v>
      </c>
      <c r="AB8" s="127">
        <f>+'BS (R$)'!AB8/VLOOKUP('BS (US$)'!AB$7,Fx!$J$3:$L$35,3,0)</f>
        <v>75300.249465431218</v>
      </c>
      <c r="AC8" s="127">
        <f>+'BS (R$)'!AC8/VLOOKUP('BS (US$)'!AC$7,Fx!$J$3:$L$35,3,0)</f>
        <v>155809.15197211609</v>
      </c>
      <c r="AD8" s="127">
        <f>+'BS (R$)'!AD8/VLOOKUP('BS (US$)'!AD$7,Fx!$J$3:$L$35,3,0)</f>
        <v>565393.46386665013</v>
      </c>
      <c r="AE8" s="127">
        <f>+'BS (R$)'!AE8/VLOOKUP('BS (US$)'!AE$7,Fx!$J$3:$L$35,3,0)</f>
        <v>680461.00289761752</v>
      </c>
      <c r="AF8" s="127">
        <f>+'BS (R$)'!AF8/VLOOKUP('BS (US$)'!AF$7,Fx!$J$3:$L$35,3,0)</f>
        <v>358051.05637194682</v>
      </c>
      <c r="AG8" s="127">
        <v>173942</v>
      </c>
      <c r="AH8" s="127">
        <v>652542</v>
      </c>
      <c r="AI8" s="127">
        <v>609657</v>
      </c>
      <c r="AJ8" s="127">
        <v>1546758.8212177067</v>
      </c>
      <c r="AK8" s="127"/>
      <c r="AL8" s="59" t="s">
        <v>49</v>
      </c>
      <c r="AM8" s="62">
        <f>+'BS (R$)'!AM8/VLOOKUP('BS (US$)'!AM$7,Fx!$J$3:$L$35,3,0)</f>
        <v>77323.181198010658</v>
      </c>
      <c r="AN8" s="62">
        <f>+'BS (R$)'!AN8/VLOOKUP('BS (US$)'!AN$7,Fx!$J$3:$L$35,3,0)</f>
        <v>47500.338707492207</v>
      </c>
      <c r="AO8" s="62">
        <f>+'BS (R$)'!AO8/VLOOKUP('BS (US$)'!AO$7,Fx!$J$3:$L$35,3,0)</f>
        <v>44815.632409451391</v>
      </c>
      <c r="AP8" s="63">
        <f>+'BS (R$)'!AP8/VLOOKUP('BS (US$)'!AP$7,Fx!$J$3:$L$35,3,0)</f>
        <v>19005.456255879584</v>
      </c>
      <c r="AQ8" s="63">
        <f>+'BS (R$)'!AQ8/VLOOKUP('BS (US$)'!AQ$7,Fx!$J$3:$L$35,3,0)</f>
        <v>21491.645284435821</v>
      </c>
      <c r="AR8" s="63">
        <f>+'BS (R$)'!AR8/VLOOKUP('BS (US$)'!AR$7,Fx!$J$3:$L$35,3,0)</f>
        <v>12958.427328391877</v>
      </c>
      <c r="AS8" s="63">
        <f>+'BS (R$)'!AS8/VLOOKUP('BS (US$)'!AS$7,Fx!$J$3:$L$35,3,0)</f>
        <v>16152.670127798625</v>
      </c>
      <c r="AT8" s="63">
        <f>+'BS (R$)'!AT8/VLOOKUP('BS (US$)'!AT$7,Fx!$J$3:$L$35,3,0)</f>
        <v>13247.071298727531</v>
      </c>
      <c r="AU8" s="63">
        <f>+'BS (R$)'!AU8/VLOOKUP('BS (US$)'!AU$7,Fx!$J$3:$L$35,3,0)</f>
        <v>20117.434256296088</v>
      </c>
      <c r="AV8" s="63">
        <f>+'BS (R$)'!AV8/VLOOKUP('BS (US$)'!AV$7,Fx!$J$3:$L$35,3,0)</f>
        <v>15356.984374091844</v>
      </c>
      <c r="AW8" s="63">
        <f>+'BS (R$)'!AW8/VLOOKUP('BS (US$)'!AW$7,Fx!$J$3:$L$35,3,0)</f>
        <v>10071.504420383955</v>
      </c>
      <c r="AX8" s="63">
        <f>+'BS (R$)'!AX8/VLOOKUP('BS (US$)'!AX$7,Fx!$J$3:$L$35,3,0)</f>
        <v>15416.464842367644</v>
      </c>
      <c r="AY8" s="63">
        <f>+'BS (R$)'!AY8/VLOOKUP('BS (US$)'!AY$7,Fx!$J$3:$L$35,3,0)</f>
        <v>16350.654756187367</v>
      </c>
      <c r="AZ8" s="63">
        <f>+'BS (R$)'!AZ8/VLOOKUP('BS (US$)'!AZ$7,Fx!$J$3:$L$35,3,0)</f>
        <v>16325.895016932753</v>
      </c>
      <c r="BA8" s="63">
        <f>+'BS (R$)'!BA8/VLOOKUP('BS (US$)'!BA$7,Fx!$J$3:$L$35,3,0)</f>
        <v>20356.535193851796</v>
      </c>
      <c r="BB8" s="63">
        <f>+'BS (R$)'!BB8/VLOOKUP('BS (US$)'!BB$7,Fx!$J$3:$L$35,3,0)</f>
        <v>21293.584905660377</v>
      </c>
      <c r="BC8" s="63">
        <f>+'BS (R$)'!BC8/VLOOKUP('BS (US$)'!BC$7,Fx!$J$3:$L$35,3,0)</f>
        <v>22053.190523736044</v>
      </c>
      <c r="BD8" s="63">
        <f>+'BS (R$)'!BD8/VLOOKUP('BS (US$)'!BD$7,Fx!$J$3:$L$35,3,0)</f>
        <v>23631.064455391916</v>
      </c>
      <c r="BE8" s="63">
        <f>+'BS (R$)'!BE8/VLOOKUP('BS (US$)'!BE$7,Fx!$J$3:$L$35,3,0)</f>
        <v>22926.823244671654</v>
      </c>
      <c r="BF8" s="63">
        <f>+'BS (R$)'!BF8/VLOOKUP('BS (US$)'!BF$7,Fx!$J$3:$L$35,3,0)</f>
        <v>18875.090178295373</v>
      </c>
      <c r="BG8" s="63">
        <f>+'BS (R$)'!BG8/VLOOKUP('BS (US$)'!BG$7,Fx!$J$3:$L$35,3,0)</f>
        <v>32467.704537926464</v>
      </c>
      <c r="BH8" s="63">
        <f>+'BS (R$)'!BH8/VLOOKUP('BS (US$)'!BH$7,Fx!$J$3:$L$35,3,0)</f>
        <v>32858.255451713398</v>
      </c>
      <c r="BI8" s="63">
        <f>+'BS (R$)'!BI8/VLOOKUP('BS (US$)'!BI$7,Fx!$J$3:$L$35,3,0)</f>
        <v>31218.355953412265</v>
      </c>
      <c r="BJ8" s="63">
        <f>+'BS (R$)'!BJ8/VLOOKUP('BS (US$)'!BJ$7,Fx!$J$3:$L$35,3,0)</f>
        <v>16757.982095516196</v>
      </c>
      <c r="BK8" s="63">
        <f>+'BS (R$)'!BK8/VLOOKUP('BS (US$)'!BK$7,Fx!$J$3:$L$35,3,0)</f>
        <v>21319.39908556499</v>
      </c>
      <c r="BL8" s="63">
        <f>+'BS (R$)'!BL8/VLOOKUP('BS (US$)'!BL$7,Fx!$J$3:$L$35,3,0)</f>
        <v>28142.908886027046</v>
      </c>
      <c r="BM8" s="63">
        <f>+'BS (R$)'!BM8/VLOOKUP('BS (US$)'!BM$7,Fx!$J$3:$L$35,3,0)</f>
        <v>50143.977191732003</v>
      </c>
      <c r="BN8" s="63">
        <f>+'BS (R$)'!BN8/VLOOKUP('BS (US$)'!BN$7,Fx!$J$3:$L$35,3,0)</f>
        <v>45608.340966092692</v>
      </c>
      <c r="BO8" s="63">
        <f>+'BS (R$)'!BO8/VLOOKUP('BS (US$)'!BO$7,Fx!$J$3:$L$35,3,0)</f>
        <v>21217.403653276055</v>
      </c>
      <c r="BP8" s="63">
        <f>+'BS (R$)'!BP8/VLOOKUP('BS (US$)'!BP$7,Fx!$J$3:$L$35,3,0)</f>
        <v>30666.45202833226</v>
      </c>
      <c r="BQ8" s="63">
        <f>+'BS (R$)'!BQ8/VLOOKUP('BS (US$)'!BQ$7,Fx!$J$3:$L$35,3,0)</f>
        <v>37627.206811474811</v>
      </c>
      <c r="BR8" s="63">
        <v>52362</v>
      </c>
      <c r="BS8" s="63">
        <v>55466</v>
      </c>
      <c r="BT8" s="63">
        <v>60469</v>
      </c>
      <c r="BU8" s="63">
        <v>61791.866654033598</v>
      </c>
    </row>
    <row r="9" spans="1:73" ht="20.100000000000001" customHeight="1">
      <c r="A9" s="59" t="s">
        <v>131</v>
      </c>
      <c r="B9" s="60">
        <f>+'BS (R$)'!B9/VLOOKUP('BS (US$)'!B$7,Fx!$J$3:$L$35,3,0)</f>
        <v>53400.818625940759</v>
      </c>
      <c r="C9" s="60">
        <f>+'BS (R$)'!C9/VLOOKUP('BS (US$)'!C$7,Fx!$J$3:$L$35,3,0)</f>
        <v>6994.5355191256822</v>
      </c>
      <c r="D9" s="60">
        <f>+'BS (R$)'!D9/VLOOKUP('BS (US$)'!D$7,Fx!$J$3:$L$35,3,0)</f>
        <v>2539.4489412149455</v>
      </c>
      <c r="E9" s="61">
        <f>+'BS (R$)'!E9/VLOOKUP('BS (US$)'!E$7,Fx!$J$3:$L$35,3,0)</f>
        <v>36994.167450611472</v>
      </c>
      <c r="F9" s="61">
        <f>+'BS (R$)'!F9/VLOOKUP('BS (US$)'!F$7,Fx!$J$3:$L$35,3,0)</f>
        <v>16563.92765504725</v>
      </c>
      <c r="G9" s="61">
        <f>+'BS (R$)'!G9/VLOOKUP('BS (US$)'!G$7,Fx!$J$3:$L$35,3,0)</f>
        <v>8952.9487592652258</v>
      </c>
      <c r="H9" s="61">
        <f>+'BS (R$)'!H9/VLOOKUP('BS (US$)'!H$7,Fx!$J$3:$L$35,3,0)</f>
        <v>63332.468010432764</v>
      </c>
      <c r="I9" s="61">
        <f>+'BS (R$)'!I9/VLOOKUP('BS (US$)'!I$7,Fx!$J$3:$L$35,3,0)</f>
        <v>53799.737426782471</v>
      </c>
      <c r="J9" s="61">
        <f>+'BS (R$)'!J9/VLOOKUP('BS (US$)'!J$7,Fx!$J$3:$L$35,3,0)</f>
        <v>91793.794350911368</v>
      </c>
      <c r="K9" s="61">
        <f>+'BS (R$)'!K9/VLOOKUP('BS (US$)'!K$7,Fx!$J$3:$L$35,3,0)</f>
        <v>128005.9150494803</v>
      </c>
      <c r="L9" s="61">
        <f>+'BS (R$)'!L9/VLOOKUP('BS (US$)'!L$7,Fx!$J$3:$L$35,3,0)</f>
        <v>158050.81943992883</v>
      </c>
      <c r="M9" s="61">
        <f>+'BS (R$)'!M9/VLOOKUP('BS (US$)'!M$7,Fx!$J$3:$L$35,3,0)</f>
        <v>167913.19645743078</v>
      </c>
      <c r="N9" s="61">
        <f>+'BS (R$)'!N9/VLOOKUP('BS (US$)'!N$7,Fx!$J$3:$L$35,3,0)</f>
        <v>207984.82374411679</v>
      </c>
      <c r="O9" s="61">
        <f>+'BS (R$)'!O9/VLOOKUP('BS (US$)'!O$7,Fx!$J$3:$L$35,3,0)</f>
        <v>186099.41944847605</v>
      </c>
      <c r="P9" s="61">
        <f>+'BS (R$)'!P9/VLOOKUP('BS (US$)'!P$7,Fx!$J$3:$L$35,3,0)</f>
        <v>207387.33917525536</v>
      </c>
      <c r="Q9" s="127">
        <f>+'BS (R$)'!Q9/VLOOKUP('BS (US$)'!Q$7,Fx!$J$3:$L$35,3,0)</f>
        <v>154524.67924528301</v>
      </c>
      <c r="R9" s="127">
        <f>+'BS (R$)'!R9/VLOOKUP('BS (US$)'!R$7,Fx!$J$3:$L$35,3,0)</f>
        <v>143952.07406735045</v>
      </c>
      <c r="S9" s="127">
        <f>+'BS (R$)'!S9/VLOOKUP('BS (US$)'!S$7,Fx!$J$3:$L$35,3,0)</f>
        <v>168216.19251502413</v>
      </c>
      <c r="T9" s="127">
        <f>+'BS (R$)'!T9/VLOOKUP('BS (US$)'!T$7,Fx!$J$3:$L$35,3,0)</f>
        <v>123962.11503790965</v>
      </c>
      <c r="U9" s="127">
        <f>+'BS (R$)'!U9/VLOOKUP('BS (US$)'!U$7,Fx!$J$3:$L$35,3,0)</f>
        <v>156508.55405544676</v>
      </c>
      <c r="V9" s="61">
        <f>+'BS (R$)'!V9/VLOOKUP('BS (US$)'!V$7,Fx!$J$3:$L$35,3,0)</f>
        <v>41376.665732412665</v>
      </c>
      <c r="W9" s="61">
        <f>+'BS (R$)'!W9/VLOOKUP('BS (US$)'!W$7,Fx!$J$3:$L$35,3,0)</f>
        <v>34494.288681204569</v>
      </c>
      <c r="X9" s="61">
        <f>+'BS (R$)'!X9/VLOOKUP('BS (US$)'!X$7,Fx!$J$3:$L$35,3,0)</f>
        <v>60641.784579844069</v>
      </c>
      <c r="Y9" s="61">
        <f>+'BS (R$)'!Y9/VLOOKUP('BS (US$)'!Y$7,Fx!$J$3:$L$35,3,0)</f>
        <v>43474.276712644561</v>
      </c>
      <c r="Z9" s="61">
        <f>+'BS (R$)'!Z9/VLOOKUP('BS (US$)'!Z$7,Fx!$J$3:$L$35,3,0)</f>
        <v>19602.528143850617</v>
      </c>
      <c r="AA9" s="127">
        <f>+'BS (R$)'!AA9/VLOOKUP('BS (US$)'!AA$7,Fx!$J$3:$L$35,3,0)</f>
        <v>4845.661622665808</v>
      </c>
      <c r="AB9" s="127">
        <f>+'BS (R$)'!AB9/VLOOKUP('BS (US$)'!AB$7,Fx!$J$3:$L$35,3,0)</f>
        <v>6060.0498930862441</v>
      </c>
      <c r="AC9" s="127">
        <f>+'BS (R$)'!AC9/VLOOKUP('BS (US$)'!AC$7,Fx!$J$3:$L$35,3,0)</f>
        <v>4388.3610354636121</v>
      </c>
      <c r="AD9" s="127">
        <f>+'BS (R$)'!AD9/VLOOKUP('BS (US$)'!AD$7,Fx!$J$3:$L$35,3,0)</f>
        <v>13814.282924751034</v>
      </c>
      <c r="AE9" s="127">
        <f>+'BS (R$)'!AE9/VLOOKUP('BS (US$)'!AE$7,Fx!$J$3:$L$35,3,0)</f>
        <v>228407.92015453961</v>
      </c>
      <c r="AF9" s="127">
        <f>+'BS (R$)'!AF9/VLOOKUP('BS (US$)'!AF$7,Fx!$J$3:$L$35,3,0)</f>
        <v>473468.42377580487</v>
      </c>
      <c r="AG9" s="127">
        <v>659472</v>
      </c>
      <c r="AH9" s="127">
        <v>496433</v>
      </c>
      <c r="AI9" s="127">
        <v>642610</v>
      </c>
      <c r="AJ9" s="127">
        <v>171804.62088613916</v>
      </c>
      <c r="AK9" s="127"/>
      <c r="AL9" s="64" t="s">
        <v>50</v>
      </c>
      <c r="AM9" s="62">
        <f>+'BS (R$)'!AM9/VLOOKUP('BS (US$)'!AM$7,Fx!$J$3:$L$35,3,0)</f>
        <v>5479.952466880859</v>
      </c>
      <c r="AN9" s="62">
        <f>+'BS (R$)'!AN9/VLOOKUP('BS (US$)'!AN$7,Fx!$J$3:$L$35,3,0)</f>
        <v>5662.7376597570337</v>
      </c>
      <c r="AO9" s="62">
        <f>+'BS (R$)'!AO9/VLOOKUP('BS (US$)'!AO$7,Fx!$J$3:$L$35,3,0)</f>
        <v>3641.9753086419751</v>
      </c>
      <c r="AP9" s="63">
        <f>+'BS (R$)'!AP9/VLOOKUP('BS (US$)'!AP$7,Fx!$J$3:$L$35,3,0)</f>
        <v>2799.2474129821258</v>
      </c>
      <c r="AQ9" s="63">
        <f>+'BS (R$)'!AQ9/VLOOKUP('BS (US$)'!AQ$7,Fx!$J$3:$L$35,3,0)</f>
        <v>2262.6572376243817</v>
      </c>
      <c r="AR9" s="63">
        <f>+'BS (R$)'!AR9/VLOOKUP('BS (US$)'!AR$7,Fx!$J$3:$L$35,3,0)</f>
        <v>1907.1865936190782</v>
      </c>
      <c r="AS9" s="63">
        <f>+'BS (R$)'!AS9/VLOOKUP('BS (US$)'!AS$7,Fx!$J$3:$L$35,3,0)</f>
        <v>1392.9674102960166</v>
      </c>
      <c r="AT9" s="63">
        <f>+'BS (R$)'!AT9/VLOOKUP('BS (US$)'!AT$7,Fx!$J$3:$L$35,3,0)</f>
        <v>1861.4926277519694</v>
      </c>
      <c r="AU9" s="63">
        <f>+'BS (R$)'!AU9/VLOOKUP('BS (US$)'!AU$7,Fx!$J$3:$L$35,3,0)</f>
        <v>2100.1808821483232</v>
      </c>
      <c r="AV9" s="63">
        <f>+'BS (R$)'!AV9/VLOOKUP('BS (US$)'!AV$7,Fx!$J$3:$L$35,3,0)</f>
        <v>1941.7036596751109</v>
      </c>
      <c r="AW9" s="63">
        <f>+'BS (R$)'!AW9/VLOOKUP('BS (US$)'!AW$7,Fx!$J$3:$L$35,3,0)</f>
        <v>1584.8776400944701</v>
      </c>
      <c r="AX9" s="63">
        <f>+'BS (R$)'!AX9/VLOOKUP('BS (US$)'!AX$7,Fx!$J$3:$L$35,3,0)</f>
        <v>3118.819885089255</v>
      </c>
      <c r="AY9" s="63">
        <f>+'BS (R$)'!AY9/VLOOKUP('BS (US$)'!AY$7,Fx!$J$3:$L$35,3,0)</f>
        <v>2066.4041238433706</v>
      </c>
      <c r="AZ9" s="63">
        <f>+'BS (R$)'!AZ9/VLOOKUP('BS (US$)'!AZ$7,Fx!$J$3:$L$35,3,0)</f>
        <v>1943.9404934687955</v>
      </c>
      <c r="BA9" s="63">
        <f>+'BS (R$)'!BA9/VLOOKUP('BS (US$)'!BA$7,Fx!$J$3:$L$35,3,0)</f>
        <v>990.61917517948064</v>
      </c>
      <c r="BB9" s="63">
        <f>+'BS (R$)'!BB9/VLOOKUP('BS (US$)'!BB$7,Fx!$J$3:$L$35,3,0)</f>
        <v>3012.5283018867926</v>
      </c>
      <c r="BC9" s="63">
        <f>+'BS (R$)'!BC9/VLOOKUP('BS (US$)'!BC$7,Fx!$J$3:$L$35,3,0)</f>
        <v>2140.3285830988475</v>
      </c>
      <c r="BD9" s="63">
        <f>+'BS (R$)'!BD9/VLOOKUP('BS (US$)'!BD$7,Fx!$J$3:$L$35,3,0)</f>
        <v>2062.3662015423897</v>
      </c>
      <c r="BE9" s="63">
        <f>+'BS (R$)'!BE9/VLOOKUP('BS (US$)'!BE$7,Fx!$J$3:$L$35,3,0)</f>
        <v>1282.2602553653899</v>
      </c>
      <c r="BF9" s="63">
        <f>+'BS (R$)'!BF9/VLOOKUP('BS (US$)'!BF$7,Fx!$J$3:$L$35,3,0)</f>
        <v>3844.9448624136862</v>
      </c>
      <c r="BG9" s="63">
        <f>+'BS (R$)'!BG9/VLOOKUP('BS (US$)'!BG$7,Fx!$J$3:$L$35,3,0)</f>
        <v>5526.7918567024226</v>
      </c>
      <c r="BH9" s="63">
        <f>+'BS (R$)'!BH9/VLOOKUP('BS (US$)'!BH$7,Fx!$J$3:$L$35,3,0)</f>
        <v>8467.8089304257537</v>
      </c>
      <c r="BI9" s="63">
        <f>+'BS (R$)'!BI9/VLOOKUP('BS (US$)'!BI$7,Fx!$J$3:$L$35,3,0)</f>
        <v>8688.9979786312451</v>
      </c>
      <c r="BJ9" s="63">
        <f>+'BS (R$)'!BJ9/VLOOKUP('BS (US$)'!BJ$7,Fx!$J$3:$L$35,3,0)</f>
        <v>7561.1864602143924</v>
      </c>
      <c r="BK9" s="63">
        <f>+'BS (R$)'!BK9/VLOOKUP('BS (US$)'!BK$7,Fx!$J$3:$L$35,3,0)</f>
        <v>7772.1212586928959</v>
      </c>
      <c r="BL9" s="63">
        <f>+'BS (R$)'!BL9/VLOOKUP('BS (US$)'!BL$7,Fx!$J$3:$L$35,3,0)</f>
        <v>10194.583065035416</v>
      </c>
      <c r="BM9" s="63">
        <f>+'BS (R$)'!BM9/VLOOKUP('BS (US$)'!BM$7,Fx!$J$3:$L$35,3,0)</f>
        <v>10344.618674269423</v>
      </c>
      <c r="BN9" s="63">
        <f>+'BS (R$)'!BN9/VLOOKUP('BS (US$)'!BN$7,Fx!$J$3:$L$35,3,0)</f>
        <v>10561.551945927222</v>
      </c>
      <c r="BO9" s="63">
        <f>+'BS (R$)'!BO9/VLOOKUP('BS (US$)'!BO$7,Fx!$J$3:$L$35,3,0)</f>
        <v>7296.0786750217458</v>
      </c>
      <c r="BP9" s="63">
        <f>+'BS (R$)'!BP9/VLOOKUP('BS (US$)'!BP$7,Fx!$J$3:$L$35,3,0)</f>
        <v>15076.26368319382</v>
      </c>
      <c r="BQ9" s="63">
        <f>+'BS (R$)'!BQ9/VLOOKUP('BS (US$)'!BQ$7,Fx!$J$3:$L$35,3,0)</f>
        <v>19454.302872741169</v>
      </c>
      <c r="BR9" s="63">
        <v>23560</v>
      </c>
      <c r="BS9" s="63">
        <v>23593</v>
      </c>
      <c r="BT9" s="63">
        <v>24380</v>
      </c>
      <c r="BU9" s="63">
        <v>23790.480799999998</v>
      </c>
    </row>
    <row r="10" spans="1:73" ht="20.100000000000001" customHeight="1">
      <c r="A10" s="59" t="s">
        <v>58</v>
      </c>
      <c r="B10" s="60">
        <f>+'BS (R$)'!B10/VLOOKUP('BS (US$)'!B$7,Fx!$J$3:$L$35,3,0)</f>
        <v>0</v>
      </c>
      <c r="C10" s="60">
        <f>+'BS (R$)'!C10/VLOOKUP('BS (US$)'!C$7,Fx!$J$3:$L$35,3,0)</f>
        <v>0</v>
      </c>
      <c r="D10" s="60">
        <f>+'BS (R$)'!D10/VLOOKUP('BS (US$)'!D$7,Fx!$J$3:$L$35,3,0)</f>
        <v>0</v>
      </c>
      <c r="E10" s="61">
        <f>+'BS (R$)'!E10/VLOOKUP('BS (US$)'!E$7,Fx!$J$3:$L$35,3,0)</f>
        <v>0</v>
      </c>
      <c r="F10" s="61">
        <f>+'BS (R$)'!F10/VLOOKUP('BS (US$)'!F$7,Fx!$J$3:$L$35,3,0)</f>
        <v>0</v>
      </c>
      <c r="G10" s="61">
        <f>+'BS (R$)'!G10/VLOOKUP('BS (US$)'!G$7,Fx!$J$3:$L$35,3,0)</f>
        <v>0</v>
      </c>
      <c r="H10" s="61">
        <f>+'BS (R$)'!H10/VLOOKUP('BS (US$)'!H$7,Fx!$J$3:$L$35,3,0)</f>
        <v>0</v>
      </c>
      <c r="I10" s="61">
        <f>+'BS (R$)'!I10/VLOOKUP('BS (US$)'!I$7,Fx!$J$3:$L$35,3,0)</f>
        <v>0</v>
      </c>
      <c r="J10" s="61">
        <f>+'BS (R$)'!J10/VLOOKUP('BS (US$)'!J$7,Fx!$J$3:$L$35,3,0)</f>
        <v>0</v>
      </c>
      <c r="K10" s="61">
        <f>+'BS (R$)'!K10/VLOOKUP('BS (US$)'!K$7,Fx!$J$3:$L$35,3,0)</f>
        <v>0</v>
      </c>
      <c r="L10" s="61">
        <f>+'BS (R$)'!L10/VLOOKUP('BS (US$)'!L$7,Fx!$J$3:$L$35,3,0)</f>
        <v>0</v>
      </c>
      <c r="M10" s="61">
        <f>+'BS (R$)'!M10/VLOOKUP('BS (US$)'!M$7,Fx!$J$3:$L$35,3,0)</f>
        <v>0</v>
      </c>
      <c r="N10" s="61">
        <f>+'BS (R$)'!N10/VLOOKUP('BS (US$)'!N$7,Fx!$J$3:$L$35,3,0)</f>
        <v>3561.2973457560915</v>
      </c>
      <c r="O10" s="61">
        <f>+'BS (R$)'!O10/VLOOKUP('BS (US$)'!O$7,Fx!$J$3:$L$35,3,0)</f>
        <v>6463.7760038703436</v>
      </c>
      <c r="P10" s="61">
        <f>+'BS (R$)'!P10/VLOOKUP('BS (US$)'!P$7,Fx!$J$3:$L$35,3,0)</f>
        <v>3401.3881179037917</v>
      </c>
      <c r="Q10" s="127">
        <f>+'BS (R$)'!Q10/VLOOKUP('BS (US$)'!Q$7,Fx!$J$3:$L$35,3,0)</f>
        <v>5423.3962264150941</v>
      </c>
      <c r="R10" s="127">
        <f>+'BS (R$)'!R10/VLOOKUP('BS (US$)'!R$7,Fx!$J$3:$L$35,3,0)</f>
        <v>0</v>
      </c>
      <c r="S10" s="127">
        <f>+'BS (R$)'!S10/VLOOKUP('BS (US$)'!S$7,Fx!$J$3:$L$35,3,0)</f>
        <v>0</v>
      </c>
      <c r="T10" s="127">
        <f>+'BS (R$)'!T10/VLOOKUP('BS (US$)'!T$7,Fx!$J$3:$L$35,3,0)</f>
        <v>0</v>
      </c>
      <c r="U10" s="127">
        <f>+'BS (R$)'!U10/VLOOKUP('BS (US$)'!U$7,Fx!$J$3:$L$35,3,0)</f>
        <v>2995.9806245491081</v>
      </c>
      <c r="V10" s="61">
        <f>+'BS (R$)'!V10/VLOOKUP('BS (US$)'!V$7,Fx!$J$3:$L$35,3,0)</f>
        <v>3001.5032996152572</v>
      </c>
      <c r="W10" s="61">
        <f>+'BS (R$)'!W10/VLOOKUP('BS (US$)'!W$7,Fx!$J$3:$L$35,3,0)</f>
        <v>15598.390446521289</v>
      </c>
      <c r="X10" s="61">
        <f>+'BS (R$)'!X10/VLOOKUP('BS (US$)'!X$7,Fx!$J$3:$L$35,3,0)</f>
        <v>3032.5344113966698</v>
      </c>
      <c r="Y10" s="61">
        <f>+'BS (R$)'!Y10/VLOOKUP('BS (US$)'!Y$7,Fx!$J$3:$L$35,3,0)</f>
        <v>10032.466285011718</v>
      </c>
      <c r="Z10" s="61">
        <f>+'BS (R$)'!Z10/VLOOKUP('BS (US$)'!Z$7,Fx!$J$3:$L$35,3,0)</f>
        <v>46799.285357513349</v>
      </c>
      <c r="AA10" s="127">
        <f>+'BS (R$)'!AA10/VLOOKUP('BS (US$)'!AA$7,Fx!$J$3:$L$35,3,0)</f>
        <v>55551.955891822283</v>
      </c>
      <c r="AB10" s="127">
        <f>+'BS (R$)'!AB10/VLOOKUP('BS (US$)'!AB$7,Fx!$J$3:$L$35,3,0)</f>
        <v>54236.279401282962</v>
      </c>
      <c r="AC10" s="127">
        <f>+'BS (R$)'!AC10/VLOOKUP('BS (US$)'!AC$7,Fx!$J$3:$L$35,3,0)</f>
        <v>9625.8159515279112</v>
      </c>
      <c r="AD10" s="127">
        <f>+'BS (R$)'!AD10/VLOOKUP('BS (US$)'!AD$7,Fx!$J$3:$L$35,3,0)</f>
        <v>19663.429961124031</v>
      </c>
      <c r="AE10" s="127">
        <f>+'BS (R$)'!AE10/VLOOKUP('BS (US$)'!AE$7,Fx!$J$3:$L$35,3,0)</f>
        <v>3342.5225370251128</v>
      </c>
      <c r="AF10" s="127">
        <f>+'BS (R$)'!AF10/VLOOKUP('BS (US$)'!AF$7,Fx!$J$3:$L$35,3,0)</f>
        <v>0</v>
      </c>
      <c r="AG10" s="127">
        <f>+'BS (R$)'!AG10/VLOOKUP('BS (US$)'!AG$7,Fx!$J$3:$L$35,3,0)</f>
        <v>0</v>
      </c>
      <c r="AH10" s="127">
        <v>0</v>
      </c>
      <c r="AI10" s="127">
        <v>0</v>
      </c>
      <c r="AJ10" s="127"/>
      <c r="AK10" s="127"/>
      <c r="AL10" s="64" t="s">
        <v>133</v>
      </c>
      <c r="AM10" s="62">
        <f>+'BS (R$)'!AM10/VLOOKUP('BS (US$)'!AM$7,Fx!$J$3:$L$35,3,0)</f>
        <v>14188.63606355354</v>
      </c>
      <c r="AN10" s="62">
        <f>+'BS (R$)'!AN10/VLOOKUP('BS (US$)'!AN$7,Fx!$J$3:$L$35,3,0)</f>
        <v>13213.205076096283</v>
      </c>
      <c r="AO10" s="62">
        <f>+'BS (R$)'!AO10/VLOOKUP('BS (US$)'!AO$7,Fx!$J$3:$L$35,3,0)</f>
        <v>12545.172103670999</v>
      </c>
      <c r="AP10" s="63">
        <f>+'BS (R$)'!AP10/VLOOKUP('BS (US$)'!AP$7,Fx!$J$3:$L$35,3,0)</f>
        <v>3205.2681091251175</v>
      </c>
      <c r="AQ10" s="63">
        <f>+'BS (R$)'!AQ10/VLOOKUP('BS (US$)'!AQ$7,Fx!$J$3:$L$35,3,0)</f>
        <v>6388.6976656862125</v>
      </c>
      <c r="AR10" s="63">
        <f>+'BS (R$)'!AR10/VLOOKUP('BS (US$)'!AR$7,Fx!$J$3:$L$35,3,0)</f>
        <v>2778.9236223009989</v>
      </c>
      <c r="AS10" s="63">
        <f>+'BS (R$)'!AS10/VLOOKUP('BS (US$)'!AS$7,Fx!$J$3:$L$35,3,0)</f>
        <v>3741.0342740946044</v>
      </c>
      <c r="AT10" s="63">
        <f>+'BS (R$)'!AT10/VLOOKUP('BS (US$)'!AT$7,Fx!$J$3:$L$35,3,0)</f>
        <v>3302.86810745304</v>
      </c>
      <c r="AU10" s="63">
        <f>+'BS (R$)'!AU10/VLOOKUP('BS (US$)'!AU$7,Fx!$J$3:$L$35,3,0)</f>
        <v>3809.6563239181855</v>
      </c>
      <c r="AV10" s="63">
        <f>+'BS (R$)'!AV10/VLOOKUP('BS (US$)'!AV$7,Fx!$J$3:$L$35,3,0)</f>
        <v>3421.5148641737724</v>
      </c>
      <c r="AW10" s="63">
        <f>+'BS (R$)'!AW10/VLOOKUP('BS (US$)'!AW$7,Fx!$J$3:$L$35,3,0)</f>
        <v>3079.8503168200041</v>
      </c>
      <c r="AX10" s="63">
        <f>+'BS (R$)'!AX10/VLOOKUP('BS (US$)'!AX$7,Fx!$J$3:$L$35,3,0)</f>
        <v>4145.9406140759511</v>
      </c>
      <c r="AY10" s="63">
        <f>+'BS (R$)'!AY10/VLOOKUP('BS (US$)'!AY$7,Fx!$J$3:$L$35,3,0)</f>
        <v>6902.6350334582012</v>
      </c>
      <c r="AZ10" s="63">
        <f>+'BS (R$)'!AZ10/VLOOKUP('BS (US$)'!AZ$7,Fx!$J$3:$L$35,3,0)</f>
        <v>7463.4131591678761</v>
      </c>
      <c r="BA10" s="63">
        <f>+'BS (R$)'!BA10/VLOOKUP('BS (US$)'!BA$7,Fx!$J$3:$L$35,3,0)</f>
        <v>5415.8474739365565</v>
      </c>
      <c r="BB10" s="63">
        <f>+'BS (R$)'!BB10/VLOOKUP('BS (US$)'!BB$7,Fx!$J$3:$L$35,3,0)</f>
        <v>6060.6792452830186</v>
      </c>
      <c r="BC10" s="63">
        <f>+'BS (R$)'!BC10/VLOOKUP('BS (US$)'!BC$7,Fx!$J$3:$L$35,3,0)</f>
        <v>7387.9864163553293</v>
      </c>
      <c r="BD10" s="63">
        <f>+'BS (R$)'!BD10/VLOOKUP('BS (US$)'!BD$7,Fx!$J$3:$L$35,3,0)</f>
        <v>8383.7184111253227</v>
      </c>
      <c r="BE10" s="63">
        <f>+'BS (R$)'!BE10/VLOOKUP('BS (US$)'!BE$7,Fx!$J$3:$L$35,3,0)</f>
        <v>12461.957902739374</v>
      </c>
      <c r="BF10" s="63">
        <f>+'BS (R$)'!BF10/VLOOKUP('BS (US$)'!BF$7,Fx!$J$3:$L$35,3,0)</f>
        <v>9535.7106049675349</v>
      </c>
      <c r="BG10" s="63">
        <f>+'BS (R$)'!BG10/VLOOKUP('BS (US$)'!BG$7,Fx!$J$3:$L$35,3,0)</f>
        <v>10997.27367696894</v>
      </c>
      <c r="BH10" s="63">
        <f>+'BS (R$)'!BH10/VLOOKUP('BS (US$)'!BH$7,Fx!$J$3:$L$35,3,0)</f>
        <v>22091.640706126687</v>
      </c>
      <c r="BI10" s="63">
        <f>+'BS (R$)'!BI10/VLOOKUP('BS (US$)'!BI$7,Fx!$J$3:$L$35,3,0)</f>
        <v>13682.982000192513</v>
      </c>
      <c r="BJ10" s="63">
        <f>+'BS (R$)'!BJ10/VLOOKUP('BS (US$)'!BJ$7,Fx!$J$3:$L$35,3,0)</f>
        <v>16029.699926998886</v>
      </c>
      <c r="BK10" s="63">
        <f>+'BS (R$)'!BK10/VLOOKUP('BS (US$)'!BK$7,Fx!$J$3:$L$35,3,0)</f>
        <v>10890.805701771238</v>
      </c>
      <c r="BL10" s="63">
        <f>+'BS (R$)'!BL10/VLOOKUP('BS (US$)'!BL$7,Fx!$J$3:$L$35,3,0)</f>
        <v>9681.6645202833224</v>
      </c>
      <c r="BM10" s="63">
        <f>+'BS (R$)'!BM10/VLOOKUP('BS (US$)'!BM$7,Fx!$J$3:$L$35,3,0)</f>
        <v>13027.797576621526</v>
      </c>
      <c r="BN10" s="63">
        <f>+'BS (R$)'!BN10/VLOOKUP('BS (US$)'!BN$7,Fx!$J$3:$L$35,3,0)</f>
        <v>16892.745312639199</v>
      </c>
      <c r="BO10" s="63">
        <f>+'BS (R$)'!BO10/VLOOKUP('BS (US$)'!BO$7,Fx!$J$3:$L$35,3,0)</f>
        <v>21408.76573234161</v>
      </c>
      <c r="BP10" s="63">
        <f>+'BS (R$)'!BP10/VLOOKUP('BS (US$)'!BP$7,Fx!$J$3:$L$35,3,0)</f>
        <v>19400.152929813266</v>
      </c>
      <c r="BQ10" s="63">
        <f>+'BS (R$)'!BQ10/VLOOKUP('BS (US$)'!BQ$7,Fx!$J$3:$L$35,3,0)</f>
        <v>23214.061881321257</v>
      </c>
      <c r="BR10" s="63">
        <v>32914</v>
      </c>
      <c r="BS10" s="63">
        <v>38497</v>
      </c>
      <c r="BT10" s="63">
        <v>57015</v>
      </c>
      <c r="BU10" s="63">
        <v>62411.349514449001</v>
      </c>
    </row>
    <row r="11" spans="1:73" ht="19.5" customHeight="1">
      <c r="A11" s="59" t="s">
        <v>51</v>
      </c>
      <c r="B11" s="62">
        <f>+'BS (R$)'!B11/VLOOKUP('BS (US$)'!B$7,Fx!$J$3:$L$35,3,0)</f>
        <v>6622.9479336296818</v>
      </c>
      <c r="C11" s="62">
        <f>+'BS (R$)'!C11/VLOOKUP('BS (US$)'!C$7,Fx!$J$3:$L$35,3,0)</f>
        <v>9421.9392132953981</v>
      </c>
      <c r="D11" s="62">
        <f>+'BS (R$)'!D11/VLOOKUP('BS (US$)'!D$7,Fx!$J$3:$L$35,3,0)</f>
        <v>8009.9746545662656</v>
      </c>
      <c r="E11" s="63">
        <f>+'BS (R$)'!E11/VLOOKUP('BS (US$)'!E$7,Fx!$J$3:$L$35,3,0)</f>
        <v>690.49858889934148</v>
      </c>
      <c r="F11" s="63">
        <f>+'BS (R$)'!F11/VLOOKUP('BS (US$)'!F$7,Fx!$J$3:$L$35,3,0)</f>
        <v>551.97446648726452</v>
      </c>
      <c r="G11" s="63">
        <f>+'BS (R$)'!G11/VLOOKUP('BS (US$)'!G$7,Fx!$J$3:$L$35,3,0)</f>
        <v>1191.4276506606509</v>
      </c>
      <c r="H11" s="63">
        <f>+'BS (R$)'!H11/VLOOKUP('BS (US$)'!H$7,Fx!$J$3:$L$35,3,0)</f>
        <v>62029.356697855204</v>
      </c>
      <c r="I11" s="63">
        <f>+'BS (R$)'!I11/VLOOKUP('BS (US$)'!I$7,Fx!$J$3:$L$35,3,0)</f>
        <v>61729.70107049081</v>
      </c>
      <c r="J11" s="63">
        <f>+'BS (R$)'!J11/VLOOKUP('BS (US$)'!J$7,Fx!$J$3:$L$35,3,0)</f>
        <v>39.515792402949771</v>
      </c>
      <c r="K11" s="63">
        <f>+'BS (R$)'!K11/VLOOKUP('BS (US$)'!K$7,Fx!$J$3:$L$35,3,0)</f>
        <v>26.89882989979461</v>
      </c>
      <c r="L11" s="63">
        <f>+'BS (R$)'!L11/VLOOKUP('BS (US$)'!L$7,Fx!$J$3:$L$35,3,0)</f>
        <v>1890.787289513235</v>
      </c>
      <c r="M11" s="63">
        <f>+'BS (R$)'!M11/VLOOKUP('BS (US$)'!M$7,Fx!$J$3:$L$35,3,0)</f>
        <v>9426.5031314204589</v>
      </c>
      <c r="N11" s="63">
        <f>+'BS (R$)'!N11/VLOOKUP('BS (US$)'!N$7,Fx!$J$3:$L$35,3,0)</f>
        <v>13106.97019178433</v>
      </c>
      <c r="O11" s="63">
        <f>+'BS (R$)'!O11/VLOOKUP('BS (US$)'!O$7,Fx!$J$3:$L$35,3,0)</f>
        <v>23939.586357039188</v>
      </c>
      <c r="P11" s="63">
        <f>+'BS (R$)'!P11/VLOOKUP('BS (US$)'!P$7,Fx!$J$3:$L$35,3,0)</f>
        <v>16311.741456201611</v>
      </c>
      <c r="Q11" s="133">
        <f>+'BS (R$)'!Q11/VLOOKUP('BS (US$)'!Q$7,Fx!$J$3:$L$35,3,0)</f>
        <v>18730.867924528302</v>
      </c>
      <c r="R11" s="133">
        <f>+'BS (R$)'!R11/VLOOKUP('BS (US$)'!R$7,Fx!$J$3:$L$35,3,0)</f>
        <v>19277.177695077306</v>
      </c>
      <c r="S11" s="133">
        <f>+'BS (R$)'!S11/VLOOKUP('BS (US$)'!S$7,Fx!$J$3:$L$35,3,0)</f>
        <v>22716.205411260995</v>
      </c>
      <c r="T11" s="133">
        <f>+'BS (R$)'!T11/VLOOKUP('BS (US$)'!T$7,Fx!$J$3:$L$35,3,0)</f>
        <v>9161.7890395396498</v>
      </c>
      <c r="U11" s="133">
        <f>+'BS (R$)'!U11/VLOOKUP('BS (US$)'!U$7,Fx!$J$3:$L$35,3,0)</f>
        <v>9000.3091827269909</v>
      </c>
      <c r="V11" s="63">
        <f>+'BS (R$)'!V11/VLOOKUP('BS (US$)'!V$7,Fx!$J$3:$L$35,3,0)</f>
        <v>4701.5058475807064</v>
      </c>
      <c r="W11" s="63">
        <f>+'BS (R$)'!W11/VLOOKUP('BS (US$)'!W$7,Fx!$J$3:$L$35,3,0)</f>
        <v>9351.7653167185872</v>
      </c>
      <c r="X11" s="63">
        <f>+'BS (R$)'!X11/VLOOKUP('BS (US$)'!X$7,Fx!$J$3:$L$35,3,0)</f>
        <v>20706.275868707289</v>
      </c>
      <c r="Y11" s="63">
        <f>+'BS (R$)'!Y11/VLOOKUP('BS (US$)'!Y$7,Fx!$J$3:$L$35,3,0)</f>
        <v>71963.34575632996</v>
      </c>
      <c r="Z11" s="61">
        <f>+'BS (R$)'!Z11/VLOOKUP('BS (US$)'!Z$7,Fx!$J$3:$L$35,3,0)</f>
        <v>41078.49540861413</v>
      </c>
      <c r="AA11" s="127">
        <f>+'BS (R$)'!AA11/VLOOKUP('BS (US$)'!AA$7,Fx!$J$3:$L$35,3,0)</f>
        <v>42344.856728911785</v>
      </c>
      <c r="AB11" s="127">
        <f>+'BS (R$)'!AB11/VLOOKUP('BS (US$)'!AB$7,Fx!$J$3:$L$35,3,0)</f>
        <v>35264.967925873127</v>
      </c>
      <c r="AC11" s="127">
        <f>+'BS (R$)'!AC11/VLOOKUP('BS (US$)'!AC$7,Fx!$J$3:$L$35,3,0)</f>
        <v>74348.215801201586</v>
      </c>
      <c r="AD11" s="127">
        <f>+'BS (R$)'!AD11/VLOOKUP('BS (US$)'!AD$7,Fx!$J$3:$L$35,3,0)</f>
        <v>4006.1775513464577</v>
      </c>
      <c r="AE11" s="127">
        <f>+'BS (R$)'!AE11/VLOOKUP('BS (US$)'!AE$7,Fx!$J$3:$L$35,3,0)</f>
        <v>66312.781712813914</v>
      </c>
      <c r="AF11" s="127">
        <f>+'BS (R$)'!AF11/VLOOKUP('BS (US$)'!AF$7,Fx!$J$3:$L$35,3,0)</f>
        <v>53603.99911059688</v>
      </c>
      <c r="AG11" s="127">
        <v>163970</v>
      </c>
      <c r="AH11" s="127">
        <v>178392</v>
      </c>
      <c r="AI11" s="127">
        <v>169717</v>
      </c>
      <c r="AJ11" s="127">
        <v>199631.67411561983</v>
      </c>
      <c r="AK11" s="127"/>
      <c r="AL11" s="64" t="s">
        <v>128</v>
      </c>
      <c r="AM11" s="65">
        <f>+'BS (R$)'!AM11/VLOOKUP('BS (US$)'!AM$7,Fx!$J$3:$L$35,3,0)</f>
        <v>0</v>
      </c>
      <c r="AN11" s="65">
        <f>+'BS (R$)'!AN11/VLOOKUP('BS (US$)'!AN$7,Fx!$J$3:$L$35,3,0)</f>
        <v>0</v>
      </c>
      <c r="AO11" s="65">
        <f>+'BS (R$)'!AO11/VLOOKUP('BS (US$)'!AO$7,Fx!$J$3:$L$35,3,0)</f>
        <v>0</v>
      </c>
      <c r="AP11" s="66">
        <f>+'BS (R$)'!AP11/VLOOKUP('BS (US$)'!AP$7,Fx!$J$3:$L$35,3,0)</f>
        <v>0</v>
      </c>
      <c r="AQ11" s="66">
        <f>+'BS (R$)'!AQ11/VLOOKUP('BS (US$)'!AQ$7,Fx!$J$3:$L$35,3,0)</f>
        <v>0</v>
      </c>
      <c r="AR11" s="66">
        <f>+'BS (R$)'!AR11/VLOOKUP('BS (US$)'!AR$7,Fx!$J$3:$L$35,3,0)</f>
        <v>0</v>
      </c>
      <c r="AS11" s="66">
        <f>+'BS (R$)'!AS11/VLOOKUP('BS (US$)'!AS$7,Fx!$J$3:$L$35,3,0)</f>
        <v>0</v>
      </c>
      <c r="AT11" s="66">
        <f>+'BS (R$)'!AT11/VLOOKUP('BS (US$)'!AT$7,Fx!$J$3:$L$35,3,0)</f>
        <v>0</v>
      </c>
      <c r="AU11" s="66">
        <f>+'BS (R$)'!AU11/VLOOKUP('BS (US$)'!AU$7,Fx!$J$3:$L$35,3,0)</f>
        <v>0</v>
      </c>
      <c r="AV11" s="66">
        <f>+'BS (R$)'!AV11/VLOOKUP('BS (US$)'!AV$7,Fx!$J$3:$L$35,3,0)</f>
        <v>0</v>
      </c>
      <c r="AW11" s="66">
        <f>+'BS (R$)'!AW11/VLOOKUP('BS (US$)'!AW$7,Fx!$J$3:$L$35,3,0)</f>
        <v>0</v>
      </c>
      <c r="AX11" s="66">
        <f>+'BS (R$)'!AX11/VLOOKUP('BS (US$)'!AX$7,Fx!$J$3:$L$35,3,0)</f>
        <v>0</v>
      </c>
      <c r="AY11" s="66">
        <f>+'BS (R$)'!AY11/VLOOKUP('BS (US$)'!AY$7,Fx!$J$3:$L$35,3,0)</f>
        <v>39655.172413793101</v>
      </c>
      <c r="AZ11" s="66">
        <f>+'BS (R$)'!AZ11/VLOOKUP('BS (US$)'!AZ$7,Fx!$J$3:$L$35,3,0)</f>
        <v>37593.130140299952</v>
      </c>
      <c r="BA11" s="66">
        <f>+'BS (R$)'!BA11/VLOOKUP('BS (US$)'!BA$7,Fx!$J$3:$L$35,3,0)</f>
        <v>22540.956842404885</v>
      </c>
      <c r="BB11" s="66">
        <f>+'BS (R$)'!BB11/VLOOKUP('BS (US$)'!BB$7,Fx!$J$3:$L$35,3,0)</f>
        <v>22644.830188679247</v>
      </c>
      <c r="BC11" s="66">
        <f>+'BS (R$)'!BC11/VLOOKUP('BS (US$)'!BC$7,Fx!$J$3:$L$35,3,0)</f>
        <v>22824.422861638075</v>
      </c>
      <c r="BD11" s="66">
        <f>+'BS (R$)'!BD11/VLOOKUP('BS (US$)'!BD$7,Fx!$J$3:$L$35,3,0)</f>
        <v>51369.83828118955</v>
      </c>
      <c r="BE11" s="66">
        <f>+'BS (R$)'!BE11/VLOOKUP('BS (US$)'!BE$7,Fx!$J$3:$L$35,3,0)</f>
        <v>0</v>
      </c>
      <c r="BF11" s="66">
        <f>+'BS (R$)'!BF11/VLOOKUP('BS (US$)'!BF$7,Fx!$J$3:$L$35,3,0)</f>
        <v>57311.398536535089</v>
      </c>
      <c r="BG11" s="66">
        <f>+'BS (R$)'!BG11/VLOOKUP('BS (US$)'!BG$7,Fx!$J$3:$L$35,3,0)</f>
        <v>122945.19326317935</v>
      </c>
      <c r="BH11" s="63">
        <f>+'BS (R$)'!BH11/VLOOKUP('BS (US$)'!BH$7,Fx!$J$3:$L$35,3,0)</f>
        <v>147192.36760124611</v>
      </c>
      <c r="BI11" s="63">
        <f>+'BS (R$)'!BI11/VLOOKUP('BS (US$)'!BI$7,Fx!$J$3:$L$35,3,0)</f>
        <v>204088.21830782559</v>
      </c>
      <c r="BJ11" s="63">
        <f>+'BS (R$)'!BJ11/VLOOKUP('BS (US$)'!BJ$7,Fx!$J$3:$L$35,3,0)</f>
        <v>235199.21619856302</v>
      </c>
      <c r="BK11" s="63">
        <f>+'BS (R$)'!BK11/VLOOKUP('BS (US$)'!BK$7,Fx!$J$3:$L$35,3,0)</f>
        <v>349830.56057171401</v>
      </c>
      <c r="BL11" s="63">
        <f>+'BS (R$)'!BL11/VLOOKUP('BS (US$)'!BL$7,Fx!$J$3:$L$35,3,0)</f>
        <v>276426.87540244689</v>
      </c>
      <c r="BM11" s="63">
        <f>+'BS (R$)'!BM11/VLOOKUP('BS (US$)'!BM$7,Fx!$J$3:$L$35,3,0)</f>
        <v>241505.1674982181</v>
      </c>
      <c r="BN11" s="63">
        <f>+'BS (R$)'!BN11/VLOOKUP('BS (US$)'!BN$7,Fx!$J$3:$L$35,3,0)</f>
        <v>292638.81523791951</v>
      </c>
      <c r="BO11" s="63">
        <f>+'BS (R$)'!BO11/VLOOKUP('BS (US$)'!BO$7,Fx!$J$3:$L$35,3,0)</f>
        <v>334177.83537180693</v>
      </c>
      <c r="BP11" s="63">
        <f>+'BS (R$)'!BP11/VLOOKUP('BS (US$)'!BP$7,Fx!$J$3:$L$35,3,0)</f>
        <v>94008.370895041851</v>
      </c>
      <c r="BQ11" s="63">
        <f>+'BS (R$)'!BQ11/VLOOKUP('BS (US$)'!BQ$7,Fx!$J$3:$L$35,3,0)</f>
        <v>36743.580555819055</v>
      </c>
      <c r="BR11" s="63">
        <f>+'BS (R$)'!BR11/VLOOKUP('BS (US$)'!BR$7,Fx!$J$3:$L$35,3,0)</f>
        <v>99.258700841814303</v>
      </c>
      <c r="BS11" s="63">
        <v>9905.0186300000005</v>
      </c>
      <c r="BT11" s="63">
        <v>4794</v>
      </c>
      <c r="BU11" s="63">
        <v>83455.060300000012</v>
      </c>
    </row>
    <row r="12" spans="1:73" ht="21.75" customHeight="1">
      <c r="A12" s="59" t="s">
        <v>83</v>
      </c>
      <c r="B12" s="65">
        <f>+'BS (R$)'!B12/VLOOKUP('BS (US$)'!B$7,Fx!$J$3:$L$35,3,0)</f>
        <v>11379.780819506184</v>
      </c>
      <c r="C12" s="65">
        <f>+'BS (R$)'!C12/VLOOKUP('BS (US$)'!C$7,Fx!$J$3:$L$35,3,0)</f>
        <v>5537.1900826446281</v>
      </c>
      <c r="D12" s="65">
        <f>+'BS (R$)'!D12/VLOOKUP('BS (US$)'!D$7,Fx!$J$3:$L$35,3,0)</f>
        <v>3265.472978497261</v>
      </c>
      <c r="E12" s="66">
        <f>+'BS (R$)'!E12/VLOOKUP('BS (US$)'!E$7,Fx!$J$3:$L$35,3,0)</f>
        <v>3305.3621825023515</v>
      </c>
      <c r="F12" s="66">
        <f>+'BS (R$)'!F12/VLOOKUP('BS (US$)'!F$7,Fx!$J$3:$L$35,3,0)</f>
        <v>25767.257024845108</v>
      </c>
      <c r="G12" s="66">
        <f>+'BS (R$)'!G12/VLOOKUP('BS (US$)'!G$7,Fx!$J$3:$L$35,3,0)</f>
        <v>20363.519174991943</v>
      </c>
      <c r="H12" s="66">
        <f>+'BS (R$)'!H12/VLOOKUP('BS (US$)'!H$7,Fx!$J$3:$L$35,3,0)</f>
        <v>2347.1132838198282</v>
      </c>
      <c r="I12" s="66">
        <f>+'BS (R$)'!I12/VLOOKUP('BS (US$)'!I$7,Fx!$J$3:$L$35,3,0)</f>
        <v>6382.2965057564134</v>
      </c>
      <c r="J12" s="66">
        <f>+'BS (R$)'!J12/VLOOKUP('BS (US$)'!J$7,Fx!$J$3:$L$35,3,0)</f>
        <v>34314.178377626267</v>
      </c>
      <c r="K12" s="66">
        <f>+'BS (R$)'!K12/VLOOKUP('BS (US$)'!K$7,Fx!$J$3:$L$35,3,0)</f>
        <v>26043.919700123817</v>
      </c>
      <c r="L12" s="66">
        <f>+'BS (R$)'!L12/VLOOKUP('BS (US$)'!L$7,Fx!$J$3:$L$35,3,0)</f>
        <v>33900.193865432942</v>
      </c>
      <c r="M12" s="66">
        <f>+'BS (R$)'!M12/VLOOKUP('BS (US$)'!M$7,Fx!$J$3:$L$35,3,0)</f>
        <v>10198.05890391412</v>
      </c>
      <c r="N12" s="66">
        <f>+'BS (R$)'!N12/VLOOKUP('BS (US$)'!N$7,Fx!$J$3:$L$35,3,0)</f>
        <v>20274.709441936415</v>
      </c>
      <c r="O12" s="63">
        <f>+'BS (R$)'!O12/VLOOKUP('BS (US$)'!O$7,Fx!$J$3:$L$35,3,0)</f>
        <v>12812.348814707306</v>
      </c>
      <c r="P12" s="63">
        <f>+'BS (R$)'!P12/VLOOKUP('BS (US$)'!P$7,Fx!$J$3:$L$35,3,0)</f>
        <v>18022.301509895588</v>
      </c>
      <c r="Q12" s="133">
        <f>+'BS (R$)'!Q12/VLOOKUP('BS (US$)'!Q$7,Fx!$J$3:$L$35,3,0)</f>
        <v>12429.886792452829</v>
      </c>
      <c r="R12" s="133">
        <f>+'BS (R$)'!R12/VLOOKUP('BS (US$)'!R$7,Fx!$J$3:$L$35,3,0)</f>
        <v>18170.100753381139</v>
      </c>
      <c r="S12" s="133">
        <f>+'BS (R$)'!S12/VLOOKUP('BS (US$)'!S$7,Fx!$J$3:$L$35,3,0)</f>
        <v>12276.185808980939</v>
      </c>
      <c r="T12" s="133">
        <f>+'BS (R$)'!T12/VLOOKUP('BS (US$)'!T$7,Fx!$J$3:$L$35,3,0)</f>
        <v>19634.239707589339</v>
      </c>
      <c r="U12" s="133">
        <f>+'BS (R$)'!U12/VLOOKUP('BS (US$)'!U$7,Fx!$J$3:$L$35,3,0)</f>
        <v>14483.66484592394</v>
      </c>
      <c r="V12" s="63">
        <f>+'BS (R$)'!V12/VLOOKUP('BS (US$)'!V$7,Fx!$J$3:$L$35,3,0)</f>
        <v>41787.907355976255</v>
      </c>
      <c r="W12" s="63">
        <f>+'BS (R$)'!W12/VLOOKUP('BS (US$)'!W$7,Fx!$J$3:$L$35,3,0)</f>
        <v>23888.629283489099</v>
      </c>
      <c r="X12" s="63">
        <f>+'BS (R$)'!X12/VLOOKUP('BS (US$)'!X$7,Fx!$J$3:$L$35,3,0)</f>
        <v>29734.57503128309</v>
      </c>
      <c r="Y12" s="63">
        <f>+'BS (R$)'!Y12/VLOOKUP('BS (US$)'!Y$7,Fx!$J$3:$L$35,3,0)</f>
        <v>23072.386368002459</v>
      </c>
      <c r="Z12" s="61">
        <f>+'BS (R$)'!Z12/VLOOKUP('BS (US$)'!Z$7,Fx!$J$3:$L$35,3,0)</f>
        <v>29019.857835986611</v>
      </c>
      <c r="AA12" s="127">
        <f>+'BS (R$)'!AA12/VLOOKUP('BS (US$)'!AA$7,Fx!$J$3:$L$35,3,0)</f>
        <v>49178.404700579529</v>
      </c>
      <c r="AB12" s="127">
        <f>+'BS (R$)'!AB12/VLOOKUP('BS (US$)'!AB$7,Fx!$J$3:$L$35,3,0)</f>
        <v>57961.867426942263</v>
      </c>
      <c r="AC12" s="127">
        <f>+'BS (R$)'!AC12/VLOOKUP('BS (US$)'!AC$7,Fx!$J$3:$L$35,3,0)</f>
        <v>35841.269754500019</v>
      </c>
      <c r="AD12" s="127">
        <f>+'BS (R$)'!AD12/VLOOKUP('BS (US$)'!AD$7,Fx!$J$3:$L$35,3,0)</f>
        <v>66726.430333907294</v>
      </c>
      <c r="AE12" s="127">
        <f>+'BS (R$)'!AE12/VLOOKUP('BS (US$)'!AE$7,Fx!$J$3:$L$35,3,0)</f>
        <v>74198.92949130715</v>
      </c>
      <c r="AF12" s="127">
        <f>+'BS (R$)'!AF12/VLOOKUP('BS (US$)'!AF$7,Fx!$J$3:$L$35,3,0)</f>
        <v>66025.467843706574</v>
      </c>
      <c r="AG12" s="127">
        <v>33953</v>
      </c>
      <c r="AH12" s="127">
        <v>38753</v>
      </c>
      <c r="AI12" s="127">
        <v>27741</v>
      </c>
      <c r="AJ12" s="127">
        <v>31784.451968597739</v>
      </c>
      <c r="AK12" s="127"/>
      <c r="AL12" s="64" t="s">
        <v>132</v>
      </c>
      <c r="AM12" s="62">
        <f>+'BS (R$)'!AM12/VLOOKUP('BS (US$)'!AM$7,Fx!$J$3:$L$35,3,0)</f>
        <v>0</v>
      </c>
      <c r="AN12" s="62">
        <f>+'BS (R$)'!AN12/VLOOKUP('BS (US$)'!AN$7,Fx!$J$3:$L$35,3,0)</f>
        <v>0</v>
      </c>
      <c r="AO12" s="62">
        <f>+'BS (R$)'!AO12/VLOOKUP('BS (US$)'!AO$7,Fx!$J$3:$L$35,3,0)</f>
        <v>0</v>
      </c>
      <c r="AP12" s="63">
        <f>+'BS (R$)'!AP12/VLOOKUP('BS (US$)'!AP$7,Fx!$J$3:$L$35,3,0)</f>
        <v>0</v>
      </c>
      <c r="AQ12" s="63">
        <f>+'BS (R$)'!AQ12/VLOOKUP('BS (US$)'!AQ$7,Fx!$J$3:$L$35,3,0)</f>
        <v>797.92227298329055</v>
      </c>
      <c r="AR12" s="63">
        <f>+'BS (R$)'!AR12/VLOOKUP('BS (US$)'!AR$7,Fx!$J$3:$L$35,3,0)</f>
        <v>556.55816951337408</v>
      </c>
      <c r="AS12" s="63">
        <f>+'BS (R$)'!AS12/VLOOKUP('BS (US$)'!AS$7,Fx!$J$3:$L$35,3,0)</f>
        <v>1130.9559367957256</v>
      </c>
      <c r="AT12" s="63">
        <f>+'BS (R$)'!AT12/VLOOKUP('BS (US$)'!AT$7,Fx!$J$3:$L$35,3,0)</f>
        <v>167.64290042415675</v>
      </c>
      <c r="AU12" s="63">
        <f>+'BS (R$)'!AU12/VLOOKUP('BS (US$)'!AU$7,Fx!$J$3:$L$35,3,0)</f>
        <v>446.08320578822872</v>
      </c>
      <c r="AV12" s="63">
        <f>+'BS (R$)'!AV12/VLOOKUP('BS (US$)'!AV$7,Fx!$J$3:$L$35,3,0)</f>
        <v>219.42482417377232</v>
      </c>
      <c r="AW12" s="63">
        <f>+'BS (R$)'!AW12/VLOOKUP('BS (US$)'!AW$7,Fx!$J$3:$L$35,3,0)</f>
        <v>523.38036070300279</v>
      </c>
      <c r="AX12" s="63">
        <f>+'BS (R$)'!AX12/VLOOKUP('BS (US$)'!AX$7,Fx!$J$3:$L$35,3,0)</f>
        <v>211.38171260023964</v>
      </c>
      <c r="AY12" s="63">
        <f>+'BS (R$)'!AY12/VLOOKUP('BS (US$)'!AY$7,Fx!$J$3:$L$35,3,0)</f>
        <v>13540.165850222522</v>
      </c>
      <c r="AZ12" s="63">
        <f>+'BS (R$)'!AZ12/VLOOKUP('BS (US$)'!AZ$7,Fx!$J$3:$L$35,3,0)</f>
        <v>12481.253023705855</v>
      </c>
      <c r="BA12" s="63">
        <f>+'BS (R$)'!BA12/VLOOKUP('BS (US$)'!BA$7,Fx!$J$3:$L$35,3,0)</f>
        <v>6796.930355166196</v>
      </c>
      <c r="BB12" s="63">
        <f>+'BS (R$)'!BB12/VLOOKUP('BS (US$)'!BB$7,Fx!$J$3:$L$35,3,0)</f>
        <v>6527.0943396226412</v>
      </c>
      <c r="BC12" s="63">
        <f>+'BS (R$)'!BC12/VLOOKUP('BS (US$)'!BC$7,Fx!$J$3:$L$35,3,0)</f>
        <v>243.56297842727906</v>
      </c>
      <c r="BD12" s="63">
        <f>+'BS (R$)'!BD12/VLOOKUP('BS (US$)'!BD$7,Fx!$J$3:$L$35,3,0)</f>
        <v>82.020066544582292</v>
      </c>
      <c r="BE12" s="63">
        <f>+'BS (R$)'!BE12/VLOOKUP('BS (US$)'!BE$7,Fx!$J$3:$L$35,3,0)</f>
        <v>187.69603121681359</v>
      </c>
      <c r="BF12" s="63">
        <f>+'BS (R$)'!BF12/VLOOKUP('BS (US$)'!BF$7,Fx!$J$3:$L$35,3,0)</f>
        <v>78.841595382871276</v>
      </c>
      <c r="BG12" s="63">
        <f>+'BS (R$)'!BG12/VLOOKUP('BS (US$)'!BG$7,Fx!$J$3:$L$35,3,0)</f>
        <v>27355.211863327131</v>
      </c>
      <c r="BH12" s="63">
        <f>+'BS (R$)'!BH12/VLOOKUP('BS (US$)'!BH$7,Fx!$J$3:$L$35,3,0)</f>
        <v>10482.087227414331</v>
      </c>
      <c r="BI12" s="63">
        <f>+'BS (R$)'!BI12/VLOOKUP('BS (US$)'!BI$7,Fx!$J$3:$L$35,3,0)</f>
        <v>9807.2480508229874</v>
      </c>
      <c r="BJ12" s="63">
        <f>+'BS (R$)'!BJ12/VLOOKUP('BS (US$)'!BJ$7,Fx!$J$3:$L$35,3,0)</f>
        <v>0</v>
      </c>
      <c r="BK12" s="63">
        <f>+'BS (R$)'!BK12/VLOOKUP('BS (US$)'!BK$7,Fx!$J$3:$L$35,3,0)</f>
        <v>0</v>
      </c>
      <c r="BL12" s="63">
        <f>+'BS (R$)'!BL12/VLOOKUP('BS (US$)'!BL$7,Fx!$J$3:$L$35,3,0)</f>
        <v>0</v>
      </c>
      <c r="BM12" s="63">
        <f>+'BS (R$)'!BM12/VLOOKUP('BS (US$)'!BM$7,Fx!$J$3:$L$35,3,0)</f>
        <v>0</v>
      </c>
      <c r="BN12" s="63">
        <f>+'BS (R$)'!BN12/VLOOKUP('BS (US$)'!BN$7,Fx!$J$3:$L$35,3,0)</f>
        <v>0</v>
      </c>
      <c r="BO12" s="63">
        <f>+'BS (R$)'!BO12/VLOOKUP('BS (US$)'!BO$7,Fx!$J$3:$L$35,3,0)</f>
        <v>0</v>
      </c>
      <c r="BP12" s="63">
        <f>+'BS (R$)'!BP12/VLOOKUP('BS (US$)'!BP$7,Fx!$J$3:$L$35,3,0)</f>
        <v>0</v>
      </c>
      <c r="BQ12" s="63">
        <f>+'BS (R$)'!BQ12/VLOOKUP('BS (US$)'!BQ$7,Fx!$J$3:$L$35,3,0)</f>
        <v>0</v>
      </c>
      <c r="BR12" s="63">
        <f>+'BS (R$)'!BR12/VLOOKUP('BS (US$)'!BR$7,Fx!$J$3:$L$35,3,0)</f>
        <v>0</v>
      </c>
      <c r="BS12" s="63">
        <v>0</v>
      </c>
      <c r="BT12" s="63">
        <v>0</v>
      </c>
      <c r="BU12" s="63">
        <v>1312.9601399999999</v>
      </c>
    </row>
    <row r="13" spans="1:73" ht="22.7" customHeight="1">
      <c r="A13" s="59" t="s">
        <v>123</v>
      </c>
      <c r="B13" s="118">
        <f>+'BS (R$)'!B13/VLOOKUP('BS (US$)'!B$7,Fx!$J$3:$L$35,3,0)</f>
        <v>0</v>
      </c>
      <c r="C13" s="118">
        <f>+'BS (R$)'!C13/VLOOKUP('BS (US$)'!C$7,Fx!$J$3:$L$35,3,0)</f>
        <v>0</v>
      </c>
      <c r="D13" s="118">
        <f>+'BS (R$)'!D13/VLOOKUP('BS (US$)'!D$7,Fx!$J$3:$L$35,3,0)</f>
        <v>0</v>
      </c>
      <c r="E13" s="118">
        <f>+'BS (R$)'!E13/VLOOKUP('BS (US$)'!E$7,Fx!$J$3:$L$35,3,0)</f>
        <v>0</v>
      </c>
      <c r="F13" s="118">
        <f>+'BS (R$)'!F13/VLOOKUP('BS (US$)'!F$7,Fx!$J$3:$L$35,3,0)</f>
        <v>0</v>
      </c>
      <c r="G13" s="118">
        <f>+'BS (R$)'!G13/VLOOKUP('BS (US$)'!G$7,Fx!$J$3:$L$35,3,0)</f>
        <v>0</v>
      </c>
      <c r="H13" s="118">
        <f>+'BS (R$)'!H13/VLOOKUP('BS (US$)'!H$7,Fx!$J$3:$L$35,3,0)</f>
        <v>0</v>
      </c>
      <c r="I13" s="118">
        <f>+'BS (R$)'!I13/VLOOKUP('BS (US$)'!I$7,Fx!$J$3:$L$35,3,0)</f>
        <v>0</v>
      </c>
      <c r="J13" s="118">
        <f>+'BS (R$)'!J13/VLOOKUP('BS (US$)'!J$7,Fx!$J$3:$L$35,3,0)</f>
        <v>0</v>
      </c>
      <c r="K13" s="118">
        <f>+'BS (R$)'!K13/VLOOKUP('BS (US$)'!K$7,Fx!$J$3:$L$35,3,0)</f>
        <v>0</v>
      </c>
      <c r="L13" s="118">
        <f>+'BS (R$)'!L13/VLOOKUP('BS (US$)'!L$7,Fx!$J$3:$L$35,3,0)</f>
        <v>0</v>
      </c>
      <c r="M13" s="118">
        <f>+'BS (R$)'!M13/VLOOKUP('BS (US$)'!M$7,Fx!$J$3:$L$35,3,0)</f>
        <v>0</v>
      </c>
      <c r="N13" s="118">
        <f>+'BS (R$)'!N13/VLOOKUP('BS (US$)'!N$7,Fx!$J$3:$L$35,3,0)</f>
        <v>0</v>
      </c>
      <c r="O13" s="118">
        <f>+'BS (R$)'!O13/VLOOKUP('BS (US$)'!O$7,Fx!$J$3:$L$35,3,0)</f>
        <v>0</v>
      </c>
      <c r="P13" s="118">
        <f>+'BS (R$)'!P13/VLOOKUP('BS (US$)'!P$7,Fx!$J$3:$L$35,3,0)</f>
        <v>0</v>
      </c>
      <c r="Q13" s="134">
        <f>+'BS (R$)'!Q13/VLOOKUP('BS (US$)'!Q$7,Fx!$J$3:$L$35,3,0)</f>
        <v>0</v>
      </c>
      <c r="R13" s="134">
        <f>+'BS (R$)'!R13/VLOOKUP('BS (US$)'!R$7,Fx!$J$3:$L$35,3,0)</f>
        <v>0</v>
      </c>
      <c r="S13" s="134">
        <f>+'BS (R$)'!S13/VLOOKUP('BS (US$)'!S$7,Fx!$J$3:$L$35,3,0)</f>
        <v>0</v>
      </c>
      <c r="T13" s="133">
        <f>+'BS (R$)'!T13/VLOOKUP('BS (US$)'!T$7,Fx!$J$3:$L$35,3,0)</f>
        <v>571.48502136277193</v>
      </c>
      <c r="U13" s="133">
        <f>+'BS (R$)'!U13/VLOOKUP('BS (US$)'!U$7,Fx!$J$3:$L$35,3,0)</f>
        <v>536.9473358755024</v>
      </c>
      <c r="V13" s="63">
        <f>+'BS (R$)'!V13/VLOOKUP('BS (US$)'!V$7,Fx!$J$3:$L$35,3,0)</f>
        <v>831.14632965576982</v>
      </c>
      <c r="W13" s="63">
        <f>+'BS (R$)'!W13/VLOOKUP('BS (US$)'!W$7,Fx!$J$3:$L$35,3,0)</f>
        <v>421.07995846313605</v>
      </c>
      <c r="X13" s="63">
        <f>+'BS (R$)'!X13/VLOOKUP('BS (US$)'!X$7,Fx!$J$3:$L$35,3,0)</f>
        <v>1208.7303879102899</v>
      </c>
      <c r="Y13" s="63">
        <f>+'BS (R$)'!Y13/VLOOKUP('BS (US$)'!Y$7,Fx!$J$3:$L$35,3,0)</f>
        <v>1032.1973335382488</v>
      </c>
      <c r="Z13" s="61">
        <f>+'BS (R$)'!Z13/VLOOKUP('BS (US$)'!Z$7,Fx!$J$3:$L$35,3,0)</f>
        <v>1456.5643370346179</v>
      </c>
      <c r="AA13" s="127">
        <f>+'BS (R$)'!AA13/VLOOKUP('BS (US$)'!AA$7,Fx!$J$3:$L$35,3,0)</f>
        <v>1127.0524790727625</v>
      </c>
      <c r="AB13" s="127">
        <f>+'BS (R$)'!AB13/VLOOKUP('BS (US$)'!AB$7,Fx!$J$3:$L$35,3,0)</f>
        <v>1281.0049893086243</v>
      </c>
      <c r="AC13" s="127">
        <f>+'BS (R$)'!AC13/VLOOKUP('BS (US$)'!AC$7,Fx!$J$3:$L$35,3,0)</f>
        <v>1637.7246438197922</v>
      </c>
      <c r="AD13" s="127">
        <f>+'BS (R$)'!AD13/VLOOKUP('BS (US$)'!AD$7,Fx!$J$3:$L$35,3,0)</f>
        <v>3530.9676388617681</v>
      </c>
      <c r="AE13" s="127">
        <f>+'BS (R$)'!AE13/VLOOKUP('BS (US$)'!AE$7,Fx!$J$3:$L$35,3,0)</f>
        <v>2756.5598840952994</v>
      </c>
      <c r="AF13" s="127">
        <f>+'BS (R$)'!AF13/VLOOKUP('BS (US$)'!AF$7,Fx!$J$3:$L$35,3,0)</f>
        <v>4644.7908695093083</v>
      </c>
      <c r="AG13" s="127">
        <v>5028</v>
      </c>
      <c r="AH13" s="127">
        <v>20594</v>
      </c>
      <c r="AI13" s="127">
        <v>24892</v>
      </c>
      <c r="AJ13" s="127">
        <v>30826.708950000004</v>
      </c>
      <c r="AK13" s="127"/>
      <c r="AL13" s="59" t="s">
        <v>252</v>
      </c>
      <c r="AM13" s="62">
        <f>+'BS (R$)'!AM13/VLOOKUP('BS (US$)'!AM$7,Fx!$J$3:$L$35,3,0)</f>
        <v>0</v>
      </c>
      <c r="AN13" s="62">
        <f>+'BS (R$)'!AN13/VLOOKUP('BS (US$)'!AN$7,Fx!$J$3:$L$35,3,0)</f>
        <v>0</v>
      </c>
      <c r="AO13" s="62">
        <f>+'BS (R$)'!AO13/VLOOKUP('BS (US$)'!AO$7,Fx!$J$3:$L$35,3,0)</f>
        <v>0</v>
      </c>
      <c r="AP13" s="63">
        <f>+'BS (R$)'!AP13/VLOOKUP('BS (US$)'!AP$7,Fx!$J$3:$L$35,3,0)</f>
        <v>0</v>
      </c>
      <c r="AQ13" s="63">
        <f>+'BS (R$)'!AQ13/VLOOKUP('BS (US$)'!AQ$7,Fx!$J$3:$L$35,3,0)</f>
        <v>0</v>
      </c>
      <c r="AR13" s="63">
        <f>+'BS (R$)'!AR13/VLOOKUP('BS (US$)'!AR$7,Fx!$J$3:$L$35,3,0)</f>
        <v>0</v>
      </c>
      <c r="AS13" s="63">
        <f>+'BS (R$)'!AS13/VLOOKUP('BS (US$)'!AS$7,Fx!$J$3:$L$35,3,0)</f>
        <v>0</v>
      </c>
      <c r="AT13" s="63">
        <f>+'BS (R$)'!AT13/VLOOKUP('BS (US$)'!AT$7,Fx!$J$3:$L$35,3,0)</f>
        <v>0</v>
      </c>
      <c r="AU13" s="63">
        <f>+'BS (R$)'!AU13/VLOOKUP('BS (US$)'!AU$7,Fx!$J$3:$L$35,3,0)</f>
        <v>0</v>
      </c>
      <c r="AV13" s="63">
        <f>+'BS (R$)'!AV13/VLOOKUP('BS (US$)'!AV$7,Fx!$J$3:$L$35,3,0)</f>
        <v>0</v>
      </c>
      <c r="AW13" s="63">
        <f>+'BS (R$)'!AW13/VLOOKUP('BS (US$)'!AW$7,Fx!$J$3:$L$35,3,0)</f>
        <v>319.00240161948284</v>
      </c>
      <c r="AX13" s="63">
        <f>+'BS (R$)'!AX13/VLOOKUP('BS (US$)'!AX$7,Fx!$J$3:$L$35,3,0)</f>
        <v>49.807241834884934</v>
      </c>
      <c r="AY13" s="63">
        <f>+'BS (R$)'!AY13/VLOOKUP('BS (US$)'!AY$7,Fx!$J$3:$L$35,3,0)</f>
        <v>0</v>
      </c>
      <c r="AZ13" s="63">
        <f>+'BS (R$)'!AZ13/VLOOKUP('BS (US$)'!AZ$7,Fx!$J$3:$L$35,3,0)</f>
        <v>623.4881470730528</v>
      </c>
      <c r="BA13" s="63">
        <f>+'BS (R$)'!BA13/VLOOKUP('BS (US$)'!BA$7,Fx!$J$3:$L$35,3,0)</f>
        <v>3730.151497517315</v>
      </c>
      <c r="BB13" s="63">
        <f>+'BS (R$)'!BB13/VLOOKUP('BS (US$)'!BB$7,Fx!$J$3:$L$35,3,0)</f>
        <v>0</v>
      </c>
      <c r="BC13" s="63">
        <f>+'BS (R$)'!BC13/VLOOKUP('BS (US$)'!BC$7,Fx!$J$3:$L$35,3,0)</f>
        <v>0</v>
      </c>
      <c r="BD13" s="63">
        <f>+'BS (R$)'!BD13/VLOOKUP('BS (US$)'!BD$7,Fx!$J$3:$L$35,3,0)</f>
        <v>2730.6491965644427</v>
      </c>
      <c r="BE13" s="63">
        <f>+'BS (R$)'!BE13/VLOOKUP('BS (US$)'!BE$7,Fx!$J$3:$L$35,3,0)</f>
        <v>3320.4909733027093</v>
      </c>
      <c r="BF13" s="63">
        <f>+'BS (R$)'!BF13/VLOOKUP('BS (US$)'!BF$7,Fx!$J$3:$L$35,3,0)</f>
        <v>0</v>
      </c>
      <c r="BG13" s="63">
        <f>+'BS (R$)'!BG13/VLOOKUP('BS (US$)'!BG$7,Fx!$J$3:$L$35,3,0)</f>
        <v>0</v>
      </c>
      <c r="BH13" s="63">
        <f>+'BS (R$)'!BH13/VLOOKUP('BS (US$)'!BH$7,Fx!$J$3:$L$35,3,0)</f>
        <v>0</v>
      </c>
      <c r="BI13" s="63">
        <f>+'BS (R$)'!BI13/VLOOKUP('BS (US$)'!BI$7,Fx!$J$3:$L$35,3,0)</f>
        <v>0</v>
      </c>
      <c r="BJ13" s="63">
        <f>+'BS (R$)'!BJ13/VLOOKUP('BS (US$)'!BJ$7,Fx!$J$3:$L$35,3,0)</f>
        <v>0</v>
      </c>
      <c r="BK13" s="63">
        <f>+'BS (R$)'!BK13/VLOOKUP('BS (US$)'!BK$7,Fx!$J$3:$L$35,3,0)</f>
        <v>0</v>
      </c>
      <c r="BL13" s="63">
        <f>+'BS (R$)'!BL13/VLOOKUP('BS (US$)'!BL$7,Fx!$J$3:$L$35,3,0)</f>
        <v>0</v>
      </c>
      <c r="BM13" s="63">
        <f>+'BS (R$)'!BM13/VLOOKUP('BS (US$)'!BM$7,Fx!$J$3:$L$35,3,0)</f>
        <v>0</v>
      </c>
      <c r="BN13" s="63">
        <f>+'BS (R$)'!BN13/VLOOKUP('BS (US$)'!BN$7,Fx!$J$3:$L$35,3,0)</f>
        <v>0</v>
      </c>
      <c r="BO13" s="63">
        <f>+'BS (R$)'!BO13/VLOOKUP('BS (US$)'!BO$7,Fx!$J$3:$L$35,3,0)</f>
        <v>0</v>
      </c>
      <c r="BP13" s="63">
        <f>+'BS (R$)'!BP13/VLOOKUP('BS (US$)'!BP$7,Fx!$J$3:$L$35,3,0)</f>
        <v>0</v>
      </c>
      <c r="BQ13" s="63">
        <f>+'BS (R$)'!BQ13/VLOOKUP('BS (US$)'!BQ$7,Fx!$J$3:$L$35,3,0)</f>
        <v>0</v>
      </c>
      <c r="BR13" s="63">
        <f>+'BS (R$)'!BR13/VLOOKUP('BS (US$)'!BR$7,Fx!$J$3:$L$35,3,0)</f>
        <v>0</v>
      </c>
      <c r="BS13" s="63">
        <v>128</v>
      </c>
      <c r="BT13" s="63">
        <v>0</v>
      </c>
      <c r="BU13" s="63"/>
    </row>
    <row r="14" spans="1:73" ht="20.100000000000001" customHeight="1">
      <c r="A14" s="59" t="s">
        <v>124</v>
      </c>
      <c r="B14" s="62">
        <f>+'BS (R$)'!B14/VLOOKUP('BS (US$)'!B$7,Fx!$J$3:$L$35,3,0)</f>
        <v>18022.534219444566</v>
      </c>
      <c r="C14" s="62">
        <f>+'BS (R$)'!C14/VLOOKUP('BS (US$)'!C$7,Fx!$J$3:$L$35,3,0)</f>
        <v>24279.004651582891</v>
      </c>
      <c r="D14" s="62">
        <f>+'BS (R$)'!D14/VLOOKUP('BS (US$)'!D$7,Fx!$J$3:$L$35,3,0)</f>
        <v>19225.329081841221</v>
      </c>
      <c r="E14" s="63">
        <f>+'BS (R$)'!E14/VLOOKUP('BS (US$)'!E$7,Fx!$J$3:$L$35,3,0)</f>
        <v>11606.02069614299</v>
      </c>
      <c r="F14" s="63">
        <f>+'BS (R$)'!F14/VLOOKUP('BS (US$)'!F$7,Fx!$J$3:$L$35,3,0)</f>
        <v>12273.922022654733</v>
      </c>
      <c r="G14" s="63">
        <f>+'BS (R$)'!G14/VLOOKUP('BS (US$)'!G$7,Fx!$J$3:$L$35,3,0)</f>
        <v>11708.024492426683</v>
      </c>
      <c r="H14" s="63">
        <f>+'BS (R$)'!H14/VLOOKUP('BS (US$)'!H$7,Fx!$J$3:$L$35,3,0)</f>
        <v>6568.5251295167018</v>
      </c>
      <c r="I14" s="63">
        <f>+'BS (R$)'!I14/VLOOKUP('BS (US$)'!I$7,Fx!$J$3:$L$35,3,0)</f>
        <v>6766.5623106443145</v>
      </c>
      <c r="J14" s="63">
        <f>+'BS (R$)'!J14/VLOOKUP('BS (US$)'!J$7,Fx!$J$3:$L$35,3,0)</f>
        <v>8171.1423403367189</v>
      </c>
      <c r="K14" s="63">
        <f>+'BS (R$)'!K14/VLOOKUP('BS (US$)'!K$7,Fx!$J$3:$L$35,3,0)</f>
        <v>8687.5047153786763</v>
      </c>
      <c r="L14" s="63">
        <f>+'BS (R$)'!L14/VLOOKUP('BS (US$)'!L$7,Fx!$J$3:$L$35,3,0)</f>
        <v>7475.7641345633147</v>
      </c>
      <c r="M14" s="63">
        <f>+'BS (R$)'!M14/VLOOKUP('BS (US$)'!M$7,Fx!$J$3:$L$35,3,0)</f>
        <v>21301.769135396306</v>
      </c>
      <c r="N14" s="63">
        <f>+'BS (R$)'!N14/VLOOKUP('BS (US$)'!N$7,Fx!$J$3:$L$35,3,0)</f>
        <v>21070.98261454231</v>
      </c>
      <c r="O14" s="63">
        <f>+'BS (R$)'!O14/VLOOKUP('BS (US$)'!O$7,Fx!$J$3:$L$35,3,0)</f>
        <v>16617.985002418965</v>
      </c>
      <c r="P14" s="63">
        <f>+'BS (R$)'!P14/VLOOKUP('BS (US$)'!P$7,Fx!$J$3:$L$35,3,0)</f>
        <v>16898.070181169547</v>
      </c>
      <c r="Q14" s="133">
        <f>+'BS (R$)'!Q14/VLOOKUP('BS (US$)'!Q$7,Fx!$J$3:$L$35,3,0)</f>
        <v>17959.849056603773</v>
      </c>
      <c r="R14" s="133">
        <f>+'BS (R$)'!R14/VLOOKUP('BS (US$)'!R$7,Fx!$J$3:$L$35,3,0)</f>
        <v>16556.53384163868</v>
      </c>
      <c r="S14" s="133">
        <f>+'BS (R$)'!S14/VLOOKUP('BS (US$)'!S$7,Fx!$J$3:$L$35,3,0)</f>
        <v>16269.634520646876</v>
      </c>
      <c r="T14" s="133">
        <f>+'BS (R$)'!T14/VLOOKUP('BS (US$)'!T$7,Fx!$J$3:$L$35,3,0)</f>
        <v>18879.010150403792</v>
      </c>
      <c r="U14" s="133">
        <f>+'BS (R$)'!U14/VLOOKUP('BS (US$)'!U$7,Fx!$J$3:$L$35,3,0)</f>
        <v>17265.536432031331</v>
      </c>
      <c r="V14" s="63">
        <f>+'BS (R$)'!V14/VLOOKUP('BS (US$)'!V$7,Fx!$J$3:$L$35,3,0)</f>
        <v>31258.949728641677</v>
      </c>
      <c r="W14" s="63">
        <f>+'BS (R$)'!W14/VLOOKUP('BS (US$)'!W$7,Fx!$J$3:$L$35,3,0)</f>
        <v>23562.824506749741</v>
      </c>
      <c r="X14" s="63">
        <f>+'BS (R$)'!X14/VLOOKUP('BS (US$)'!X$7,Fx!$J$3:$L$35,3,0)</f>
        <v>18020.983732794302</v>
      </c>
      <c r="Y14" s="63">
        <f>+'BS (R$)'!Y14/VLOOKUP('BS (US$)'!Y$7,Fx!$J$3:$L$35,3,0)</f>
        <v>22433.050293925538</v>
      </c>
      <c r="Z14" s="61">
        <f>+'BS (R$)'!Z14/VLOOKUP('BS (US$)'!Z$7,Fx!$J$3:$L$35,3,0)</f>
        <v>26133.630460675453</v>
      </c>
      <c r="AA14" s="127">
        <f>+'BS (R$)'!AA14/VLOOKUP('BS (US$)'!AA$7,Fx!$J$3:$L$35,3,0)</f>
        <v>28317.570830650355</v>
      </c>
      <c r="AB14" s="127">
        <f>+'BS (R$)'!AB14/VLOOKUP('BS (US$)'!AB$7,Fx!$J$3:$L$35,3,0)</f>
        <v>25345.687811831787</v>
      </c>
      <c r="AC14" s="127">
        <f>+'BS (R$)'!AC14/VLOOKUP('BS (US$)'!AC$7,Fx!$J$3:$L$35,3,0)</f>
        <v>23935.503202948981</v>
      </c>
      <c r="AD14" s="127">
        <f>+'BS (R$)'!AD14/VLOOKUP('BS (US$)'!AD$7,Fx!$J$3:$L$35,3,0)</f>
        <v>18664.725826780039</v>
      </c>
      <c r="AE14" s="127">
        <f>+'BS (R$)'!AE14/VLOOKUP('BS (US$)'!AE$7,Fx!$J$3:$L$35,3,0)</f>
        <v>17055.094977462977</v>
      </c>
      <c r="AF14" s="127">
        <f>+'BS (R$)'!AF14/VLOOKUP('BS (US$)'!AF$7,Fx!$J$3:$L$35,3,0)</f>
        <v>9.2554239457687135</v>
      </c>
      <c r="AG14" s="127">
        <v>6274</v>
      </c>
      <c r="AH14" s="127">
        <v>11836</v>
      </c>
      <c r="AI14" s="127">
        <v>8468</v>
      </c>
      <c r="AJ14" s="127">
        <v>8694.0967173624813</v>
      </c>
      <c r="AK14" s="127"/>
      <c r="AL14" s="64" t="s">
        <v>56</v>
      </c>
      <c r="AM14" s="63">
        <f>+'BS (R$)'!AM14/VLOOKUP('BS (US$)'!AM$7,Fx!$J$3:$L$35,3,0)</f>
        <v>277.27652832181684</v>
      </c>
      <c r="AN14" s="63">
        <f>+'BS (R$)'!AN14/VLOOKUP('BS (US$)'!AN$7,Fx!$J$3:$L$35,3,0)</f>
        <v>20283.159463487333</v>
      </c>
      <c r="AO14" s="63">
        <f>+'BS (R$)'!AO14/VLOOKUP('BS (US$)'!AO$7,Fx!$J$3:$L$35,3,0)</f>
        <v>10129.17995257951</v>
      </c>
      <c r="AP14" s="63">
        <f>+'BS (R$)'!AP14/VLOOKUP('BS (US$)'!AP$7,Fx!$J$3:$L$35,3,0)</f>
        <v>23516.462841015989</v>
      </c>
      <c r="AQ14" s="63">
        <f>+'BS (R$)'!AQ14/VLOOKUP('BS (US$)'!AQ$7,Fx!$J$3:$L$35,3,0)</f>
        <v>13699.543150384879</v>
      </c>
      <c r="AR14" s="63">
        <f>+'BS (R$)'!AR14/VLOOKUP('BS (US$)'!AR$7,Fx!$J$3:$L$35,3,0)</f>
        <v>21700.290041894939</v>
      </c>
      <c r="AS14" s="63">
        <f>+'BS (R$)'!AS14/VLOOKUP('BS (US$)'!AS$7,Fx!$J$3:$L$35,3,0)</f>
        <v>24371.258811449508</v>
      </c>
      <c r="AT14" s="63">
        <f>+'BS (R$)'!AT14/VLOOKUP('BS (US$)'!AT$7,Fx!$J$3:$L$35,3,0)</f>
        <v>1933.4477883255909</v>
      </c>
      <c r="AU14" s="63">
        <f>+'BS (R$)'!AU14/VLOOKUP('BS (US$)'!AU$7,Fx!$J$3:$L$35,3,0)</f>
        <v>2035.0633087519132</v>
      </c>
      <c r="AV14" s="63">
        <f>+'BS (R$)'!AV14/VLOOKUP('BS (US$)'!AV$7,Fx!$J$3:$L$35,3,0)</f>
        <v>2063.2505338202518</v>
      </c>
      <c r="AW14" s="63">
        <f>+'BS (R$)'!AW14/VLOOKUP('BS (US$)'!AW$7,Fx!$J$3:$L$35,3,0)</f>
        <v>2055.5693539715926</v>
      </c>
      <c r="AX14" s="63">
        <f>+'BS (R$)'!AX14/VLOOKUP('BS (US$)'!AX$7,Fx!$J$3:$L$35,3,0)</f>
        <v>1281.1303743241162</v>
      </c>
      <c r="AY14" s="63">
        <f>+'BS (R$)'!AY14/VLOOKUP('BS (US$)'!AY$7,Fx!$J$3:$L$35,3,0)</f>
        <v>1300.5474978388243</v>
      </c>
      <c r="AZ14" s="63">
        <f>+'BS (R$)'!AZ14/VLOOKUP('BS (US$)'!AZ$7,Fx!$J$3:$L$35,3,0)</f>
        <v>2703.495403967102</v>
      </c>
      <c r="BA14" s="63">
        <f>+'BS (R$)'!BA14/VLOOKUP('BS (US$)'!BA$7,Fx!$J$3:$L$35,3,0)</f>
        <v>2733.3575945349312</v>
      </c>
      <c r="BB14" s="63">
        <f>+'BS (R$)'!BB14/VLOOKUP('BS (US$)'!BB$7,Fx!$J$3:$L$35,3,0)</f>
        <v>2152.1509433962265</v>
      </c>
      <c r="BC14" s="63">
        <f>+'BS (R$)'!BC14/VLOOKUP('BS (US$)'!BC$7,Fx!$J$3:$L$35,3,0)</f>
        <v>1999.0317993404133</v>
      </c>
      <c r="BD14" s="63">
        <f>+'BS (R$)'!BD14/VLOOKUP('BS (US$)'!BD$7,Fx!$J$3:$L$35,3,0)</f>
        <v>1662.32493358438</v>
      </c>
      <c r="BE14" s="63">
        <f>+'BS (R$)'!BE14/VLOOKUP('BS (US$)'!BE$7,Fx!$J$3:$L$35,3,0)</f>
        <v>1180.756217431034</v>
      </c>
      <c r="BF14" s="63">
        <f>+'BS (R$)'!BF14/VLOOKUP('BS (US$)'!BF$7,Fx!$J$3:$L$35,3,0)</f>
        <v>1749.9742347727506</v>
      </c>
      <c r="BG14" s="63">
        <f>+'BS (R$)'!BG14/VLOOKUP('BS (US$)'!BG$7,Fx!$J$3:$L$35,3,0)</f>
        <v>301.42431268631998</v>
      </c>
      <c r="BH14" s="63">
        <f>+'BS (R$)'!BH14/VLOOKUP('BS (US$)'!BH$7,Fx!$J$3:$L$35,3,0)</f>
        <v>808.93042575285574</v>
      </c>
      <c r="BI14" s="63">
        <f>+'BS (R$)'!BI14/VLOOKUP('BS (US$)'!BI$7,Fx!$J$3:$L$35,3,0)</f>
        <v>31.523727018962365</v>
      </c>
      <c r="BJ14" s="63">
        <f>+'BS (R$)'!BJ14/VLOOKUP('BS (US$)'!BJ$7,Fx!$J$3:$L$35,3,0)</f>
        <v>7.6843278134245203</v>
      </c>
      <c r="BK14" s="63">
        <f>+'BS (R$)'!BK14/VLOOKUP('BS (US$)'!BK$7,Fx!$J$3:$L$35,3,0)</f>
        <v>0</v>
      </c>
      <c r="BL14" s="63">
        <f>+'BS (R$)'!BL14/VLOOKUP('BS (US$)'!BL$7,Fx!$J$3:$L$35,3,0)</f>
        <v>0</v>
      </c>
      <c r="BM14" s="63">
        <f>+'BS (R$)'!BM14/VLOOKUP('BS (US$)'!BM$7,Fx!$J$3:$L$35,3,0)</f>
        <v>0</v>
      </c>
      <c r="BN14" s="63">
        <f>+'BS (R$)'!BN14/VLOOKUP('BS (US$)'!BN$7,Fx!$J$3:$L$35,3,0)</f>
        <v>0</v>
      </c>
      <c r="BO14" s="63">
        <f>+'BS (R$)'!BO14/VLOOKUP('BS (US$)'!BO$7,Fx!$J$3:$L$35,3,0)</f>
        <v>0</v>
      </c>
      <c r="BP14" s="63">
        <f>+'BS (R$)'!BP14/VLOOKUP('BS (US$)'!BP$7,Fx!$J$3:$L$35,3,0)</f>
        <v>0</v>
      </c>
      <c r="BQ14" s="63">
        <f>+'BS (R$)'!BQ14/VLOOKUP('BS (US$)'!BQ$7,Fx!$J$3:$L$35,3,0)</f>
        <v>0</v>
      </c>
      <c r="BR14" s="63">
        <f>+'BS (R$)'!BR14/VLOOKUP('BS (US$)'!BR$7,Fx!$J$3:$L$35,3,0)</f>
        <v>0</v>
      </c>
      <c r="BS14" s="63">
        <v>0</v>
      </c>
      <c r="BT14" s="63">
        <v>0</v>
      </c>
      <c r="BU14" s="63"/>
    </row>
    <row r="15" spans="1:73" ht="20.100000000000001" customHeight="1">
      <c r="A15" s="59" t="s">
        <v>54</v>
      </c>
      <c r="B15" s="65">
        <f>+'BS (R$)'!B15/VLOOKUP('BS (US$)'!B$7,Fx!$J$3:$L$35,3,0)</f>
        <v>0</v>
      </c>
      <c r="C15" s="65">
        <f>+'BS (R$)'!C15/VLOOKUP('BS (US$)'!C$7,Fx!$J$3:$L$35,3,0)</f>
        <v>0</v>
      </c>
      <c r="D15" s="65">
        <f>+'BS (R$)'!D15/VLOOKUP('BS (US$)'!D$7,Fx!$J$3:$L$35,3,0)</f>
        <v>0</v>
      </c>
      <c r="E15" s="66">
        <f>+'BS (R$)'!E15/VLOOKUP('BS (US$)'!E$7,Fx!$J$3:$L$35,3,0)</f>
        <v>0</v>
      </c>
      <c r="F15" s="66">
        <f>+'BS (R$)'!F15/VLOOKUP('BS (US$)'!F$7,Fx!$J$3:$L$35,3,0)</f>
        <v>0</v>
      </c>
      <c r="G15" s="66">
        <f>+'BS (R$)'!G15/VLOOKUP('BS (US$)'!G$7,Fx!$J$3:$L$35,3,0)</f>
        <v>0</v>
      </c>
      <c r="H15" s="66">
        <f>+'BS (R$)'!H15/VLOOKUP('BS (US$)'!H$7,Fx!$J$3:$L$35,3,0)</f>
        <v>0</v>
      </c>
      <c r="I15" s="66">
        <f>+'BS (R$)'!I15/VLOOKUP('BS (US$)'!I$7,Fx!$J$3:$L$35,3,0)</f>
        <v>0</v>
      </c>
      <c r="J15" s="66">
        <f>+'BS (R$)'!J15/VLOOKUP('BS (US$)'!J$7,Fx!$J$3:$L$35,3,0)</f>
        <v>0</v>
      </c>
      <c r="K15" s="66">
        <f>+'BS (R$)'!K15/VLOOKUP('BS (US$)'!K$7,Fx!$J$3:$L$35,3,0)</f>
        <v>0</v>
      </c>
      <c r="L15" s="66">
        <f>+'BS (R$)'!L15/VLOOKUP('BS (US$)'!L$7,Fx!$J$3:$L$35,3,0)</f>
        <v>0</v>
      </c>
      <c r="M15" s="66">
        <f>+'BS (R$)'!M15/VLOOKUP('BS (US$)'!M$7,Fx!$J$3:$L$35,3,0)</f>
        <v>0</v>
      </c>
      <c r="N15" s="66">
        <f>+'BS (R$)'!N15/VLOOKUP('BS (US$)'!N$7,Fx!$J$3:$L$35,3,0)</f>
        <v>0</v>
      </c>
      <c r="O15" s="63">
        <f>+'BS (R$)'!O15/VLOOKUP('BS (US$)'!O$7,Fx!$J$3:$L$35,3,0)</f>
        <v>0</v>
      </c>
      <c r="P15" s="63">
        <f>+'BS (R$)'!P15/VLOOKUP('BS (US$)'!P$7,Fx!$J$3:$L$35,3,0)</f>
        <v>0</v>
      </c>
      <c r="Q15" s="133">
        <f>+'BS (R$)'!Q15/VLOOKUP('BS (US$)'!Q$7,Fx!$J$3:$L$35,3,0)</f>
        <v>0</v>
      </c>
      <c r="R15" s="133">
        <f>+'BS (R$)'!R15/VLOOKUP('BS (US$)'!R$7,Fx!$J$3:$L$35,3,0)</f>
        <v>0</v>
      </c>
      <c r="S15" s="133">
        <f>+'BS (R$)'!S15/VLOOKUP('BS (US$)'!S$7,Fx!$J$3:$L$35,3,0)</f>
        <v>0</v>
      </c>
      <c r="T15" s="133">
        <f>+'BS (R$)'!T15/VLOOKUP('BS (US$)'!T$7,Fx!$J$3:$L$35,3,0)</f>
        <v>0</v>
      </c>
      <c r="U15" s="133">
        <f>+'BS (R$)'!U15/VLOOKUP('BS (US$)'!U$7,Fx!$J$3:$L$35,3,0)</f>
        <v>0</v>
      </c>
      <c r="V15" s="63">
        <f>+'BS (R$)'!V15/VLOOKUP('BS (US$)'!V$7,Fx!$J$3:$L$35,3,0)</f>
        <v>0</v>
      </c>
      <c r="W15" s="63">
        <f>+'BS (R$)'!W15/VLOOKUP('BS (US$)'!W$7,Fx!$J$3:$L$35,3,0)</f>
        <v>289.20041536863965</v>
      </c>
      <c r="X15" s="63">
        <f>+'BS (R$)'!X15/VLOOKUP('BS (US$)'!X$7,Fx!$J$3:$L$35,3,0)</f>
        <v>1317.7399172201367</v>
      </c>
      <c r="Y15" s="63">
        <f>+'BS (R$)'!Y15/VLOOKUP('BS (US$)'!Y$7,Fx!$J$3:$L$35,3,0)</f>
        <v>1796.9800591693242</v>
      </c>
      <c r="Z15" s="61">
        <f>+'BS (R$)'!Z15/VLOOKUP('BS (US$)'!Z$7,Fx!$J$3:$L$35,3,0)</f>
        <v>67416.528989126673</v>
      </c>
      <c r="AA15" s="127">
        <f>+'BS (R$)'!AA15/VLOOKUP('BS (US$)'!AA$7,Fx!$J$3:$L$35,3,0)</f>
        <v>2522.9394719896973</v>
      </c>
      <c r="AB15" s="127">
        <f>+'BS (R$)'!AB15/VLOOKUP('BS (US$)'!AB$7,Fx!$J$3:$L$35,3,0)</f>
        <v>10364.041339985744</v>
      </c>
      <c r="AC15" s="127">
        <f>+'BS (R$)'!AC15/VLOOKUP('BS (US$)'!AC$7,Fx!$J$3:$L$35,3,0)</f>
        <v>2873.6330261840585</v>
      </c>
      <c r="AD15" s="127">
        <f>+'BS (R$)'!AD15/VLOOKUP('BS (US$)'!AD$7,Fx!$J$3:$L$35,3,0)</f>
        <v>1951.6091811194149</v>
      </c>
      <c r="AE15" s="127">
        <f>+'BS (R$)'!AE15/VLOOKUP('BS (US$)'!AE$7,Fx!$J$3:$L$35,3,0)</f>
        <v>3990.4620090148101</v>
      </c>
      <c r="AF15" s="127">
        <f>+'BS (R$)'!AF15/VLOOKUP('BS (US$)'!AF$7,Fx!$J$3:$L$35,3,0)</f>
        <v>14141.565014251029</v>
      </c>
      <c r="AG15" s="127">
        <v>15382</v>
      </c>
      <c r="AH15" s="127">
        <v>0</v>
      </c>
      <c r="AI15" s="127">
        <v>0</v>
      </c>
      <c r="AJ15" s="127">
        <v>0</v>
      </c>
      <c r="AK15" s="127"/>
      <c r="AL15" s="64" t="s">
        <v>236</v>
      </c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>
        <v>37500</v>
      </c>
      <c r="BT15" s="63">
        <v>0</v>
      </c>
      <c r="BU15" s="63">
        <v>0</v>
      </c>
    </row>
    <row r="16" spans="1:73" ht="20.100000000000001" customHeight="1">
      <c r="A16" s="59" t="s">
        <v>55</v>
      </c>
      <c r="B16" s="65">
        <f>+'BS (R$)'!B16/VLOOKUP('BS (US$)'!B$7,Fx!$J$3:$L$35,3,0)</f>
        <v>23508.208265481273</v>
      </c>
      <c r="C16" s="65">
        <f>+'BS (R$)'!C16/VLOOKUP('BS (US$)'!C$7,Fx!$J$3:$L$35,3,0)</f>
        <v>21205.347062277015</v>
      </c>
      <c r="D16" s="65">
        <f>+'BS (R$)'!D16/VLOOKUP('BS (US$)'!D$7,Fx!$J$3:$L$35,3,0)</f>
        <v>19726.105796745971</v>
      </c>
      <c r="E16" s="66">
        <f>+'BS (R$)'!E16/VLOOKUP('BS (US$)'!E$7,Fx!$J$3:$L$35,3,0)</f>
        <v>9014.8635936030096</v>
      </c>
      <c r="F16" s="66">
        <f>+'BS (R$)'!F16/VLOOKUP('BS (US$)'!F$7,Fx!$J$3:$L$35,3,0)</f>
        <v>14230.239689592589</v>
      </c>
      <c r="G16" s="66">
        <f>+'BS (R$)'!G16/VLOOKUP('BS (US$)'!G$7,Fx!$J$3:$L$35,3,0)</f>
        <v>8891.7176925555905</v>
      </c>
      <c r="H16" s="66">
        <f>+'BS (R$)'!H16/VLOOKUP('BS (US$)'!H$7,Fx!$J$3:$L$35,3,0)</f>
        <v>7969.1281214707124</v>
      </c>
      <c r="I16" s="66">
        <f>+'BS (R$)'!I16/VLOOKUP('BS (US$)'!I$7,Fx!$J$3:$L$35,3,0)</f>
        <v>7142.7489396081601</v>
      </c>
      <c r="J16" s="66">
        <f>+'BS (R$)'!J16/VLOOKUP('BS (US$)'!J$7,Fx!$J$3:$L$35,3,0)</f>
        <v>8545.4292472519828</v>
      </c>
      <c r="K16" s="66">
        <f>+'BS (R$)'!K16/VLOOKUP('BS (US$)'!K$7,Fx!$J$3:$L$35,3,0)</f>
        <v>8384.7615298437795</v>
      </c>
      <c r="L16" s="66">
        <f>+'BS (R$)'!L16/VLOOKUP('BS (US$)'!L$7,Fx!$J$3:$L$35,3,0)</f>
        <v>7329.2263810078821</v>
      </c>
      <c r="M16" s="66">
        <f>+'BS (R$)'!M16/VLOOKUP('BS (US$)'!M$7,Fx!$J$3:$L$35,3,0)</f>
        <v>7189.7439856207948</v>
      </c>
      <c r="N16" s="66">
        <f>+'BS (R$)'!N16/VLOOKUP('BS (US$)'!N$7,Fx!$J$3:$L$35,3,0)</f>
        <v>7574.680626260686</v>
      </c>
      <c r="O16" s="63">
        <f>+'BS (R$)'!O16/VLOOKUP('BS (US$)'!O$7,Fx!$J$3:$L$35,3,0)</f>
        <v>7381.7731011127244</v>
      </c>
      <c r="P16" s="63">
        <f>+'BS (R$)'!P16/VLOOKUP('BS (US$)'!P$7,Fx!$J$3:$L$35,3,0)</f>
        <v>9381.6145577026455</v>
      </c>
      <c r="Q16" s="133">
        <f>+'BS (R$)'!Q16/VLOOKUP('BS (US$)'!Q$7,Fx!$J$3:$L$35,3,0)</f>
        <v>8688.6037735849059</v>
      </c>
      <c r="R16" s="133">
        <f>+'BS (R$)'!R16/VLOOKUP('BS (US$)'!R$7,Fx!$J$3:$L$35,3,0)</f>
        <v>8720.4623158149534</v>
      </c>
      <c r="S16" s="133">
        <f>+'BS (R$)'!S16/VLOOKUP('BS (US$)'!S$7,Fx!$J$3:$L$35,3,0)</f>
        <v>7380.5163653245982</v>
      </c>
      <c r="T16" s="133">
        <f>+'BS (R$)'!T16/VLOOKUP('BS (US$)'!T$7,Fx!$J$3:$L$35,3,0)</f>
        <v>8565.8541404262669</v>
      </c>
      <c r="U16" s="133">
        <f>+'BS (R$)'!U16/VLOOKUP('BS (US$)'!U$7,Fx!$J$3:$L$35,3,0)</f>
        <v>9777.6460888385027</v>
      </c>
      <c r="V16" s="63">
        <f>+'BS (R$)'!V16/VLOOKUP('BS (US$)'!V$7,Fx!$J$3:$L$35,3,0)</f>
        <v>9723.2909521746878</v>
      </c>
      <c r="W16" s="63">
        <f>+'BS (R$)'!W16/VLOOKUP('BS (US$)'!W$7,Fx!$J$3:$L$35,3,0)</f>
        <v>11190.031152647976</v>
      </c>
      <c r="X16" s="63">
        <f>+'BS (R$)'!X16/VLOOKUP('BS (US$)'!X$7,Fx!$J$3:$L$35,3,0)</f>
        <v>10471.893348734238</v>
      </c>
      <c r="Y16" s="63">
        <f>+'BS (R$)'!Y16/VLOOKUP('BS (US$)'!Y$7,Fx!$J$3:$L$35,3,0)</f>
        <v>10022.476658854266</v>
      </c>
      <c r="Z16" s="61">
        <f>+'BS (R$)'!Z16/VLOOKUP('BS (US$)'!Z$7,Fx!$J$3:$L$35,3,0)</f>
        <v>10519.844776578169</v>
      </c>
      <c r="AA16" s="127">
        <f>+'BS (R$)'!AA16/VLOOKUP('BS (US$)'!AA$7,Fx!$J$3:$L$35,3,0)</f>
        <v>10933.073084352865</v>
      </c>
      <c r="AB16" s="127">
        <f>+'BS (R$)'!AB16/VLOOKUP('BS (US$)'!AB$7,Fx!$J$3:$L$35,3,0)</f>
        <v>10247.505345687812</v>
      </c>
      <c r="AC16" s="127">
        <f>+'BS (R$)'!AC16/VLOOKUP('BS (US$)'!AC$7,Fx!$J$3:$L$35,3,0)</f>
        <v>11213.904581383778</v>
      </c>
      <c r="AD16" s="127">
        <f>+'BS (R$)'!AD16/VLOOKUP('BS (US$)'!AD$7,Fx!$J$3:$L$35,3,0)</f>
        <v>11120.835034526832</v>
      </c>
      <c r="AE16" s="127">
        <f>+'BS (R$)'!AE16/VLOOKUP('BS (US$)'!AE$7,Fx!$J$3:$L$35,3,0)</f>
        <v>13312.942691564715</v>
      </c>
      <c r="AF16" s="127">
        <f>+'BS (R$)'!AF16/VLOOKUP('BS (US$)'!AF$7,Fx!$J$3:$L$35,3,0)</f>
        <v>13408.970643783625</v>
      </c>
      <c r="AG16" s="127">
        <v>15055</v>
      </c>
      <c r="AH16" s="127">
        <v>19299.46600260754</v>
      </c>
      <c r="AI16" s="127">
        <v>24672</v>
      </c>
      <c r="AJ16" s="127">
        <v>56965.464539999994</v>
      </c>
      <c r="AK16" s="127"/>
      <c r="AL16" s="64" t="s">
        <v>127</v>
      </c>
      <c r="AM16" s="62">
        <f>+'BS (R$)'!AM15/VLOOKUP('BS (US$)'!AM$7,Fx!$J$3:$L$35,3,0)</f>
        <v>0</v>
      </c>
      <c r="AN16" s="65">
        <f>+'BS (R$)'!AN15/VLOOKUP('BS (US$)'!AN$7,Fx!$J$3:$L$35,3,0)</f>
        <v>0</v>
      </c>
      <c r="AO16" s="65">
        <f>+'BS (R$)'!AO15/VLOOKUP('BS (US$)'!AO$7,Fx!$J$3:$L$35,3,0)</f>
        <v>0</v>
      </c>
      <c r="AP16" s="66">
        <f>+'BS (R$)'!AP15/VLOOKUP('BS (US$)'!AP$7,Fx!$J$3:$L$35,3,0)</f>
        <v>0</v>
      </c>
      <c r="AQ16" s="66">
        <f>+'BS (R$)'!AQ15/VLOOKUP('BS (US$)'!AQ$7,Fx!$J$3:$L$35,3,0)</f>
        <v>0</v>
      </c>
      <c r="AR16" s="66">
        <f>+'BS (R$)'!AR15/VLOOKUP('BS (US$)'!AR$7,Fx!$J$3:$L$35,3,0)</f>
        <v>0</v>
      </c>
      <c r="AS16" s="66">
        <f>+'BS (R$)'!AS15/VLOOKUP('BS (US$)'!AS$7,Fx!$J$3:$L$35,3,0)</f>
        <v>0</v>
      </c>
      <c r="AT16" s="66">
        <f>+'BS (R$)'!AT15/VLOOKUP('BS (US$)'!AT$7,Fx!$J$3:$L$35,3,0)</f>
        <v>0</v>
      </c>
      <c r="AU16" s="66">
        <f>+'BS (R$)'!AU15/VLOOKUP('BS (US$)'!AU$7,Fx!$J$3:$L$35,3,0)</f>
        <v>0</v>
      </c>
      <c r="AV16" s="66">
        <f>+'BS (R$)'!AV15/VLOOKUP('BS (US$)'!AV$7,Fx!$J$3:$L$35,3,0)</f>
        <v>0</v>
      </c>
      <c r="AW16" s="66">
        <f>+'BS (R$)'!AW15/VLOOKUP('BS (US$)'!AW$7,Fx!$J$3:$L$35,3,0)</f>
        <v>0</v>
      </c>
      <c r="AX16" s="66">
        <f>+'BS (R$)'!AX15/VLOOKUP('BS (US$)'!AX$7,Fx!$J$3:$L$35,3,0)</f>
        <v>0</v>
      </c>
      <c r="AY16" s="66">
        <f>+'BS (R$)'!AY15/VLOOKUP('BS (US$)'!AY$7,Fx!$J$3:$L$35,3,0)</f>
        <v>0</v>
      </c>
      <c r="AZ16" s="66">
        <f>+'BS (R$)'!AZ15/VLOOKUP('BS (US$)'!AZ$7,Fx!$J$3:$L$35,3,0)</f>
        <v>0</v>
      </c>
      <c r="BA16" s="66">
        <f>+'BS (R$)'!BA15/VLOOKUP('BS (US$)'!BA$7,Fx!$J$3:$L$35,3,0)</f>
        <v>0</v>
      </c>
      <c r="BB16" s="66">
        <f>+'BS (R$)'!BB15/VLOOKUP('BS (US$)'!BB$7,Fx!$J$3:$L$35,3,0)</f>
        <v>0</v>
      </c>
      <c r="BC16" s="66">
        <f>+'BS (R$)'!BC15/VLOOKUP('BS (US$)'!BC$7,Fx!$J$3:$L$35,3,0)</f>
        <v>0</v>
      </c>
      <c r="BD16" s="66">
        <f>+'BS (R$)'!BD15/VLOOKUP('BS (US$)'!BD$7,Fx!$J$3:$L$35,3,0)</f>
        <v>0</v>
      </c>
      <c r="BE16" s="66">
        <f>+'BS (R$)'!BE15/VLOOKUP('BS (US$)'!BE$7,Fx!$J$3:$L$35,3,0)</f>
        <v>0</v>
      </c>
      <c r="BF16" s="66">
        <f>+'BS (R$)'!BF15/VLOOKUP('BS (US$)'!BF$7,Fx!$J$3:$L$35,3,0)</f>
        <v>0</v>
      </c>
      <c r="BG16" s="66">
        <f>+'BS (R$)'!BG15/VLOOKUP('BS (US$)'!BG$7,Fx!$J$3:$L$35,3,0)</f>
        <v>57162.58567533824</v>
      </c>
      <c r="BH16" s="63">
        <f>+'BS (R$)'!BH15/VLOOKUP('BS (US$)'!BH$7,Fx!$J$3:$L$35,3,0)</f>
        <v>6545.690550363448</v>
      </c>
      <c r="BI16" s="63">
        <f>+'BS (R$)'!BI15/VLOOKUP('BS (US$)'!BI$7,Fx!$J$3:$L$35,3,0)</f>
        <v>6227.018962364039</v>
      </c>
      <c r="BJ16" s="63">
        <f>+'BS (R$)'!BJ15/VLOOKUP('BS (US$)'!BJ$7,Fx!$J$3:$L$35,3,0)</f>
        <v>42849.540861413145</v>
      </c>
      <c r="BK16" s="63">
        <f>+'BS (R$)'!BK15/VLOOKUP('BS (US$)'!BK$7,Fx!$J$3:$L$35,3,0)</f>
        <v>56331.117685480465</v>
      </c>
      <c r="BL16" s="63">
        <f>+'BS (R$)'!BL15/VLOOKUP('BS (US$)'!BL$7,Fx!$J$3:$L$35,3,0)</f>
        <v>59410.616548615588</v>
      </c>
      <c r="BM16" s="63">
        <f>+'BS (R$)'!BM15/VLOOKUP('BS (US$)'!BM$7,Fx!$J$3:$L$35,3,0)</f>
        <v>50302.387740555954</v>
      </c>
      <c r="BN16" s="63">
        <f>+'BS (R$)'!BN15/VLOOKUP('BS (US$)'!BN$7,Fx!$J$3:$L$35,3,0)</f>
        <v>43045.618203859005</v>
      </c>
      <c r="BO16" s="63">
        <f>+'BS (R$)'!BO15/VLOOKUP('BS (US$)'!BO$7,Fx!$J$3:$L$35,3,0)</f>
        <v>33700.672785046067</v>
      </c>
      <c r="BP16" s="63">
        <f>+'BS (R$)'!BP15/VLOOKUP('BS (US$)'!BP$7,Fx!$J$3:$L$35,3,0)</f>
        <v>23388.200257566001</v>
      </c>
      <c r="BQ16" s="63">
        <f>+'BS (R$)'!BQ15/VLOOKUP('BS (US$)'!BQ$7,Fx!$J$3:$L$35,3,0)</f>
        <v>26118.328274342952</v>
      </c>
      <c r="BR16" s="63">
        <v>18978</v>
      </c>
      <c r="BS16" s="63">
        <v>25917</v>
      </c>
      <c r="BT16" s="63">
        <v>28778.681135929728</v>
      </c>
      <c r="BU16" s="63">
        <v>30317.03961</v>
      </c>
    </row>
    <row r="17" spans="1:73" ht="20.100000000000001" customHeight="1" thickBot="1">
      <c r="A17" s="59" t="s">
        <v>57</v>
      </c>
      <c r="B17" s="65">
        <f>+'BS (R$)'!B17/VLOOKUP('BS (US$)'!B$7,Fx!$J$3:$L$35,3,0)</f>
        <v>0</v>
      </c>
      <c r="C17" s="65">
        <f>+'BS (R$)'!C17/VLOOKUP('BS (US$)'!C$7,Fx!$J$3:$L$35,3,0)</f>
        <v>0</v>
      </c>
      <c r="D17" s="63">
        <f>+'BS (R$)'!D17/VLOOKUP('BS (US$)'!D$7,Fx!$J$3:$L$35,3,0)</f>
        <v>0</v>
      </c>
      <c r="E17" s="63">
        <f>+'BS (R$)'!E17/VLOOKUP('BS (US$)'!E$7,Fx!$J$3:$L$35,3,0)</f>
        <v>2714.5813734713074</v>
      </c>
      <c r="F17" s="63">
        <f>+'BS (R$)'!F17/VLOOKUP('BS (US$)'!F$7,Fx!$J$3:$L$35,3,0)</f>
        <v>0</v>
      </c>
      <c r="G17" s="63">
        <f>+'BS (R$)'!G17/VLOOKUP('BS (US$)'!G$7,Fx!$J$3:$L$35,3,0)</f>
        <v>2098.6142442797291</v>
      </c>
      <c r="H17" s="63">
        <f>+'BS (R$)'!H17/VLOOKUP('BS (US$)'!H$7,Fx!$J$3:$L$35,3,0)</f>
        <v>0</v>
      </c>
      <c r="I17" s="63">
        <f>+'BS (R$)'!I17/VLOOKUP('BS (US$)'!I$7,Fx!$J$3:$L$35,3,0)</f>
        <v>0</v>
      </c>
      <c r="J17" s="63">
        <f>+'BS (R$)'!J17/VLOOKUP('BS (US$)'!J$7,Fx!$J$3:$L$35,3,0)</f>
        <v>0</v>
      </c>
      <c r="K17" s="63">
        <f>+'BS (R$)'!K17/VLOOKUP('BS (US$)'!K$7,Fx!$J$3:$L$35,3,0)</f>
        <v>0</v>
      </c>
      <c r="L17" s="66">
        <f>+'BS (R$)'!L17/VLOOKUP('BS (US$)'!L$7,Fx!$J$3:$L$35,3,0)</f>
        <v>0</v>
      </c>
      <c r="M17" s="63">
        <f>+'BS (R$)'!M17/VLOOKUP('BS (US$)'!M$7,Fx!$J$3:$L$35,3,0)</f>
        <v>0</v>
      </c>
      <c r="N17" s="63">
        <f>+'BS (R$)'!N17/VLOOKUP('BS (US$)'!N$7,Fx!$J$3:$L$35,3,0)</f>
        <v>1937.3739314186919</v>
      </c>
      <c r="O17" s="63">
        <f>+'BS (R$)'!O17/VLOOKUP('BS (US$)'!O$7,Fx!$J$3:$L$35,3,0)</f>
        <v>251.87469762941461</v>
      </c>
      <c r="P17" s="63">
        <f>+'BS (R$)'!P17/VLOOKUP('BS (US$)'!P$7,Fx!$J$3:$L$35,3,0)</f>
        <v>765.31213542490298</v>
      </c>
      <c r="Q17" s="133">
        <f>+'BS (R$)'!Q17/VLOOKUP('BS (US$)'!Q$7,Fx!$J$3:$L$35,3,0)</f>
        <v>1098.566037735849</v>
      </c>
      <c r="R17" s="133">
        <f>+'BS (R$)'!R17/VLOOKUP('BS (US$)'!R$7,Fx!$J$3:$L$35,3,0)</f>
        <v>1212.3687634262201</v>
      </c>
      <c r="S17" s="133">
        <f>+'BS (R$)'!S17/VLOOKUP('BS (US$)'!S$7,Fx!$J$3:$L$35,3,0)</f>
        <v>796.72951432771913</v>
      </c>
      <c r="T17" s="133">
        <f>+'BS (R$)'!T17/VLOOKUP('BS (US$)'!T$7,Fx!$J$3:$L$35,3,0)</f>
        <v>784.86577264083371</v>
      </c>
      <c r="U17" s="133">
        <f>+'BS (R$)'!U17/VLOOKUP('BS (US$)'!U$7,Fx!$J$3:$L$35,3,0)</f>
        <v>752.85994022467275</v>
      </c>
      <c r="V17" s="63">
        <f>+'BS (R$)'!V17/VLOOKUP('BS (US$)'!V$7,Fx!$J$3:$L$35,3,0)</f>
        <v>17792.187937931561</v>
      </c>
      <c r="W17" s="63">
        <f>+'BS (R$)'!W17/VLOOKUP('BS (US$)'!W$7,Fx!$J$3:$L$35,3,0)</f>
        <v>35483.90446521288</v>
      </c>
      <c r="X17" s="63">
        <f>+'BS (R$)'!X17/VLOOKUP('BS (US$)'!X$7,Fx!$J$3:$L$35,3,0)</f>
        <v>33103.522956973728</v>
      </c>
      <c r="Y17" s="63">
        <f>+'BS (R$)'!Y17/VLOOKUP('BS (US$)'!Y$7,Fx!$J$3:$L$35,3,0)</f>
        <v>16574.710877166021</v>
      </c>
      <c r="Z17" s="61">
        <f>+'BS (R$)'!Z17/VLOOKUP('BS (US$)'!Z$7,Fx!$J$3:$L$35,3,0)</f>
        <v>28658.976002487601</v>
      </c>
      <c r="AA17" s="127">
        <f>+'BS (R$)'!AA17/VLOOKUP('BS (US$)'!AA$7,Fx!$J$3:$L$35,3,0)</f>
        <v>20361.196072118481</v>
      </c>
      <c r="AB17" s="127">
        <f>+'BS (R$)'!AB17/VLOOKUP('BS (US$)'!AB$7,Fx!$J$3:$L$35,3,0)</f>
        <v>12903.777619387027</v>
      </c>
      <c r="AC17" s="127">
        <f>+'BS (R$)'!AC17/VLOOKUP('BS (US$)'!AC$7,Fx!$J$3:$L$35,3,0)</f>
        <v>16749.549810116809</v>
      </c>
      <c r="AD17" s="127">
        <f>+'BS (R$)'!AD17/VLOOKUP('BS (US$)'!AD$7,Fx!$J$3:$L$35,3,0)</f>
        <v>4997.6035361155982</v>
      </c>
      <c r="AE17" s="127">
        <f>+'BS (R$)'!AE17/VLOOKUP('BS (US$)'!AE$7,Fx!$J$3:$L$35,3,0)</f>
        <v>2819.341596909208</v>
      </c>
      <c r="AF17" s="127">
        <f>+'BS (R$)'!AF17/VLOOKUP('BS (US$)'!AF$7,Fx!$J$3:$L$35,3,0)</f>
        <v>5231.5690849300981</v>
      </c>
      <c r="AG17" s="127">
        <v>5952</v>
      </c>
      <c r="AH17" s="127">
        <v>11594.702638775383</v>
      </c>
      <c r="AI17" s="127">
        <v>9791</v>
      </c>
      <c r="AJ17" s="127">
        <v>6547.149862698554</v>
      </c>
      <c r="AK17" s="127"/>
      <c r="AL17" s="215" t="s">
        <v>59</v>
      </c>
      <c r="AM17" s="216">
        <f>+'BS (R$)'!AM17/VLOOKUP('BS (US$)'!AM$7,Fx!$J$3:$L$35,3,0)</f>
        <v>1325.2057567888737</v>
      </c>
      <c r="AN17" s="216">
        <f>+'BS (R$)'!AN17/VLOOKUP('BS (US$)'!AN$7,Fx!$J$3:$L$35,3,0)</f>
        <v>25571.512441855211</v>
      </c>
      <c r="AO17" s="216">
        <f>+'BS (R$)'!AO17/VLOOKUP('BS (US$)'!AO$7,Fx!$J$3:$L$35,3,0)</f>
        <v>23590.875643855776</v>
      </c>
      <c r="AP17" s="217">
        <f>+'BS (R$)'!AP17/VLOOKUP('BS (US$)'!AP$7,Fx!$J$3:$L$35,3,0)</f>
        <v>9545.813734713076</v>
      </c>
      <c r="AQ17" s="217">
        <f>+'BS (R$)'!AQ17/VLOOKUP('BS (US$)'!AQ$7,Fx!$J$3:$L$35,3,0)</f>
        <v>18233.619125101693</v>
      </c>
      <c r="AR17" s="217">
        <f>+'BS (R$)'!AR17/VLOOKUP('BS (US$)'!AR$7,Fx!$J$3:$L$35,3,0)</f>
        <v>286.17466967450849</v>
      </c>
      <c r="AS17" s="217">
        <f>+'BS (R$)'!AS17/VLOOKUP('BS (US$)'!AS$7,Fx!$J$3:$L$35,3,0)</f>
        <v>235.25214233452203</v>
      </c>
      <c r="AT17" s="223">
        <f>+'BS (R$)'!AT17/VLOOKUP('BS (US$)'!AT$7,Fx!$J$3:$L$35,3,0)</f>
        <v>1054.5849323369016</v>
      </c>
      <c r="AU17" s="223">
        <f>+'BS (R$)'!AU17/VLOOKUP('BS (US$)'!AU$7,Fx!$J$3:$L$35,3,0)</f>
        <v>1039.098372060665</v>
      </c>
      <c r="AV17" s="223">
        <f>+'BS (R$)'!AV17/VLOOKUP('BS (US$)'!AV$7,Fx!$J$3:$L$35,3,0)</f>
        <v>258.82971448968772</v>
      </c>
      <c r="AW17" s="223">
        <f>+'BS (R$)'!AW17/VLOOKUP('BS (US$)'!AW$7,Fx!$J$3:$L$35,3,0)</f>
        <v>261.71539586367584</v>
      </c>
      <c r="AX17" s="223">
        <f>+'BS (R$)'!AX17/VLOOKUP('BS (US$)'!AX$7,Fx!$J$3:$L$35,3,0)</f>
        <v>239.34017502534797</v>
      </c>
      <c r="AY17" s="223">
        <f>+'BS (R$)'!AY17/VLOOKUP('BS (US$)'!AY$7,Fx!$J$3:$L$35,3,0)</f>
        <v>1053.3730349310024</v>
      </c>
      <c r="AZ17" s="223">
        <f>+'BS (R$)'!AZ17/VLOOKUP('BS (US$)'!AZ$7,Fx!$J$3:$L$35,3,0)</f>
        <v>0</v>
      </c>
      <c r="BA17" s="223">
        <f>+'BS (R$)'!BA17/VLOOKUP('BS (US$)'!BA$7,Fx!$J$3:$L$35,3,0)</f>
        <v>0</v>
      </c>
      <c r="BB17" s="223">
        <f>+'BS (R$)'!BB17/VLOOKUP('BS (US$)'!BB$7,Fx!$J$3:$L$35,3,0)</f>
        <v>3773.5849056603774</v>
      </c>
      <c r="BC17" s="223">
        <f>+'BS (R$)'!BC17/VLOOKUP('BS (US$)'!BC$7,Fx!$J$3:$L$35,3,0)</f>
        <v>86.532933950561258</v>
      </c>
      <c r="BD17" s="223">
        <f>+'BS (R$)'!BD17/VLOOKUP('BS (US$)'!BD$7,Fx!$J$3:$L$35,3,0)</f>
        <v>73.766474942611751</v>
      </c>
      <c r="BE17" s="223">
        <f>+'BS (R$)'!BE17/VLOOKUP('BS (US$)'!BE$7,Fx!$J$3:$L$35,3,0)</f>
        <v>0</v>
      </c>
      <c r="BF17" s="223">
        <f>+'BS (R$)'!BF17/VLOOKUP('BS (US$)'!BF$7,Fx!$J$3:$L$35,3,0)</f>
        <v>4189.4259507368852</v>
      </c>
      <c r="BG17" s="223">
        <f>+'BS (R$)'!BG17/VLOOKUP('BS (US$)'!BG$7,Fx!$J$3:$L$35,3,0)</f>
        <v>0</v>
      </c>
      <c r="BH17" s="223">
        <f>+'BS (R$)'!BH17/VLOOKUP('BS (US$)'!BH$7,Fx!$J$3:$L$35,3,0)</f>
        <v>0</v>
      </c>
      <c r="BI17" s="223">
        <f>+'BS (R$)'!BI17/VLOOKUP('BS (US$)'!BI$7,Fx!$J$3:$L$35,3,0)</f>
        <v>0</v>
      </c>
      <c r="BJ17" s="223">
        <f>+'BS (R$)'!BJ17/VLOOKUP('BS (US$)'!BJ$7,Fx!$J$3:$L$35,3,0)</f>
        <v>2373.6888615668345</v>
      </c>
      <c r="BK17" s="223">
        <f>+'BS (R$)'!BK17/VLOOKUP('BS (US$)'!BK$7,Fx!$J$3:$L$35,3,0)</f>
        <v>3.6500557113766474</v>
      </c>
      <c r="BL17" s="223">
        <f>+'BS (R$)'!BL17/VLOOKUP('BS (US$)'!BL$7,Fx!$J$3:$L$35,3,0)</f>
        <v>3.8232453316162269</v>
      </c>
      <c r="BM17" s="223">
        <f>+'BS (R$)'!BM17/VLOOKUP('BS (US$)'!BM$7,Fx!$J$3:$L$35,3,0)</f>
        <v>3.5637918745545258</v>
      </c>
      <c r="BN17" s="223">
        <f>+'BS (R$)'!BN17/VLOOKUP('BS (US$)'!BN$7,Fx!$J$3:$L$35,3,0)</f>
        <v>-1.7597227570273391E-2</v>
      </c>
      <c r="BO17" s="223">
        <f>+'BS (R$)'!BO17/VLOOKUP('BS (US$)'!BO$7,Fx!$J$3:$L$35,3,0)</f>
        <v>-1.6224948076615838E-2</v>
      </c>
      <c r="BP17" s="223">
        <f>+'BS (R$)'!BP17/VLOOKUP('BS (US$)'!BP$7,Fx!$J$3:$L$35,3,0)</f>
        <v>0</v>
      </c>
      <c r="BQ17" s="223">
        <f>+'BS (R$)'!BQ17/VLOOKUP('BS (US$)'!BQ$7,Fx!$J$3:$L$35,3,0)</f>
        <v>82440.873844910268</v>
      </c>
      <c r="BR17" s="223">
        <v>67500</v>
      </c>
      <c r="BS17" s="223">
        <v>0</v>
      </c>
      <c r="BT17" s="223">
        <v>10276.25047919053</v>
      </c>
      <c r="BU17" s="223">
        <v>0</v>
      </c>
    </row>
    <row r="18" spans="1:73" ht="20.100000000000001" customHeight="1">
      <c r="A18" s="59" t="s">
        <v>60</v>
      </c>
      <c r="B18" s="65">
        <f>+'BS (R$)'!B18/VLOOKUP('BS (US$)'!B$7,Fx!$J$3:$L$35,3,0)</f>
        <v>4093.1297037982481</v>
      </c>
      <c r="C18" s="65">
        <f>+'BS (R$)'!C18/VLOOKUP('BS (US$)'!C$7,Fx!$J$3:$L$35,3,0)</f>
        <v>3963.3292688434267</v>
      </c>
      <c r="D18" s="65">
        <f>+'BS (R$)'!D18/VLOOKUP('BS (US$)'!D$7,Fx!$J$3:$L$35,3,0)</f>
        <v>2511.6507235712534</v>
      </c>
      <c r="E18" s="66">
        <f>+'BS (R$)'!E18/VLOOKUP('BS (US$)'!E$7,Fx!$J$3:$L$35,3,0)</f>
        <v>1311.7591721542803</v>
      </c>
      <c r="F18" s="66">
        <f>+'BS (R$)'!F18/VLOOKUP('BS (US$)'!F$7,Fx!$J$3:$L$35,3,0)</f>
        <v>2391.263533387571</v>
      </c>
      <c r="G18" s="66">
        <f>+'BS (R$)'!G18/VLOOKUP('BS (US$)'!G$7,Fx!$J$3:$L$35,3,0)</f>
        <v>1804.3828553013211</v>
      </c>
      <c r="H18" s="66">
        <f>+'BS (R$)'!H18/VLOOKUP('BS (US$)'!H$7,Fx!$J$3:$L$35,3,0)</f>
        <v>859.27735081644266</v>
      </c>
      <c r="I18" s="66">
        <f>+'BS (R$)'!I18/VLOOKUP('BS (US$)'!I$7,Fx!$J$3:$L$35,3,0)</f>
        <v>182.28640678650777</v>
      </c>
      <c r="J18" s="66">
        <f>+'BS (R$)'!J18/VLOOKUP('BS (US$)'!J$7,Fx!$J$3:$L$35,3,0)</f>
        <v>1825.2400166968137</v>
      </c>
      <c r="K18" s="66">
        <f>+'BS (R$)'!K18/VLOOKUP('BS (US$)'!K$7,Fx!$J$3:$L$35,3,0)</f>
        <v>1789.2863746902472</v>
      </c>
      <c r="L18" s="66">
        <f>+'BS (R$)'!L18/VLOOKUP('BS (US$)'!L$7,Fx!$J$3:$L$35,3,0)</f>
        <v>1320.1119176571235</v>
      </c>
      <c r="M18" s="66">
        <f>+'BS (R$)'!M18/VLOOKUP('BS (US$)'!M$7,Fx!$J$3:$L$35,3,0)</f>
        <v>828.37461355178664</v>
      </c>
      <c r="N18" s="66">
        <f>+'BS (R$)'!N18/VLOOKUP('BS (US$)'!N$7,Fx!$J$3:$L$35,3,0)</f>
        <v>1046.0090289117279</v>
      </c>
      <c r="O18" s="61">
        <f>+'BS (R$)'!O18/VLOOKUP('BS (US$)'!O$7,Fx!$J$3:$L$35,3,0)</f>
        <v>448.71794871794873</v>
      </c>
      <c r="P18" s="61">
        <f>+'BS (R$)'!P18/VLOOKUP('BS (US$)'!P$7,Fx!$J$3:$L$35,3,0)</f>
        <v>1408.5431049938327</v>
      </c>
      <c r="Q18" s="127">
        <f>+'BS (R$)'!Q18/VLOOKUP('BS (US$)'!Q$7,Fx!$J$3:$L$35,3,0)</f>
        <v>937.66037735849056</v>
      </c>
      <c r="R18" s="127">
        <f>+'BS (R$)'!R18/VLOOKUP('BS (US$)'!R$7,Fx!$J$3:$L$35,3,0)</f>
        <v>1271.0659284136639</v>
      </c>
      <c r="S18" s="127">
        <f>+'BS (R$)'!S18/VLOOKUP('BS (US$)'!S$7,Fx!$J$3:$L$35,3,0)</f>
        <v>670.08846818498364</v>
      </c>
      <c r="T18" s="127">
        <f>+'BS (R$)'!T18/VLOOKUP('BS (US$)'!T$7,Fx!$J$3:$L$35,3,0)</f>
        <v>625.81808303079697</v>
      </c>
      <c r="U18" s="127">
        <f>+'BS (R$)'!U18/VLOOKUP('BS (US$)'!U$7,Fx!$J$3:$L$35,3,0)</f>
        <v>427.44512006595897</v>
      </c>
      <c r="V18" s="61">
        <f>+'BS (R$)'!V18/VLOOKUP('BS (US$)'!V$7,Fx!$J$3:$L$35,3,0)</f>
        <v>1496.674905088287</v>
      </c>
      <c r="W18" s="61">
        <f>+'BS (R$)'!W18/VLOOKUP('BS (US$)'!W$7,Fx!$J$3:$L$35,3,0)</f>
        <v>3140.446521287643</v>
      </c>
      <c r="X18" s="61">
        <f>+'BS (R$)'!X18/VLOOKUP('BS (US$)'!X$7,Fx!$J$3:$L$35,3,0)</f>
        <v>2246.3663490230051</v>
      </c>
      <c r="Y18" s="61">
        <f>+'BS (R$)'!Y18/VLOOKUP('BS (US$)'!Y$7,Fx!$J$3:$L$35,3,0)</f>
        <v>1985.0539824028892</v>
      </c>
      <c r="Z18" s="61">
        <f>+'BS (R$)'!Z18/VLOOKUP('BS (US$)'!Z$7,Fx!$J$3:$L$35,3,0)</f>
        <v>1548.6834040438775</v>
      </c>
      <c r="AA18" s="127">
        <f>+'BS (R$)'!AA18/VLOOKUP('BS (US$)'!AA$7,Fx!$J$3:$L$35,3,0)</f>
        <v>2216.0737282678688</v>
      </c>
      <c r="AB18" s="127">
        <f>+'BS (R$)'!AB18/VLOOKUP('BS (US$)'!AB$7,Fx!$J$3:$L$35,3,0)</f>
        <v>5124.5545260156805</v>
      </c>
      <c r="AC18" s="127">
        <f>+'BS (R$)'!AC18/VLOOKUP('BS (US$)'!AC$7,Fx!$J$3:$L$35,3,0)</f>
        <v>4927.6800429210607</v>
      </c>
      <c r="AD18" s="127">
        <f>+'BS (R$)'!AD18/VLOOKUP('BS (US$)'!AD$7,Fx!$J$3:$L$35,3,0)</f>
        <v>4124.225587133652</v>
      </c>
      <c r="AE18" s="127">
        <f>+'BS (R$)'!AE18/VLOOKUP('BS (US$)'!AE$7,Fx!$J$3:$L$35,3,0)</f>
        <v>3207.5016097875082</v>
      </c>
      <c r="AF18" s="127">
        <f>+'BS (R$)'!AF18/VLOOKUP('BS (US$)'!AF$7,Fx!$J$3:$L$35,3,0)</f>
        <v>1718.0375530983038</v>
      </c>
      <c r="AG18" s="127">
        <v>1749</v>
      </c>
      <c r="AH18" s="127">
        <v>6753.2123485985057</v>
      </c>
      <c r="AI18" s="127">
        <v>4974</v>
      </c>
      <c r="AJ18" s="127">
        <v>3477.7605136303778</v>
      </c>
      <c r="AK18" s="127"/>
      <c r="AL18" s="67" t="s">
        <v>61</v>
      </c>
      <c r="AM18" s="116">
        <f t="shared" ref="AM18:BJ18" si="0">SUM(AM8:AM17)</f>
        <v>98594.252013555742</v>
      </c>
      <c r="AN18" s="116">
        <f t="shared" si="0"/>
        <v>112230.95334868807</v>
      </c>
      <c r="AO18" s="116">
        <f t="shared" si="0"/>
        <v>94722.835418199655</v>
      </c>
      <c r="AP18" s="116">
        <f t="shared" si="0"/>
        <v>58072.248353715891</v>
      </c>
      <c r="AQ18" s="116">
        <f t="shared" si="0"/>
        <v>62874.084736216282</v>
      </c>
      <c r="AR18" s="116">
        <f t="shared" si="0"/>
        <v>40187.560425394782</v>
      </c>
      <c r="AS18" s="116">
        <f t="shared" si="0"/>
        <v>47024.138702769</v>
      </c>
      <c r="AT18" s="116">
        <f t="shared" si="0"/>
        <v>21567.10765501919</v>
      </c>
      <c r="AU18" s="116">
        <f t="shared" si="0"/>
        <v>29547.516348963403</v>
      </c>
      <c r="AV18" s="116">
        <f t="shared" si="0"/>
        <v>23261.707970424439</v>
      </c>
      <c r="AW18" s="116">
        <f t="shared" si="0"/>
        <v>17895.899889456185</v>
      </c>
      <c r="AX18" s="116">
        <f t="shared" si="0"/>
        <v>24462.88484531744</v>
      </c>
      <c r="AY18" s="116">
        <f t="shared" si="0"/>
        <v>80868.952710274389</v>
      </c>
      <c r="AZ18" s="116">
        <f t="shared" si="0"/>
        <v>79134.615384615376</v>
      </c>
      <c r="BA18" s="116">
        <f t="shared" si="0"/>
        <v>62564.398132591152</v>
      </c>
      <c r="BB18" s="116">
        <f t="shared" si="0"/>
        <v>65464.452830188682</v>
      </c>
      <c r="BC18" s="116">
        <f t="shared" si="0"/>
        <v>56735.056096546548</v>
      </c>
      <c r="BD18" s="116">
        <f t="shared" si="0"/>
        <v>89995.748020885221</v>
      </c>
      <c r="BE18" s="116">
        <f t="shared" si="0"/>
        <v>41359.984624726982</v>
      </c>
      <c r="BF18" s="116">
        <f t="shared" si="0"/>
        <v>95585.385963104185</v>
      </c>
      <c r="BG18" s="116">
        <f t="shared" si="0"/>
        <v>256756.18518612883</v>
      </c>
      <c r="BH18" s="116">
        <f t="shared" si="0"/>
        <v>228446.78089304257</v>
      </c>
      <c r="BI18" s="116">
        <f t="shared" si="0"/>
        <v>273744.34498026763</v>
      </c>
      <c r="BJ18" s="116">
        <f t="shared" si="0"/>
        <v>320778.99873208592</v>
      </c>
      <c r="BK18" s="116">
        <f t="shared" ref="BK18:BU18" si="1">SUM(BK8:BK17)</f>
        <v>446147.65435893496</v>
      </c>
      <c r="BL18" s="116">
        <f t="shared" si="1"/>
        <v>383860.47166773991</v>
      </c>
      <c r="BM18" s="116">
        <f t="shared" si="1"/>
        <v>365327.51247327158</v>
      </c>
      <c r="BN18" s="116">
        <f t="shared" si="1"/>
        <v>408747.05406921002</v>
      </c>
      <c r="BO18" s="116">
        <f t="shared" si="1"/>
        <v>417800.73999254435</v>
      </c>
      <c r="BP18" s="116">
        <f t="shared" si="1"/>
        <v>182539.43979394721</v>
      </c>
      <c r="BQ18" s="116">
        <f t="shared" si="1"/>
        <v>225598.35424060954</v>
      </c>
      <c r="BR18" s="116">
        <f t="shared" si="1"/>
        <v>195413.2587008418</v>
      </c>
      <c r="BS18" s="116">
        <f t="shared" si="1"/>
        <v>191006.01863000001</v>
      </c>
      <c r="BT18" s="116">
        <f t="shared" si="1"/>
        <v>185712.93161512024</v>
      </c>
      <c r="BU18" s="116">
        <f t="shared" si="1"/>
        <v>263078.7570184826</v>
      </c>
    </row>
    <row r="19" spans="1:73" ht="20.100000000000001" customHeight="1" thickBot="1">
      <c r="A19" s="215" t="s">
        <v>125</v>
      </c>
      <c r="B19" s="216">
        <f>+'BS (R$)'!B19/VLOOKUP('BS (US$)'!B$7,Fx!$J$3:$L$35,3,0)</f>
        <v>1512.2573830377185</v>
      </c>
      <c r="C19" s="216">
        <f>+'BS (R$)'!C19/VLOOKUP('BS (US$)'!C$7,Fx!$J$3:$L$35,3,0)</f>
        <v>2337.533306236734</v>
      </c>
      <c r="D19" s="216">
        <f>+'BS (R$)'!D19/VLOOKUP('BS (US$)'!D$7,Fx!$J$3:$L$35,3,0)</f>
        <v>4114.5450085847433</v>
      </c>
      <c r="E19" s="217">
        <f>+'BS (R$)'!E19/VLOOKUP('BS (US$)'!E$7,Fx!$J$3:$L$35,3,0)</f>
        <v>1315.1458137347129</v>
      </c>
      <c r="F19" s="217">
        <f>+'BS (R$)'!F19/VLOOKUP('BS (US$)'!F$7,Fx!$J$3:$L$35,3,0)</f>
        <v>3651.0419926153072</v>
      </c>
      <c r="G19" s="217">
        <f>+'BS (R$)'!G19/VLOOKUP('BS (US$)'!G$7,Fx!$J$3:$L$35,3,0)</f>
        <v>1071.221398646471</v>
      </c>
      <c r="H19" s="217">
        <f>+'BS (R$)'!H19/VLOOKUP('BS (US$)'!H$7,Fx!$J$3:$L$35,3,0)</f>
        <v>998.52314693113874</v>
      </c>
      <c r="I19" s="217">
        <f>+'BS (R$)'!I19/VLOOKUP('BS (US$)'!I$7,Fx!$J$3:$L$35,3,0)</f>
        <v>895.27368208442738</v>
      </c>
      <c r="J19" s="217">
        <f>+'BS (R$)'!J19/VLOOKUP('BS (US$)'!J$7,Fx!$J$3:$L$35,3,0)</f>
        <v>928.62112146931952</v>
      </c>
      <c r="K19" s="217">
        <f>+'BS (R$)'!K19/VLOOKUP('BS (US$)'!K$7,Fx!$J$3:$L$35,3,0)</f>
        <v>981.43857490271535</v>
      </c>
      <c r="L19" s="217">
        <f>+'BS (R$)'!L19/VLOOKUP('BS (US$)'!L$7,Fx!$J$3:$L$35,3,0)</f>
        <v>1014.5542047248662</v>
      </c>
      <c r="M19" s="217">
        <f>+'BS (R$)'!M19/VLOOKUP('BS (US$)'!M$7,Fx!$J$3:$L$35,3,0)</f>
        <v>221.61212511260638</v>
      </c>
      <c r="N19" s="217">
        <f>+'BS (R$)'!N19/VLOOKUP('BS (US$)'!N$7,Fx!$J$3:$L$35,3,0)</f>
        <v>502.03310600966927</v>
      </c>
      <c r="O19" s="217">
        <f>+'BS (R$)'!O19/VLOOKUP('BS (US$)'!O$7,Fx!$J$3:$L$35,3,0)</f>
        <v>553.03580067731014</v>
      </c>
      <c r="P19" s="217">
        <f>+'BS (R$)'!P19/VLOOKUP('BS (US$)'!P$7,Fx!$J$3:$L$35,3,0)</f>
        <v>550.64495975448642</v>
      </c>
      <c r="Q19" s="218">
        <f>+'BS (R$)'!Q19/VLOOKUP('BS (US$)'!Q$7,Fx!$J$3:$L$35,3,0)</f>
        <v>249.96226415094338</v>
      </c>
      <c r="R19" s="218">
        <f>+'BS (R$)'!R19/VLOOKUP('BS (US$)'!R$7,Fx!$J$3:$L$35,3,0)</f>
        <v>223.29127711718255</v>
      </c>
      <c r="S19" s="218">
        <f>+'BS (R$)'!S19/VLOOKUP('BS (US$)'!S$7,Fx!$J$3:$L$35,3,0)</f>
        <v>253.28209228547109</v>
      </c>
      <c r="T19" s="218">
        <f>+'BS (R$)'!T19/VLOOKUP('BS (US$)'!T$7,Fx!$J$3:$L$35,3,0)</f>
        <v>300.31364994690176</v>
      </c>
      <c r="U19" s="218">
        <f>+'BS (R$)'!U19/VLOOKUP('BS (US$)'!U$7,Fx!$J$3:$L$35,3,0)</f>
        <v>52.045759043594764</v>
      </c>
      <c r="V19" s="217">
        <f>+'BS (R$)'!V19/VLOOKUP('BS (US$)'!V$7,Fx!$J$3:$L$35,3,0)</f>
        <v>426.27461971615662</v>
      </c>
      <c r="W19" s="217">
        <f>+'BS (R$)'!W19/VLOOKUP('BS (US$)'!W$7,Fx!$J$3:$L$35,3,0)</f>
        <v>430.42575285565943</v>
      </c>
      <c r="X19" s="217">
        <f>+'BS (R$)'!X19/VLOOKUP('BS (US$)'!X$7,Fx!$J$3:$L$35,3,0)</f>
        <v>409.3271729714121</v>
      </c>
      <c r="Y19" s="217">
        <f>+'BS (R$)'!Y19/VLOOKUP('BS (US$)'!Y$7,Fx!$J$3:$L$35,3,0)</f>
        <v>36.308448918430862</v>
      </c>
      <c r="Z19" s="217">
        <f>+'BS (R$)'!Z19/VLOOKUP('BS (US$)'!Z$7,Fx!$J$3:$L$35,3,0)</f>
        <v>0</v>
      </c>
      <c r="AA19" s="218">
        <f>+'BS (R$)'!AA19/VLOOKUP('BS (US$)'!AA$7,Fx!$J$3:$L$35,3,0)</f>
        <v>0</v>
      </c>
      <c r="AB19" s="218">
        <f>+'BS (R$)'!AB19/VLOOKUP('BS (US$)'!AB$7,Fx!$J$3:$L$35,3,0)</f>
        <v>0</v>
      </c>
      <c r="AC19" s="218">
        <f>+'BS (R$)'!AC19/VLOOKUP('BS (US$)'!AC$7,Fx!$J$3:$L$35,3,0)</f>
        <v>0</v>
      </c>
      <c r="AD19" s="218">
        <f>+'BS (R$)'!AD19/VLOOKUP('BS (US$)'!AD$7,Fx!$J$3:$L$35,3,0)</f>
        <v>108.81721193616529</v>
      </c>
      <c r="AE19" s="218">
        <f>+'BS (R$)'!AE19/VLOOKUP('BS (US$)'!AE$7,Fx!$J$3:$L$35,3,0)</f>
        <v>220.13844172569222</v>
      </c>
      <c r="AF19" s="218">
        <f>+'BS (R$)'!AF19/VLOOKUP('BS (US$)'!AF$7,Fx!$J$3:$L$35,3,0)</f>
        <v>88.067585626003478</v>
      </c>
      <c r="AG19" s="218">
        <f>+'BS (R$)'!AG19/VLOOKUP('BS (US$)'!AG$7,Fx!$J$3:$L$35,3,0)</f>
        <v>92.07904797803026</v>
      </c>
      <c r="AH19" s="218">
        <v>209</v>
      </c>
      <c r="AI19" s="218">
        <v>27</v>
      </c>
      <c r="AJ19" s="218">
        <v>723.07401789230858</v>
      </c>
      <c r="AK19" s="127"/>
      <c r="AL19" s="4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</row>
    <row r="20" spans="1:73" ht="20.100000000000001" customHeight="1" thickBot="1">
      <c r="A20" s="67" t="s">
        <v>63</v>
      </c>
      <c r="B20" s="69">
        <f t="shared" ref="B20:AB20" si="2">SUM(B8:B19)</f>
        <v>200814.66484749789</v>
      </c>
      <c r="C20" s="69">
        <f t="shared" si="2"/>
        <v>231613.15088289755</v>
      </c>
      <c r="D20" s="69">
        <f t="shared" si="2"/>
        <v>221966.31510097292</v>
      </c>
      <c r="E20" s="69">
        <f t="shared" si="2"/>
        <v>198893.69708372527</v>
      </c>
      <c r="F20" s="69">
        <f t="shared" si="2"/>
        <v>172177.54552850616</v>
      </c>
      <c r="G20" s="69">
        <f t="shared" si="2"/>
        <v>161739.92910087015</v>
      </c>
      <c r="H20" s="69">
        <f t="shared" si="2"/>
        <v>186441.5701793998</v>
      </c>
      <c r="I20" s="69">
        <f t="shared" si="2"/>
        <v>208588.92143001416</v>
      </c>
      <c r="J20" s="69">
        <f t="shared" si="2"/>
        <v>191669.68136913871</v>
      </c>
      <c r="K20" s="69">
        <f t="shared" si="2"/>
        <v>182654.74927214303</v>
      </c>
      <c r="L20" s="69">
        <f t="shared" si="2"/>
        <v>215052.59019037714</v>
      </c>
      <c r="M20" s="69">
        <f t="shared" si="2"/>
        <v>224696.96934850025</v>
      </c>
      <c r="N20" s="69">
        <f t="shared" si="2"/>
        <v>281334.16578618763</v>
      </c>
      <c r="O20" s="69">
        <f t="shared" si="2"/>
        <v>267148.34300919209</v>
      </c>
      <c r="P20" s="69">
        <f t="shared" si="2"/>
        <v>282943.77652557968</v>
      </c>
      <c r="Q20" s="128">
        <f t="shared" si="2"/>
        <v>247951.39622641509</v>
      </c>
      <c r="R20" s="128">
        <f t="shared" si="2"/>
        <v>235604.06644277027</v>
      </c>
      <c r="S20" s="128">
        <f t="shared" si="2"/>
        <v>246461.01467591763</v>
      </c>
      <c r="T20" s="128">
        <f t="shared" si="2"/>
        <v>189440.12249635719</v>
      </c>
      <c r="U20" s="128">
        <f t="shared" si="2"/>
        <v>259980.16077501804</v>
      </c>
      <c r="V20" s="69">
        <f t="shared" si="2"/>
        <v>179751.82816521008</v>
      </c>
      <c r="W20" s="69">
        <f t="shared" si="2"/>
        <v>259844.49636552439</v>
      </c>
      <c r="X20" s="69">
        <f t="shared" si="2"/>
        <v>267264.1736452016</v>
      </c>
      <c r="Y20" s="69">
        <f t="shared" si="2"/>
        <v>290676.98928036267</v>
      </c>
      <c r="Z20" s="69">
        <f t="shared" si="2"/>
        <v>332783.05572178966</v>
      </c>
      <c r="AA20" s="128">
        <f t="shared" si="2"/>
        <v>281727.50321957504</v>
      </c>
      <c r="AB20" s="128">
        <f t="shared" si="2"/>
        <v>294089.98574483249</v>
      </c>
      <c r="AC20" s="128">
        <f>SUM(AC8:AC19)</f>
        <v>341350.80982218368</v>
      </c>
      <c r="AD20" s="128">
        <f t="shared" ref="AD20:AF20" si="3">SUM(AD8:AD19)</f>
        <v>714102.56865425245</v>
      </c>
      <c r="AE20" s="128">
        <f t="shared" si="3"/>
        <v>1096085.1980038635</v>
      </c>
      <c r="AF20" s="128">
        <f t="shared" si="3"/>
        <v>990391.2032771993</v>
      </c>
      <c r="AG20" s="128">
        <f t="shared" ref="AG20" si="4">SUM(AG8:AG19)</f>
        <v>1080869.0790479779</v>
      </c>
      <c r="AH20" s="128">
        <f t="shared" ref="AH20:AJ20" si="5">SUM(AH8:AH19)</f>
        <v>1436406.3809899813</v>
      </c>
      <c r="AI20" s="128">
        <f t="shared" si="5"/>
        <v>1522549</v>
      </c>
      <c r="AJ20" s="128">
        <f t="shared" si="5"/>
        <v>2057213.8227896474</v>
      </c>
      <c r="AL20" s="212" t="s">
        <v>147</v>
      </c>
      <c r="AM20" s="216">
        <f>+'BS (R$)'!AM20/VLOOKUP('BS (US$)'!AM$7,Fx!$J$3:$L$35,3,0)</f>
        <v>0</v>
      </c>
      <c r="AN20" s="216">
        <f>+'BS (R$)'!AN20/VLOOKUP('BS (US$)'!AN$7,Fx!$J$3:$L$35,3,0)</f>
        <v>0</v>
      </c>
      <c r="AO20" s="216">
        <f>+'BS (R$)'!AO20/VLOOKUP('BS (US$)'!AO$7,Fx!$J$3:$L$35,3,0)</f>
        <v>0</v>
      </c>
      <c r="AP20" s="217">
        <f>+'BS (R$)'!AP20/VLOOKUP('BS (US$)'!AP$7,Fx!$J$3:$L$35,3,0)</f>
        <v>0</v>
      </c>
      <c r="AQ20" s="217">
        <f>+'BS (R$)'!AQ20/VLOOKUP('BS (US$)'!AQ$7,Fx!$J$3:$L$35,3,0)</f>
        <v>0</v>
      </c>
      <c r="AR20" s="217">
        <f>+'BS (R$)'!AR20/VLOOKUP('BS (US$)'!AR$7,Fx!$J$3:$L$35,3,0)</f>
        <v>0</v>
      </c>
      <c r="AS20" s="217">
        <f>+'BS (R$)'!AS20/VLOOKUP('BS (US$)'!AS$7,Fx!$J$3:$L$35,3,0)</f>
        <v>0</v>
      </c>
      <c r="AT20" s="223">
        <f>+'BS (R$)'!AT20/VLOOKUP('BS (US$)'!AT$7,Fx!$J$3:$L$35,3,0)</f>
        <v>0</v>
      </c>
      <c r="AU20" s="223">
        <f>+'BS (R$)'!AU20/VLOOKUP('BS (US$)'!AU$7,Fx!$J$3:$L$35,3,0)</f>
        <v>0</v>
      </c>
      <c r="AV20" s="223">
        <f>+'BS (R$)'!AV20/VLOOKUP('BS (US$)'!AV$7,Fx!$J$3:$L$35,3,0)</f>
        <v>0</v>
      </c>
      <c r="AW20" s="223">
        <f>+'BS (R$)'!AW20/VLOOKUP('BS (US$)'!AW$7,Fx!$J$3:$L$35,3,0)</f>
        <v>0</v>
      </c>
      <c r="AX20" s="223">
        <f>+'BS (R$)'!AX20/VLOOKUP('BS (US$)'!AX$7,Fx!$J$3:$L$35,3,0)</f>
        <v>0</v>
      </c>
      <c r="AY20" s="223">
        <f>+'BS (R$)'!AY20/VLOOKUP('BS (US$)'!AY$7,Fx!$J$3:$L$35,3,0)</f>
        <v>0</v>
      </c>
      <c r="AZ20" s="223">
        <f>+'BS (R$)'!AZ20/VLOOKUP('BS (US$)'!AZ$7,Fx!$J$3:$L$35,3,0)</f>
        <v>0</v>
      </c>
      <c r="BA20" s="223">
        <f>+'BS (R$)'!BA20/VLOOKUP('BS (US$)'!BA$7,Fx!$J$3:$L$35,3,0)</f>
        <v>0</v>
      </c>
      <c r="BB20" s="223">
        <f>+'BS (R$)'!BB20/VLOOKUP('BS (US$)'!BB$7,Fx!$J$3:$L$35,3,0)</f>
        <v>0</v>
      </c>
      <c r="BC20" s="223">
        <f>+'BS (R$)'!BC20/VLOOKUP('BS (US$)'!BC$7,Fx!$J$3:$L$35,3,0)</f>
        <v>0</v>
      </c>
      <c r="BD20" s="223">
        <f>+'BS (R$)'!BD20/VLOOKUP('BS (US$)'!BD$7,Fx!$J$3:$L$35,3,0)</f>
        <v>0</v>
      </c>
      <c r="BE20" s="223">
        <f>+'BS (R$)'!BE20/VLOOKUP('BS (US$)'!BE$7,Fx!$J$3:$L$35,3,0)</f>
        <v>0</v>
      </c>
      <c r="BF20" s="223">
        <f>+'BS (R$)'!BF20/VLOOKUP('BS (US$)'!BF$7,Fx!$J$3:$L$35,3,0)</f>
        <v>0</v>
      </c>
      <c r="BG20" s="223">
        <f>+'BS (R$)'!BG20/VLOOKUP('BS (US$)'!BG$7,Fx!$J$3:$L$35,3,0)</f>
        <v>0</v>
      </c>
      <c r="BH20" s="223">
        <f>+'BS (R$)'!BH20/VLOOKUP('BS (US$)'!BH$7,Fx!$J$3:$L$35,3,0)</f>
        <v>0</v>
      </c>
      <c r="BI20" s="223">
        <f>+'BS (R$)'!BI20/VLOOKUP('BS (US$)'!BI$7,Fx!$J$3:$L$35,3,0)</f>
        <v>0</v>
      </c>
      <c r="BJ20" s="223">
        <f>+'BS (R$)'!BJ20/VLOOKUP('BS (US$)'!BJ$7,Fx!$J$3:$L$35,3,0)</f>
        <v>0</v>
      </c>
      <c r="BK20" s="223">
        <f>+'BS (R$)'!BK20/VLOOKUP('BS (US$)'!BK$7,Fx!$J$3:$L$35,3,0)</f>
        <v>0</v>
      </c>
      <c r="BL20" s="223">
        <f>+'BS (R$)'!BL20/VLOOKUP('BS (US$)'!BL$7,Fx!$J$3:$L$35,3,0)</f>
        <v>0</v>
      </c>
      <c r="BM20" s="223">
        <f>+'BS (R$)'!BM20/VLOOKUP('BS (US$)'!BM$7,Fx!$J$3:$L$35,3,0)</f>
        <v>0</v>
      </c>
      <c r="BN20" s="224">
        <f>+'BS (R$)'!BN20/VLOOKUP('BS (US$)'!BN$7,Fx!$J$3:$L$35,3,0)</f>
        <v>-509.94880438968153</v>
      </c>
      <c r="BO20" s="224">
        <f>+'BS (R$)'!BO20/VLOOKUP('BS (US$)'!BO$7,Fx!$J$3:$L$35,3,0)</f>
        <v>82.012319599524261</v>
      </c>
      <c r="BP20" s="224">
        <f>+'BS (R$)'!BP20/VLOOKUP('BS (US$)'!BP$7,Fx!$J$3:$L$35,3,0)</f>
        <v>-413.31294269156473</v>
      </c>
      <c r="BQ20" s="224">
        <f>+'BS (R$)'!BQ20/VLOOKUP('BS (US$)'!BQ$7,Fx!$J$3:$L$35,3,0)</f>
        <v>-522.66088585968077</v>
      </c>
      <c r="BR20" s="224">
        <v>-807</v>
      </c>
      <c r="BS20" s="224">
        <v>0</v>
      </c>
      <c r="BT20" s="224">
        <v>0</v>
      </c>
      <c r="BU20" s="224">
        <v>0</v>
      </c>
    </row>
    <row r="21" spans="1:73" ht="20.100000000000001" customHeight="1">
      <c r="Q21" s="129"/>
      <c r="R21" s="129"/>
      <c r="S21" s="129"/>
      <c r="T21" s="129"/>
      <c r="U21" s="129"/>
      <c r="AL21" s="4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6">
        <f t="shared" ref="BB21:BJ21" si="6">SUM(BB20,BB18)</f>
        <v>65464.452830188682</v>
      </c>
      <c r="BC21" s="116">
        <f t="shared" si="6"/>
        <v>56735.056096546548</v>
      </c>
      <c r="BD21" s="116">
        <f t="shared" si="6"/>
        <v>89995.748020885221</v>
      </c>
      <c r="BE21" s="116">
        <f t="shared" si="6"/>
        <v>41359.984624726982</v>
      </c>
      <c r="BF21" s="116">
        <f t="shared" si="6"/>
        <v>95585.385963104185</v>
      </c>
      <c r="BG21" s="116">
        <f t="shared" si="6"/>
        <v>256756.18518612883</v>
      </c>
      <c r="BH21" s="116">
        <f t="shared" si="6"/>
        <v>228446.78089304257</v>
      </c>
      <c r="BI21" s="116">
        <f t="shared" si="6"/>
        <v>273744.34498026763</v>
      </c>
      <c r="BJ21" s="116">
        <f t="shared" si="6"/>
        <v>320778.99873208592</v>
      </c>
      <c r="BK21" s="116">
        <f t="shared" ref="BK21:BU21" si="7">SUM(BK20,BK18)</f>
        <v>446147.65435893496</v>
      </c>
      <c r="BL21" s="116">
        <f t="shared" si="7"/>
        <v>383860.47166773991</v>
      </c>
      <c r="BM21" s="116">
        <f t="shared" si="7"/>
        <v>365327.51247327158</v>
      </c>
      <c r="BN21" s="116">
        <f t="shared" si="7"/>
        <v>408237.10526482033</v>
      </c>
      <c r="BO21" s="116">
        <f t="shared" si="7"/>
        <v>417882.75231214386</v>
      </c>
      <c r="BP21" s="116">
        <f t="shared" si="7"/>
        <v>182126.12685125566</v>
      </c>
      <c r="BQ21" s="116">
        <f t="shared" si="7"/>
        <v>225075.69335474985</v>
      </c>
      <c r="BR21" s="116">
        <f t="shared" si="7"/>
        <v>194606.2587008418</v>
      </c>
      <c r="BS21" s="116">
        <f t="shared" si="7"/>
        <v>191006.01863000001</v>
      </c>
      <c r="BT21" s="116">
        <f t="shared" si="7"/>
        <v>185712.93161512024</v>
      </c>
      <c r="BU21" s="116">
        <f t="shared" si="7"/>
        <v>263078.7570184826</v>
      </c>
    </row>
    <row r="22" spans="1:73" ht="20.100000000000001" customHeight="1">
      <c r="Q22" s="129"/>
      <c r="R22" s="129"/>
      <c r="S22" s="129"/>
      <c r="T22" s="129"/>
      <c r="U22" s="129"/>
      <c r="AL22" s="4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</row>
    <row r="23" spans="1:73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L23" s="225" t="s">
        <v>62</v>
      </c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</row>
    <row r="24" spans="1:73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L24" s="59" t="s">
        <v>49</v>
      </c>
      <c r="AM24" s="63">
        <f>+'BS (R$)'!AM24/VLOOKUP('BS (US$)'!AM$7,Fx!$J$3:$L$35,3,0)</f>
        <v>0</v>
      </c>
      <c r="AN24" s="63">
        <f>+'BS (R$)'!AN24/VLOOKUP('BS (US$)'!AN$7,Fx!$J$3:$L$35,3,0)</f>
        <v>0</v>
      </c>
      <c r="AO24" s="123">
        <f>+'BS (R$)'!AO24/VLOOKUP('BS (US$)'!AO$7,Fx!$J$3:$L$35,3,0)</f>
        <v>0</v>
      </c>
      <c r="AP24" s="63">
        <f>+'BS (R$)'!AP24/VLOOKUP('BS (US$)'!AP$7,Fx!$J$3:$L$35,3,0)</f>
        <v>4782.6904985888987</v>
      </c>
      <c r="AQ24" s="123">
        <f>+'BS (R$)'!AQ24/VLOOKUP('BS (US$)'!AQ$7,Fx!$J$3:$L$35,3,0)</f>
        <v>0</v>
      </c>
      <c r="AR24" s="63">
        <f>+'BS (R$)'!AR24/VLOOKUP('BS (US$)'!AR$7,Fx!$J$3:$L$35,3,0)</f>
        <v>4096.036094102481</v>
      </c>
      <c r="AS24" s="63">
        <f>+'BS (R$)'!AS24/VLOOKUP('BS (US$)'!AS$7,Fx!$J$3:$L$35,3,0)</f>
        <v>3218.3578663492949</v>
      </c>
      <c r="AT24" s="63">
        <f>+'BS (R$)'!AT24/VLOOKUP('BS (US$)'!AT$7,Fx!$J$3:$L$35,3,0)</f>
        <v>3208.9476873358917</v>
      </c>
      <c r="AU24" s="63">
        <f>+'BS (R$)'!AU24/VLOOKUP('BS (US$)'!AU$7,Fx!$J$3:$L$35,3,0)</f>
        <v>3536.9417002921941</v>
      </c>
      <c r="AV24" s="63">
        <f>+'BS (R$)'!AV24/VLOOKUP('BS (US$)'!AV$7,Fx!$J$3:$L$35,3,0)</f>
        <v>3955.1929576149873</v>
      </c>
      <c r="AW24" s="63">
        <f>+'BS (R$)'!AW24/VLOOKUP('BS (US$)'!AW$7,Fx!$J$3:$L$35,3,0)</f>
        <v>3898.2901757506979</v>
      </c>
      <c r="AX24" s="63">
        <f>+'BS (R$)'!AX24/VLOOKUP('BS (US$)'!AX$7,Fx!$J$3:$L$35,3,0)</f>
        <v>3941.4139839848058</v>
      </c>
      <c r="AY24" s="63">
        <f>+'BS (R$)'!AY24/VLOOKUP('BS (US$)'!AY$7,Fx!$J$3:$L$35,3,0)</f>
        <v>4308.263695450325</v>
      </c>
      <c r="AZ24" s="63">
        <f>+'BS (R$)'!AZ24/VLOOKUP('BS (US$)'!AZ$7,Fx!$J$3:$L$35,3,0)</f>
        <v>4068.6985970004839</v>
      </c>
      <c r="BA24" s="63">
        <f>+'BS (R$)'!BA24/VLOOKUP('BS (US$)'!BA$7,Fx!$J$3:$L$35,3,0)</f>
        <v>4255.6570416521718</v>
      </c>
      <c r="BB24" s="63">
        <f>+'BS (R$)'!BB24/VLOOKUP('BS (US$)'!BB$7,Fx!$J$3:$L$35,3,0)</f>
        <v>4062.1886792452829</v>
      </c>
      <c r="BC24" s="63">
        <f>+'BS (R$)'!BC24/VLOOKUP('BS (US$)'!BC$7,Fx!$J$3:$L$35,3,0)</f>
        <v>3982.027775256422</v>
      </c>
      <c r="BD24" s="63">
        <f>+'BS (R$)'!BD24/VLOOKUP('BS (US$)'!BD$7,Fx!$J$3:$L$35,3,0)</f>
        <v>3394.5474710479484</v>
      </c>
      <c r="BE24" s="63">
        <f>+'BS (R$)'!BE24/VLOOKUP('BS (US$)'!BE$7,Fx!$J$3:$L$35,3,0)</f>
        <v>3250.3519300585313</v>
      </c>
      <c r="BF24" s="63">
        <f>+'BS (R$)'!BF24/VLOOKUP('BS (US$)'!BF$7,Fx!$J$3:$L$35,3,0)</f>
        <v>3455.8899309491908</v>
      </c>
      <c r="BG24" s="63">
        <f>+'BS (R$)'!BG24/VLOOKUP('BS (US$)'!BG$7,Fx!$J$3:$L$35,3,0)</f>
        <v>3417.5860575330598</v>
      </c>
      <c r="BH24" s="63">
        <f>+'BS (R$)'!BH24/VLOOKUP('BS (US$)'!BH$7,Fx!$J$3:$L$35,3,0)</f>
        <v>3482.0872274143303</v>
      </c>
      <c r="BI24" s="63">
        <f>+'BS (R$)'!BI24/VLOOKUP('BS (US$)'!BI$7,Fx!$J$3:$L$35,3,0)</f>
        <v>3235.8744826258544</v>
      </c>
      <c r="BJ24" s="63">
        <f>+'BS (R$)'!BJ24/VLOOKUP('BS (US$)'!BJ$7,Fx!$J$3:$L$35,3,0)</f>
        <v>2542.167748876167</v>
      </c>
      <c r="BK24" s="63">
        <f>+'BS (R$)'!BK24/VLOOKUP('BS (US$)'!BK$7,Fx!$J$3:$L$35,3,0)</f>
        <v>2620.3557843777617</v>
      </c>
      <c r="BL24" s="63">
        <f>+'BS (R$)'!BL24/VLOOKUP('BS (US$)'!BL$7,Fx!$J$3:$L$35,3,0)</f>
        <v>2899.6297488731489</v>
      </c>
      <c r="BM24" s="63">
        <f>+'BS (R$)'!BM24/VLOOKUP('BS (US$)'!BM$7,Fx!$J$3:$L$35,3,0)</f>
        <v>2434.0698503207414</v>
      </c>
      <c r="BN24" s="63">
        <f>+'BS (R$)'!BN24/VLOOKUP('BS (US$)'!BN$7,Fx!$J$3:$L$35,3,0)</f>
        <v>2626.1430782269927</v>
      </c>
      <c r="BO24" s="63">
        <f>+'BS (R$)'!BO24/VLOOKUP('BS (US$)'!BO$7,Fx!$J$3:$L$35,3,0)</f>
        <v>2387.233060550654</v>
      </c>
      <c r="BP24" s="63">
        <f>+'BS (R$)'!BP24/VLOOKUP('BS (US$)'!BP$7,Fx!$J$3:$L$35,3,0)</f>
        <v>2705.2479072762399</v>
      </c>
      <c r="BQ24" s="63">
        <f>+'BS (R$)'!BQ24/VLOOKUP('BS (US$)'!BQ$7,Fx!$J$3:$L$35,3,0)</f>
        <v>2387.3881119952839</v>
      </c>
      <c r="BR24" s="63">
        <f>+'BS (R$)'!BR24/VLOOKUP('BS (US$)'!BR$7,Fx!$J$3:$L$35,3,0)</f>
        <v>71.796528637840368</v>
      </c>
      <c r="BS24" s="63">
        <v>80</v>
      </c>
      <c r="BT24" s="63">
        <v>97</v>
      </c>
      <c r="BU24" s="63">
        <v>16.503529999999955</v>
      </c>
    </row>
    <row r="25" spans="1:73" ht="20.100000000000001" customHeight="1" thickBot="1">
      <c r="A25" s="212" t="s">
        <v>107</v>
      </c>
      <c r="B25" s="219">
        <f>+'BS (R$)'!B25/VLOOKUP('BS (US$)'!B$7,Fx!$J$3:$L$35,3,0)</f>
        <v>63857.224593987943</v>
      </c>
      <c r="C25" s="219">
        <f>+'BS (R$)'!C25/VLOOKUP('BS (US$)'!C$7,Fx!$J$3:$L$35,3,0)</f>
        <v>64928.419816646339</v>
      </c>
      <c r="D25" s="219">
        <f>+'BS (R$)'!D25/VLOOKUP('BS (US$)'!D$7,Fx!$J$3:$L$35,3,0)</f>
        <v>62301.93769928869</v>
      </c>
      <c r="E25" s="220">
        <f>+'BS (R$)'!E25/VLOOKUP('BS (US$)'!E$7,Fx!$J$3:$L$35,3,0)</f>
        <v>97143.179680150512</v>
      </c>
      <c r="F25" s="220">
        <f>+'BS (R$)'!F25/VLOOKUP('BS (US$)'!F$7,Fx!$J$3:$L$35,3,0)</f>
        <v>82461.355529131979</v>
      </c>
      <c r="G25" s="220">
        <f>+'BS (R$)'!G25/VLOOKUP('BS (US$)'!G$7,Fx!$J$3:$L$35,3,0)</f>
        <v>79705.768611021587</v>
      </c>
      <c r="H25" s="220">
        <f>+'BS (R$)'!H25/VLOOKUP('BS (US$)'!H$7,Fx!$J$3:$L$35,3,0)</f>
        <v>39216.652399692364</v>
      </c>
      <c r="I25" s="220">
        <f>+'BS (R$)'!I25/VLOOKUP('BS (US$)'!I$7,Fx!$J$3:$L$35,3,0)</f>
        <v>18593.213492223793</v>
      </c>
      <c r="J25" s="220">
        <f>+'BS (R$)'!J25/VLOOKUP('BS (US$)'!J$7,Fx!$J$3:$L$35,3,0)</f>
        <v>18475.302629748156</v>
      </c>
      <c r="K25" s="220">
        <f>+'BS (R$)'!K25/VLOOKUP('BS (US$)'!K$7,Fx!$J$3:$L$35,3,0)</f>
        <v>16676.296444026182</v>
      </c>
      <c r="L25" s="220">
        <f>+'BS (R$)'!L25/VLOOKUP('BS (US$)'!L$7,Fx!$J$3:$L$35,3,0)</f>
        <v>15353.31226977794</v>
      </c>
      <c r="M25" s="220">
        <f>+'BS (R$)'!M25/VLOOKUP('BS (US$)'!M$7,Fx!$J$3:$L$35,3,0)</f>
        <v>15440.846160936491</v>
      </c>
      <c r="N25" s="220">
        <f>+'BS (R$)'!N25/VLOOKUP('BS (US$)'!N$7,Fx!$J$3:$L$35,3,0)</f>
        <v>15642.749655812762</v>
      </c>
      <c r="O25" s="220">
        <f>+'BS (R$)'!O25/VLOOKUP('BS (US$)'!O$7,Fx!$J$3:$L$35,3,0)</f>
        <v>8562.5302370585396</v>
      </c>
      <c r="P25" s="220">
        <f>+'BS (R$)'!P25/VLOOKUP('BS (US$)'!P$7,Fx!$J$3:$L$35,3,0)</f>
        <v>8576.5141212562066</v>
      </c>
      <c r="Q25" s="221">
        <f>+'BS (R$)'!Q25/VLOOKUP('BS (US$)'!Q$7,Fx!$J$3:$L$35,3,0)</f>
        <v>8548.2264150943392</v>
      </c>
      <c r="R25" s="221">
        <f>+'BS (R$)'!R25/VLOOKUP('BS (US$)'!R$7,Fx!$J$3:$L$35,3,0)</f>
        <v>8608.5141145502403</v>
      </c>
      <c r="S25" s="221">
        <f>+'BS (R$)'!S25/VLOOKUP('BS (US$)'!S$7,Fx!$J$3:$L$35,3,0)</f>
        <v>7617.8071238812518</v>
      </c>
      <c r="T25" s="221">
        <f>+'BS (R$)'!T25/VLOOKUP('BS (US$)'!T$7,Fx!$J$3:$L$35,3,0)</f>
        <v>6783.4827492529203</v>
      </c>
      <c r="U25" s="221">
        <f>+'BS (R$)'!U25/VLOOKUP('BS (US$)'!U$7,Fx!$J$3:$L$35,3,0)</f>
        <v>6848.6550551375858</v>
      </c>
      <c r="V25" s="220">
        <f>+'BS (R$)'!V25/VLOOKUP('BS (US$)'!V$7,Fx!$J$3:$L$35,3,0)</f>
        <v>6810.9664432950285</v>
      </c>
      <c r="W25" s="220">
        <f>+'BS (R$)'!W25/VLOOKUP('BS (US$)'!W$7,Fx!$J$3:$L$35,3,0)</f>
        <v>6824.7663551401874</v>
      </c>
      <c r="X25" s="220">
        <f>+'BS (R$)'!X25/VLOOKUP('BS (US$)'!X$7,Fx!$J$3:$L$35,3,0)</f>
        <v>6874.5788815092892</v>
      </c>
      <c r="Y25" s="220">
        <f>+'BS (R$)'!Y25/VLOOKUP('BS (US$)'!Y$7,Fx!$J$3:$L$35,3,0)</f>
        <v>0</v>
      </c>
      <c r="Z25" s="220">
        <f>+'BS (R$)'!Z25/VLOOKUP('BS (US$)'!Z$7,Fx!$J$3:$L$35,3,0)</f>
        <v>0</v>
      </c>
      <c r="AA25" s="221">
        <f>+'BS (R$)'!AA25/VLOOKUP('BS (US$)'!AA$7,Fx!$J$3:$L$35,3,0)</f>
        <v>0</v>
      </c>
      <c r="AB25" s="221">
        <f>+'BS (R$)'!AB25/VLOOKUP('BS (US$)'!AB$7,Fx!$J$3:$L$35,3,0)</f>
        <v>0</v>
      </c>
      <c r="AC25" s="221">
        <f>+'BS (R$)'!AC25/VLOOKUP('BS (US$)'!AC$7,Fx!$J$3:$L$35,3,0)</f>
        <v>13176.548783988062</v>
      </c>
      <c r="AD25" s="221">
        <f>+'BS (R$)'!AD25/VLOOKUP('BS (US$)'!AD$7,Fx!$J$3:$L$35,3,0)</f>
        <v>13230.788347860045</v>
      </c>
      <c r="AE25" s="221">
        <f>+'BS (R$)'!AE25/VLOOKUP('BS (US$)'!AE$7,Fx!$J$3:$L$35,3,0)</f>
        <v>14107.775273663878</v>
      </c>
      <c r="AF25" s="221">
        <f>+'BS (R$)'!AF25/VLOOKUP('BS (US$)'!AF$7,Fx!$J$3:$L$35,3,0)</f>
        <v>13349.438759575993</v>
      </c>
      <c r="AG25" s="221">
        <v>13351</v>
      </c>
      <c r="AH25" s="221">
        <v>0</v>
      </c>
      <c r="AI25" s="221">
        <v>0</v>
      </c>
      <c r="AJ25" s="221">
        <v>0</v>
      </c>
      <c r="AL25" s="64" t="s">
        <v>52</v>
      </c>
      <c r="AM25" s="63">
        <f>+'BS (R$)'!AM25/VLOOKUP('BS (US$)'!AM$7,Fx!$J$3:$L$35,3,0)</f>
        <v>0</v>
      </c>
      <c r="AN25" s="63">
        <f>+'BS (R$)'!AN25/VLOOKUP('BS (US$)'!AN$7,Fx!$J$3:$L$35,3,0)</f>
        <v>0</v>
      </c>
      <c r="AO25" s="63">
        <f>+'BS (R$)'!AO25/VLOOKUP('BS (US$)'!AO$7,Fx!$J$3:$L$35,3,0)</f>
        <v>0</v>
      </c>
      <c r="AP25" s="63">
        <f>+'BS (R$)'!AP25/VLOOKUP('BS (US$)'!AP$7,Fx!$J$3:$L$35,3,0)</f>
        <v>32951.269990592657</v>
      </c>
      <c r="AQ25" s="63">
        <f>+'BS (R$)'!AQ25/VLOOKUP('BS (US$)'!AQ$7,Fx!$J$3:$L$35,3,0)</f>
        <v>27283.30934351336</v>
      </c>
      <c r="AR25" s="63">
        <f>+'BS (R$)'!AR25/VLOOKUP('BS (US$)'!AR$7,Fx!$J$3:$L$35,3,0)</f>
        <v>28099.258781824039</v>
      </c>
      <c r="AS25" s="63">
        <f>+'BS (R$)'!AS25/VLOOKUP('BS (US$)'!AS$7,Fx!$J$3:$L$35,3,0)</f>
        <v>22079.076245220429</v>
      </c>
      <c r="AT25" s="63">
        <f>+'BS (R$)'!AT25/VLOOKUP('BS (US$)'!AT$7,Fx!$J$3:$L$35,3,0)</f>
        <v>7943.0923045849322</v>
      </c>
      <c r="AU25" s="63">
        <f>+'BS (R$)'!AU25/VLOOKUP('BS (US$)'!AU$7,Fx!$J$3:$L$35,3,0)</f>
        <v>8753.0262974815632</v>
      </c>
      <c r="AV25" s="63">
        <f>+'BS (R$)'!AV25/VLOOKUP('BS (US$)'!AV$7,Fx!$J$3:$L$35,3,0)</f>
        <v>9781.0979025331435</v>
      </c>
      <c r="AW25" s="63">
        <f>+'BS (R$)'!AW25/VLOOKUP('BS (US$)'!AW$7,Fx!$J$3:$L$35,3,0)</f>
        <v>9640.3950556697237</v>
      </c>
      <c r="AX25" s="63">
        <f>+'BS (R$)'!AX25/VLOOKUP('BS (US$)'!AX$7,Fx!$J$3:$L$35,3,0)</f>
        <v>9656.9822103419665</v>
      </c>
      <c r="AY25" s="63">
        <f>+'BS (R$)'!AY25/VLOOKUP('BS (US$)'!AY$7,Fx!$J$3:$L$35,3,0)</f>
        <v>10063.394486600711</v>
      </c>
      <c r="AZ25" s="63">
        <f>+'BS (R$)'!AZ25/VLOOKUP('BS (US$)'!AZ$7,Fx!$J$3:$L$35,3,0)</f>
        <v>9503.8098693759075</v>
      </c>
      <c r="BA25" s="63">
        <f>+'BS (R$)'!BA25/VLOOKUP('BS (US$)'!BA$7,Fx!$J$3:$L$35,3,0)</f>
        <v>9928.6251937126399</v>
      </c>
      <c r="BB25" s="63">
        <f>+'BS (R$)'!BB25/VLOOKUP('BS (US$)'!BB$7,Fx!$J$3:$L$35,3,0)</f>
        <v>9476.5283018867922</v>
      </c>
      <c r="BC25" s="63">
        <f>+'BS (R$)'!BC25/VLOOKUP('BS (US$)'!BC$7,Fx!$J$3:$L$35,3,0)</f>
        <v>9453.5717527457564</v>
      </c>
      <c r="BD25" s="63">
        <f>+'BS (R$)'!BD25/VLOOKUP('BS (US$)'!BD$7,Fx!$J$3:$L$35,3,0)</f>
        <v>8057.8267261613064</v>
      </c>
      <c r="BE25" s="63">
        <f>+'BS (R$)'!BE25/VLOOKUP('BS (US$)'!BE$7,Fx!$J$3:$L$35,3,0)</f>
        <v>7715.5417253216765</v>
      </c>
      <c r="BF25" s="63">
        <f>+'BS (R$)'!BF25/VLOOKUP('BS (US$)'!BF$7,Fx!$J$3:$L$35,3,0)</f>
        <v>17872.307533752446</v>
      </c>
      <c r="BG25" s="63">
        <f>+'BS (R$)'!BG25/VLOOKUP('BS (US$)'!BG$7,Fx!$J$3:$L$35,3,0)</f>
        <v>0</v>
      </c>
      <c r="BH25" s="63">
        <f>+'BS (R$)'!BH25/VLOOKUP('BS (US$)'!BH$7,Fx!$J$3:$L$35,3,0)</f>
        <v>0</v>
      </c>
      <c r="BI25" s="63">
        <f>+'BS (R$)'!BI25/VLOOKUP('BS (US$)'!BI$7,Fx!$J$3:$L$35,3,0)</f>
        <v>0</v>
      </c>
      <c r="BJ25" s="63">
        <f>+'BS (R$)'!BJ25/VLOOKUP('BS (US$)'!BJ$7,Fx!$J$3:$L$35,3,0)</f>
        <v>0</v>
      </c>
      <c r="BK25" s="63">
        <f>+'BS (R$)'!BK25/VLOOKUP('BS (US$)'!BK$7,Fx!$J$3:$L$35,3,0)</f>
        <v>0</v>
      </c>
      <c r="BL25" s="63">
        <f>+'BS (R$)'!BL25/VLOOKUP('BS (US$)'!BL$7,Fx!$J$3:$L$35,3,0)</f>
        <v>0</v>
      </c>
      <c r="BM25" s="63">
        <f>+'BS (R$)'!BM25/VLOOKUP('BS (US$)'!BM$7,Fx!$J$3:$L$35,3,0)</f>
        <v>0</v>
      </c>
      <c r="BN25" s="63">
        <f>+'BS (R$)'!BN25/VLOOKUP('BS (US$)'!BN$7,Fx!$J$3:$L$35,3,0)</f>
        <v>0</v>
      </c>
      <c r="BO25" s="63">
        <f>+'BS (R$)'!BO25/VLOOKUP('BS (US$)'!BO$7,Fx!$J$3:$L$35,3,0)</f>
        <v>0</v>
      </c>
      <c r="BP25" s="63">
        <f>+'BS (R$)'!BP25/VLOOKUP('BS (US$)'!BP$7,Fx!$J$3:$L$35,3,0)</f>
        <v>0</v>
      </c>
      <c r="BQ25" s="63">
        <f>+'BS (R$)'!BQ25/VLOOKUP('BS (US$)'!BQ$7,Fx!$J$3:$L$35,3,0)</f>
        <v>0</v>
      </c>
      <c r="BR25" s="63">
        <f>+'BS (R$)'!BR25/VLOOKUP('BS (US$)'!BR$7,Fx!$J$3:$L$35,3,0)</f>
        <v>0</v>
      </c>
      <c r="BS25" s="63">
        <v>0</v>
      </c>
      <c r="BT25" s="63">
        <v>0</v>
      </c>
      <c r="BU25" s="63">
        <v>374975.17298999999</v>
      </c>
    </row>
    <row r="26" spans="1:73" ht="20.100000000000001" customHeight="1">
      <c r="A26" s="67"/>
      <c r="B26" s="68">
        <f t="shared" ref="B26:AF26" si="8">SUM(B25,B20)</f>
        <v>264671.88944148581</v>
      </c>
      <c r="C26" s="68">
        <f t="shared" si="8"/>
        <v>296541.57069954387</v>
      </c>
      <c r="D26" s="68">
        <f t="shared" si="8"/>
        <v>284268.2528002616</v>
      </c>
      <c r="E26" s="68">
        <f t="shared" si="8"/>
        <v>296036.87676387577</v>
      </c>
      <c r="F26" s="68">
        <f t="shared" si="8"/>
        <v>254638.90105763814</v>
      </c>
      <c r="G26" s="68">
        <f t="shared" si="8"/>
        <v>241445.69771189173</v>
      </c>
      <c r="H26" s="68">
        <f t="shared" si="8"/>
        <v>225658.22257909217</v>
      </c>
      <c r="I26" s="68">
        <f t="shared" si="8"/>
        <v>227182.13492223795</v>
      </c>
      <c r="J26" s="68">
        <f t="shared" si="8"/>
        <v>210144.98399888686</v>
      </c>
      <c r="K26" s="68">
        <f t="shared" si="8"/>
        <v>199331.0457161692</v>
      </c>
      <c r="L26" s="68">
        <f t="shared" si="8"/>
        <v>230405.90246015508</v>
      </c>
      <c r="M26" s="68">
        <f t="shared" si="8"/>
        <v>240137.81550943674</v>
      </c>
      <c r="N26" s="68">
        <f t="shared" si="8"/>
        <v>296976.91544200038</v>
      </c>
      <c r="O26" s="68">
        <f t="shared" si="8"/>
        <v>275710.87324625062</v>
      </c>
      <c r="P26" s="68">
        <f t="shared" si="8"/>
        <v>291520.29064683587</v>
      </c>
      <c r="Q26" s="105">
        <f t="shared" si="8"/>
        <v>256499.62264150943</v>
      </c>
      <c r="R26" s="105">
        <f t="shared" si="8"/>
        <v>244212.5805573205</v>
      </c>
      <c r="S26" s="105">
        <f t="shared" si="8"/>
        <v>254078.82179979887</v>
      </c>
      <c r="T26" s="105">
        <f t="shared" si="8"/>
        <v>196223.60524561012</v>
      </c>
      <c r="U26" s="105">
        <f t="shared" si="8"/>
        <v>266828.81583015563</v>
      </c>
      <c r="V26" s="68">
        <f t="shared" si="8"/>
        <v>186562.79460850512</v>
      </c>
      <c r="W26" s="68">
        <f t="shared" si="8"/>
        <v>266669.26272066456</v>
      </c>
      <c r="X26" s="68">
        <f t="shared" si="8"/>
        <v>274138.75252671092</v>
      </c>
      <c r="Y26" s="68">
        <f t="shared" si="8"/>
        <v>290676.98928036267</v>
      </c>
      <c r="Z26" s="68">
        <f t="shared" si="8"/>
        <v>332783.05572178966</v>
      </c>
      <c r="AA26" s="105">
        <f t="shared" si="8"/>
        <v>281727.50321957504</v>
      </c>
      <c r="AB26" s="105">
        <f t="shared" si="8"/>
        <v>294089.98574483249</v>
      </c>
      <c r="AC26" s="105">
        <f t="shared" si="8"/>
        <v>354527.35860617174</v>
      </c>
      <c r="AD26" s="105">
        <f t="shared" si="8"/>
        <v>727333.35700211255</v>
      </c>
      <c r="AE26" s="105">
        <f t="shared" si="8"/>
        <v>1110192.9732775274</v>
      </c>
      <c r="AF26" s="105">
        <f t="shared" si="8"/>
        <v>1003740.6420367752</v>
      </c>
      <c r="AG26" s="105">
        <f>SUM(AG25,AG20)</f>
        <v>1094220.0790479779</v>
      </c>
      <c r="AH26" s="105">
        <f t="shared" ref="AH26:AJ26" si="9">SUM(AH25,AH20)</f>
        <v>1436406.3809899813</v>
      </c>
      <c r="AI26" s="105">
        <f t="shared" si="9"/>
        <v>1522549</v>
      </c>
      <c r="AJ26" s="105">
        <f t="shared" si="9"/>
        <v>2057213.8227896474</v>
      </c>
      <c r="AL26" s="64" t="s">
        <v>253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7274.2173100000027</v>
      </c>
    </row>
    <row r="27" spans="1:73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L27" s="64" t="s">
        <v>128</v>
      </c>
      <c r="AM27" s="63">
        <f>+'BS (R$)'!AM27/VLOOKUP('BS (US$)'!AM$7,Fx!$J$3:$L$35,3,0)</f>
        <v>0</v>
      </c>
      <c r="AN27" s="63">
        <f>+'BS (R$)'!AN27/VLOOKUP('BS (US$)'!AN$7,Fx!$J$3:$L$35,3,0)</f>
        <v>0</v>
      </c>
      <c r="AO27" s="63">
        <f>+'BS (R$)'!AO27/VLOOKUP('BS (US$)'!AO$7,Fx!$J$3:$L$35,3,0)</f>
        <v>0</v>
      </c>
      <c r="AP27" s="63">
        <f>+'BS (R$)'!AP27/VLOOKUP('BS (US$)'!AP$7,Fx!$J$3:$L$35,3,0)</f>
        <v>0</v>
      </c>
      <c r="AQ27" s="63">
        <f>+'BS (R$)'!AQ27/VLOOKUP('BS (US$)'!AQ$7,Fx!$J$3:$L$35,3,0)</f>
        <v>0</v>
      </c>
      <c r="AR27" s="63">
        <f>+'BS (R$)'!AR27/VLOOKUP('BS (US$)'!AR$7,Fx!$J$3:$L$35,3,0)</f>
        <v>0</v>
      </c>
      <c r="AS27" s="63">
        <f>+'BS (R$)'!AS27/VLOOKUP('BS (US$)'!AS$7,Fx!$J$3:$L$35,3,0)</f>
        <v>0</v>
      </c>
      <c r="AT27" s="63">
        <f>+'BS (R$)'!AT27/VLOOKUP('BS (US$)'!AT$7,Fx!$J$3:$L$35,3,0)</f>
        <v>0</v>
      </c>
      <c r="AU27" s="63">
        <f>+'BS (R$)'!AU27/VLOOKUP('BS (US$)'!AU$7,Fx!$J$3:$L$35,3,0)</f>
        <v>0</v>
      </c>
      <c r="AV27" s="63">
        <f>+'BS (R$)'!AV27/VLOOKUP('BS (US$)'!AV$7,Fx!$J$3:$L$35,3,0)</f>
        <v>0</v>
      </c>
      <c r="AW27" s="63">
        <f>+'BS (R$)'!AW27/VLOOKUP('BS (US$)'!AW$7,Fx!$J$3:$L$35,3,0)</f>
        <v>0</v>
      </c>
      <c r="AX27" s="63">
        <f>+'BS (R$)'!AX27/VLOOKUP('BS (US$)'!AX$7,Fx!$J$3:$L$35,3,0)</f>
        <v>0</v>
      </c>
      <c r="AY27" s="63">
        <f>+'BS (R$)'!AY27/VLOOKUP('BS (US$)'!AY$7,Fx!$J$3:$L$35,3,0)</f>
        <v>0</v>
      </c>
      <c r="AZ27" s="63">
        <f>+'BS (R$)'!AZ27/VLOOKUP('BS (US$)'!AZ$7,Fx!$J$3:$L$35,3,0)</f>
        <v>0</v>
      </c>
      <c r="BA27" s="63">
        <f>+'BS (R$)'!BA27/VLOOKUP('BS (US$)'!BA$7,Fx!$J$3:$L$35,3,0)</f>
        <v>0</v>
      </c>
      <c r="BB27" s="63">
        <f>+'BS (R$)'!BB27/VLOOKUP('BS (US$)'!BB$7,Fx!$J$3:$L$35,3,0)</f>
        <v>0</v>
      </c>
      <c r="BC27" s="63">
        <f>+'BS (R$)'!BC27/VLOOKUP('BS (US$)'!BC$7,Fx!$J$3:$L$35,3,0)</f>
        <v>0</v>
      </c>
      <c r="BD27" s="63">
        <f>+'BS (R$)'!BD27/VLOOKUP('BS (US$)'!BD$7,Fx!$J$3:$L$35,3,0)</f>
        <v>0</v>
      </c>
      <c r="BE27" s="63">
        <f>+'BS (R$)'!BE27/VLOOKUP('BS (US$)'!BE$7,Fx!$J$3:$L$35,3,0)</f>
        <v>0</v>
      </c>
      <c r="BF27" s="63">
        <f>+'BS (R$)'!BF27/VLOOKUP('BS (US$)'!BF$7,Fx!$J$3:$L$35,3,0)</f>
        <v>6626.3011439760894</v>
      </c>
      <c r="BG27" s="63">
        <f>+'BS (R$)'!BG27/VLOOKUP('BS (US$)'!BG$7,Fx!$J$3:$L$35,3,0)</f>
        <v>197508.85417993731</v>
      </c>
      <c r="BH27" s="63">
        <f>+'BS (R$)'!BH27/VLOOKUP('BS (US$)'!BH$7,Fx!$J$3:$L$35,3,0)</f>
        <v>188126.42782969886</v>
      </c>
      <c r="BI27" s="63">
        <f>+'BS (R$)'!BI27/VLOOKUP('BS (US$)'!BI$7,Fx!$J$3:$L$35,3,0)</f>
        <v>110612.90788333815</v>
      </c>
      <c r="BJ27" s="63">
        <f>+'BS (R$)'!BJ27/VLOOKUP('BS (US$)'!BJ$7,Fx!$J$3:$L$35,3,0)</f>
        <v>80929.419449033696</v>
      </c>
      <c r="BK27" s="63">
        <f>+'BS (R$)'!BK27/VLOOKUP('BS (US$)'!BK$7,Fx!$J$3:$L$35,3,0)</f>
        <v>129997.8868098513</v>
      </c>
      <c r="BL27" s="63">
        <f>+'BS (R$)'!BL27/VLOOKUP('BS (US$)'!BL$7,Fx!$J$3:$L$35,3,0)</f>
        <v>142641.86252414683</v>
      </c>
      <c r="BM27" s="63">
        <f>+'BS (R$)'!BM27/VLOOKUP('BS (US$)'!BM$7,Fx!$J$3:$L$35,3,0)</f>
        <v>133107.62651461153</v>
      </c>
      <c r="BN27" s="63">
        <f>+'BS (R$)'!BN27/VLOOKUP('BS (US$)'!BN$7,Fx!$J$3:$L$35,3,0)</f>
        <v>75038.987293030426</v>
      </c>
      <c r="BO27" s="63">
        <f>+'BS (R$)'!BO27/VLOOKUP('BS (US$)'!BO$7,Fx!$J$3:$L$35,3,0)</f>
        <v>49926.508440878344</v>
      </c>
      <c r="BP27" s="63">
        <f>+'BS (R$)'!BP27/VLOOKUP('BS (US$)'!BP$7,Fx!$J$3:$L$35,3,0)</f>
        <v>595472.67385705095</v>
      </c>
      <c r="BQ27" s="63">
        <f>+'BS (R$)'!BQ27/VLOOKUP('BS (US$)'!BQ$7,Fx!$J$3:$L$35,3,0)</f>
        <v>591704.30323188531</v>
      </c>
      <c r="BR27" s="63">
        <v>592665</v>
      </c>
      <c r="BS27" s="63">
        <v>791135</v>
      </c>
      <c r="BT27" s="63">
        <v>1057485</v>
      </c>
      <c r="BU27" s="63">
        <v>1003979.43961</v>
      </c>
    </row>
    <row r="28" spans="1:73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L28" s="64" t="s">
        <v>64</v>
      </c>
      <c r="AM28" s="63">
        <f>+'BS (R$)'!AM28/VLOOKUP('BS (US$)'!AM$7,Fx!$J$3:$L$35,3,0)</f>
        <v>50235.024866863256</v>
      </c>
      <c r="AN28" s="63">
        <f>+'BS (R$)'!AN28/VLOOKUP('BS (US$)'!AN$7,Fx!$J$3:$L$35,3,0)</f>
        <v>37311.565731833987</v>
      </c>
      <c r="AO28" s="63">
        <f>+'BS (R$)'!AO28/VLOOKUP('BS (US$)'!AO$7,Fx!$J$3:$L$35,3,0)</f>
        <v>34883.901561605751</v>
      </c>
      <c r="AP28" s="63">
        <f>+'BS (R$)'!AP28/VLOOKUP('BS (US$)'!AP$7,Fx!$J$3:$L$35,3,0)</f>
        <v>51943.179680150512</v>
      </c>
      <c r="AQ28" s="63">
        <f>+'BS (R$)'!AQ28/VLOOKUP('BS (US$)'!AQ$7,Fx!$J$3:$L$35,3,0)</f>
        <v>52119.344139182671</v>
      </c>
      <c r="AR28" s="63">
        <f>+'BS (R$)'!AR28/VLOOKUP('BS (US$)'!AR$7,Fx!$J$3:$L$35,3,0)</f>
        <v>52593.619078311305</v>
      </c>
      <c r="AS28" s="63">
        <f>+'BS (R$)'!AS28/VLOOKUP('BS (US$)'!AS$7,Fx!$J$3:$L$35,3,0)</f>
        <v>53028.180853865437</v>
      </c>
      <c r="AT28" s="63">
        <f>+'BS (R$)'!AT28/VLOOKUP('BS (US$)'!AT$7,Fx!$J$3:$L$35,3,0)</f>
        <v>17176.580488790143</v>
      </c>
      <c r="AU28" s="63">
        <f>+'BS (R$)'!AU28/VLOOKUP('BS (US$)'!AU$7,Fx!$J$3:$L$35,3,0)</f>
        <v>16475.024349519965</v>
      </c>
      <c r="AV28" s="63">
        <f>+'BS (R$)'!AV28/VLOOKUP('BS (US$)'!AV$7,Fx!$J$3:$L$35,3,0)</f>
        <v>14575.57698228218</v>
      </c>
      <c r="AW28" s="63">
        <f>+'BS (R$)'!AW28/VLOOKUP('BS (US$)'!AW$7,Fx!$J$3:$L$35,3,0)</f>
        <v>14350.655553931987</v>
      </c>
      <c r="AX28" s="63">
        <f>+'BS (R$)'!AX28/VLOOKUP('BS (US$)'!AX$7,Fx!$J$3:$L$35,3,0)</f>
        <v>14953.662099760702</v>
      </c>
      <c r="AY28" s="63">
        <f>+'BS (R$)'!AY28/VLOOKUP('BS (US$)'!AY$7,Fx!$J$3:$L$35,3,0)</f>
        <v>24165.145839336601</v>
      </c>
      <c r="AZ28" s="63">
        <f>+'BS (R$)'!AZ28/VLOOKUP('BS (US$)'!AZ$7,Fx!$J$3:$L$35,3,0)</f>
        <v>21426.584421867443</v>
      </c>
      <c r="BA28" s="63">
        <f>+'BS (R$)'!BA28/VLOOKUP('BS (US$)'!BA$7,Fx!$J$3:$L$35,3,0)</f>
        <v>22020.039344901445</v>
      </c>
      <c r="BB28" s="63">
        <f>+'BS (R$)'!BB28/VLOOKUP('BS (US$)'!BB$7,Fx!$J$3:$L$35,3,0)</f>
        <v>22375.547169811322</v>
      </c>
      <c r="BC28" s="63">
        <f>+'BS (R$)'!BC28/VLOOKUP('BS (US$)'!BC$7,Fx!$J$3:$L$35,3,0)</f>
        <v>22782.366645487276</v>
      </c>
      <c r="BD28" s="63">
        <f>+'BS (R$)'!BD28/VLOOKUP('BS (US$)'!BD$7,Fx!$J$3:$L$35,3,0)</f>
        <v>22937.246911351267</v>
      </c>
      <c r="BE28" s="63">
        <f>+'BS (R$)'!BE28/VLOOKUP('BS (US$)'!BE$7,Fx!$J$3:$L$35,3,0)</f>
        <v>22592.674915413299</v>
      </c>
      <c r="BF28" s="63">
        <f>+'BS (R$)'!BF28/VLOOKUP('BS (US$)'!BF$7,Fx!$J$3:$L$35,3,0)</f>
        <v>9388.3335051015147</v>
      </c>
      <c r="BG28" s="63">
        <f>+'BS (R$)'!BG28/VLOOKUP('BS (US$)'!BG$7,Fx!$J$3:$L$35,3,0)</f>
        <v>136530.18065075038</v>
      </c>
      <c r="BH28" s="63">
        <f>+'BS (R$)'!BH28/VLOOKUP('BS (US$)'!BH$7,Fx!$J$3:$L$35,3,0)</f>
        <v>138955.86708203531</v>
      </c>
      <c r="BI28" s="63">
        <f>+'BS (R$)'!BI28/VLOOKUP('BS (US$)'!BI$7,Fx!$J$3:$L$35,3,0)</f>
        <v>142119.79016267206</v>
      </c>
      <c r="BJ28" s="63">
        <f>+'BS (R$)'!BJ28/VLOOKUP('BS (US$)'!BJ$7,Fx!$J$3:$L$35,3,0)</f>
        <v>146700.15752872018</v>
      </c>
      <c r="BK28" s="63">
        <f>+'BS (R$)'!BK28/VLOOKUP('BS (US$)'!BK$7,Fx!$J$3:$L$35,3,0)</f>
        <v>165757.09839781764</v>
      </c>
      <c r="BL28" s="63">
        <f>+'BS (R$)'!BL28/VLOOKUP('BS (US$)'!BL$7,Fx!$J$3:$L$35,3,0)</f>
        <v>185531.02865421766</v>
      </c>
      <c r="BM28" s="63">
        <f>+'BS (R$)'!BM28/VLOOKUP('BS (US$)'!BM$7,Fx!$J$3:$L$35,3,0)</f>
        <v>217263.72059871705</v>
      </c>
      <c r="BN28" s="63">
        <f>+'BS (R$)'!BN28/VLOOKUP('BS (US$)'!BN$7,Fx!$J$3:$L$35,3,0)</f>
        <v>122930.99974201001</v>
      </c>
      <c r="BO28" s="63">
        <f>+'BS (R$)'!BO28/VLOOKUP('BS (US$)'!BO$7,Fx!$J$3:$L$35,3,0)</f>
        <v>151484.7425132693</v>
      </c>
      <c r="BP28" s="63">
        <f>+'BS (R$)'!BP28/VLOOKUP('BS (US$)'!BP$7,Fx!$J$3:$L$35,3,0)</f>
        <v>153120.17063747585</v>
      </c>
      <c r="BQ28" s="63">
        <f>+'BS (R$)'!BQ28/VLOOKUP('BS (US$)'!BQ$7,Fx!$J$3:$L$35,3,0)</f>
        <v>130289.71396028146</v>
      </c>
      <c r="BR28" s="63">
        <v>124055</v>
      </c>
      <c r="BS28" s="63">
        <v>119154</v>
      </c>
      <c r="BT28" s="63">
        <v>122949</v>
      </c>
      <c r="BU28" s="63">
        <v>126166.90155559799</v>
      </c>
    </row>
    <row r="29" spans="1:73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L29" s="59" t="s">
        <v>65</v>
      </c>
      <c r="AM29" s="63">
        <v>0</v>
      </c>
      <c r="AN29" s="63">
        <v>0</v>
      </c>
      <c r="AO29" s="63">
        <f>+'BS (R$)'!AO29/VLOOKUP('BS (US$)'!AO$7,Fx!$J$3:$L$35,3,0)</f>
        <v>0</v>
      </c>
      <c r="AP29" s="63">
        <f>+'BS (R$)'!AP29/VLOOKUP('BS (US$)'!AP$7,Fx!$J$3:$L$35,3,0)</f>
        <v>12733.019755409217</v>
      </c>
      <c r="AQ29" s="63">
        <f>+'BS (R$)'!AQ29/VLOOKUP('BS (US$)'!AQ$7,Fx!$J$3:$L$35,3,0)</f>
        <v>12720.44558483009</v>
      </c>
      <c r="AR29" s="63">
        <f>+'BS (R$)'!AR29/VLOOKUP('BS (US$)'!AR$7,Fx!$J$3:$L$35,3,0)</f>
        <v>12767.644215275539</v>
      </c>
      <c r="AS29" s="63">
        <f>+'BS (R$)'!AS29/VLOOKUP('BS (US$)'!AS$7,Fx!$J$3:$L$35,3,0)</f>
        <v>12759.483406345751</v>
      </c>
      <c r="AT29" s="63">
        <f>+'BS (R$)'!AT29/VLOOKUP('BS (US$)'!AT$7,Fx!$J$3:$L$35,3,0)</f>
        <v>15370.379721268431</v>
      </c>
      <c r="AU29" s="63">
        <f>+'BS (R$)'!AU29/VLOOKUP('BS (US$)'!AU$7,Fx!$J$3:$L$35,3,0)</f>
        <v>16286.0720745791</v>
      </c>
      <c r="AV29" s="63">
        <f>+'BS (R$)'!AV29/VLOOKUP('BS (US$)'!AV$7,Fx!$J$3:$L$35,3,0)</f>
        <v>16748.644787452544</v>
      </c>
      <c r="AW29" s="63">
        <f>+'BS (R$)'!AW29/VLOOKUP('BS (US$)'!AW$7,Fx!$J$3:$L$35,3,0)</f>
        <v>16534.520924454802</v>
      </c>
      <c r="AX29" s="63">
        <f>+'BS (R$)'!AX29/VLOOKUP('BS (US$)'!AX$7,Fx!$J$3:$L$35,3,0)</f>
        <v>17326.673287860634</v>
      </c>
      <c r="AY29" s="63">
        <f>+'BS (R$)'!AY29/VLOOKUP('BS (US$)'!AY$7,Fx!$J$3:$L$35,3,0)</f>
        <v>21266.929209489961</v>
      </c>
      <c r="AZ29" s="63">
        <f>+'BS (R$)'!AZ29/VLOOKUP('BS (US$)'!AZ$7,Fx!$J$3:$L$35,3,0)</f>
        <v>7624.2743105950658</v>
      </c>
      <c r="BA29" s="63">
        <f>+'BS (R$)'!BA29/VLOOKUP('BS (US$)'!BA$7,Fx!$J$3:$L$35,3,0)</f>
        <v>8501.6600493374244</v>
      </c>
      <c r="BB29" s="63">
        <f>+'BS (R$)'!BB29/VLOOKUP('BS (US$)'!BB$7,Fx!$J$3:$L$35,3,0)</f>
        <v>4564.5283018867922</v>
      </c>
      <c r="BC29" s="63">
        <f>+'BS (R$)'!BC29/VLOOKUP('BS (US$)'!BC$7,Fx!$J$3:$L$35,3,0)</f>
        <v>4430.4257057275117</v>
      </c>
      <c r="BD29" s="63">
        <f>+'BS (R$)'!BD29/VLOOKUP('BS (US$)'!BD$7,Fx!$J$3:$L$35,3,0)</f>
        <v>4510.0719610017795</v>
      </c>
      <c r="BE29" s="63">
        <f>+'BS (R$)'!BE29/VLOOKUP('BS (US$)'!BE$7,Fx!$J$3:$L$35,3,0)</f>
        <v>3675.3846533797632</v>
      </c>
      <c r="BF29" s="63">
        <f>+'BS (R$)'!BF29/VLOOKUP('BS (US$)'!BF$7,Fx!$J$3:$L$35,3,0)</f>
        <v>4493.7132845511696</v>
      </c>
      <c r="BG29" s="63">
        <f>+'BS (R$)'!BG29/VLOOKUP('BS (US$)'!BG$7,Fx!$J$3:$L$35,3,0)</f>
        <v>6600.7592937039772</v>
      </c>
      <c r="BH29" s="63">
        <f>+'BS (R$)'!BH29/VLOOKUP('BS (US$)'!BH$7,Fx!$J$3:$L$35,3,0)</f>
        <v>7444.1848390446521</v>
      </c>
      <c r="BI29" s="63">
        <f>+'BS (R$)'!BI29/VLOOKUP('BS (US$)'!BI$7,Fx!$J$3:$L$35,3,0)</f>
        <v>8345.3652902108006</v>
      </c>
      <c r="BJ29" s="63">
        <f>+'BS (R$)'!BJ29/VLOOKUP('BS (US$)'!BJ$7,Fx!$J$3:$L$35,3,0)</f>
        <v>12604.795020555577</v>
      </c>
      <c r="BK29" s="63">
        <f>+'BS (R$)'!BK29/VLOOKUP('BS (US$)'!BK$7,Fx!$J$3:$L$35,3,0)</f>
        <v>14601.375494678603</v>
      </c>
      <c r="BL29" s="63">
        <f>+'BS (R$)'!BL29/VLOOKUP('BS (US$)'!BL$7,Fx!$J$3:$L$35,3,0)</f>
        <v>14908.84578235673</v>
      </c>
      <c r="BM29" s="63">
        <f>+'BS (R$)'!BM29/VLOOKUP('BS (US$)'!BM$7,Fx!$J$3:$L$35,3,0)</f>
        <v>9699.5723449750531</v>
      </c>
      <c r="BN29" s="63">
        <f>+'BS (R$)'!BN29/VLOOKUP('BS (US$)'!BN$7,Fx!$J$3:$L$35,3,0)</f>
        <v>14595.523671544088</v>
      </c>
      <c r="BO29" s="63">
        <f>+'BS (R$)'!BO29/VLOOKUP('BS (US$)'!BO$7,Fx!$J$3:$L$35,3,0)</f>
        <v>16206.30891307049</v>
      </c>
      <c r="BP29" s="63">
        <f>+'BS (R$)'!BP29/VLOOKUP('BS (US$)'!BP$7,Fx!$J$3:$L$35,3,0)</f>
        <v>25835.278493238893</v>
      </c>
      <c r="BQ29" s="63">
        <f>+'BS (R$)'!BQ29/VLOOKUP('BS (US$)'!BQ$7,Fx!$J$3:$L$35,3,0)</f>
        <v>23233.197273712638</v>
      </c>
      <c r="BR29" s="63">
        <v>4889</v>
      </c>
      <c r="BS29" s="63">
        <v>5895.7688500000004</v>
      </c>
      <c r="BT29" s="63">
        <v>6044</v>
      </c>
      <c r="BU29" s="63">
        <v>3678.4174499999999</v>
      </c>
    </row>
    <row r="30" spans="1:73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L30" s="59" t="s">
        <v>66</v>
      </c>
      <c r="AM30" s="62">
        <f>+'BS (R$)'!AM30/VLOOKUP('BS (US$)'!AM$7,Fx!$J$3:$L$35,3,0)</f>
        <v>58963.954051318164</v>
      </c>
      <c r="AN30" s="62">
        <f>+'BS (R$)'!AN30/VLOOKUP('BS (US$)'!AN$7,Fx!$J$3:$L$35,3,0)</f>
        <v>58390.461997019367</v>
      </c>
      <c r="AO30" s="62">
        <f>+'BS (R$)'!AO30/VLOOKUP('BS (US$)'!AO$7,Fx!$J$3:$L$35,3,0)</f>
        <v>61185.921020358102</v>
      </c>
      <c r="AP30" s="63">
        <f>+'BS (R$)'!AP30/VLOOKUP('BS (US$)'!AP$7,Fx!$J$3:$L$35,3,0)</f>
        <v>3569.8965192850419</v>
      </c>
      <c r="AQ30" s="63">
        <f>+'BS (R$)'!AQ30/VLOOKUP('BS (US$)'!AQ$7,Fx!$J$3:$L$35,3,0)</f>
        <v>2572.7517366543589</v>
      </c>
      <c r="AR30" s="63">
        <f>+'BS (R$)'!AR30/VLOOKUP('BS (US$)'!AR$7,Fx!$J$3:$L$35,3,0)</f>
        <v>2228.4885594585885</v>
      </c>
      <c r="AS30" s="63">
        <f>+'BS (R$)'!AS30/VLOOKUP('BS (US$)'!AS$7,Fx!$J$3:$L$35,3,0)</f>
        <v>1509.2580519358839</v>
      </c>
      <c r="AT30" s="63">
        <f>+'BS (R$)'!AT30/VLOOKUP('BS (US$)'!AT$7,Fx!$J$3:$L$35,3,0)</f>
        <v>1031.8622500504948</v>
      </c>
      <c r="AU30" s="63">
        <f>+'BS (R$)'!AU30/VLOOKUP('BS (US$)'!AU$7,Fx!$J$3:$L$35,3,0)</f>
        <v>1280.6456101294002</v>
      </c>
      <c r="AV30" s="63">
        <f>+'BS (R$)'!AV30/VLOOKUP('BS (US$)'!AV$7,Fx!$J$3:$L$35,3,0)</f>
        <v>1282.827755648223</v>
      </c>
      <c r="AW30" s="63">
        <f>+'BS (R$)'!AW30/VLOOKUP('BS (US$)'!AW$7,Fx!$J$3:$L$35,3,0)</f>
        <v>11086.728531116767</v>
      </c>
      <c r="AX30" s="63">
        <f>+'BS (R$)'!AX30/VLOOKUP('BS (US$)'!AX$7,Fx!$J$3:$L$35,3,0)</f>
        <v>5922.1984084554651</v>
      </c>
      <c r="AY30" s="63">
        <f>+'BS (R$)'!AY30/VLOOKUP('BS (US$)'!AY$7,Fx!$J$3:$L$35,3,0)</f>
        <v>18022.604296737427</v>
      </c>
      <c r="AZ30" s="63">
        <f>+'BS (R$)'!AZ30/VLOOKUP('BS (US$)'!AZ$7,Fx!$J$3:$L$35,3,0)</f>
        <v>13896.347363328496</v>
      </c>
      <c r="BA30" s="63">
        <f>+'BS (R$)'!BA30/VLOOKUP('BS (US$)'!BA$7,Fx!$J$3:$L$35,3,0)</f>
        <v>21624.446835763305</v>
      </c>
      <c r="BB30" s="63">
        <f>+'BS (R$)'!BB30/VLOOKUP('BS (US$)'!BB$7,Fx!$J$3:$L$35,3,0)</f>
        <v>5342.4905660377362</v>
      </c>
      <c r="BC30" s="63">
        <f>+'BS (R$)'!BC30/VLOOKUP('BS (US$)'!BC$7,Fx!$J$3:$L$35,3,0)</f>
        <v>7699.3131826571062</v>
      </c>
      <c r="BD30" s="63">
        <f>+'BS (R$)'!BD30/VLOOKUP('BS (US$)'!BD$7,Fx!$J$3:$L$35,3,0)</f>
        <v>4864.2026256738282</v>
      </c>
      <c r="BE30" s="63">
        <f>+'BS (R$)'!BE30/VLOOKUP('BS (US$)'!BE$7,Fx!$J$3:$L$35,3,0)</f>
        <v>520.60951816453041</v>
      </c>
      <c r="BF30" s="63">
        <f>+'BS (R$)'!BF30/VLOOKUP('BS (US$)'!BF$7,Fx!$J$3:$L$35,3,0)</f>
        <v>0</v>
      </c>
      <c r="BG30" s="63">
        <f>+'BS (R$)'!BG30/VLOOKUP('BS (US$)'!BG$7,Fx!$J$3:$L$35,3,0)</f>
        <v>792.6720513669834</v>
      </c>
      <c r="BH30" s="63">
        <f>+'BS (R$)'!BH30/VLOOKUP('BS (US$)'!BH$7,Fx!$J$3:$L$35,3,0)</f>
        <v>0</v>
      </c>
      <c r="BI30" s="63">
        <f>+'BS (R$)'!BI30/VLOOKUP('BS (US$)'!BI$7,Fx!$J$3:$L$35,3,0)</f>
        <v>693.28135527962274</v>
      </c>
      <c r="BJ30" s="63">
        <f>+'BS (R$)'!BJ30/VLOOKUP('BS (US$)'!BJ$7,Fx!$J$3:$L$35,3,0)</f>
        <v>0</v>
      </c>
      <c r="BK30" s="63">
        <f>+'BS (R$)'!BK30/VLOOKUP('BS (US$)'!BK$7,Fx!$J$3:$L$35,3,0)</f>
        <v>0</v>
      </c>
      <c r="BL30" s="63">
        <f>+'BS (R$)'!BL30/VLOOKUP('BS (US$)'!BL$7,Fx!$J$3:$L$35,3,0)</f>
        <v>0</v>
      </c>
      <c r="BM30" s="63">
        <f>+'BS (R$)'!BM30/VLOOKUP('BS (US$)'!BM$7,Fx!$J$3:$L$35,3,0)</f>
        <v>0</v>
      </c>
      <c r="BN30" s="63">
        <f>+'BS (R$)'!BN30/VLOOKUP('BS (US$)'!BN$7,Fx!$J$3:$L$35,3,0)</f>
        <v>41318.274776072969</v>
      </c>
      <c r="BO30" s="63">
        <f>+'BS (R$)'!BO30/VLOOKUP('BS (US$)'!BO$7,Fx!$J$3:$L$35,3,0)</f>
        <v>0</v>
      </c>
      <c r="BP30" s="63">
        <f>+'BS (R$)'!BP30/VLOOKUP('BS (US$)'!BP$7,Fx!$J$3:$L$35,3,0)</f>
        <v>0</v>
      </c>
      <c r="BQ30" s="63">
        <f>+'BS (R$)'!BQ30/VLOOKUP('BS (US$)'!BQ$7,Fx!$J$3:$L$35,3,0)</f>
        <v>0</v>
      </c>
      <c r="BR30" s="63">
        <f>+'BS (R$)'!BR30/VLOOKUP('BS (US$)'!BR$7,Fx!$J$3:$L$35,3,0)</f>
        <v>0</v>
      </c>
      <c r="BS30" s="63">
        <v>0</v>
      </c>
      <c r="BT30" s="63">
        <v>0</v>
      </c>
      <c r="BU30" s="63">
        <v>0</v>
      </c>
    </row>
    <row r="31" spans="1:73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L31" s="64" t="s">
        <v>127</v>
      </c>
      <c r="AM31" s="63">
        <f>+'BS (R$)'!AM31/VLOOKUP('BS (US$)'!AM$7,Fx!$J$3:$L$35,3,0)</f>
        <v>0</v>
      </c>
      <c r="AN31" s="63">
        <f>+'BS (R$)'!AN31/VLOOKUP('BS (US$)'!AN$7,Fx!$J$3:$L$35,3,0)</f>
        <v>0</v>
      </c>
      <c r="AO31" s="63">
        <f>+'BS (R$)'!AO31/VLOOKUP('BS (US$)'!AO$7,Fx!$J$3:$L$35,3,0)</f>
        <v>0</v>
      </c>
      <c r="AP31" s="63">
        <f>+'BS (R$)'!AP31/VLOOKUP('BS (US$)'!AP$7,Fx!$J$3:$L$35,3,0)</f>
        <v>0</v>
      </c>
      <c r="AQ31" s="63">
        <f>+'BS (R$)'!AQ31/VLOOKUP('BS (US$)'!AQ$7,Fx!$J$3:$L$35,3,0)</f>
        <v>0</v>
      </c>
      <c r="AR31" s="63">
        <f>+'BS (R$)'!AR31/VLOOKUP('BS (US$)'!AR$7,Fx!$J$3:$L$35,3,0)</f>
        <v>0</v>
      </c>
      <c r="AS31" s="63">
        <f>+'BS (R$)'!AS31/VLOOKUP('BS (US$)'!AS$7,Fx!$J$3:$L$35,3,0)</f>
        <v>0</v>
      </c>
      <c r="AT31" s="63">
        <f>+'BS (R$)'!AT31/VLOOKUP('BS (US$)'!AT$7,Fx!$J$3:$L$35,3,0)</f>
        <v>0</v>
      </c>
      <c r="AU31" s="63">
        <f>+'BS (R$)'!AU31/VLOOKUP('BS (US$)'!AU$7,Fx!$J$3:$L$35,3,0)</f>
        <v>0</v>
      </c>
      <c r="AV31" s="63">
        <f>+'BS (R$)'!AV31/VLOOKUP('BS (US$)'!AV$7,Fx!$J$3:$L$35,3,0)</f>
        <v>0</v>
      </c>
      <c r="AW31" s="63">
        <f>+'BS (R$)'!AW31/VLOOKUP('BS (US$)'!AW$7,Fx!$J$3:$L$35,3,0)</f>
        <v>0</v>
      </c>
      <c r="AX31" s="63">
        <f>+'BS (R$)'!AX31/VLOOKUP('BS (US$)'!AX$7,Fx!$J$3:$L$35,3,0)</f>
        <v>0</v>
      </c>
      <c r="AY31" s="63">
        <f>+'BS (R$)'!AY31/VLOOKUP('BS (US$)'!AY$7,Fx!$J$3:$L$35,3,0)</f>
        <v>0</v>
      </c>
      <c r="AZ31" s="63">
        <f>+'BS (R$)'!AZ31/VLOOKUP('BS (US$)'!AZ$7,Fx!$J$3:$L$35,3,0)</f>
        <v>0</v>
      </c>
      <c r="BA31" s="63">
        <f>+'BS (R$)'!BA31/VLOOKUP('BS (US$)'!BA$7,Fx!$J$3:$L$35,3,0)</f>
        <v>0</v>
      </c>
      <c r="BB31" s="63">
        <f>+'BS (R$)'!BB31/VLOOKUP('BS (US$)'!BB$7,Fx!$J$3:$L$35,3,0)</f>
        <v>0</v>
      </c>
      <c r="BC31" s="63">
        <f>+'BS (R$)'!BC31/VLOOKUP('BS (US$)'!BC$7,Fx!$J$3:$L$35,3,0)</f>
        <v>0</v>
      </c>
      <c r="BD31" s="63">
        <f>+'BS (R$)'!BD31/VLOOKUP('BS (US$)'!BD$7,Fx!$J$3:$L$35,3,0)</f>
        <v>0</v>
      </c>
      <c r="BE31" s="63">
        <f>+'BS (R$)'!BE31/VLOOKUP('BS (US$)'!BE$7,Fx!$J$3:$L$35,3,0)</f>
        <v>0</v>
      </c>
      <c r="BF31" s="63">
        <f>+'BS (R$)'!BF31/VLOOKUP('BS (US$)'!BF$7,Fx!$J$3:$L$35,3,0)</f>
        <v>0</v>
      </c>
      <c r="BG31" s="63">
        <f>+'BS (R$)'!BG31/VLOOKUP('BS (US$)'!BG$7,Fx!$J$3:$L$35,3,0)</f>
        <v>205887.07417127423</v>
      </c>
      <c r="BH31" s="63">
        <f>+'BS (R$)'!BH31/VLOOKUP('BS (US$)'!BH$7,Fx!$J$3:$L$35,3,0)</f>
        <v>260448.59813084113</v>
      </c>
      <c r="BI31" s="63">
        <f>+'BS (R$)'!BI31/VLOOKUP('BS (US$)'!BI$7,Fx!$J$3:$L$35,3,0)</f>
        <v>251038.35787852539</v>
      </c>
      <c r="BJ31" s="63">
        <f>+'BS (R$)'!BJ31/VLOOKUP('BS (US$)'!BJ$7,Fx!$J$3:$L$35,3,0)</f>
        <v>74813.270834133786</v>
      </c>
      <c r="BK31" s="63">
        <f>+'BS (R$)'!BK31/VLOOKUP('BS (US$)'!BK$7,Fx!$J$3:$L$35,3,0)</f>
        <v>89999.231567218652</v>
      </c>
      <c r="BL31" s="63">
        <f>+'BS (R$)'!BL31/VLOOKUP('BS (US$)'!BL$7,Fx!$J$3:$L$35,3,0)</f>
        <v>90690.8000643915</v>
      </c>
      <c r="BM31" s="63">
        <f>+'BS (R$)'!BM31/VLOOKUP('BS (US$)'!BM$7,Fx!$J$3:$L$35,3,0)</f>
        <v>75960.085531004981</v>
      </c>
      <c r="BN31" s="63">
        <f>+'BS (R$)'!BN31/VLOOKUP('BS (US$)'!BN$7,Fx!$J$3:$L$35,3,0)</f>
        <v>77497.215496726989</v>
      </c>
      <c r="BO31" s="63">
        <f>+'BS (R$)'!BO31/VLOOKUP('BS (US$)'!BO$7,Fx!$J$3:$L$35,3,0)</f>
        <v>73163.332327410215</v>
      </c>
      <c r="BP31" s="63">
        <f>+'BS (R$)'!BP31/VLOOKUP('BS (US$)'!BP$7,Fx!$J$3:$L$35,3,0)</f>
        <v>63243.923052157115</v>
      </c>
      <c r="BQ31" s="63">
        <f>+'BS (R$)'!BQ31/VLOOKUP('BS (US$)'!BQ$7,Fx!$J$3:$L$35,3,0)</f>
        <v>84880.127863612157</v>
      </c>
      <c r="BR31" s="63">
        <v>87352</v>
      </c>
      <c r="BS31" s="63">
        <v>188350</v>
      </c>
      <c r="BT31" s="63">
        <v>177750</v>
      </c>
      <c r="BU31" s="63">
        <v>196273.38552087522</v>
      </c>
    </row>
    <row r="32" spans="1:73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L32" s="215" t="s">
        <v>59</v>
      </c>
      <c r="AM32" s="223">
        <v>0</v>
      </c>
      <c r="AN32" s="223">
        <v>0</v>
      </c>
      <c r="AO32" s="223">
        <f>+'BS (R$)'!AO32/VLOOKUP('BS (US$)'!AO$7,Fx!$J$3:$L$35,3,0)</f>
        <v>0</v>
      </c>
      <c r="AP32" s="223">
        <f>+'BS (R$)'!AP32/VLOOKUP('BS (US$)'!AP$7,Fx!$J$3:$L$35,3,0)</f>
        <v>809.78363123236113</v>
      </c>
      <c r="AQ32" s="223">
        <f>+'BS (R$)'!AQ32/VLOOKUP('BS (US$)'!AQ$7,Fx!$J$3:$L$35,3,0)</f>
        <v>812.94198635709358</v>
      </c>
      <c r="AR32" s="223">
        <f>+'BS (R$)'!AR32/VLOOKUP('BS (US$)'!AR$7,Fx!$J$3:$L$35,3,0)</f>
        <v>902.03029326458261</v>
      </c>
      <c r="AS32" s="223">
        <f>+'BS (R$)'!AS32/VLOOKUP('BS (US$)'!AS$7,Fx!$J$3:$L$35,3,0)</f>
        <v>904.94282803702106</v>
      </c>
      <c r="AT32" s="223">
        <f>+'BS (R$)'!AT32/VLOOKUP('BS (US$)'!AT$7,Fx!$J$3:$L$35,3,0)</f>
        <v>85.841244193092308</v>
      </c>
      <c r="AU32" s="223">
        <f>+'BS (R$)'!AU32/VLOOKUP('BS (US$)'!AU$7,Fx!$J$3:$L$35,3,0)</f>
        <v>83.484068456936129</v>
      </c>
      <c r="AV32" s="223">
        <f>+'BS (R$)'!AV32/VLOOKUP('BS (US$)'!AV$7,Fx!$J$3:$L$35,3,0)</f>
        <v>81.431229566191533</v>
      </c>
      <c r="AW32" s="223">
        <f>+'BS (R$)'!AW32/VLOOKUP('BS (US$)'!AW$7,Fx!$J$3:$L$35,3,0)</f>
        <v>78.515156267214692</v>
      </c>
      <c r="AX32" s="223">
        <f>+'BS (R$)'!AX32/VLOOKUP('BS (US$)'!AX$7,Fx!$J$3:$L$35,3,0)</f>
        <v>0</v>
      </c>
      <c r="AY32" s="223">
        <f>+'BS (R$)'!AY32/VLOOKUP('BS (US$)'!AY$7,Fx!$J$3:$L$35,3,0)</f>
        <v>0</v>
      </c>
      <c r="AZ32" s="223">
        <f>+'BS (R$)'!AZ32/VLOOKUP('BS (US$)'!AZ$7,Fx!$J$3:$L$35,3,0)</f>
        <v>0</v>
      </c>
      <c r="BA32" s="223">
        <f>+'BS (R$)'!BA32/VLOOKUP('BS (US$)'!BA$7,Fx!$J$3:$L$35,3,0)</f>
        <v>0</v>
      </c>
      <c r="BB32" s="223">
        <f>+'BS (R$)'!BB32/VLOOKUP('BS (US$)'!BB$7,Fx!$J$3:$L$35,3,0)</f>
        <v>0</v>
      </c>
      <c r="BC32" s="223">
        <f>+'BS (R$)'!BC32/VLOOKUP('BS (US$)'!BC$7,Fx!$J$3:$L$35,3,0)</f>
        <v>0</v>
      </c>
      <c r="BD32" s="223">
        <f>+'BS (R$)'!BD32/VLOOKUP('BS (US$)'!BD$7,Fx!$J$3:$L$35,3,0)</f>
        <v>0</v>
      </c>
      <c r="BE32" s="223">
        <f>+'BS (R$)'!BE32/VLOOKUP('BS (US$)'!BE$7,Fx!$J$3:$L$35,3,0)</f>
        <v>0</v>
      </c>
      <c r="BF32" s="223">
        <f>+'BS (R$)'!BF32/VLOOKUP('BS (US$)'!BF$7,Fx!$J$3:$L$35,3,0)</f>
        <v>165.92806348551994</v>
      </c>
      <c r="BG32" s="223">
        <f>+'BS (R$)'!BG32/VLOOKUP('BS (US$)'!BG$7,Fx!$J$3:$L$35,3,0)</f>
        <v>163.83417840854077</v>
      </c>
      <c r="BH32" s="223">
        <f>+'BS (R$)'!BH32/VLOOKUP('BS (US$)'!BH$7,Fx!$J$3:$L$35,3,0)</f>
        <v>556.85358255451717</v>
      </c>
      <c r="BI32" s="223">
        <f>+'BS (R$)'!BI32/VLOOKUP('BS (US$)'!BI$7,Fx!$J$3:$L$35,3,0)</f>
        <v>437.72259120223316</v>
      </c>
      <c r="BJ32" s="223">
        <f>+'BS (R$)'!BJ32/VLOOKUP('BS (US$)'!BJ$7,Fx!$J$3:$L$35,3,0)</f>
        <v>323.70230914050791</v>
      </c>
      <c r="BK32" s="223">
        <f>+'BS (R$)'!BK32/VLOOKUP('BS (US$)'!BK$7,Fx!$J$3:$L$35,3,0)</f>
        <v>327.16025665654894</v>
      </c>
      <c r="BL32" s="223">
        <f>+'BS (R$)'!BL32/VLOOKUP('BS (US$)'!BL$7,Fx!$J$3:$L$35,3,0)</f>
        <v>342.28106889890535</v>
      </c>
      <c r="BM32" s="223">
        <f>+'BS (R$)'!BM32/VLOOKUP('BS (US$)'!BM$7,Fx!$J$3:$L$35,3,0)</f>
        <v>303.27868852459017</v>
      </c>
      <c r="BN32" s="223">
        <f>+'BS (R$)'!BN32/VLOOKUP('BS (US$)'!BN$7,Fx!$J$3:$L$35,3,0)</f>
        <v>184.87840007701197</v>
      </c>
      <c r="BO32" s="223">
        <f>+'BS (R$)'!BO32/VLOOKUP('BS (US$)'!BO$7,Fx!$J$3:$L$35,3,0)</f>
        <v>170.41520955745301</v>
      </c>
      <c r="BP32" s="223">
        <f>+'BS (R$)'!BP32/VLOOKUP('BS (US$)'!BP$7,Fx!$J$3:$L$35,3,0)</f>
        <v>263.60270444301352</v>
      </c>
      <c r="BQ32" s="223">
        <f>+'BS (R$)'!BQ32/VLOOKUP('BS (US$)'!BQ$7,Fx!$J$3:$L$35,3,0)</f>
        <v>289.16282402219241</v>
      </c>
      <c r="BR32" s="223">
        <f>+'BS (R$)'!BR32/VLOOKUP('BS (US$)'!BR$7,Fx!$J$3:$L$35,3,0)</f>
        <v>64.975858417245533</v>
      </c>
      <c r="BS32" s="223">
        <v>333</v>
      </c>
      <c r="BT32" s="223">
        <v>295</v>
      </c>
      <c r="BU32" s="223">
        <v>332.93257500092477</v>
      </c>
    </row>
    <row r="33" spans="1:73" ht="20.100000000000001" customHeigh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L33" s="67" t="s">
        <v>68</v>
      </c>
      <c r="AM33" s="120">
        <f t="shared" ref="AM33:BU33" si="10">SUM(AM24:AM32)</f>
        <v>109198.97891818141</v>
      </c>
      <c r="AN33" s="120">
        <f t="shared" si="10"/>
        <v>95702.027728853354</v>
      </c>
      <c r="AO33" s="120">
        <f t="shared" si="10"/>
        <v>96069.822581963846</v>
      </c>
      <c r="AP33" s="120">
        <f t="shared" si="10"/>
        <v>106789.84007525869</v>
      </c>
      <c r="AQ33" s="120">
        <f t="shared" si="10"/>
        <v>95508.792790537569</v>
      </c>
      <c r="AR33" s="120">
        <f t="shared" si="10"/>
        <v>100687.07702223654</v>
      </c>
      <c r="AS33" s="120">
        <f t="shared" si="10"/>
        <v>93499.299251753822</v>
      </c>
      <c r="AT33" s="120">
        <f t="shared" si="10"/>
        <v>44816.703696222983</v>
      </c>
      <c r="AU33" s="120">
        <f t="shared" si="10"/>
        <v>46415.194100459164</v>
      </c>
      <c r="AV33" s="120">
        <f t="shared" si="10"/>
        <v>46424.77161509727</v>
      </c>
      <c r="AW33" s="120">
        <f t="shared" si="10"/>
        <v>55589.105397191197</v>
      </c>
      <c r="AX33" s="120">
        <f t="shared" si="10"/>
        <v>51800.929990403572</v>
      </c>
      <c r="AY33" s="120">
        <f t="shared" si="10"/>
        <v>77826.337527615018</v>
      </c>
      <c r="AZ33" s="120">
        <f t="shared" si="10"/>
        <v>56519.714562167392</v>
      </c>
      <c r="BA33" s="120">
        <f t="shared" si="10"/>
        <v>66330.428465366989</v>
      </c>
      <c r="BB33" s="120">
        <f t="shared" si="10"/>
        <v>45821.283018867922</v>
      </c>
      <c r="BC33" s="120">
        <f t="shared" si="10"/>
        <v>48347.705061874069</v>
      </c>
      <c r="BD33" s="120">
        <f t="shared" si="10"/>
        <v>43763.895695236119</v>
      </c>
      <c r="BE33" s="120">
        <f t="shared" si="10"/>
        <v>37754.562742337795</v>
      </c>
      <c r="BF33" s="120">
        <f t="shared" si="10"/>
        <v>42002.47346181592</v>
      </c>
      <c r="BG33" s="120">
        <f t="shared" si="10"/>
        <v>550900.96058297448</v>
      </c>
      <c r="BH33" s="120">
        <f t="shared" si="10"/>
        <v>599014.01869158878</v>
      </c>
      <c r="BI33" s="120">
        <f t="shared" si="10"/>
        <v>516483.29964385409</v>
      </c>
      <c r="BJ33" s="120">
        <f t="shared" si="10"/>
        <v>317913.51289045991</v>
      </c>
      <c r="BK33" s="120">
        <f t="shared" si="10"/>
        <v>403303.10831060051</v>
      </c>
      <c r="BL33" s="120">
        <f t="shared" si="10"/>
        <v>437014.44784288481</v>
      </c>
      <c r="BM33" s="120">
        <f t="shared" si="10"/>
        <v>438768.35352815402</v>
      </c>
      <c r="BN33" s="120">
        <f t="shared" si="10"/>
        <v>334192.02245768846</v>
      </c>
      <c r="BO33" s="120">
        <f t="shared" si="10"/>
        <v>293338.54046473646</v>
      </c>
      <c r="BP33" s="120">
        <f t="shared" si="10"/>
        <v>840640.89665164205</v>
      </c>
      <c r="BQ33" s="120">
        <f t="shared" si="10"/>
        <v>832783.89326550905</v>
      </c>
      <c r="BR33" s="120">
        <f t="shared" si="10"/>
        <v>809097.7723870551</v>
      </c>
      <c r="BS33" s="120">
        <f t="shared" si="10"/>
        <v>1104947.7688500001</v>
      </c>
      <c r="BT33" s="120">
        <f t="shared" si="10"/>
        <v>1364620</v>
      </c>
      <c r="BU33" s="120">
        <f t="shared" si="10"/>
        <v>1712696.9705414742</v>
      </c>
    </row>
    <row r="34" spans="1:73" ht="20.100000000000001" customHeight="1">
      <c r="A34" s="59" t="s">
        <v>55</v>
      </c>
      <c r="B34" s="60">
        <f>+'BS (R$)'!B34/VLOOKUP('BS (US$)'!B$7,Fx!$J$3:$L$35,3,0)</f>
        <v>2079.1338409400996</v>
      </c>
      <c r="C34" s="60">
        <f>+'BS (R$)'!C34/VLOOKUP('BS (US$)'!C$7,Fx!$J$3:$L$35,3,0)</f>
        <v>2173.5988800072255</v>
      </c>
      <c r="D34" s="60">
        <f>+'BS (R$)'!D34/VLOOKUP('BS (US$)'!D$7,Fx!$J$3:$L$35,3,0)</f>
        <v>2034.993050445589</v>
      </c>
      <c r="E34" s="71">
        <f>+'BS (R$)'!E34/VLOOKUP('BS (US$)'!E$7,Fx!$J$3:$L$35,3,0)</f>
        <v>4739.7930385700847</v>
      </c>
      <c r="F34" s="61">
        <f>+'BS (R$)'!F34/VLOOKUP('BS (US$)'!F$7,Fx!$J$3:$L$35,3,0)</f>
        <v>0</v>
      </c>
      <c r="G34" s="71">
        <f>+'BS (R$)'!G34/VLOOKUP('BS (US$)'!G$7,Fx!$J$3:$L$35,3,0)</f>
        <v>4059.2974540766995</v>
      </c>
      <c r="H34" s="71">
        <f>+'BS (R$)'!H34/VLOOKUP('BS (US$)'!H$7,Fx!$J$3:$L$35,3,0)</f>
        <v>3189.6442733787439</v>
      </c>
      <c r="I34" s="71">
        <f>+'BS (R$)'!I34/VLOOKUP('BS (US$)'!I$7,Fx!$J$3:$L$35,3,0)</f>
        <v>3180.165623106443</v>
      </c>
      <c r="J34" s="71">
        <f>+'BS (R$)'!J34/VLOOKUP('BS (US$)'!J$7,Fx!$J$3:$L$35,3,0)</f>
        <v>3505.2177542785585</v>
      </c>
      <c r="K34" s="71">
        <f>+'BS (R$)'!K34/VLOOKUP('BS (US$)'!K$7,Fx!$J$3:$L$35,3,0)</f>
        <v>3919.9054583929787</v>
      </c>
      <c r="L34" s="71">
        <f>+'BS (R$)'!L34/VLOOKUP('BS (US$)'!L$7,Fx!$J$3:$L$35,3,0)</f>
        <v>3863.5169156212614</v>
      </c>
      <c r="M34" s="71">
        <f>+'BS (R$)'!M34/VLOOKUP('BS (US$)'!M$7,Fx!$J$3:$L$35,3,0)</f>
        <v>3870.1644391188124</v>
      </c>
      <c r="N34" s="61">
        <f>+'BS (R$)'!N34/VLOOKUP('BS (US$)'!N$7,Fx!$J$3:$L$35,3,0)</f>
        <v>4032.9139051644097</v>
      </c>
      <c r="O34" s="61">
        <f>+'BS (R$)'!O34/VLOOKUP('BS (US$)'!O$7,Fx!$J$3:$L$35,3,0)</f>
        <v>3808.6598935655538</v>
      </c>
      <c r="P34" s="61">
        <f>+'BS (R$)'!P34/VLOOKUP('BS (US$)'!P$7,Fx!$J$3:$L$35,3,0)</f>
        <v>4014.1778930389946</v>
      </c>
      <c r="Q34" s="127">
        <f>+'BS (R$)'!Q34/VLOOKUP('BS (US$)'!Q$7,Fx!$J$3:$L$35,3,0)</f>
        <v>3802.566037735849</v>
      </c>
      <c r="R34" s="127">
        <f>+'BS (R$)'!R34/VLOOKUP('BS (US$)'!R$7,Fx!$J$3:$L$35,3,0)</f>
        <v>3811.0798462981452</v>
      </c>
      <c r="S34" s="127">
        <f>+'BS (R$)'!S34/VLOOKUP('BS (US$)'!S$7,Fx!$J$3:$L$35,3,0)</f>
        <v>3248.8199943256559</v>
      </c>
      <c r="T34" s="127">
        <f>+'BS (R$)'!T34/VLOOKUP('BS (US$)'!T$7,Fx!$J$3:$L$35,3,0)</f>
        <v>3110.8147489565581</v>
      </c>
      <c r="U34" s="127">
        <f>+'BS (R$)'!U34/VLOOKUP('BS (US$)'!U$7,Fx!$J$3:$L$35,3,0)</f>
        <v>3245.3880243223743</v>
      </c>
      <c r="V34" s="61">
        <f>+'BS (R$)'!V34/VLOOKUP('BS (US$)'!V$7,Fx!$J$3:$L$35,3,0)</f>
        <v>3209.4172803016791</v>
      </c>
      <c r="W34" s="61">
        <f>+'BS (R$)'!W34/VLOOKUP('BS (US$)'!W$7,Fx!$J$3:$L$35,3,0)</f>
        <v>3269.9896157840085</v>
      </c>
      <c r="X34" s="61">
        <f>+'BS (R$)'!X34/VLOOKUP('BS (US$)'!X$7,Fx!$J$3:$L$35,3,0)</f>
        <v>3031.0905765713737</v>
      </c>
      <c r="Y34" s="61">
        <f>+'BS (R$)'!Y34/VLOOKUP('BS (US$)'!Y$7,Fx!$J$3:$L$35,3,0)</f>
        <v>2419.7948284473814</v>
      </c>
      <c r="Z34" s="61">
        <f>+'BS (R$)'!Z34/VLOOKUP('BS (US$)'!Z$7,Fx!$J$3:$L$35,3,0)</f>
        <v>2419.7948284473814</v>
      </c>
      <c r="AA34" s="127">
        <f>+'BS (R$)'!AA34/VLOOKUP('BS (US$)'!AA$7,Fx!$J$3:$L$35,3,0)</f>
        <v>2534.6104314230524</v>
      </c>
      <c r="AB34" s="127">
        <f>+'BS (R$)'!AB34/VLOOKUP('BS (US$)'!AB$7,Fx!$J$3:$L$35,3,0)</f>
        <v>2244.4761225944403</v>
      </c>
      <c r="AC34" s="127">
        <f>+'BS (R$)'!AC34/VLOOKUP('BS (US$)'!AC$7,Fx!$J$3:$L$35,3,0)</f>
        <v>2425.1490566037733</v>
      </c>
      <c r="AD34" s="127">
        <f>+'BS (R$)'!AD34/VLOOKUP('BS (US$)'!AD$7,Fx!$J$3:$L$35,3,0)</f>
        <v>2236.0293611204797</v>
      </c>
      <c r="AE34" s="127">
        <f>+'BS (R$)'!AE34/VLOOKUP('BS (US$)'!AE$7,Fx!$J$3:$L$35,3,0)</f>
        <v>2534.6104314230524</v>
      </c>
      <c r="AF34" s="127">
        <f>+'BS (R$)'!AF34/VLOOKUP('BS (US$)'!AF$7,Fx!$J$3:$L$35,3,0)</f>
        <v>2314.078628772987</v>
      </c>
      <c r="AG34" s="127">
        <f>+'BS (R$)'!AG34/VLOOKUP('BS (US$)'!AG$7,Fx!$J$3:$L$35,3,0)</f>
        <v>0</v>
      </c>
      <c r="AH34" s="127">
        <v>0</v>
      </c>
      <c r="AI34" s="127">
        <v>0</v>
      </c>
      <c r="AJ34" s="127"/>
      <c r="AL34" s="49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</row>
    <row r="35" spans="1:73" ht="20.100000000000001" customHeight="1">
      <c r="A35" s="59" t="s">
        <v>70</v>
      </c>
      <c r="B35" s="60">
        <f>+'BS (R$)'!B35/VLOOKUP('BS (US$)'!B$7,Fx!$J$3:$L$35,3,0)</f>
        <v>0</v>
      </c>
      <c r="C35" s="60">
        <f>+'BS (R$)'!C35/VLOOKUP('BS (US$)'!C$7,Fx!$J$3:$L$35,3,0)</f>
        <v>0</v>
      </c>
      <c r="D35" s="60">
        <f>+'BS (R$)'!D35/VLOOKUP('BS (US$)'!D$7,Fx!$J$3:$L$35,3,0)</f>
        <v>0</v>
      </c>
      <c r="E35" s="61">
        <f>+'BS (R$)'!E35/VLOOKUP('BS (US$)'!E$7,Fx!$J$3:$L$35,3,0)</f>
        <v>4012.7939793038568</v>
      </c>
      <c r="F35" s="61">
        <f>+'BS (R$)'!F35/VLOOKUP('BS (US$)'!F$7,Fx!$J$3:$L$35,3,0)</f>
        <v>1594.5929031854307</v>
      </c>
      <c r="G35" s="61">
        <f>+'BS (R$)'!G35/VLOOKUP('BS (US$)'!G$7,Fx!$J$3:$L$35,3,0)</f>
        <v>3491.4598775378663</v>
      </c>
      <c r="H35" s="61">
        <f>+'BS (R$)'!H35/VLOOKUP('BS (US$)'!H$7,Fx!$J$3:$L$35,3,0)</f>
        <v>2808.586740875643</v>
      </c>
      <c r="I35" s="61">
        <f>+'BS (R$)'!I35/VLOOKUP('BS (US$)'!I$7,Fx!$J$3:$L$35,3,0)</f>
        <v>2927.1864269844477</v>
      </c>
      <c r="J35" s="61">
        <f>+'BS (R$)'!J35/VLOOKUP('BS (US$)'!J$7,Fx!$J$3:$L$35,3,0)</f>
        <v>3855.0160011131206</v>
      </c>
      <c r="K35" s="61">
        <f>+'BS (R$)'!K35/VLOOKUP('BS (US$)'!K$7,Fx!$J$3:$L$35,3,0)</f>
        <v>3728.7186655878509</v>
      </c>
      <c r="L35" s="61">
        <f>+'BS (R$)'!L35/VLOOKUP('BS (US$)'!L$7,Fx!$J$3:$L$35,3,0)</f>
        <v>3793.456620556391</v>
      </c>
      <c r="M35" s="61">
        <f>+'BS (R$)'!M35/VLOOKUP('BS (US$)'!M$7,Fx!$J$3:$L$35,3,0)</f>
        <v>3992.2140688849972</v>
      </c>
      <c r="N35" s="61">
        <f>+'BS (R$)'!N35/VLOOKUP('BS (US$)'!N$7,Fx!$J$3:$L$35,3,0)</f>
        <v>4745.9417923350302</v>
      </c>
      <c r="O35" s="61">
        <f>+'BS (R$)'!O35/VLOOKUP('BS (US$)'!O$7,Fx!$J$3:$L$35,3,0)</f>
        <v>4533.7445573294635</v>
      </c>
      <c r="P35" s="61">
        <f>+'BS (R$)'!P35/VLOOKUP('BS (US$)'!P$7,Fx!$J$3:$L$35,3,0)</f>
        <v>5004.3066131123687</v>
      </c>
      <c r="Q35" s="127">
        <f>+'BS (R$)'!Q35/VLOOKUP('BS (US$)'!Q$7,Fx!$J$3:$L$35,3,0)</f>
        <v>4833.2075471698117</v>
      </c>
      <c r="R35" s="127">
        <f>+'BS (R$)'!R35/VLOOKUP('BS (US$)'!R$7,Fx!$J$3:$L$35,3,0)</f>
        <v>4981.3923935735684</v>
      </c>
      <c r="S35" s="127">
        <f>+'BS (R$)'!S35/VLOOKUP('BS (US$)'!S$7,Fx!$J$3:$L$35,3,0)</f>
        <v>4286.45121353589</v>
      </c>
      <c r="T35" s="127">
        <f>+'BS (R$)'!T35/VLOOKUP('BS (US$)'!T$7,Fx!$J$3:$L$35,3,0)</f>
        <v>4309.1057271986365</v>
      </c>
      <c r="U35" s="127">
        <f>+'BS (R$)'!U35/VLOOKUP('BS (US$)'!U$7,Fx!$J$3:$L$35,3,0)</f>
        <v>5055.3952385860039</v>
      </c>
      <c r="V35" s="61">
        <f>+'BS (R$)'!V35/VLOOKUP('BS (US$)'!V$7,Fx!$J$3:$L$35,3,0)</f>
        <v>6326.0886182383365</v>
      </c>
      <c r="W35" s="61">
        <f>+'BS (R$)'!W35/VLOOKUP('BS (US$)'!W$7,Fx!$J$3:$L$35,3,0)</f>
        <v>6511.9418483904465</v>
      </c>
      <c r="X35" s="61">
        <f>+'BS (R$)'!X35/VLOOKUP('BS (US$)'!X$7,Fx!$J$3:$L$35,3,0)</f>
        <v>6596.159399364713</v>
      </c>
      <c r="Y35" s="61">
        <f>+'BS (R$)'!Y35/VLOOKUP('BS (US$)'!Y$7,Fx!$J$3:$L$35,3,0)</f>
        <v>5234.756214700119</v>
      </c>
      <c r="Z35" s="61">
        <f>+'BS (R$)'!Z35/VLOOKUP('BS (US$)'!Z$7,Fx!$J$3:$L$35,3,0)</f>
        <v>5381.3347677411921</v>
      </c>
      <c r="AA35" s="127">
        <f>+'BS (R$)'!AA35/VLOOKUP('BS (US$)'!AA$7,Fx!$J$3:$L$35,3,0)</f>
        <v>5632.8477141017393</v>
      </c>
      <c r="AB35" s="127">
        <f>+'BS (R$)'!AB35/VLOOKUP('BS (US$)'!AB$7,Fx!$J$3:$L$35,3,0)</f>
        <v>3787.59800427655</v>
      </c>
      <c r="AC35" s="127">
        <f>+'BS (R$)'!AC35/VLOOKUP('BS (US$)'!AC$7,Fx!$J$3:$L$35,3,0)</f>
        <v>3911.5554639969196</v>
      </c>
      <c r="AD35" s="127">
        <f>+'BS (R$)'!AD35/VLOOKUP('BS (US$)'!AD$7,Fx!$J$3:$L$35,3,0)</f>
        <v>2705.8739992544333</v>
      </c>
      <c r="AE35" s="127">
        <f>+'BS (R$)'!AE35/VLOOKUP('BS (US$)'!AE$7,Fx!$J$3:$L$35,3,0)</f>
        <v>3063.4256278171283</v>
      </c>
      <c r="AF35" s="127">
        <f>+'BS (R$)'!AF35/VLOOKUP('BS (US$)'!AF$7,Fx!$J$3:$L$35,3,0)</f>
        <v>2796.8322965847924</v>
      </c>
      <c r="AG35" s="127">
        <v>1908</v>
      </c>
      <c r="AH35" s="127">
        <v>2270</v>
      </c>
      <c r="AI35" s="127">
        <v>2038</v>
      </c>
      <c r="AJ35" s="127">
        <v>1947.1042758461881</v>
      </c>
      <c r="AL35" s="82" t="s">
        <v>117</v>
      </c>
      <c r="AM35" s="122">
        <f>+'BS (R$)'!AM35/VLOOKUP('BS (US$)'!AM$7,Fx!$J$3:$L$35,3,0)</f>
        <v>0</v>
      </c>
      <c r="AN35" s="122">
        <f>+'BS (R$)'!AN35/VLOOKUP('BS (US$)'!AN$7,Fx!$J$3:$L$35,3,0)</f>
        <v>0</v>
      </c>
      <c r="AO35" s="122">
        <f>+'BS (R$)'!AO35/VLOOKUP('BS (US$)'!AO$7,Fx!$J$3:$L$35,3,0)</f>
        <v>0</v>
      </c>
      <c r="AP35" s="115">
        <f>+'BS (R$)'!AP35/VLOOKUP('BS (US$)'!AP$7,Fx!$J$3:$L$35,3,0)</f>
        <v>0</v>
      </c>
      <c r="AQ35" s="115">
        <f>+'BS (R$)'!AQ35/VLOOKUP('BS (US$)'!AQ$7,Fx!$J$3:$L$35,3,0)</f>
        <v>0</v>
      </c>
      <c r="AR35" s="115">
        <f>+'BS (R$)'!AR35/VLOOKUP('BS (US$)'!AR$7,Fx!$J$3:$L$35,3,0)</f>
        <v>0</v>
      </c>
      <c r="AS35" s="115">
        <f>+'BS (R$)'!AS35/VLOOKUP('BS (US$)'!AS$7,Fx!$J$3:$L$35,3,0)</f>
        <v>0</v>
      </c>
      <c r="AT35" s="115">
        <f>+'BS (R$)'!AT35/VLOOKUP('BS (US$)'!AT$7,Fx!$J$3:$L$35,3,0)</f>
        <v>0</v>
      </c>
      <c r="AU35" s="115">
        <f>+'BS (R$)'!AU35/VLOOKUP('BS (US$)'!AU$7,Fx!$J$3:$L$35,3,0)</f>
        <v>0</v>
      </c>
      <c r="AV35" s="115">
        <f>+'BS (R$)'!AV35/VLOOKUP('BS (US$)'!AV$7,Fx!$J$3:$L$35,3,0)</f>
        <v>0</v>
      </c>
      <c r="AW35" s="115">
        <f>+'BS (R$)'!AW35/VLOOKUP('BS (US$)'!AW$7,Fx!$J$3:$L$35,3,0)</f>
        <v>0</v>
      </c>
      <c r="AX35" s="115">
        <f>+'BS (R$)'!AX35/VLOOKUP('BS (US$)'!AX$7,Fx!$J$3:$L$35,3,0)</f>
        <v>0</v>
      </c>
      <c r="AY35" s="115">
        <f>+'BS (R$)'!AY35/VLOOKUP('BS (US$)'!AY$7,Fx!$J$3:$L$35,3,0)</f>
        <v>0</v>
      </c>
      <c r="AZ35" s="115">
        <f>+'BS (R$)'!AZ35/VLOOKUP('BS (US$)'!AZ$7,Fx!$J$3:$L$35,3,0)</f>
        <v>0</v>
      </c>
      <c r="BA35" s="115">
        <f>+'BS (R$)'!BA35/VLOOKUP('BS (US$)'!BA$7,Fx!$J$3:$L$35,3,0)</f>
        <v>0</v>
      </c>
      <c r="BB35" s="115">
        <f>+'BS (R$)'!BB35/VLOOKUP('BS (US$)'!BB$7,Fx!$J$3:$L$35,3,0)</f>
        <v>0</v>
      </c>
      <c r="BC35" s="115">
        <f>+'BS (R$)'!BC35/VLOOKUP('BS (US$)'!BC$7,Fx!$J$3:$L$35,3,0)</f>
        <v>0</v>
      </c>
      <c r="BD35" s="115">
        <f>+'BS (R$)'!BD35/VLOOKUP('BS (US$)'!BD$7,Fx!$J$3:$L$35,3,0)</f>
        <v>0</v>
      </c>
      <c r="BE35" s="115">
        <f>+'BS (R$)'!BE35/VLOOKUP('BS (US$)'!BE$7,Fx!$J$3:$L$35,3,0)</f>
        <v>0</v>
      </c>
      <c r="BF35" s="115">
        <f>+'BS (R$)'!BF35/VLOOKUP('BS (US$)'!BF$7,Fx!$J$3:$L$35,3,0)</f>
        <v>0</v>
      </c>
      <c r="BG35" s="115">
        <f>+'BS (R$)'!BG35/VLOOKUP('BS (US$)'!BG$7,Fx!$J$3:$L$35,3,0)</f>
        <v>212.24552195072235</v>
      </c>
      <c r="BH35" s="115">
        <f>+'BS (R$)'!BH35/VLOOKUP('BS (US$)'!BH$7,Fx!$J$3:$L$35,3,0)</f>
        <v>301.40186915887853</v>
      </c>
      <c r="BI35" s="115">
        <f>+'BS (R$)'!BI35/VLOOKUP('BS (US$)'!BI$7,Fx!$J$3:$L$35,3,0)</f>
        <v>365.53084993743386</v>
      </c>
      <c r="BJ35" s="115">
        <f>+'BS (R$)'!BJ35/VLOOKUP('BS (US$)'!BJ$7,Fx!$J$3:$L$35,3,0)</f>
        <v>145.81012025973027</v>
      </c>
      <c r="BK35" s="115">
        <f>+'BS (R$)'!BK35/VLOOKUP('BS (US$)'!BK$7,Fx!$J$3:$L$35,3,0)</f>
        <v>188.07392323356515</v>
      </c>
      <c r="BL35" s="115">
        <f>+'BS (R$)'!BL35/VLOOKUP('BS (US$)'!BL$7,Fx!$J$3:$L$35,3,0)</f>
        <v>199.81487443657437</v>
      </c>
      <c r="BM35" s="115">
        <f>+'BS (R$)'!BM35/VLOOKUP('BS (US$)'!BM$7,Fx!$J$3:$L$35,3,0)</f>
        <v>183.71347113328582</v>
      </c>
      <c r="BN35" s="115">
        <f>+'BS (R$)'!BN35/VLOOKUP('BS (US$)'!BN$7,Fx!$J$3:$L$35,3,0)</f>
        <v>163.52078593971902</v>
      </c>
      <c r="BO35" s="115">
        <f>+'BS (R$)'!BO35/VLOOKUP('BS (US$)'!BO$7,Fx!$J$3:$L$35,3,0)</f>
        <v>0</v>
      </c>
      <c r="BP35" s="115">
        <f>+'BS (R$)'!BP35/VLOOKUP('BS (US$)'!BP$7,Fx!$J$3:$L$35,3,0)</f>
        <v>0</v>
      </c>
      <c r="BQ35" s="115">
        <f>+'BS (R$)'!BQ35/VLOOKUP('BS (US$)'!BQ$7,Fx!$J$3:$L$35,3,0)</f>
        <v>0</v>
      </c>
      <c r="BR35" s="115">
        <f>+'BS (R$)'!BR35/VLOOKUP('BS (US$)'!BR$7,Fx!$J$3:$L$35,3,0)</f>
        <v>0</v>
      </c>
      <c r="BS35" s="115">
        <v>0</v>
      </c>
      <c r="BT35" s="115">
        <v>0</v>
      </c>
      <c r="BU35" s="115">
        <v>0</v>
      </c>
    </row>
    <row r="36" spans="1:73" ht="20.100000000000001" customHeight="1">
      <c r="A36" s="59" t="s">
        <v>72</v>
      </c>
      <c r="B36" s="60">
        <f>+'BS (R$)'!B36/VLOOKUP('BS (US$)'!B$7,Fx!$J$3:$L$35,3,0)</f>
        <v>0</v>
      </c>
      <c r="C36" s="60">
        <f>+'BS (R$)'!C36/VLOOKUP('BS (US$)'!C$7,Fx!$J$3:$L$35,3,0)</f>
        <v>0</v>
      </c>
      <c r="D36" s="60">
        <f>+'BS (R$)'!D36/VLOOKUP('BS (US$)'!D$7,Fx!$J$3:$L$35,3,0)</f>
        <v>0</v>
      </c>
      <c r="E36" s="61">
        <f>+'BS (R$)'!E36/VLOOKUP('BS (US$)'!E$7,Fx!$J$3:$L$35,3,0)</f>
        <v>0</v>
      </c>
      <c r="F36" s="61">
        <f>+'BS (R$)'!F36/VLOOKUP('BS (US$)'!F$7,Fx!$J$3:$L$35,3,0)</f>
        <v>0</v>
      </c>
      <c r="G36" s="61">
        <f>+'BS (R$)'!G36/VLOOKUP('BS (US$)'!G$7,Fx!$J$3:$L$35,3,0)</f>
        <v>0</v>
      </c>
      <c r="H36" s="61">
        <f>+'BS (R$)'!H36/VLOOKUP('BS (US$)'!H$7,Fx!$J$3:$L$35,3,0)</f>
        <v>1977.2609252741133</v>
      </c>
      <c r="I36" s="61">
        <f>+'BS (R$)'!I36/VLOOKUP('BS (US$)'!I$7,Fx!$J$3:$L$35,3,0)</f>
        <v>5070.6927893354878</v>
      </c>
      <c r="J36" s="61">
        <f>+'BS (R$)'!J36/VLOOKUP('BS (US$)'!J$7,Fx!$J$3:$L$35,3,0)</f>
        <v>5570.8918881313484</v>
      </c>
      <c r="K36" s="61">
        <f>+'BS (R$)'!K36/VLOOKUP('BS (US$)'!K$7,Fx!$J$3:$L$35,3,0)</f>
        <v>6184.1764249704356</v>
      </c>
      <c r="L36" s="61">
        <f>+'BS (R$)'!L36/VLOOKUP('BS (US$)'!L$7,Fx!$J$3:$L$35,3,0)</f>
        <v>5608.300506088397</v>
      </c>
      <c r="M36" s="61">
        <f>+'BS (R$)'!M36/VLOOKUP('BS (US$)'!M$7,Fx!$J$3:$L$35,3,0)</f>
        <v>13088.937783513073</v>
      </c>
      <c r="N36" s="61">
        <f>+'BS (R$)'!N36/VLOOKUP('BS (US$)'!N$7,Fx!$J$3:$L$35,3,0)</f>
        <v>13174.526942656805</v>
      </c>
      <c r="O36" s="61">
        <f>+'BS (R$)'!O36/VLOOKUP('BS (US$)'!O$7,Fx!$J$3:$L$35,3,0)</f>
        <v>16126.632801161104</v>
      </c>
      <c r="P36" s="61">
        <f>+'BS (R$)'!P36/VLOOKUP('BS (US$)'!P$7,Fx!$J$3:$L$35,3,0)</f>
        <v>16442.634988456306</v>
      </c>
      <c r="Q36" s="127">
        <f>+'BS (R$)'!Q36/VLOOKUP('BS (US$)'!Q$7,Fx!$J$3:$L$35,3,0)</f>
        <v>15598.188679245282</v>
      </c>
      <c r="R36" s="127">
        <f>+'BS (R$)'!R36/VLOOKUP('BS (US$)'!R$7,Fx!$J$3:$L$35,3,0)</f>
        <v>16474.236785573812</v>
      </c>
      <c r="S36" s="127">
        <f>+'BS (R$)'!S36/VLOOKUP('BS (US$)'!S$7,Fx!$J$3:$L$35,3,0)</f>
        <v>14802.30068865905</v>
      </c>
      <c r="T36" s="127">
        <f>+'BS (R$)'!T36/VLOOKUP('BS (US$)'!T$7,Fx!$J$3:$L$35,3,0)</f>
        <v>8924.2053789731053</v>
      </c>
      <c r="U36" s="127">
        <f>+'BS (R$)'!U36/VLOOKUP('BS (US$)'!U$7,Fx!$J$3:$L$35,3,0)</f>
        <v>6624.4975780686382</v>
      </c>
      <c r="V36" s="61">
        <f>+'BS (R$)'!V36/VLOOKUP('BS (US$)'!V$7,Fx!$J$3:$L$35,3,0)</f>
        <v>6546.742426172701</v>
      </c>
      <c r="W36" s="61">
        <f>+'BS (R$)'!W36/VLOOKUP('BS (US$)'!W$7,Fx!$J$3:$L$35,3,0)</f>
        <v>7924.1952232606445</v>
      </c>
      <c r="X36" s="61">
        <f>+'BS (R$)'!X36/VLOOKUP('BS (US$)'!X$7,Fx!$J$3:$L$35,3,0)</f>
        <v>4862.8356915968816</v>
      </c>
      <c r="Y36" s="61">
        <f>+'BS (R$)'!Y36/VLOOKUP('BS (US$)'!Y$7,Fx!$J$3:$L$35,3,0)</f>
        <v>6221.2317977484918</v>
      </c>
      <c r="Z36" s="61">
        <f>+'BS (R$)'!Z36/VLOOKUP('BS (US$)'!Z$7,Fx!$J$3:$L$35,3,0)</f>
        <v>6220.8475813578207</v>
      </c>
      <c r="AA36" s="127">
        <f>+'BS (R$)'!AA36/VLOOKUP('BS (US$)'!AA$7,Fx!$J$3:$L$35,3,0)</f>
        <v>6989.0936896329686</v>
      </c>
      <c r="AB36" s="127">
        <f>+'BS (R$)'!AB36/VLOOKUP('BS (US$)'!AB$7,Fx!$J$3:$L$35,3,0)</f>
        <v>6141.4825374198144</v>
      </c>
      <c r="AC36" s="127">
        <f>+'BS (R$)'!AC36/VLOOKUP('BS (US$)'!AC$7,Fx!$J$3:$L$35,3,0)</f>
        <v>6324.2706353484782</v>
      </c>
      <c r="AD36" s="127">
        <f>+'BS (R$)'!AD36/VLOOKUP('BS (US$)'!AD$7,Fx!$J$3:$L$35,3,0)</f>
        <v>5716.542701436103</v>
      </c>
      <c r="AE36" s="127">
        <f>+'BS (R$)'!AE36/VLOOKUP('BS (US$)'!AE$7,Fx!$J$3:$L$35,3,0)</f>
        <v>1961.7273019961367</v>
      </c>
      <c r="AF36" s="127">
        <f>+'BS (R$)'!AF36/VLOOKUP('BS (US$)'!AF$7,Fx!$J$3:$L$35,3,0)</f>
        <v>1633.4396248599196</v>
      </c>
      <c r="AG36" s="127">
        <v>1534</v>
      </c>
      <c r="AH36" s="127">
        <v>6824</v>
      </c>
      <c r="AI36" s="127">
        <v>8481</v>
      </c>
      <c r="AJ36" s="127">
        <v>7932.6145550190495</v>
      </c>
      <c r="AL36" s="117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</row>
    <row r="37" spans="1:73" ht="20.100000000000001" customHeight="1" thickBot="1">
      <c r="A37" s="59" t="s">
        <v>73</v>
      </c>
      <c r="B37" s="60">
        <f>+'BS (R$)'!B37/VLOOKUP('BS (US$)'!B$7,Fx!$J$3:$L$35,3,0)</f>
        <v>0</v>
      </c>
      <c r="C37" s="60">
        <f>+'BS (R$)'!C37/VLOOKUP('BS (US$)'!C$7,Fx!$J$3:$L$35,3,0)</f>
        <v>0</v>
      </c>
      <c r="D37" s="60">
        <f>+'BS (R$)'!D37/VLOOKUP('BS (US$)'!D$7,Fx!$J$3:$L$35,3,0)</f>
        <v>0</v>
      </c>
      <c r="E37" s="61">
        <f>+'BS (R$)'!E37/VLOOKUP('BS (US$)'!E$7,Fx!$J$3:$L$35,3,0)</f>
        <v>0</v>
      </c>
      <c r="F37" s="61">
        <f>+'BS (R$)'!F37/VLOOKUP('BS (US$)'!F$7,Fx!$J$3:$L$35,3,0)</f>
        <v>0</v>
      </c>
      <c r="G37" s="61">
        <f>+'BS (R$)'!G37/VLOOKUP('BS (US$)'!G$7,Fx!$J$3:$L$35,3,0)</f>
        <v>0</v>
      </c>
      <c r="H37" s="61">
        <f>+'BS (R$)'!H37/VLOOKUP('BS (US$)'!H$7,Fx!$J$3:$L$35,3,0)</f>
        <v>408.98483198703502</v>
      </c>
      <c r="I37" s="61">
        <f>+'BS (R$)'!I37/VLOOKUP('BS (US$)'!I$7,Fx!$J$3:$L$35,3,0)</f>
        <v>309.53342759038577</v>
      </c>
      <c r="J37" s="61">
        <f>+'BS (R$)'!J37/VLOOKUP('BS (US$)'!J$7,Fx!$J$3:$L$35,3,0)</f>
        <v>384.30499513009602</v>
      </c>
      <c r="K37" s="61">
        <f>+'BS (R$)'!K37/VLOOKUP('BS (US$)'!K$7,Fx!$J$3:$L$35,3,0)</f>
        <v>384.84832576087638</v>
      </c>
      <c r="L37" s="61">
        <f>+'BS (R$)'!L37/VLOOKUP('BS (US$)'!L$7,Fx!$J$3:$L$35,3,0)</f>
        <v>3326.0185535073465</v>
      </c>
      <c r="M37" s="61">
        <f>+'BS (R$)'!M37/VLOOKUP('BS (US$)'!M$7,Fx!$J$3:$L$35,3,0)</f>
        <v>1776.6595170061757</v>
      </c>
      <c r="N37" s="61">
        <f>+'BS (R$)'!N37/VLOOKUP('BS (US$)'!N$7,Fx!$J$3:$L$35,3,0)</f>
        <v>6864.5343066628247</v>
      </c>
      <c r="O37" s="61">
        <f>+'BS (R$)'!O37/VLOOKUP('BS (US$)'!O$7,Fx!$J$3:$L$35,3,0)</f>
        <v>5716.3159167876147</v>
      </c>
      <c r="P37" s="61">
        <f>+'BS (R$)'!P37/VLOOKUP('BS (US$)'!P$7,Fx!$J$3:$L$35,3,0)</f>
        <v>9483.8242733799289</v>
      </c>
      <c r="Q37" s="127">
        <f>+'BS (R$)'!Q37/VLOOKUP('BS (US$)'!Q$7,Fx!$J$3:$L$35,3,0)</f>
        <v>0</v>
      </c>
      <c r="R37" s="127">
        <f>+'BS (R$)'!R37/VLOOKUP('BS (US$)'!R$7,Fx!$J$3:$L$35,3,0)</f>
        <v>5573.8101721581797</v>
      </c>
      <c r="S37" s="127">
        <f>+'BS (R$)'!S37/VLOOKUP('BS (US$)'!S$7,Fx!$J$3:$L$35,3,0)</f>
        <v>4563.2044569394648</v>
      </c>
      <c r="T37" s="127">
        <f>+'BS (R$)'!T37/VLOOKUP('BS (US$)'!T$7,Fx!$J$3:$L$35,3,0)</f>
        <v>3071.7937319404309</v>
      </c>
      <c r="U37" s="127">
        <f>+'BS (R$)'!U37/VLOOKUP('BS (US$)'!U$7,Fx!$J$3:$L$35,3,0)</f>
        <v>2921.776770071112</v>
      </c>
      <c r="V37" s="61">
        <f>+'BS (R$)'!V37/VLOOKUP('BS (US$)'!V$7,Fx!$J$3:$L$35,3,0)</f>
        <v>3828.0632914617677</v>
      </c>
      <c r="W37" s="61">
        <f>+'BS (R$)'!W37/VLOOKUP('BS (US$)'!W$7,Fx!$J$3:$L$35,3,0)</f>
        <v>3357.2170301142264</v>
      </c>
      <c r="X37" s="61">
        <f>+'BS (R$)'!X37/VLOOKUP('BS (US$)'!X$7,Fx!$J$3:$L$35,3,0)</f>
        <v>3770.5746462604679</v>
      </c>
      <c r="Y37" s="61">
        <f>+'BS (R$)'!Y37/VLOOKUP('BS (US$)'!Y$7,Fx!$J$3:$L$35,3,0)</f>
        <v>30797.441118838131</v>
      </c>
      <c r="Z37" s="61">
        <f>+'BS (R$)'!Z37/VLOOKUP('BS (US$)'!Z$7,Fx!$J$3:$L$35,3,0)</f>
        <v>31422.176970069544</v>
      </c>
      <c r="AA37" s="127">
        <f>+'BS (R$)'!AA37/VLOOKUP('BS (US$)'!AA$7,Fx!$J$3:$L$35,3,0)</f>
        <v>38061.413393432071</v>
      </c>
      <c r="AB37" s="127">
        <f>+'BS (R$)'!AB37/VLOOKUP('BS (US$)'!AB$7,Fx!$J$3:$L$35,3,0)</f>
        <v>28950.106913756237</v>
      </c>
      <c r="AC37" s="127">
        <f>+'BS (R$)'!AC37/VLOOKUP('BS (US$)'!AC$7,Fx!$J$3:$L$35,3,0)</f>
        <v>79813.071407179435</v>
      </c>
      <c r="AD37" s="127">
        <f>+'BS (R$)'!AD37/VLOOKUP('BS (US$)'!AD$7,Fx!$J$3:$L$35,3,0)</f>
        <v>45976.248380167926</v>
      </c>
      <c r="AE37" s="127">
        <f>+'BS (R$)'!AE37/VLOOKUP('BS (US$)'!AE$7,Fx!$J$3:$L$35,3,0)</f>
        <v>35822.400193174501</v>
      </c>
      <c r="AF37" s="127">
        <f>+'BS (R$)'!AF37/VLOOKUP('BS (US$)'!AF$7,Fx!$J$3:$L$35,3,0)</f>
        <v>37157.422886851724</v>
      </c>
      <c r="AG37" s="127">
        <v>67858</v>
      </c>
      <c r="AH37" s="127">
        <v>138821</v>
      </c>
      <c r="AI37" s="127">
        <v>127274</v>
      </c>
      <c r="AJ37" s="127">
        <v>86583.008726505257</v>
      </c>
      <c r="AL37" s="225" t="s">
        <v>71</v>
      </c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</row>
    <row r="38" spans="1:73" ht="20.100000000000001" customHeight="1">
      <c r="A38" s="64" t="s">
        <v>126</v>
      </c>
      <c r="B38" s="65">
        <f>+'BS (R$)'!B38/VLOOKUP('BS (US$)'!B$7,Fx!$J$3:$L$35,3,0)</f>
        <v>0</v>
      </c>
      <c r="C38" s="65">
        <f>+'BS (R$)'!C38/VLOOKUP('BS (US$)'!C$7,Fx!$J$3:$L$35,3,0)</f>
        <v>0</v>
      </c>
      <c r="D38" s="65">
        <f>+'BS (R$)'!D38/VLOOKUP('BS (US$)'!D$7,Fx!$J$3:$L$35,3,0)</f>
        <v>0</v>
      </c>
      <c r="E38" s="66">
        <f>+'BS (R$)'!E38/VLOOKUP('BS (US$)'!E$7,Fx!$J$3:$L$35,3,0)</f>
        <v>0</v>
      </c>
      <c r="F38" s="66">
        <f>+'BS (R$)'!F38/VLOOKUP('BS (US$)'!F$7,Fx!$J$3:$L$35,3,0)</f>
        <v>0</v>
      </c>
      <c r="G38" s="66">
        <f>+'BS (R$)'!G38/VLOOKUP('BS (US$)'!G$7,Fx!$J$3:$L$35,3,0)</f>
        <v>0</v>
      </c>
      <c r="H38" s="66">
        <f>+'BS (R$)'!H38/VLOOKUP('BS (US$)'!H$7,Fx!$J$3:$L$35,3,0)</f>
        <v>0</v>
      </c>
      <c r="I38" s="66">
        <f>+'BS (R$)'!I38/VLOOKUP('BS (US$)'!I$7,Fx!$J$3:$L$35,3,0)</f>
        <v>0</v>
      </c>
      <c r="J38" s="66">
        <f>+'BS (R$)'!J38/VLOOKUP('BS (US$)'!J$7,Fx!$J$3:$L$35,3,0)</f>
        <v>0</v>
      </c>
      <c r="K38" s="66">
        <f>+'BS (R$)'!K38/VLOOKUP('BS (US$)'!K$7,Fx!$J$3:$L$35,3,0)</f>
        <v>0</v>
      </c>
      <c r="L38" s="66">
        <f>+'BS (R$)'!L38/VLOOKUP('BS (US$)'!L$7,Fx!$J$3:$L$35,3,0)</f>
        <v>0</v>
      </c>
      <c r="M38" s="66">
        <f>+'BS (R$)'!M38/VLOOKUP('BS (US$)'!M$7,Fx!$J$3:$L$35,3,0)</f>
        <v>0</v>
      </c>
      <c r="N38" s="66">
        <f>+'BS (R$)'!N38/VLOOKUP('BS (US$)'!N$7,Fx!$J$3:$L$35,3,0)</f>
        <v>0</v>
      </c>
      <c r="O38" s="66">
        <f>+'BS (R$)'!O38/VLOOKUP('BS (US$)'!O$7,Fx!$J$3:$L$35,3,0)</f>
        <v>0</v>
      </c>
      <c r="P38" s="66">
        <f>+'BS (R$)'!P38/VLOOKUP('BS (US$)'!P$7,Fx!$J$3:$L$35,3,0)</f>
        <v>0</v>
      </c>
      <c r="Q38" s="132">
        <f>+'BS (R$)'!Q38/VLOOKUP('BS (US$)'!Q$7,Fx!$J$3:$L$35,3,0)</f>
        <v>0</v>
      </c>
      <c r="R38" s="132">
        <f>+'BS (R$)'!R38/VLOOKUP('BS (US$)'!R$7,Fx!$J$3:$L$35,3,0)</f>
        <v>0</v>
      </c>
      <c r="S38" s="132">
        <f>+'BS (R$)'!S38/VLOOKUP('BS (US$)'!S$7,Fx!$J$3:$L$35,3,0)</f>
        <v>0</v>
      </c>
      <c r="T38" s="132">
        <f>+'BS (R$)'!T38/VLOOKUP('BS (US$)'!T$7,Fx!$J$3:$L$35,3,0)</f>
        <v>0</v>
      </c>
      <c r="U38" s="132">
        <f>+'BS (R$)'!U38/VLOOKUP('BS (US$)'!U$7,Fx!$J$3:$L$35,3,0)</f>
        <v>0</v>
      </c>
      <c r="V38" s="66">
        <f>+'BS (R$)'!V38/VLOOKUP('BS (US$)'!V$7,Fx!$J$3:$L$35,3,0)</f>
        <v>243116.67133793666</v>
      </c>
      <c r="W38" s="66">
        <f>+'BS (R$)'!W38/VLOOKUP('BS (US$)'!W$7,Fx!$J$3:$L$35,3,0)</f>
        <v>238750.2596053998</v>
      </c>
      <c r="X38" s="66">
        <f>+'BS (R$)'!X38/VLOOKUP('BS (US$)'!X$7,Fx!$J$3:$L$35,3,0)</f>
        <v>214385.64828183656</v>
      </c>
      <c r="Y38" s="66">
        <f>+'BS (R$)'!Y38/VLOOKUP('BS (US$)'!Y$7,Fx!$J$3:$L$35,3,0)</f>
        <v>86845.775540784569</v>
      </c>
      <c r="Z38" s="61">
        <f>+'BS (R$)'!Z38/VLOOKUP('BS (US$)'!Z$7,Fx!$J$3:$L$35,3,0)</f>
        <v>91584.039069043676</v>
      </c>
      <c r="AA38" s="127">
        <f>+'BS (R$)'!AA38/VLOOKUP('BS (US$)'!AA$7,Fx!$J$3:$L$35,3,0)</f>
        <v>88316.16226658081</v>
      </c>
      <c r="AB38" s="127">
        <f>+'BS (R$)'!AB38/VLOOKUP('BS (US$)'!AB$7,Fx!$J$3:$L$35,3,0)</f>
        <v>71255.34568781183</v>
      </c>
      <c r="AC38" s="127">
        <f>+'BS (R$)'!AC38/VLOOKUP('BS (US$)'!AC$7,Fx!$J$3:$L$35,3,0)</f>
        <v>71204.522866769359</v>
      </c>
      <c r="AD38" s="127">
        <f>+'BS (R$)'!AD38/VLOOKUP('BS (US$)'!AD$7,Fx!$J$3:$L$35,3,0)</f>
        <v>73408.481706992345</v>
      </c>
      <c r="AE38" s="127">
        <f>+'BS (R$)'!AE38/VLOOKUP('BS (US$)'!AE$7,Fx!$J$3:$L$35,3,0)</f>
        <v>62611.276561493883</v>
      </c>
      <c r="AF38" s="127">
        <f>+'BS (R$)'!AF38/VLOOKUP('BS (US$)'!AF$7,Fx!$J$3:$L$35,3,0)</f>
        <v>80726.581301783852</v>
      </c>
      <c r="AG38" s="127">
        <v>76313</v>
      </c>
      <c r="AH38" s="127">
        <v>182030</v>
      </c>
      <c r="AI38" s="127">
        <v>177211</v>
      </c>
      <c r="AJ38" s="127">
        <v>199582.5286508752</v>
      </c>
      <c r="AL38" s="59" t="s">
        <v>129</v>
      </c>
      <c r="AM38" s="62">
        <f>+'BS (R$)'!AM38/VLOOKUP('BS (US$)'!AM$7,Fx!$J$3:$L$35,3,0)</f>
        <v>1681794.3752475684</v>
      </c>
      <c r="AN38" s="62">
        <f>+'BS (R$)'!AN38/VLOOKUP('BS (US$)'!AN$7,Fx!$J$3:$L$35,3,0)</f>
        <v>1725694.8019690195</v>
      </c>
      <c r="AO38" s="62">
        <f>+'BS (R$)'!AO38/VLOOKUP('BS (US$)'!AO$7,Fx!$J$3:$L$35,3,0)</f>
        <v>1562098.7654320986</v>
      </c>
      <c r="AP38" s="63">
        <f>+'BS (R$)'!AP38/VLOOKUP('BS (US$)'!AP$7,Fx!$J$3:$L$35,3,0)</f>
        <v>1437895.0141110064</v>
      </c>
      <c r="AQ38" s="63">
        <f>+'BS (R$)'!AQ38/VLOOKUP('BS (US$)'!AQ$7,Fx!$J$3:$L$35,3,0)</f>
        <v>1195696.2262970149</v>
      </c>
      <c r="AR38" s="63">
        <f>+'BS (R$)'!AR38/VLOOKUP('BS (US$)'!AR$7,Fx!$J$3:$L$35,3,0)</f>
        <v>1034306.7998710924</v>
      </c>
      <c r="AS38" s="63">
        <f>+'BS (R$)'!AS38/VLOOKUP('BS (US$)'!AS$7,Fx!$J$3:$L$35,3,0)</f>
        <v>812705.08773644606</v>
      </c>
      <c r="AT38" s="63">
        <f>+'BS (R$)'!AT38/VLOOKUP('BS (US$)'!AT$7,Fx!$J$3:$L$35,3,0)</f>
        <v>824375.12623712386</v>
      </c>
      <c r="AU38" s="63">
        <f>+'BS (R$)'!AU38/VLOOKUP('BS (US$)'!AU$7,Fx!$J$3:$L$35,3,0)</f>
        <v>908638.37484346738</v>
      </c>
      <c r="AV38" s="63">
        <f>+'BS (R$)'!AV38/VLOOKUP('BS (US$)'!AV$7,Fx!$J$3:$L$35,3,0)</f>
        <v>1016124.8403497855</v>
      </c>
      <c r="AW38" s="63">
        <f>+'BS (R$)'!AW38/VLOOKUP('BS (US$)'!AW$7,Fx!$J$3:$L$35,3,0)</f>
        <v>1001507.7023525442</v>
      </c>
      <c r="AX38" s="63">
        <f>+'BS (R$)'!AX38/VLOOKUP('BS (US$)'!AX$7,Fx!$J$3:$L$35,3,0)</f>
        <v>1003230.8851752848</v>
      </c>
      <c r="AY38" s="63">
        <f>+'BS (R$)'!AY38/VLOOKUP('BS (US$)'!AY$7,Fx!$J$3:$L$35,3,0)</f>
        <v>1045437.8381839721</v>
      </c>
      <c r="AZ38" s="63">
        <f>+'BS (R$)'!AZ38/VLOOKUP('BS (US$)'!AZ$7,Fx!$J$3:$L$35,3,0)</f>
        <v>987305.27334300918</v>
      </c>
      <c r="BA38" s="63">
        <f>+'BS (R$)'!BA38/VLOOKUP('BS (US$)'!BA$7,Fx!$J$3:$L$35,3,0)</f>
        <v>1032686.9356968909</v>
      </c>
      <c r="BB38" s="63">
        <f>+'BS (R$)'!BB38/VLOOKUP('BS (US$)'!BB$7,Fx!$J$3:$L$35,3,0)</f>
        <v>985737.66037735844</v>
      </c>
      <c r="BC38" s="63">
        <f>+'BS (R$)'!BC38/VLOOKUP('BS (US$)'!BC$7,Fx!$J$3:$L$35,3,0)</f>
        <v>990321.01903119427</v>
      </c>
      <c r="BD38" s="63">
        <f>+'BS (R$)'!BD38/VLOOKUP('BS (US$)'!BD$7,Fx!$J$3:$L$35,3,0)</f>
        <v>844217.0694591318</v>
      </c>
      <c r="BE38" s="63">
        <f>+'BS (R$)'!BE38/VLOOKUP('BS (US$)'!BE$7,Fx!$J$3:$L$35,3,0)</f>
        <v>808355.93094761798</v>
      </c>
      <c r="BF38" s="63">
        <f>+'BS (R$)'!BF38/VLOOKUP('BS (US$)'!BF$7,Fx!$J$3:$L$35,3,0)</f>
        <v>843325.26022879512</v>
      </c>
      <c r="BG38" s="63">
        <f>+'BS (R$)'!BG38/VLOOKUP('BS (US$)'!BG$7,Fx!$J$3:$L$35,3,0)</f>
        <v>838843.98807552166</v>
      </c>
      <c r="BH38" s="63">
        <f>+'BS (R$)'!BH38/VLOOKUP('BS (US$)'!BH$7,Fx!$J$3:$L$35,3,0)</f>
        <v>858578.92004153691</v>
      </c>
      <c r="BI38" s="63">
        <f>+'BS (R$)'!BI38/VLOOKUP('BS (US$)'!BI$7,Fx!$J$3:$L$35,3,0)</f>
        <v>795852.8251034749</v>
      </c>
      <c r="BJ38" s="63">
        <f>+'BS (R$)'!BJ38/VLOOKUP('BS (US$)'!BJ$7,Fx!$J$3:$L$35,3,0)</f>
        <v>637109.73220117565</v>
      </c>
      <c r="BK38" s="63">
        <f>+'BS (R$)'!BK38/VLOOKUP('BS (US$)'!BK$7,Fx!$J$3:$L$35,3,0)</f>
        <v>639143.58166519378</v>
      </c>
      <c r="BL38" s="63">
        <f>+'BS (R$)'!BL38/VLOOKUP('BS (US$)'!BL$7,Fx!$J$3:$L$35,3,0)</f>
        <v>669469.97746297496</v>
      </c>
      <c r="BM38" s="63">
        <f>+'BS (R$)'!BM38/VLOOKUP('BS (US$)'!BM$7,Fx!$J$3:$L$35,3,0)</f>
        <v>592836.42195295799</v>
      </c>
      <c r="BN38" s="63">
        <f>+'BS (R$)'!BN38/VLOOKUP('BS (US$)'!BN$7,Fx!$J$3:$L$35,3,0)</f>
        <v>640527.50079514866</v>
      </c>
      <c r="BO38" s="63">
        <f>+'BS (R$)'!BO38/VLOOKUP('BS (US$)'!BO$7,Fx!$J$3:$L$35,3,0)</f>
        <v>941858.59087923588</v>
      </c>
      <c r="BP38" s="63">
        <f>+'BS (R$)'!BP38/VLOOKUP('BS (US$)'!BP$7,Fx!$J$3:$L$35,3,0)</f>
        <v>1067217.4822923373</v>
      </c>
      <c r="BQ38" s="63">
        <f>+'BS (R$)'!BQ38/VLOOKUP('BS (US$)'!BQ$7,Fx!$J$3:$L$35,3,0)</f>
        <v>974343.41462348227</v>
      </c>
      <c r="BR38" s="63">
        <v>950389</v>
      </c>
      <c r="BS38" s="63">
        <v>953485</v>
      </c>
      <c r="BT38" s="63">
        <v>953485</v>
      </c>
      <c r="BU38" s="63">
        <v>953379.78431000002</v>
      </c>
    </row>
    <row r="39" spans="1:73" ht="20.100000000000001" customHeight="1">
      <c r="A39" s="59" t="s">
        <v>75</v>
      </c>
      <c r="B39" s="60">
        <f>+'BS (R$)'!B39/VLOOKUP('BS (US$)'!B$7,Fx!$J$3:$L$35,3,0)</f>
        <v>59509.264557017734</v>
      </c>
      <c r="C39" s="60">
        <f>+'BS (R$)'!C39/VLOOKUP('BS (US$)'!C$7,Fx!$J$3:$L$35,3,0)</f>
        <v>64902.678047238398</v>
      </c>
      <c r="D39" s="60">
        <f>+'BS (R$)'!D39/VLOOKUP('BS (US$)'!D$7,Fx!$J$3:$L$35,3,0)</f>
        <v>56430.790614013567</v>
      </c>
      <c r="E39" s="61">
        <f>+'BS (R$)'!E39/VLOOKUP('BS (US$)'!E$7,Fx!$J$3:$L$35,3,0)</f>
        <v>27441.204139228597</v>
      </c>
      <c r="F39" s="61">
        <f>+'BS (R$)'!F39/VLOOKUP('BS (US$)'!F$7,Fx!$J$3:$L$35,3,0)</f>
        <v>23516.80330433694</v>
      </c>
      <c r="G39" s="61">
        <f>+'BS (R$)'!G39/VLOOKUP('BS (US$)'!G$7,Fx!$J$3:$L$35,3,0)</f>
        <v>18486.625845955525</v>
      </c>
      <c r="H39" s="61">
        <f>+'BS (R$)'!H39/VLOOKUP('BS (US$)'!H$7,Fx!$J$3:$L$35,3,0)</f>
        <v>15360.189425626117</v>
      </c>
      <c r="I39" s="61">
        <f>+'BS (R$)'!I39/VLOOKUP('BS (US$)'!I$7,Fx!$J$3:$L$35,3,0)</f>
        <v>17660.321147242983</v>
      </c>
      <c r="J39" s="61">
        <f>+'BS (R$)'!J39/VLOOKUP('BS (US$)'!J$7,Fx!$J$3:$L$35,3,0)</f>
        <v>16372.338945317935</v>
      </c>
      <c r="K39" s="61">
        <f>+'BS (R$)'!K39/VLOOKUP('BS (US$)'!K$7,Fx!$J$3:$L$35,3,0)</f>
        <v>14953.294992015819</v>
      </c>
      <c r="L39" s="61">
        <f>+'BS (R$)'!L39/VLOOKUP('BS (US$)'!L$7,Fx!$J$3:$L$35,3,0)</f>
        <v>15010.177209306945</v>
      </c>
      <c r="M39" s="61">
        <f>+'BS (R$)'!M39/VLOOKUP('BS (US$)'!M$7,Fx!$J$3:$L$35,3,0)</f>
        <v>13590.87369531824</v>
      </c>
      <c r="N39" s="61">
        <f>+'BS (R$)'!N39/VLOOKUP('BS (US$)'!N$7,Fx!$J$3:$L$35,3,0)</f>
        <v>25262.70291038325</v>
      </c>
      <c r="O39" s="61">
        <f>+'BS (R$)'!O39/VLOOKUP('BS (US$)'!O$7,Fx!$J$3:$L$35,3,0)</f>
        <v>22877.660861151428</v>
      </c>
      <c r="P39" s="61">
        <f>+'BS (R$)'!P39/VLOOKUP('BS (US$)'!P$7,Fx!$J$3:$L$35,3,0)</f>
        <v>21779.029151864383</v>
      </c>
      <c r="Q39" s="127">
        <f>+'BS (R$)'!Q39/VLOOKUP('BS (US$)'!Q$7,Fx!$J$3:$L$35,3,0)</f>
        <v>37412.830188679247</v>
      </c>
      <c r="R39" s="127">
        <f>+'BS (R$)'!R39/VLOOKUP('BS (US$)'!R$7,Fx!$J$3:$L$35,3,0)</f>
        <v>17581.313727269979</v>
      </c>
      <c r="S39" s="127">
        <f>+'BS (R$)'!S39/VLOOKUP('BS (US$)'!S$7,Fx!$J$3:$L$35,3,0)</f>
        <v>15678.213097418173</v>
      </c>
      <c r="T39" s="127">
        <f>+'BS (R$)'!T39/VLOOKUP('BS (US$)'!T$7,Fx!$J$3:$L$35,3,0)</f>
        <v>14901.583067842235</v>
      </c>
      <c r="U39" s="127">
        <f>+'BS (R$)'!U39/VLOOKUP('BS (US$)'!U$7,Fx!$J$3:$L$35,3,0)</f>
        <v>69655.518911676802</v>
      </c>
      <c r="V39" s="61">
        <f>+'BS (R$)'!V39/VLOOKUP('BS (US$)'!V$7,Fx!$J$3:$L$35,3,0)</f>
        <v>411223.02341580245</v>
      </c>
      <c r="W39" s="61">
        <f>+'BS (R$)'!W39/VLOOKUP('BS (US$)'!W$7,Fx!$J$3:$L$35,3,0)</f>
        <v>415977.15472481831</v>
      </c>
      <c r="X39" s="61">
        <f>+'BS (R$)'!X39/VLOOKUP('BS (US$)'!X$7,Fx!$J$3:$L$35,3,0)</f>
        <v>394622.19655404758</v>
      </c>
      <c r="Y39" s="61">
        <f>+'BS (R$)'!Y39/VLOOKUP('BS (US$)'!Y$7,Fx!$J$3:$L$35,3,0)</f>
        <v>499965.9968494256</v>
      </c>
      <c r="Z39" s="66">
        <f>+'BS (R$)'!Z39/VLOOKUP('BS (US$)'!Z$7,Fx!$J$3:$L$35,3,0)</f>
        <v>766484.5101963717</v>
      </c>
      <c r="AA39" s="132">
        <f>+'BS (R$)'!AA39/VLOOKUP('BS (US$)'!AA$7,Fx!$J$3:$L$35,3,0)</f>
        <v>753802.51931745012</v>
      </c>
      <c r="AB39" s="132">
        <f>+'BS (R$)'!AB39/VLOOKUP('BS (US$)'!AB$7,Fx!$J$3:$L$35,3,0)</f>
        <v>656427.65502494655</v>
      </c>
      <c r="AC39" s="132">
        <f>+'BS (R$)'!AC39/VLOOKUP('BS (US$)'!AC$7,Fx!$J$3:$L$35,3,0)</f>
        <v>646710.21102508064</v>
      </c>
      <c r="AD39" s="132">
        <f>+'BS (R$)'!AD39/VLOOKUP('BS (US$)'!AD$7,Fx!$J$3:$L$35,3,0)</f>
        <v>600760.65538849344</v>
      </c>
      <c r="AE39" s="132">
        <f>+'BS (R$)'!AE39/VLOOKUP('BS (US$)'!AE$7,Fx!$J$3:$L$35,3,0)</f>
        <v>693119.16452028335</v>
      </c>
      <c r="AF39" s="132">
        <f>+'BS (R$)'!AF39/VLOOKUP('BS (US$)'!AF$7,Fx!$J$3:$L$35,3,0)</f>
        <v>645739.16557970352</v>
      </c>
      <c r="AG39" s="132">
        <v>635973</v>
      </c>
      <c r="AH39" s="132">
        <v>637971</v>
      </c>
      <c r="AI39" s="132">
        <v>682535</v>
      </c>
      <c r="AJ39" s="132">
        <v>751636.59966490429</v>
      </c>
      <c r="AL39" s="59" t="s">
        <v>74</v>
      </c>
      <c r="AM39" s="62">
        <f>+'BS (R$)'!AM39/VLOOKUP('BS (US$)'!AM$7,Fx!$J$3:$L$35,3,0)</f>
        <v>183492.80401390785</v>
      </c>
      <c r="AN39" s="62">
        <f>+'BS (R$)'!AN39/VLOOKUP('BS (US$)'!AN$7,Fx!$J$3:$L$35,3,0)</f>
        <v>188282.52720950186</v>
      </c>
      <c r="AO39" s="62">
        <f>+'BS (R$)'!AO39/VLOOKUP('BS (US$)'!AO$7,Fx!$J$3:$L$35,3,0)</f>
        <v>170433.32515738695</v>
      </c>
      <c r="AP39" s="63">
        <f>+'BS (R$)'!AP39/VLOOKUP('BS (US$)'!AP$7,Fx!$J$3:$L$35,3,0)</f>
        <v>195157.47883349011</v>
      </c>
      <c r="AQ39" s="63">
        <f>+'BS (R$)'!AQ39/VLOOKUP('BS (US$)'!AQ$7,Fx!$J$3:$L$35,3,0)</f>
        <v>130456.84961511983</v>
      </c>
      <c r="AR39" s="63">
        <f>+'BS (R$)'!AR39/VLOOKUP('BS (US$)'!AR$7,Fx!$J$3:$L$35,3,0)</f>
        <v>32781.179503706087</v>
      </c>
      <c r="AS39" s="63">
        <f>+'BS (R$)'!AS39/VLOOKUP('BS (US$)'!AS$7,Fx!$J$3:$L$35,3,0)</f>
        <v>25757.861254463041</v>
      </c>
      <c r="AT39" s="63">
        <f>+'BS (R$)'!AT39/VLOOKUP('BS (US$)'!AT$7,Fx!$J$3:$L$35,3,0)</f>
        <v>25681.680468592203</v>
      </c>
      <c r="AU39" s="63">
        <f>+'BS (R$)'!AU39/VLOOKUP('BS (US$)'!AU$7,Fx!$J$3:$L$35,3,0)</f>
        <v>28306.664811465143</v>
      </c>
      <c r="AV39" s="63">
        <f>+'BS (R$)'!AV39/VLOOKUP('BS (US$)'!AV$7,Fx!$J$3:$L$35,3,0)</f>
        <v>31655.06002365096</v>
      </c>
      <c r="AW39" s="63">
        <f>+'BS (R$)'!AW39/VLOOKUP('BS (US$)'!AW$7,Fx!$J$3:$L$35,3,0)</f>
        <v>31199.696310155508</v>
      </c>
      <c r="AX39" s="63">
        <f>+'BS (R$)'!AX39/VLOOKUP('BS (US$)'!AX$7,Fx!$J$3:$L$35,3,0)</f>
        <v>30993.636249116662</v>
      </c>
      <c r="AY39" s="63">
        <f>+'BS (R$)'!AY39/VLOOKUP('BS (US$)'!AY$7,Fx!$J$3:$L$35,3,0)</f>
        <v>30912.496398040534</v>
      </c>
      <c r="AZ39" s="63">
        <f>+'BS (R$)'!AZ39/VLOOKUP('BS (US$)'!AZ$7,Fx!$J$3:$L$35,3,0)</f>
        <v>28307.631833575229</v>
      </c>
      <c r="BA39" s="63">
        <f>+'BS (R$)'!BA39/VLOOKUP('BS (US$)'!BA$7,Fx!$J$3:$L$35,3,0)</f>
        <v>25648.729055314849</v>
      </c>
      <c r="BB39" s="63">
        <f>+'BS (R$)'!BB39/VLOOKUP('BS (US$)'!BB$7,Fx!$J$3:$L$35,3,0)</f>
        <v>22294.943396226416</v>
      </c>
      <c r="BC39" s="63">
        <f>+'BS (R$)'!BC39/VLOOKUP('BS (US$)'!BC$7,Fx!$J$3:$L$35,3,0)</f>
        <v>22086.169858703215</v>
      </c>
      <c r="BD39" s="63">
        <f>+'BS (R$)'!BD39/VLOOKUP('BS (US$)'!BD$7,Fx!$J$3:$L$35,3,0)</f>
        <v>12655.593097934023</v>
      </c>
      <c r="BE39" s="63">
        <f>+'BS (R$)'!BE39/VLOOKUP('BS (US$)'!BE$7,Fx!$J$3:$L$35,3,0)</f>
        <v>12474.377022054283</v>
      </c>
      <c r="BF39" s="63">
        <f>+'BS (R$)'!BF39/VLOOKUP('BS (US$)'!BF$7,Fx!$J$3:$L$35,3,0)</f>
        <v>17286.921570648254</v>
      </c>
      <c r="BG39" s="63">
        <f>+'BS (R$)'!BG39/VLOOKUP('BS (US$)'!BG$7,Fx!$J$3:$L$35,3,0)</f>
        <v>29628.761433994954</v>
      </c>
      <c r="BH39" s="63">
        <f>+'BS (R$)'!BH39/VLOOKUP('BS (US$)'!BH$7,Fx!$J$3:$L$35,3,0)</f>
        <v>50220.145379023888</v>
      </c>
      <c r="BI39" s="63">
        <f>+'BS (R$)'!BI39/VLOOKUP('BS (US$)'!BI$7,Fx!$J$3:$L$35,3,0)</f>
        <v>47714.890749831553</v>
      </c>
      <c r="BJ39" s="63">
        <f>+'BS (R$)'!BJ39/VLOOKUP('BS (US$)'!BJ$7,Fx!$J$3:$L$35,3,0)</f>
        <v>43805.855457793827</v>
      </c>
      <c r="BK39" s="63">
        <f>+'BS (R$)'!BK39/VLOOKUP('BS (US$)'!BK$7,Fx!$J$3:$L$35,3,0)</f>
        <v>44052.714488800091</v>
      </c>
      <c r="BL39" s="63">
        <f>+'BS (R$)'!BL39/VLOOKUP('BS (US$)'!BL$7,Fx!$J$3:$L$35,3,0)</f>
        <v>46531.914037347073</v>
      </c>
      <c r="BM39" s="63">
        <f>+'BS (R$)'!BM39/VLOOKUP('BS (US$)'!BM$7,Fx!$J$3:$L$35,3,0)</f>
        <v>41582.679971489662</v>
      </c>
      <c r="BN39" s="63">
        <f>+'BS (R$)'!BN39/VLOOKUP('BS (US$)'!BN$7,Fx!$J$3:$L$35,3,0)</f>
        <v>61871.145007701198</v>
      </c>
      <c r="BO39" s="63">
        <f>+'BS (R$)'!BO39/VLOOKUP('BS (US$)'!BO$7,Fx!$J$3:$L$35,3,0)</f>
        <v>57068.325848081942</v>
      </c>
      <c r="BP39" s="63">
        <f>+'BS (R$)'!BP39/VLOOKUP('BS (US$)'!BP$7,Fx!$J$3:$L$35,3,0)</f>
        <v>64853.106889890536</v>
      </c>
      <c r="BQ39" s="63">
        <f>+'BS (R$)'!BQ39/VLOOKUP('BS (US$)'!BQ$7,Fx!$J$3:$L$35,3,0)</f>
        <v>62256.244833097568</v>
      </c>
      <c r="BR39" s="63">
        <v>62519</v>
      </c>
      <c r="BS39" s="63">
        <v>63536</v>
      </c>
      <c r="BT39" s="63">
        <v>66889</v>
      </c>
      <c r="BU39" s="63">
        <v>69014.186190815672</v>
      </c>
    </row>
    <row r="40" spans="1:73" ht="19.5" customHeight="1" thickBot="1">
      <c r="A40" s="215" t="s">
        <v>76</v>
      </c>
      <c r="B40" s="229">
        <f>+'BS (R$)'!B40/VLOOKUP('BS (US$)'!B$7,Fx!$J$3:$L$35,3,0)</f>
        <v>528554.64108093828</v>
      </c>
      <c r="C40" s="229">
        <f>+'BS (R$)'!C40/VLOOKUP('BS (US$)'!C$7,Fx!$J$3:$L$35,3,0)</f>
        <v>508569.29955290607</v>
      </c>
      <c r="D40" s="229">
        <f>+'BS (R$)'!D40/VLOOKUP('BS (US$)'!D$7,Fx!$J$3:$L$35,3,0)</f>
        <v>467462.59504537645</v>
      </c>
      <c r="E40" s="230">
        <f>+'BS (R$)'!E40/VLOOKUP('BS (US$)'!E$7,Fx!$J$3:$L$35,3,0)</f>
        <v>66585.512699905928</v>
      </c>
      <c r="F40" s="230">
        <f>+'BS (R$)'!F40/VLOOKUP('BS (US$)'!F$7,Fx!$J$3:$L$35,3,0)</f>
        <v>75005.319481819883</v>
      </c>
      <c r="G40" s="230">
        <f>+'BS (R$)'!G40/VLOOKUP('BS (US$)'!G$7,Fx!$J$3:$L$35,3,0)</f>
        <v>68729.616500161137</v>
      </c>
      <c r="H40" s="230">
        <f>+'BS (R$)'!H40/VLOOKUP('BS (US$)'!H$7,Fx!$J$3:$L$35,3,0)</f>
        <v>63024.12857523562</v>
      </c>
      <c r="I40" s="230">
        <f>+'BS (R$)'!I40/VLOOKUP('BS (US$)'!I$7,Fx!$J$3:$L$35,3,0)</f>
        <v>40841.749141587563</v>
      </c>
      <c r="J40" s="230">
        <f>+'BS (R$)'!J40/VLOOKUP('BS (US$)'!J$7,Fx!$J$3:$L$35,3,0)</f>
        <v>64198.692082927504</v>
      </c>
      <c r="K40" s="230">
        <f>+'BS (R$)'!K40/VLOOKUP('BS (US$)'!K$7,Fx!$J$3:$L$35,3,0)</f>
        <v>82214.371464477968</v>
      </c>
      <c r="L40" s="230">
        <f>+'BS (R$)'!L40/VLOOKUP('BS (US$)'!L$7,Fx!$J$3:$L$35,3,0)</f>
        <v>71438.870697497827</v>
      </c>
      <c r="M40" s="230">
        <f>+'BS (R$)'!M40/VLOOKUP('BS (US$)'!M$7,Fx!$J$3:$L$35,3,0)</f>
        <v>56098.366995422002</v>
      </c>
      <c r="N40" s="230">
        <f>+'BS (R$)'!N40/VLOOKUP('BS (US$)'!N$7,Fx!$J$3:$L$35,3,0)</f>
        <v>97286.203694809985</v>
      </c>
      <c r="O40" s="230">
        <f>+'BS (R$)'!O40/VLOOKUP('BS (US$)'!O$7,Fx!$J$3:$L$35,3,0)</f>
        <v>88334.240445089497</v>
      </c>
      <c r="P40" s="230">
        <f>+'BS (R$)'!P40/VLOOKUP('BS (US$)'!P$7,Fx!$J$3:$L$35,3,0)</f>
        <v>87462.577454391343</v>
      </c>
      <c r="Q40" s="231">
        <f>+'BS (R$)'!Q40/VLOOKUP('BS (US$)'!Q$7,Fx!$J$3:$L$35,3,0)</f>
        <v>59744.603773584902</v>
      </c>
      <c r="R40" s="231">
        <f>+'BS (R$)'!R40/VLOOKUP('BS (US$)'!R$7,Fx!$J$3:$L$35,3,0)</f>
        <v>79041.178784303047</v>
      </c>
      <c r="S40" s="231">
        <f>+'BS (R$)'!S40/VLOOKUP('BS (US$)'!S$7,Fx!$J$3:$L$35,3,0)</f>
        <v>79810.167393154683</v>
      </c>
      <c r="T40" s="231">
        <f>+'BS (R$)'!T40/VLOOKUP('BS (US$)'!T$7,Fx!$J$3:$L$35,3,0)</f>
        <v>85575.560000987869</v>
      </c>
      <c r="U40" s="231">
        <f>+'BS (R$)'!U40/VLOOKUP('BS (US$)'!U$7,Fx!$J$3:$L$35,3,0)</f>
        <v>36315.830155621974</v>
      </c>
      <c r="V40" s="230">
        <f>+'BS (R$)'!V40/VLOOKUP('BS (US$)'!V$7,Fx!$J$3:$L$35,3,0)</f>
        <v>193369.93910362574</v>
      </c>
      <c r="W40" s="230">
        <f>+'BS (R$)'!W40/VLOOKUP('BS (US$)'!W$7,Fx!$J$3:$L$35,3,0)</f>
        <v>196466.251298027</v>
      </c>
      <c r="X40" s="230">
        <f>+'BS (R$)'!X40/VLOOKUP('BS (US$)'!X$7,Fx!$J$3:$L$35,3,0)</f>
        <v>186299.93262104149</v>
      </c>
      <c r="Y40" s="230">
        <f>+'BS (R$)'!Y40/VLOOKUP('BS (US$)'!Y$7,Fx!$J$3:$L$35,3,0)</f>
        <v>132464.17182156991</v>
      </c>
      <c r="Z40" s="230">
        <f>+'BS (R$)'!Z40/VLOOKUP('BS (US$)'!Z$7,Fx!$J$3:$L$35,3,0)</f>
        <v>105462.34315823887</v>
      </c>
      <c r="AA40" s="231">
        <f>+'BS (R$)'!AA40/VLOOKUP('BS (US$)'!AA$7,Fx!$J$3:$L$35,3,0)</f>
        <v>163201.86735350935</v>
      </c>
      <c r="AB40" s="231">
        <f>+'BS (R$)'!AB40/VLOOKUP('BS (US$)'!AB$7,Fx!$J$3:$L$35,3,0)</f>
        <v>194307.73342836779</v>
      </c>
      <c r="AC40" s="231">
        <f>+'BS (R$)'!AC40/VLOOKUP('BS (US$)'!AC$7,Fx!$J$3:$L$35,3,0)</f>
        <v>184225.22520026591</v>
      </c>
      <c r="AD40" s="231">
        <f>+'BS (R$)'!AD40/VLOOKUP('BS (US$)'!AD$7,Fx!$J$3:$L$35,3,0)</f>
        <v>200171.1252729306</v>
      </c>
      <c r="AE40" s="231">
        <f>+'BS (R$)'!AE40/VLOOKUP('BS (US$)'!AE$7,Fx!$J$3:$L$35,3,0)</f>
        <v>204446.03187379267</v>
      </c>
      <c r="AF40" s="231">
        <f>+'BS (R$)'!AF40/VLOOKUP('BS (US$)'!AF$7,Fx!$J$3:$L$35,3,0)</f>
        <v>328507.15558576601</v>
      </c>
      <c r="AG40" s="231">
        <v>312217</v>
      </c>
      <c r="AH40" s="231">
        <v>310634</v>
      </c>
      <c r="AI40" s="231">
        <v>590311</v>
      </c>
      <c r="AJ40" s="231">
        <v>579517.95435834606</v>
      </c>
      <c r="AL40" s="59" t="s">
        <v>138</v>
      </c>
      <c r="AM40" s="62">
        <f>+'BS (R$)'!AM40/VLOOKUP('BS (US$)'!AM$7,Fx!$J$3:$L$35,3,0)</f>
        <v>90117.512433431621</v>
      </c>
      <c r="AN40" s="62">
        <f>+'BS (R$)'!AN40/VLOOKUP('BS (US$)'!AN$7,Fx!$J$3:$L$35,3,0)</f>
        <v>88412.590886510399</v>
      </c>
      <c r="AO40" s="62">
        <f>+'BS (R$)'!AO40/VLOOKUP('BS (US$)'!AO$7,Fx!$J$3:$L$35,3,0)</f>
        <v>94253.944894121494</v>
      </c>
      <c r="AP40" s="63">
        <f>+'BS (R$)'!AP40/VLOOKUP('BS (US$)'!AP$7,Fx!$J$3:$L$35,3,0)</f>
        <v>98300.282220131689</v>
      </c>
      <c r="AQ40" s="63">
        <f>+'BS (R$)'!AQ40/VLOOKUP('BS (US$)'!AQ$7,Fx!$J$3:$L$35,3,0)</f>
        <v>131590.2121534514</v>
      </c>
      <c r="AR40" s="63">
        <f>+'BS (R$)'!AR40/VLOOKUP('BS (US$)'!AR$7,Fx!$J$3:$L$35,3,0)</f>
        <v>101645.50435062841</v>
      </c>
      <c r="AS40" s="63">
        <f>+'BS (R$)'!AS40/VLOOKUP('BS (US$)'!AS$7,Fx!$J$3:$L$35,3,0)</f>
        <v>98275.870826952421</v>
      </c>
      <c r="AT40" s="63">
        <f>+'BS (R$)'!AT40/VLOOKUP('BS (US$)'!AT$7,Fx!$J$3:$L$35,3,0)</f>
        <v>97821.399717228851</v>
      </c>
      <c r="AU40" s="63">
        <f>+'BS (R$)'!AU40/VLOOKUP('BS (US$)'!AU$7,Fx!$J$3:$L$35,3,0)</f>
        <v>103998.33031863086</v>
      </c>
      <c r="AV40" s="63">
        <f>+'BS (R$)'!AV40/VLOOKUP('BS (US$)'!AV$7,Fx!$J$3:$L$35,3,0)</f>
        <v>113353.26244636932</v>
      </c>
      <c r="AW40" s="63">
        <f>+'BS (R$)'!AW40/VLOOKUP('BS (US$)'!AW$7,Fx!$J$3:$L$35,3,0)</f>
        <v>112199.596006609</v>
      </c>
      <c r="AX40" s="63">
        <f>+'BS (R$)'!AX40/VLOOKUP('BS (US$)'!AX$7,Fx!$J$3:$L$35,3,0)</f>
        <v>20490.026601630103</v>
      </c>
      <c r="AY40" s="63">
        <f>+'BS (R$)'!AY40/VLOOKUP('BS (US$)'!AY$7,Fx!$J$3:$L$35,3,0)</f>
        <v>44025.229724970384</v>
      </c>
      <c r="AZ40" s="63">
        <f>+'BS (R$)'!AZ40/VLOOKUP('BS (US$)'!AZ$7,Fx!$J$3:$L$35,3,0)</f>
        <v>36131.168359941948</v>
      </c>
      <c r="BA40" s="63">
        <f>+'BS (R$)'!BA40/VLOOKUP('BS (US$)'!BA$7,Fx!$J$3:$L$35,3,0)</f>
        <v>48982.770247726345</v>
      </c>
      <c r="BB40" s="63">
        <f>+'BS (R$)'!BB40/VLOOKUP('BS (US$)'!BB$7,Fx!$J$3:$L$35,3,0)</f>
        <v>27713.207547169812</v>
      </c>
      <c r="BC40" s="63">
        <f>+'BS (R$)'!BC40/VLOOKUP('BS (US$)'!BC$7,Fx!$J$3:$L$35,3,0)</f>
        <v>24232.852258630603</v>
      </c>
      <c r="BD40" s="63">
        <f>+'BS (R$)'!BD40/VLOOKUP('BS (US$)'!BD$7,Fx!$J$3:$L$35,3,0)</f>
        <v>24076.242552423202</v>
      </c>
      <c r="BE40" s="63">
        <f>+'BS (R$)'!BE40/VLOOKUP('BS (US$)'!BE$7,Fx!$J$3:$L$35,3,0)</f>
        <v>9653.0816547575469</v>
      </c>
      <c r="BF40" s="63">
        <f>+'BS (R$)'!BF40/VLOOKUP('BS (US$)'!BF$7,Fx!$J$3:$L$35,3,0)</f>
        <v>3798.5674533649385</v>
      </c>
      <c r="BG40" s="63">
        <f>+'BS (R$)'!BG40/VLOOKUP('BS (US$)'!BG$7,Fx!$J$3:$L$35,3,0)</f>
        <v>13731.495400922364</v>
      </c>
      <c r="BH40" s="63">
        <f>+'BS (R$)'!BH40/VLOOKUP('BS (US$)'!BH$7,Fx!$J$3:$L$35,3,0)</f>
        <v>7484.1640706126691</v>
      </c>
      <c r="BI40" s="63">
        <f>+'BS (R$)'!BI40/VLOOKUP('BS (US$)'!BI$7,Fx!$J$3:$L$35,3,0)</f>
        <v>29891.471748965254</v>
      </c>
      <c r="BJ40" s="63">
        <f>+'BS (R$)'!BJ40/VLOOKUP('BS (US$)'!BJ$7,Fx!$J$3:$L$35,3,0)</f>
        <v>28880.585545779384</v>
      </c>
      <c r="BK40" s="63">
        <f>+'BS (R$)'!BK40/VLOOKUP('BS (US$)'!BK$7,Fx!$J$3:$L$35,3,0)</f>
        <v>114738.54074614822</v>
      </c>
      <c r="BL40" s="63">
        <f>+'BS (R$)'!BL40/VLOOKUP('BS (US$)'!BL$7,Fx!$J$3:$L$35,3,0)</f>
        <v>143597.87508048938</v>
      </c>
      <c r="BM40" s="63">
        <f>+'BS (R$)'!BM40/VLOOKUP('BS (US$)'!BM$7,Fx!$J$3:$L$35,3,0)</f>
        <v>139655.38132573059</v>
      </c>
      <c r="BN40" s="63">
        <f>+'BS (R$)'!BN40/VLOOKUP('BS (US$)'!BN$7,Fx!$J$3:$L$35,3,0)</f>
        <v>111632.72697163647</v>
      </c>
      <c r="BO40" s="63">
        <f>+'BS (R$)'!BO40/VLOOKUP('BS (US$)'!BO$7,Fx!$J$3:$L$35,3,0)</f>
        <v>151141.60438819163</v>
      </c>
      <c r="BP40" s="63">
        <f>+'BS (R$)'!BP40/VLOOKUP('BS (US$)'!BP$7,Fx!$J$3:$L$35,3,0)</f>
        <v>104308.79748873149</v>
      </c>
      <c r="BQ40" s="63">
        <f>+'BS (R$)'!BQ40/VLOOKUP('BS (US$)'!BQ$7,Fx!$J$3:$L$35,3,0)</f>
        <v>123058.92237344926</v>
      </c>
      <c r="BR40" s="63">
        <v>45763</v>
      </c>
      <c r="BS40" s="63">
        <v>0</v>
      </c>
      <c r="BT40" s="63">
        <v>129257</v>
      </c>
      <c r="BU40" s="63">
        <v>120958.67068156424</v>
      </c>
    </row>
    <row r="41" spans="1:73" ht="20.100000000000001" customHeight="1">
      <c r="A41" s="67" t="s">
        <v>78</v>
      </c>
      <c r="B41" s="69">
        <f t="shared" ref="B41:AF41" si="11">SUM(B34:B40)</f>
        <v>590143.03947889607</v>
      </c>
      <c r="C41" s="69">
        <f t="shared" si="11"/>
        <v>575645.57648015174</v>
      </c>
      <c r="D41" s="69">
        <f t="shared" si="11"/>
        <v>525928.37870983558</v>
      </c>
      <c r="E41" s="69">
        <f t="shared" si="11"/>
        <v>102779.30385700846</v>
      </c>
      <c r="F41" s="69">
        <f t="shared" si="11"/>
        <v>100116.71568934225</v>
      </c>
      <c r="G41" s="69">
        <f t="shared" si="11"/>
        <v>94766.999677731219</v>
      </c>
      <c r="H41" s="69">
        <f t="shared" si="11"/>
        <v>86768.794772377267</v>
      </c>
      <c r="I41" s="69">
        <f t="shared" si="11"/>
        <v>69989.648555847307</v>
      </c>
      <c r="J41" s="69">
        <f t="shared" si="11"/>
        <v>93886.461666898569</v>
      </c>
      <c r="K41" s="69">
        <f t="shared" si="11"/>
        <v>111385.31533120593</v>
      </c>
      <c r="L41" s="69">
        <f t="shared" si="11"/>
        <v>103040.34050257817</v>
      </c>
      <c r="M41" s="69">
        <f t="shared" si="11"/>
        <v>92417.216499263304</v>
      </c>
      <c r="N41" s="69">
        <f t="shared" si="11"/>
        <v>151366.8235520123</v>
      </c>
      <c r="O41" s="69">
        <f t="shared" si="11"/>
        <v>141397.25447508466</v>
      </c>
      <c r="P41" s="69">
        <f t="shared" si="11"/>
        <v>144186.55037424332</v>
      </c>
      <c r="Q41" s="128">
        <f t="shared" si="11"/>
        <v>121391.39622641509</v>
      </c>
      <c r="R41" s="128">
        <f t="shared" si="11"/>
        <v>127463.01170917673</v>
      </c>
      <c r="S41" s="128">
        <f t="shared" si="11"/>
        <v>122389.15684403291</v>
      </c>
      <c r="T41" s="128">
        <f t="shared" si="11"/>
        <v>119893.06265589883</v>
      </c>
      <c r="U41" s="128">
        <f t="shared" si="11"/>
        <v>123818.40667834692</v>
      </c>
      <c r="V41" s="69">
        <f t="shared" si="11"/>
        <v>867619.94547353929</v>
      </c>
      <c r="W41" s="69">
        <f t="shared" si="11"/>
        <v>872257.00934579445</v>
      </c>
      <c r="X41" s="69">
        <f t="shared" si="11"/>
        <v>813568.43777071917</v>
      </c>
      <c r="Y41" s="69">
        <f t="shared" si="11"/>
        <v>763949.16817151417</v>
      </c>
      <c r="Z41" s="69">
        <f t="shared" si="11"/>
        <v>1008975.0465712702</v>
      </c>
      <c r="AA41" s="128">
        <f t="shared" si="11"/>
        <v>1058538.5141661302</v>
      </c>
      <c r="AB41" s="128">
        <f t="shared" si="11"/>
        <v>963114.39771917323</v>
      </c>
      <c r="AC41" s="128">
        <f t="shared" si="11"/>
        <v>994614.00565524446</v>
      </c>
      <c r="AD41" s="128">
        <f t="shared" si="11"/>
        <v>930974.95681039535</v>
      </c>
      <c r="AE41" s="128">
        <f t="shared" si="11"/>
        <v>1003558.6365099807</v>
      </c>
      <c r="AF41" s="128">
        <f t="shared" si="11"/>
        <v>1098874.6759043229</v>
      </c>
      <c r="AG41" s="128">
        <f t="shared" ref="AG41" si="12">SUM(AG34:AG40)</f>
        <v>1095803</v>
      </c>
      <c r="AH41" s="128">
        <f t="shared" ref="AH41:AJ41" si="13">SUM(AH34:AH40)</f>
        <v>1278550</v>
      </c>
      <c r="AI41" s="128">
        <f t="shared" si="13"/>
        <v>1587850</v>
      </c>
      <c r="AJ41" s="128">
        <f t="shared" si="13"/>
        <v>1627199.8102314961</v>
      </c>
      <c r="AL41" s="59" t="s">
        <v>231</v>
      </c>
      <c r="AM41" s="62">
        <f>+'BS (R$)'!AM42/VLOOKUP('BS (US$)'!AM$7,Fx!$J$3:$L$35,3,0)</f>
        <v>0</v>
      </c>
      <c r="AN41" s="62">
        <f>+'BS (R$)'!AN42/VLOOKUP('BS (US$)'!AN$7,Fx!$J$3:$L$35,3,0)</f>
        <v>0</v>
      </c>
      <c r="AO41" s="62">
        <f>+'BS (R$)'!AO42/VLOOKUP('BS (US$)'!AO$7,Fx!$J$3:$L$35,3,0)</f>
        <v>0</v>
      </c>
      <c r="AP41" s="63">
        <f>+'BS (R$)'!AP42/VLOOKUP('BS (US$)'!AP$7,Fx!$J$3:$L$35,3,0)</f>
        <v>0</v>
      </c>
      <c r="AQ41" s="63">
        <f>+'BS (R$)'!AQ42/VLOOKUP('BS (US$)'!AQ$7,Fx!$J$3:$L$35,3,0)</f>
        <v>0</v>
      </c>
      <c r="AR41" s="63">
        <f>+'BS (R$)'!AR42/VLOOKUP('BS (US$)'!AR$7,Fx!$J$3:$L$35,3,0)</f>
        <v>0</v>
      </c>
      <c r="AS41" s="63">
        <f>+'BS (R$)'!AS42/VLOOKUP('BS (US$)'!AS$7,Fx!$J$3:$L$35,3,0)</f>
        <v>0</v>
      </c>
      <c r="AT41" s="63">
        <f>+'BS (R$)'!AT42/VLOOKUP('BS (US$)'!AT$7,Fx!$J$3:$L$35,3,0)</f>
        <v>0</v>
      </c>
      <c r="AU41" s="63">
        <f>+'BS (R$)'!AU42/VLOOKUP('BS (US$)'!AU$7,Fx!$J$3:$L$35,3,0)</f>
        <v>0</v>
      </c>
      <c r="AV41" s="63">
        <f>+'BS (R$)'!AV42/VLOOKUP('BS (US$)'!AV$7,Fx!$J$3:$L$35,3,0)</f>
        <v>0</v>
      </c>
      <c r="AW41" s="63">
        <f>+'BS (R$)'!AW42/VLOOKUP('BS (US$)'!AW$7,Fx!$J$3:$L$35,3,0)</f>
        <v>0</v>
      </c>
      <c r="AX41" s="63">
        <f>+'BS (R$)'!AX42/VLOOKUP('BS (US$)'!AX$7,Fx!$J$3:$L$35,3,0)</f>
        <v>0</v>
      </c>
      <c r="AY41" s="63">
        <f>+'BS (R$)'!AY42/VLOOKUP('BS (US$)'!AY$7,Fx!$J$3:$L$35,3,0)</f>
        <v>0</v>
      </c>
      <c r="AZ41" s="63">
        <f>+'BS (R$)'!AZ42/VLOOKUP('BS (US$)'!AZ$7,Fx!$J$3:$L$35,3,0)</f>
        <v>0</v>
      </c>
      <c r="BA41" s="63">
        <f>+'BS (R$)'!BA42/VLOOKUP('BS (US$)'!BA$7,Fx!$J$3:$L$35,3,0)</f>
        <v>0</v>
      </c>
      <c r="BB41" s="63">
        <f>+'BS (R$)'!BB42/VLOOKUP('BS (US$)'!BB$7,Fx!$J$3:$L$35,3,0)</f>
        <v>0</v>
      </c>
      <c r="BC41" s="63">
        <f>+'BS (R$)'!BC42/VLOOKUP('BS (US$)'!BC$7,Fx!$J$3:$L$35,3,0)</f>
        <v>0</v>
      </c>
      <c r="BD41" s="63">
        <f>+'BS (R$)'!BD42/VLOOKUP('BS (US$)'!BD$7,Fx!$J$3:$L$35,3,0)</f>
        <v>0</v>
      </c>
      <c r="BE41" s="63">
        <f>+'BS (R$)'!BE42/VLOOKUP('BS (US$)'!BE$7,Fx!$J$3:$L$35,3,0)</f>
        <v>0</v>
      </c>
      <c r="BF41" s="63">
        <f>+'BS (R$)'!BF42/VLOOKUP('BS (US$)'!BF$7,Fx!$J$3:$L$35,3,0)</f>
        <v>0</v>
      </c>
      <c r="BG41" s="63">
        <f>+'BS (R$)'!BG42/VLOOKUP('BS (US$)'!BG$7,Fx!$J$3:$L$35,3,0)</f>
        <v>0</v>
      </c>
      <c r="BH41" s="63">
        <f>+'BS (R$)'!BH42/VLOOKUP('BS (US$)'!BH$7,Fx!$J$3:$L$35,3,0)</f>
        <v>0</v>
      </c>
      <c r="BI41" s="63">
        <f>+'BS (R$)'!BI42/VLOOKUP('BS (US$)'!BI$7,Fx!$J$3:$L$35,3,0)</f>
        <v>0</v>
      </c>
      <c r="BJ41" s="63">
        <f>+'BS (R$)'!BJ42/VLOOKUP('BS (US$)'!BJ$7,Fx!$J$3:$L$35,3,0)</f>
        <v>0</v>
      </c>
      <c r="BK41" s="63">
        <f>+'BS (R$)'!BK42/VLOOKUP('BS (US$)'!BK$7,Fx!$J$3:$L$35,3,0)</f>
        <v>0</v>
      </c>
      <c r="BL41" s="63">
        <f>+'BS (R$)'!BL42/VLOOKUP('BS (US$)'!BL$7,Fx!$J$3:$L$35,3,0)</f>
        <v>0</v>
      </c>
      <c r="BM41" s="63">
        <f>+'BS (R$)'!BM42/VLOOKUP('BS (US$)'!BM$7,Fx!$J$3:$L$35,3,0)</f>
        <v>0</v>
      </c>
      <c r="BN41" s="63">
        <f>+'BS (R$)'!BN42/VLOOKUP('BS (US$)'!BN$7,Fx!$J$3:$L$35,3,0)</f>
        <v>0</v>
      </c>
      <c r="BO41" s="63">
        <f>+'BS (R$)'!BO42/VLOOKUP('BS (US$)'!BO$7,Fx!$J$3:$L$35,3,0)</f>
        <v>0</v>
      </c>
      <c r="BP41" s="63">
        <f>+'BS (R$)'!BP42/VLOOKUP('BS (US$)'!BP$7,Fx!$J$3:$L$35,3,0)</f>
        <v>0</v>
      </c>
      <c r="BQ41" s="63">
        <f>+'BS (R$)'!BQ42/VLOOKUP('BS (US$)'!BQ$7,Fx!$J$3:$L$35,3,0)</f>
        <v>0</v>
      </c>
      <c r="BR41" s="63">
        <f>+'BS (R$)'!BR42/VLOOKUP('BS (US$)'!BR$7,Fx!$J$3:$L$35,3,0)</f>
        <v>0</v>
      </c>
      <c r="BS41" s="63">
        <v>45763.219490000018</v>
      </c>
      <c r="BT41" s="63">
        <v>45763</v>
      </c>
      <c r="BU41" s="63">
        <v>45763.219490000018</v>
      </c>
    </row>
    <row r="42" spans="1:73">
      <c r="A42" s="67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128"/>
      <c r="R42" s="128"/>
      <c r="S42" s="128"/>
      <c r="T42" s="128"/>
      <c r="U42" s="128"/>
      <c r="V42" s="69"/>
      <c r="W42" s="69"/>
      <c r="X42" s="69"/>
      <c r="Y42" s="69"/>
      <c r="Z42" s="69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L42" s="59" t="s">
        <v>237</v>
      </c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>
        <v>0</v>
      </c>
      <c r="BL42" s="63">
        <v>0</v>
      </c>
      <c r="BM42" s="63">
        <v>0</v>
      </c>
      <c r="BN42" s="63">
        <v>-510</v>
      </c>
      <c r="BO42" s="63">
        <v>82</v>
      </c>
      <c r="BP42" s="63">
        <v>-413</v>
      </c>
      <c r="BQ42" s="63">
        <v>-523</v>
      </c>
      <c r="BR42" s="63">
        <v>0</v>
      </c>
      <c r="BS42" s="63">
        <v>132816</v>
      </c>
      <c r="BT42" s="63"/>
      <c r="BU42" s="63"/>
    </row>
    <row r="43" spans="1:73" ht="16.5" thickBot="1">
      <c r="A43" s="23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L43" s="59" t="s">
        <v>77</v>
      </c>
      <c r="AM43" s="62">
        <f>+'BS (R$)'!AM44/VLOOKUP('BS (US$)'!AM$7,Fx!$J$3:$L$35,3,0)</f>
        <v>-1309130.7600897849</v>
      </c>
      <c r="AN43" s="62">
        <f>+'BS (R$)'!AN44/VLOOKUP('BS (US$)'!AN$7,Fx!$J$3:$L$35,3,0)</f>
        <v>-1338135.7539628777</v>
      </c>
      <c r="AO43" s="62">
        <f>+'BS (R$)'!AO44/VLOOKUP('BS (US$)'!AO$7,Fx!$J$3:$L$35,3,0)</f>
        <v>-1207382.0619736733</v>
      </c>
      <c r="AP43" s="63">
        <f>+'BS (R$)'!AP44/VLOOKUP('BS (US$)'!AP$7,Fx!$J$3:$L$35,3,0)</f>
        <v>-1119948.8240827846</v>
      </c>
      <c r="AQ43" s="63">
        <f>+'BS (R$)'!AQ44/VLOOKUP('BS (US$)'!AQ$7,Fx!$J$3:$L$35,3,0)</f>
        <v>-1244617.6231303585</v>
      </c>
      <c r="AR43" s="63">
        <f>+'BS (R$)'!AR44/VLOOKUP('BS (US$)'!AR$7,Fx!$J$3:$L$35,3,0)</f>
        <v>-950909.44247502415</v>
      </c>
      <c r="AS43" s="63">
        <f>+'BS (R$)'!AS44/VLOOKUP('BS (US$)'!AS$7,Fx!$J$3:$L$35,3,0)</f>
        <v>-747175.76056063443</v>
      </c>
      <c r="AT43" s="63">
        <f>+'BS (R$)'!AT44/VLOOKUP('BS (US$)'!AT$7,Fx!$J$3:$L$35,3,0)</f>
        <v>-744968.69319329434</v>
      </c>
      <c r="AU43" s="63">
        <f>+'BS (R$)'!AU44/VLOOKUP('BS (US$)'!AU$7,Fx!$J$3:$L$35,3,0)</f>
        <v>-790385.41811604286</v>
      </c>
      <c r="AV43" s="63">
        <f>+'BS (R$)'!AV44/VLOOKUP('BS (US$)'!AV$7,Fx!$J$3:$L$35,3,0)</f>
        <v>-883877.01786269981</v>
      </c>
      <c r="AW43" s="63">
        <f>+'BS (R$)'!AW44/VLOOKUP('BS (US$)'!AW$7,Fx!$J$3:$L$35,3,0)</f>
        <v>-871162.28850105836</v>
      </c>
      <c r="AX43" s="63">
        <f>+'BS (R$)'!AX44/VLOOKUP('BS (US$)'!AX$7,Fx!$J$3:$L$35,3,0)</f>
        <v>-872661.20047930675</v>
      </c>
      <c r="AY43" s="63">
        <f>+'BS (R$)'!AY44/VLOOKUP('BS (US$)'!AY$7,Fx!$J$3:$L$35,3,0)</f>
        <v>-832013.89555918425</v>
      </c>
      <c r="AZ43" s="63">
        <f>+'BS (R$)'!AZ44/VLOOKUP('BS (US$)'!AZ$7,Fx!$J$3:$L$35,3,0)</f>
        <v>-785748.97194000974</v>
      </c>
      <c r="BA43" s="63">
        <f>+'BS (R$)'!BA44/VLOOKUP('BS (US$)'!BA$7,Fx!$J$3:$L$35,3,0)</f>
        <v>-821856.64204750315</v>
      </c>
      <c r="BB43" s="63">
        <f>+'BS (R$)'!BB44/VLOOKUP('BS (US$)'!BB$7,Fx!$J$3:$L$35,3,0)</f>
        <v>-784491.77358490566</v>
      </c>
      <c r="BC43" s="63">
        <f>+'BS (R$)'!BC44/VLOOKUP('BS (US$)'!BC$7,Fx!$J$3:$L$35,3,0)</f>
        <v>-770862.30371244438</v>
      </c>
      <c r="BD43" s="63">
        <f>+'BS (R$)'!BD44/VLOOKUP('BS (US$)'!BD$7,Fx!$J$3:$L$35,3,0)</f>
        <v>-657134.71409042843</v>
      </c>
      <c r="BE43" s="63">
        <f>+'BS (R$)'!BE44/VLOOKUP('BS (US$)'!BE$7,Fx!$J$3:$L$35,3,0)</f>
        <v>-629220.56753352599</v>
      </c>
      <c r="BF43" s="63">
        <f>+'BS (R$)'!BF44/VLOOKUP('BS (US$)'!BF$7,Fx!$J$3:$L$35,3,0)</f>
        <v>-664504.01937545091</v>
      </c>
      <c r="BG43" s="63">
        <f>+'BS (R$)'!BG44/VLOOKUP('BS (US$)'!BG$7,Fx!$J$3:$L$35,3,0)</f>
        <v>-604575.38155782607</v>
      </c>
      <c r="BH43" s="63">
        <f>+'BS (R$)'!BH44/VLOOKUP('BS (US$)'!BH$7,Fx!$J$3:$L$35,3,0)</f>
        <v>-615985.72170301143</v>
      </c>
      <c r="BI43" s="63">
        <f>+'BS (R$)'!BI44/VLOOKUP('BS (US$)'!BI$7,Fx!$J$3:$L$35,3,0)</f>
        <v>-570983.01087688911</v>
      </c>
      <c r="BJ43" s="63">
        <f>+'BS (R$)'!BJ44/VLOOKUP('BS (US$)'!BJ$7,Fx!$J$3:$L$35,3,0)</f>
        <v>-455829.90740384982</v>
      </c>
      <c r="BK43" s="63">
        <f>+'BS (R$)'!BK44/VLOOKUP('BS (US$)'!BK$7,Fx!$J$3:$L$35,3,0)</f>
        <v>-294008.33749567758</v>
      </c>
      <c r="BL43" s="63">
        <f>+'BS (R$)'!BL44/VLOOKUP('BS (US$)'!BL$7,Fx!$J$3:$L$35,3,0)</f>
        <v>-307958.58821635548</v>
      </c>
      <c r="BM43" s="63">
        <f>+'BS (R$)'!BM44/VLOOKUP('BS (US$)'!BM$7,Fx!$J$3:$L$35,3,0)</f>
        <v>-272706.87811831787</v>
      </c>
      <c r="BN43" s="63">
        <f>+'BS (R$)'!BN44/VLOOKUP('BS (US$)'!BN$7,Fx!$J$3:$L$35,3,0)</f>
        <v>-294653.63881401619</v>
      </c>
      <c r="BO43" s="63">
        <f>+'BS (R$)'!BO44/VLOOKUP('BS (US$)'!BO$7,Fx!$J$3:$L$35,3,0)</f>
        <v>-191302.43374221149</v>
      </c>
      <c r="BP43" s="63">
        <f>+'BS (R$)'!BP44/VLOOKUP('BS (US$)'!BP$7,Fx!$J$3:$L$35,3,0)</f>
        <v>-216851.25563425629</v>
      </c>
      <c r="BQ43" s="63">
        <f>+'BS (R$)'!BQ44/VLOOKUP('BS (US$)'!BQ$7,Fx!$J$3:$L$35,3,0)</f>
        <v>-197979.98660738886</v>
      </c>
      <c r="BR43" s="63">
        <f>+'BS (R$)'!BR44/VLOOKUP('BS (US$)'!BR$7,Fx!$J$3:$L$35,3,0)</f>
        <v>0</v>
      </c>
      <c r="BS43" s="63">
        <v>0</v>
      </c>
      <c r="BT43" s="63"/>
      <c r="BU43" s="63"/>
    </row>
    <row r="44" spans="1:73" ht="16.5" thickBot="1">
      <c r="A44" s="235" t="s">
        <v>81</v>
      </c>
      <c r="B44" s="236">
        <f t="shared" ref="B44:AF44" si="14">SUM(B41,B26)</f>
        <v>854814.92892038194</v>
      </c>
      <c r="C44" s="236">
        <f t="shared" si="14"/>
        <v>872187.14717969554</v>
      </c>
      <c r="D44" s="236">
        <f t="shared" si="14"/>
        <v>810196.63151009718</v>
      </c>
      <c r="E44" s="236">
        <f t="shared" si="14"/>
        <v>398816.18062088423</v>
      </c>
      <c r="F44" s="236">
        <f t="shared" si="14"/>
        <v>354755.61674698041</v>
      </c>
      <c r="G44" s="236">
        <f t="shared" si="14"/>
        <v>336212.69738962292</v>
      </c>
      <c r="H44" s="236">
        <f t="shared" si="14"/>
        <v>312427.01735146943</v>
      </c>
      <c r="I44" s="236">
        <f t="shared" si="14"/>
        <v>297171.78347808524</v>
      </c>
      <c r="J44" s="236">
        <f t="shared" si="14"/>
        <v>304031.44566578546</v>
      </c>
      <c r="K44" s="236">
        <f t="shared" si="14"/>
        <v>310716.36104737513</v>
      </c>
      <c r="L44" s="236">
        <f t="shared" si="14"/>
        <v>333446.24296273326</v>
      </c>
      <c r="M44" s="236">
        <f t="shared" si="14"/>
        <v>332555.03200870007</v>
      </c>
      <c r="N44" s="236">
        <f t="shared" si="14"/>
        <v>448343.7389940127</v>
      </c>
      <c r="O44" s="236">
        <f t="shared" si="14"/>
        <v>417108.12772133527</v>
      </c>
      <c r="P44" s="236">
        <f t="shared" si="14"/>
        <v>435706.84102107922</v>
      </c>
      <c r="Q44" s="236">
        <f t="shared" si="14"/>
        <v>377891.01886792452</v>
      </c>
      <c r="R44" s="236">
        <f t="shared" si="14"/>
        <v>371675.5922664972</v>
      </c>
      <c r="S44" s="236">
        <f t="shared" si="14"/>
        <v>376467.9786438318</v>
      </c>
      <c r="T44" s="236">
        <f t="shared" si="14"/>
        <v>316116.66790150898</v>
      </c>
      <c r="U44" s="236">
        <f t="shared" si="14"/>
        <v>390647.22250850254</v>
      </c>
      <c r="V44" s="236">
        <f t="shared" si="14"/>
        <v>1054182.7400820444</v>
      </c>
      <c r="W44" s="236">
        <f t="shared" si="14"/>
        <v>1138926.2720664591</v>
      </c>
      <c r="X44" s="236">
        <f t="shared" si="14"/>
        <v>1087707.1902974301</v>
      </c>
      <c r="Y44" s="236">
        <f t="shared" si="14"/>
        <v>1054626.1574518769</v>
      </c>
      <c r="Z44" s="236">
        <f t="shared" si="14"/>
        <v>1341758.1022930599</v>
      </c>
      <c r="AA44" s="237">
        <f t="shared" si="14"/>
        <v>1340266.0173857054</v>
      </c>
      <c r="AB44" s="237">
        <f t="shared" si="14"/>
        <v>1257204.3834640058</v>
      </c>
      <c r="AC44" s="237">
        <f t="shared" si="14"/>
        <v>1349141.3642614163</v>
      </c>
      <c r="AD44" s="237">
        <f t="shared" si="14"/>
        <v>1658308.3138125078</v>
      </c>
      <c r="AE44" s="237">
        <f t="shared" si="14"/>
        <v>2113751.6097875079</v>
      </c>
      <c r="AF44" s="237">
        <f t="shared" si="14"/>
        <v>2102615.317941098</v>
      </c>
      <c r="AG44" s="237">
        <f t="shared" ref="AG44" si="15">SUM(AG41,AG26)</f>
        <v>2190023.0790479779</v>
      </c>
      <c r="AH44" s="237">
        <f t="shared" ref="AH44:AI44" si="16">SUM(AH41,AH26)</f>
        <v>2714956.3809899813</v>
      </c>
      <c r="AI44" s="237">
        <f t="shared" si="16"/>
        <v>3110399</v>
      </c>
      <c r="AJ44" s="237">
        <f>SUM(AJ41,AJ26)</f>
        <v>3684413.6330211433</v>
      </c>
      <c r="AL44" s="215" t="s">
        <v>79</v>
      </c>
      <c r="AM44" s="238">
        <f>+'BS (R$)'!AM45/VLOOKUP('BS (US$)'!AM$7,Fx!$J$3:$L$35,3,0)</f>
        <v>747.76638352185205</v>
      </c>
      <c r="AN44" s="238">
        <f>+'BS (R$)'!AN45/VLOOKUP('BS (US$)'!AN$7,Fx!$J$3:$L$35,3,0)</f>
        <v>0</v>
      </c>
      <c r="AO44" s="238">
        <f>+'BS (R$)'!AO45/VLOOKUP('BS (US$)'!AO$7,Fx!$J$3:$L$35,3,0)</f>
        <v>0</v>
      </c>
      <c r="AP44" s="223">
        <f>+'BS (R$)'!AP45/VLOOKUP('BS (US$)'!AP$7,Fx!$J$3:$L$35,3,0)</f>
        <v>-377449.85888993414</v>
      </c>
      <c r="AQ44" s="223">
        <f>+'BS (R$)'!AQ45/VLOOKUP('BS (US$)'!AQ$7,Fx!$J$3:$L$35,3,0)</f>
        <v>-16752.925715000936</v>
      </c>
      <c r="AR44" s="223">
        <f>+'BS (R$)'!AR45/VLOOKUP('BS (US$)'!AR$7,Fx!$J$3:$L$35,3,0)</f>
        <v>-22485.981308411214</v>
      </c>
      <c r="AS44" s="223">
        <f>+'BS (R$)'!AS45/VLOOKUP('BS (US$)'!AS$7,Fx!$J$3:$L$35,3,0)</f>
        <v>-17659.479862885924</v>
      </c>
      <c r="AT44" s="223">
        <f>+'BS (R$)'!AT45/VLOOKUP('BS (US$)'!AT$7,Fx!$J$3:$L$35,3,0)</f>
        <v>27878.458897192486</v>
      </c>
      <c r="AU44" s="223">
        <f>+'BS (R$)'!AU45/VLOOKUP('BS (US$)'!AU$7,Fx!$J$3:$L$35,3,0)</f>
        <v>-22489.216641157644</v>
      </c>
      <c r="AV44" s="223">
        <f>+'BS (R$)'!AV45/VLOOKUP('BS (US$)'!AV$7,Fx!$J$3:$L$35,3,0)</f>
        <v>-36226.263495252533</v>
      </c>
      <c r="AW44" s="223">
        <f>+'BS (R$)'!AW45/VLOOKUP('BS (US$)'!AW$7,Fx!$J$3:$L$35,3,0)</f>
        <v>-13783.46849216444</v>
      </c>
      <c r="AX44" s="223">
        <f>+'BS (R$)'!AX45/VLOOKUP('BS (US$)'!AX$7,Fx!$J$3:$L$35,3,0)</f>
        <v>74237.838422617642</v>
      </c>
      <c r="AY44" s="223">
        <f>+'BS (R$)'!AY45/VLOOKUP('BS (US$)'!AY$7,Fx!$J$3:$L$35,3,0)</f>
        <v>1286.7800083245286</v>
      </c>
      <c r="AZ44" s="223">
        <f>+'BS (R$)'!AZ45/VLOOKUP('BS (US$)'!AZ$7,Fx!$J$3:$L$35,3,0)</f>
        <v>15458.696178035801</v>
      </c>
      <c r="BA44" s="223">
        <f>+'BS (R$)'!BA45/VLOOKUP('BS (US$)'!BA$7,Fx!$J$3:$L$35,3,0)</f>
        <v>21350.221280932576</v>
      </c>
      <c r="BB44" s="223">
        <f>+'BS (R$)'!BB45/VLOOKUP('BS (US$)'!BB$7,Fx!$J$3:$L$35,3,0)</f>
        <v>15351.245283018869</v>
      </c>
      <c r="BC44" s="223">
        <f>+'BS (R$)'!BC45/VLOOKUP('BS (US$)'!BC$7,Fx!$J$3:$L$35,3,0)</f>
        <v>815.10393028955252</v>
      </c>
      <c r="BD44" s="223">
        <f>+'BS (R$)'!BD45/VLOOKUP('BS (US$)'!BD$7,Fx!$J$3:$L$35,3,0)</f>
        <v>18894.018725335947</v>
      </c>
      <c r="BE44" s="223">
        <f>+'BS (R$)'!BE45/VLOOKUP('BS (US$)'!BE$7,Fx!$J$3:$L$35,3,0)</f>
        <v>35739.300091378333</v>
      </c>
      <c r="BF44" s="223">
        <f>+'BS (R$)'!BF45/VLOOKUP('BS (US$)'!BF$7,Fx!$J$3:$L$35,3,0)</f>
        <v>53152.633206224877</v>
      </c>
      <c r="BG44" s="223">
        <f>+'BS (R$)'!BG45/VLOOKUP('BS (US$)'!BG$7,Fx!$J$3:$L$35,3,0)</f>
        <v>-31315.514561622545</v>
      </c>
      <c r="BH44" s="223">
        <f>+'BS (R$)'!BH45/VLOOKUP('BS (US$)'!BH$7,Fx!$J$3:$L$35,3,0)</f>
        <v>10866.562824506751</v>
      </c>
      <c r="BI44" s="223">
        <f>+'BS (R$)'!BI45/VLOOKUP('BS (US$)'!BI$7,Fx!$J$3:$L$35,3,0)</f>
        <v>-5362.1619020117432</v>
      </c>
      <c r="BJ44" s="223">
        <f>+'BS (R$)'!BJ45/VLOOKUP('BS (US$)'!BJ$7,Fx!$J$3:$L$35,3,0)</f>
        <v>161821.56990817227</v>
      </c>
      <c r="BK44" s="223">
        <f>+'BS (R$)'!BK45/VLOOKUP('BS (US$)'!BK$7,Fx!$J$3:$L$35,3,0)</f>
        <v>-11807.161793522111</v>
      </c>
      <c r="BL44" s="223">
        <f>+'BS (R$)'!BL45/VLOOKUP('BS (US$)'!BL$7,Fx!$J$3:$L$35,3,0)</f>
        <v>-32449.895363811978</v>
      </c>
      <c r="BM44" s="223">
        <f>+'BS (R$)'!BM45/VLOOKUP('BS (US$)'!BM$7,Fx!$J$3:$L$35,3,0)</f>
        <v>-48442.801140413401</v>
      </c>
      <c r="BN44" s="223">
        <f>+'BS (R$)'!BN45/VLOOKUP('BS (US$)'!BN$7,Fx!$J$3:$L$35,3,0)</f>
        <v>87171.02222309378</v>
      </c>
      <c r="BO44" s="223">
        <f>+'BS (R$)'!BO45/VLOOKUP('BS (US$)'!BO$7,Fx!$J$3:$L$35,3,0)</f>
        <v>-11679.122361670779</v>
      </c>
      <c r="BP44" s="223">
        <f>+'BS (R$)'!BP45/VLOOKUP('BS (US$)'!BP$7,Fx!$J$3:$L$35,3,0)</f>
        <v>71456.455247907274</v>
      </c>
      <c r="BQ44" s="223">
        <f>+'BS (R$)'!BQ45/VLOOKUP('BS (US$)'!BQ$7,Fx!$J$3:$L$35,3,0)</f>
        <v>83077.177447504277</v>
      </c>
      <c r="BR44" s="223">
        <v>127648</v>
      </c>
      <c r="BS44" s="223">
        <v>223402</v>
      </c>
      <c r="BT44" s="223">
        <v>364672</v>
      </c>
      <c r="BU44" s="223">
        <v>519522.13754668285</v>
      </c>
    </row>
    <row r="45" spans="1:73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L45" s="67" t="s">
        <v>80</v>
      </c>
      <c r="AM45" s="122">
        <f t="shared" ref="AM45:BJ45" si="17">SUM(AM38:AM44)</f>
        <v>647021.69798864482</v>
      </c>
      <c r="AN45" s="122">
        <f t="shared" si="17"/>
        <v>664254.16610215418</v>
      </c>
      <c r="AO45" s="122">
        <f t="shared" si="17"/>
        <v>619403.9735099338</v>
      </c>
      <c r="AP45" s="122">
        <f t="shared" si="17"/>
        <v>233954.09219190944</v>
      </c>
      <c r="AQ45" s="122">
        <f t="shared" si="17"/>
        <v>196372.73922022677</v>
      </c>
      <c r="AR45" s="122">
        <f t="shared" si="17"/>
        <v>195338.05994199158</v>
      </c>
      <c r="AS45" s="122">
        <f t="shared" si="17"/>
        <v>171903.57939434118</v>
      </c>
      <c r="AT45" s="122">
        <f t="shared" si="17"/>
        <v>230787.97212684306</v>
      </c>
      <c r="AU45" s="122">
        <f t="shared" si="17"/>
        <v>228068.73521636298</v>
      </c>
      <c r="AV45" s="122">
        <f t="shared" si="17"/>
        <v>241029.88146185345</v>
      </c>
      <c r="AW45" s="122">
        <f t="shared" si="17"/>
        <v>259961.23767608585</v>
      </c>
      <c r="AX45" s="122">
        <f t="shared" si="17"/>
        <v>256291.18596934248</v>
      </c>
      <c r="AY45" s="122">
        <f t="shared" si="17"/>
        <v>289648.44875612331</v>
      </c>
      <c r="AZ45" s="122">
        <f t="shared" si="17"/>
        <v>281453.79777455248</v>
      </c>
      <c r="BA45" s="122">
        <f t="shared" si="17"/>
        <v>306812.01423336152</v>
      </c>
      <c r="BB45" s="122">
        <f t="shared" si="17"/>
        <v>266605.28301886778</v>
      </c>
      <c r="BC45" s="122">
        <f t="shared" si="17"/>
        <v>266592.84136637318</v>
      </c>
      <c r="BD45" s="122">
        <f t="shared" si="17"/>
        <v>242708.2097443965</v>
      </c>
      <c r="BE45" s="122">
        <f t="shared" si="17"/>
        <v>237002.1221822821</v>
      </c>
      <c r="BF45" s="122">
        <f t="shared" si="17"/>
        <v>253059.36308358226</v>
      </c>
      <c r="BG45" s="122">
        <f t="shared" si="17"/>
        <v>246313.34879099039</v>
      </c>
      <c r="BH45" s="122">
        <f t="shared" si="17"/>
        <v>311164.07061266876</v>
      </c>
      <c r="BI45" s="122">
        <f t="shared" si="17"/>
        <v>297114.01482337085</v>
      </c>
      <c r="BJ45" s="122">
        <f t="shared" si="17"/>
        <v>415787.83570907137</v>
      </c>
      <c r="BK45" s="122">
        <f t="shared" ref="BK45:BU45" si="18">SUM(BK38:BK44)</f>
        <v>492119.33761094231</v>
      </c>
      <c r="BL45" s="122">
        <f t="shared" si="18"/>
        <v>519191.28300064395</v>
      </c>
      <c r="BM45" s="122">
        <f t="shared" si="18"/>
        <v>452924.80399144703</v>
      </c>
      <c r="BN45" s="122">
        <f t="shared" si="18"/>
        <v>606038.75618356396</v>
      </c>
      <c r="BO45" s="122">
        <f t="shared" si="18"/>
        <v>947168.9650116273</v>
      </c>
      <c r="BP45" s="122">
        <f t="shared" si="18"/>
        <v>1090571.5862846104</v>
      </c>
      <c r="BQ45" s="122">
        <f t="shared" si="18"/>
        <v>1044232.7726701446</v>
      </c>
      <c r="BR45" s="122">
        <f t="shared" si="18"/>
        <v>1186319</v>
      </c>
      <c r="BS45" s="122">
        <f t="shared" si="18"/>
        <v>1419002.21949</v>
      </c>
      <c r="BT45" s="122">
        <f t="shared" si="18"/>
        <v>1560066</v>
      </c>
      <c r="BU45" s="122">
        <f t="shared" si="18"/>
        <v>1708637.9982190626</v>
      </c>
    </row>
    <row r="46" spans="1:73" ht="16.5" thickBot="1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L46" s="232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</row>
    <row r="47" spans="1:73" ht="16.5" thickBot="1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L47" s="235" t="s">
        <v>82</v>
      </c>
      <c r="AM47" s="240">
        <f t="shared" ref="AM47:BQ47" si="19">SUM(AM45,AM35,AM33,AM18)</f>
        <v>854814.92892038194</v>
      </c>
      <c r="AN47" s="240">
        <f t="shared" si="19"/>
        <v>872187.14717969566</v>
      </c>
      <c r="AO47" s="240">
        <f t="shared" si="19"/>
        <v>810196.6315100973</v>
      </c>
      <c r="AP47" s="240">
        <f t="shared" si="19"/>
        <v>398816.180620884</v>
      </c>
      <c r="AQ47" s="240">
        <f t="shared" si="19"/>
        <v>354755.61674698064</v>
      </c>
      <c r="AR47" s="240">
        <f t="shared" si="19"/>
        <v>336212.69738962292</v>
      </c>
      <c r="AS47" s="240">
        <f t="shared" si="19"/>
        <v>312427.017348864</v>
      </c>
      <c r="AT47" s="240">
        <f t="shared" si="19"/>
        <v>297171.78347808524</v>
      </c>
      <c r="AU47" s="240">
        <f t="shared" si="19"/>
        <v>304031.44566578558</v>
      </c>
      <c r="AV47" s="240">
        <f t="shared" si="19"/>
        <v>310716.36104737513</v>
      </c>
      <c r="AW47" s="240">
        <f t="shared" si="19"/>
        <v>333446.2429627332</v>
      </c>
      <c r="AX47" s="240">
        <f t="shared" si="19"/>
        <v>332555.00080506352</v>
      </c>
      <c r="AY47" s="240">
        <f t="shared" si="19"/>
        <v>448343.7389940127</v>
      </c>
      <c r="AZ47" s="240">
        <f t="shared" si="19"/>
        <v>417108.12772133527</v>
      </c>
      <c r="BA47" s="240">
        <f t="shared" si="19"/>
        <v>435706.84083131969</v>
      </c>
      <c r="BB47" s="240">
        <f t="shared" si="19"/>
        <v>377891.01886792434</v>
      </c>
      <c r="BC47" s="240">
        <f t="shared" si="19"/>
        <v>371675.60252479377</v>
      </c>
      <c r="BD47" s="240">
        <f t="shared" si="19"/>
        <v>376467.85346051783</v>
      </c>
      <c r="BE47" s="240">
        <f t="shared" si="19"/>
        <v>316116.6695493469</v>
      </c>
      <c r="BF47" s="240">
        <f t="shared" si="19"/>
        <v>390647.22250850237</v>
      </c>
      <c r="BG47" s="240">
        <f t="shared" si="19"/>
        <v>1054182.7400820444</v>
      </c>
      <c r="BH47" s="240">
        <f t="shared" si="19"/>
        <v>1138926.2720664591</v>
      </c>
      <c r="BI47" s="240">
        <f t="shared" si="19"/>
        <v>1087707.1902974299</v>
      </c>
      <c r="BJ47" s="240">
        <f t="shared" si="19"/>
        <v>1054626.1574518769</v>
      </c>
      <c r="BK47" s="240">
        <f t="shared" si="19"/>
        <v>1341758.1742037113</v>
      </c>
      <c r="BL47" s="240">
        <f t="shared" si="19"/>
        <v>1340266.0173857054</v>
      </c>
      <c r="BM47" s="240">
        <f t="shared" si="19"/>
        <v>1257204.3834640058</v>
      </c>
      <c r="BN47" s="295">
        <f t="shared" si="19"/>
        <v>1349141.3534964023</v>
      </c>
      <c r="BO47" s="295">
        <f t="shared" si="19"/>
        <v>1658308.245468908</v>
      </c>
      <c r="BP47" s="295">
        <f t="shared" si="19"/>
        <v>2113751.9227301995</v>
      </c>
      <c r="BQ47" s="295">
        <f t="shared" si="19"/>
        <v>2102615.0201762631</v>
      </c>
      <c r="BR47" s="295">
        <f>SUM(BR45,BR35,BR33,BR21)</f>
        <v>2190023.0310878968</v>
      </c>
      <c r="BS47" s="240">
        <f>SUM(BS45,BS35,BS33,BS18)</f>
        <v>2714956.00697</v>
      </c>
      <c r="BT47" s="240">
        <f>SUM(BT45,BT35,BT33,BT18)</f>
        <v>3110398.9316151203</v>
      </c>
      <c r="BU47" s="240">
        <f>SUM(BU45,BU35,BU33,BU18)</f>
        <v>3684413.7257790198</v>
      </c>
    </row>
    <row r="48" spans="1:73"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</row>
    <row r="49" spans="2:5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L49" s="20"/>
      <c r="AT49" s="20"/>
      <c r="AU49" s="28"/>
      <c r="AV49" s="28"/>
      <c r="AW49" s="20"/>
      <c r="AX49" s="20"/>
      <c r="AY49" s="20"/>
      <c r="AZ49" s="20"/>
      <c r="BA49" s="20"/>
      <c r="BB49" s="20"/>
    </row>
    <row r="50" spans="2:54"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P50" s="28"/>
      <c r="AQ50" s="28"/>
      <c r="AR50" s="28"/>
      <c r="AS50" s="29"/>
    </row>
    <row r="51" spans="2:54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M51" s="20"/>
      <c r="AN51" s="20"/>
      <c r="AO51" s="20"/>
    </row>
    <row r="52" spans="2:54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</row>
    <row r="53" spans="2:54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</row>
    <row r="54" spans="2:54">
      <c r="U54" s="61"/>
      <c r="V54" s="61"/>
      <c r="W54" s="61"/>
      <c r="X54" s="61"/>
      <c r="Y54" s="61"/>
      <c r="Z54" s="61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M54" s="31"/>
      <c r="AN54" s="31"/>
      <c r="AO54" s="31"/>
      <c r="AP54" s="31"/>
      <c r="AQ54" s="31"/>
      <c r="AR54" s="31"/>
      <c r="AS54" s="32"/>
      <c r="AT54" s="31"/>
      <c r="AU54" s="31"/>
      <c r="AV54" s="31"/>
      <c r="AW54" s="31"/>
      <c r="AX54" s="31"/>
      <c r="AY54" s="31"/>
      <c r="BB54" s="31"/>
    </row>
    <row r="55" spans="2:54">
      <c r="U55" s="66"/>
      <c r="V55" s="66"/>
      <c r="W55" s="66"/>
      <c r="X55" s="66"/>
      <c r="Y55" s="66"/>
      <c r="Z55" s="66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M55" s="27"/>
      <c r="AN55" s="27"/>
      <c r="AO55" s="27"/>
      <c r="AP55" s="27"/>
      <c r="AQ55" s="27"/>
      <c r="AR55" s="27"/>
      <c r="AS55" s="33"/>
      <c r="AT55" s="27"/>
      <c r="AU55" s="27"/>
      <c r="AV55" s="27"/>
      <c r="AW55" s="27"/>
      <c r="AX55" s="27"/>
      <c r="AY55" s="27"/>
      <c r="BB55" s="27"/>
    </row>
    <row r="56" spans="2:54">
      <c r="AM56" s="27"/>
      <c r="AN56" s="27"/>
      <c r="AO56" s="27"/>
      <c r="AP56" s="27"/>
      <c r="AQ56" s="27"/>
      <c r="AR56" s="27"/>
      <c r="AS56" s="33"/>
      <c r="AT56" s="27"/>
      <c r="AU56" s="27"/>
      <c r="AV56" s="27"/>
      <c r="AW56" s="27"/>
      <c r="AX56" s="27"/>
      <c r="AY56" s="27"/>
      <c r="BB56" s="27"/>
    </row>
    <row r="66" spans="21:45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</row>
    <row r="67" spans="21:45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</row>
    <row r="68" spans="21:45">
      <c r="U68" s="61"/>
      <c r="V68" s="61"/>
      <c r="W68" s="61"/>
      <c r="X68" s="61"/>
      <c r="Y68" s="61"/>
      <c r="Z68" s="61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</row>
    <row r="71" spans="21:45">
      <c r="AS71" s="25"/>
    </row>
    <row r="72" spans="21:45">
      <c r="AS72" s="25"/>
    </row>
    <row r="73" spans="21:45">
      <c r="AS73" s="25"/>
    </row>
  </sheetData>
  <pageMargins left="0.51181102362204722" right="0.51181102362204722" top="0.78740157480314965" bottom="0.78740157480314965" header="0.31496062992125984" footer="0.31496062992125984"/>
  <pageSetup paperSize="9" scale="25" fitToHeight="0" orientation="landscape" horizontalDpi="1200" verticalDpi="1200" r:id="rId1"/>
  <ignoredErrors>
    <ignoredError sqref="BR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sheetPr>
    <tabColor theme="0" tint="-0.14999847407452621"/>
  </sheetPr>
  <dimension ref="A2:I74"/>
  <sheetViews>
    <sheetView showGridLines="0" zoomScale="85" zoomScaleNormal="85" workbookViewId="0">
      <pane xSplit="2" ySplit="5" topLeftCell="D6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ColWidth="9.140625" defaultRowHeight="15.75"/>
  <cols>
    <col min="1" max="1" width="9.140625" style="34" customWidth="1"/>
    <col min="2" max="2" width="58.140625" style="34" customWidth="1"/>
    <col min="3" max="5" width="14.42578125" style="34" customWidth="1"/>
    <col min="6" max="8" width="15.140625" style="34" bestFit="1" customWidth="1"/>
    <col min="9" max="9" width="13.42578125" style="34" customWidth="1"/>
    <col min="10" max="16384" width="9.140625" style="34"/>
  </cols>
  <sheetData>
    <row r="2" spans="1:9">
      <c r="C2" s="292" t="s">
        <v>106</v>
      </c>
      <c r="D2" s="292" t="s">
        <v>121</v>
      </c>
      <c r="E2" s="292" t="s">
        <v>139</v>
      </c>
      <c r="F2" s="292" t="s">
        <v>155</v>
      </c>
    </row>
    <row r="3" spans="1:9">
      <c r="C3" s="292" t="s">
        <v>108</v>
      </c>
      <c r="D3" s="292" t="s">
        <v>122</v>
      </c>
      <c r="E3" s="292" t="s">
        <v>141</v>
      </c>
      <c r="F3" s="292" t="s">
        <v>158</v>
      </c>
      <c r="G3" s="296"/>
      <c r="H3" s="296"/>
    </row>
    <row r="4" spans="1:9" ht="18" customHeight="1" thickBot="1">
      <c r="A4" s="324"/>
      <c r="B4" s="325"/>
      <c r="C4" s="326">
        <v>43435</v>
      </c>
      <c r="D4" s="326">
        <v>43800</v>
      </c>
      <c r="E4" s="326">
        <v>44166</v>
      </c>
      <c r="F4" s="326">
        <v>44531</v>
      </c>
      <c r="G4" s="326">
        <v>44621</v>
      </c>
      <c r="H4" s="326">
        <v>44713</v>
      </c>
      <c r="I4" s="326">
        <v>44805</v>
      </c>
    </row>
    <row r="5" spans="1:9" ht="18" hidden="1" customHeight="1" thickBot="1">
      <c r="A5" s="324"/>
      <c r="B5" s="325"/>
      <c r="C5" s="328"/>
      <c r="D5" s="328"/>
      <c r="E5" s="328">
        <v>2020</v>
      </c>
      <c r="F5" s="328">
        <v>2021</v>
      </c>
      <c r="G5" s="328"/>
      <c r="H5" s="328"/>
      <c r="I5" s="328"/>
    </row>
    <row r="6" spans="1:9" ht="18" customHeight="1">
      <c r="A6" s="324"/>
      <c r="B6" s="330" t="s">
        <v>163</v>
      </c>
      <c r="C6" s="324"/>
      <c r="D6" s="324"/>
      <c r="E6" s="324"/>
      <c r="F6" s="324"/>
      <c r="G6" s="324"/>
      <c r="H6" s="324"/>
      <c r="I6" s="324"/>
    </row>
    <row r="7" spans="1:9">
      <c r="A7" s="332"/>
      <c r="B7" s="333" t="s">
        <v>164</v>
      </c>
      <c r="C7" s="334">
        <f>+'CF (R$)'!C7/VLOOKUP('CF (US$)'!C$3,Fx!$J$3:$L$35,2,0)</f>
        <v>62306.920818106781</v>
      </c>
      <c r="D7" s="334">
        <f>+'CF (R$)'!D7/VLOOKUP('CF (US$)'!D$3,Fx!$J$3:$L$35,2,0)</f>
        <v>131415.26496054907</v>
      </c>
      <c r="E7" s="334">
        <f>+'CF (R$)'!E7/VLOOKUP('CF (US$)'!E$3,Fx!$J$3:$L$35,2,0)</f>
        <v>89648.645152564655</v>
      </c>
      <c r="F7" s="334">
        <f>+'CF (R$)'!F7/VLOOKUP('CF (US$)'!F$3,Fx!$J$3:$L$35,2,0)</f>
        <v>268402.84793197777</v>
      </c>
      <c r="G7" s="334">
        <v>188833</v>
      </c>
      <c r="H7" s="334">
        <v>183549</v>
      </c>
      <c r="I7" s="334">
        <v>240541</v>
      </c>
    </row>
    <row r="8" spans="1:9">
      <c r="A8" s="335"/>
      <c r="B8" s="34" t="s">
        <v>165</v>
      </c>
      <c r="C8" s="336">
        <f>+'CF (R$)'!C8/VLOOKUP('CF (US$)'!C$3,Fx!$J$3:$L$35,2,0)</f>
        <v>19011.239010133919</v>
      </c>
      <c r="D8" s="336">
        <f>+'CF (R$)'!D8/VLOOKUP('CF (US$)'!D$3,Fx!$J$3:$L$35,2,0)</f>
        <v>123631.4291329628</v>
      </c>
      <c r="E8" s="336">
        <f>+'CF (R$)'!E8/VLOOKUP('CF (US$)'!E$3,Fx!$J$3:$L$35,2,0)</f>
        <v>156266.58151490262</v>
      </c>
      <c r="F8" s="336">
        <f>+'CF (R$)'!F8/VLOOKUP('CF (US$)'!F$3,Fx!$J$3:$L$35,2,0)</f>
        <v>157782.89157437056</v>
      </c>
      <c r="G8" s="336">
        <v>31733</v>
      </c>
      <c r="H8" s="336">
        <v>37350</v>
      </c>
      <c r="I8" s="336">
        <v>47519</v>
      </c>
    </row>
    <row r="9" spans="1:9">
      <c r="A9" s="335"/>
      <c r="B9" s="34" t="s">
        <v>166</v>
      </c>
      <c r="C9" s="336">
        <f>+'CF (R$)'!C9/VLOOKUP('CF (US$)'!C$3,Fx!$J$3:$L$35,2,0)</f>
        <v>-76107.398077526261</v>
      </c>
      <c r="D9" s="336">
        <f>+'CF (R$)'!D9/VLOOKUP('CF (US$)'!D$3,Fx!$J$3:$L$35,2,0)</f>
        <v>-83429.437705508128</v>
      </c>
      <c r="E9" s="336">
        <f>+'CF (R$)'!E9/VLOOKUP('CF (US$)'!E$3,Fx!$J$3:$L$35,2,0)</f>
        <v>-216847.01275284222</v>
      </c>
      <c r="F9" s="336">
        <f>+'CF (R$)'!F9/VLOOKUP('CF (US$)'!F$3,Fx!$J$3:$L$35,2,0)</f>
        <v>-57839.099330389836</v>
      </c>
      <c r="G9" s="336">
        <v>-12446</v>
      </c>
      <c r="H9" s="336">
        <v>36945</v>
      </c>
      <c r="I9" s="336">
        <v>-79311</v>
      </c>
    </row>
    <row r="10" spans="1:9">
      <c r="A10" s="335"/>
      <c r="B10" s="34" t="s">
        <v>167</v>
      </c>
      <c r="C10" s="336">
        <f>+'CF (R$)'!C10/VLOOKUP('CF (US$)'!C$3,Fx!$J$3:$L$35,2,0)</f>
        <v>62622.016979559274</v>
      </c>
      <c r="D10" s="336">
        <f>+'CF (R$)'!D10/VLOOKUP('CF (US$)'!D$3,Fx!$J$3:$L$35,2,0)</f>
        <v>161909.56649243334</v>
      </c>
      <c r="E10" s="336">
        <f>+'CF (R$)'!E10/VLOOKUP('CF (US$)'!E$3,Fx!$J$3:$L$35,2,0)</f>
        <v>340998.01533910254</v>
      </c>
      <c r="F10" s="336">
        <f>+'CF (R$)'!F10/VLOOKUP('CF (US$)'!F$3,Fx!$J$3:$L$35,2,0)</f>
        <v>153413.77480655524</v>
      </c>
      <c r="G10" s="336">
        <v>24742</v>
      </c>
      <c r="H10" s="336">
        <v>-12777</v>
      </c>
      <c r="I10" s="336">
        <v>86908</v>
      </c>
    </row>
    <row r="11" spans="1:9">
      <c r="A11" s="335"/>
      <c r="B11" s="34" t="s">
        <v>168</v>
      </c>
      <c r="C11" s="336">
        <f>+'CF (R$)'!C11/VLOOKUP('CF (US$)'!C$3,Fx!$J$3:$L$35,2,0)</f>
        <v>4620.7107373033941</v>
      </c>
      <c r="D11" s="336">
        <f>+'CF (R$)'!D11/VLOOKUP('CF (US$)'!D$3,Fx!$J$3:$L$35,2,0)</f>
        <v>3238.7305919737837</v>
      </c>
      <c r="E11" s="336">
        <f>+'CF (R$)'!E11/VLOOKUP('CF (US$)'!E$3,Fx!$J$3:$L$35,2,0)</f>
        <v>1397.2876955794504</v>
      </c>
      <c r="F11" s="336">
        <f>+'CF (R$)'!F11/VLOOKUP('CF (US$)'!F$3,Fx!$J$3:$L$35,2,0)</f>
        <v>4928.4381947978527</v>
      </c>
      <c r="G11" s="336">
        <v>1017</v>
      </c>
      <c r="H11" s="336">
        <v>1015</v>
      </c>
      <c r="I11" s="336">
        <v>2126</v>
      </c>
    </row>
    <row r="12" spans="1:9">
      <c r="A12" s="335"/>
      <c r="B12" s="34" t="s">
        <v>206</v>
      </c>
      <c r="C12" s="336">
        <f>+'CF (R$)'!C12/VLOOKUP('CF (US$)'!C$3,Fx!$J$3:$L$35,2,0)</f>
        <v>3765.9369704322576</v>
      </c>
      <c r="D12" s="336">
        <f>+'CF (R$)'!D12/VLOOKUP('CF (US$)'!D$3,Fx!$J$3:$L$35,2,0)</f>
        <v>4747.6928988320406</v>
      </c>
      <c r="E12" s="336">
        <f>+'CF (R$)'!E12/VLOOKUP('CF (US$)'!E$3,Fx!$J$3:$L$35,2,0)</f>
        <v>0</v>
      </c>
      <c r="F12" s="336">
        <f>+'CF (R$)'!F12/VLOOKUP('CF (US$)'!F$3,Fx!$J$3:$L$35,2,0)</f>
        <v>0</v>
      </c>
      <c r="G12" s="336">
        <v>0</v>
      </c>
      <c r="H12" s="336">
        <v>0</v>
      </c>
      <c r="I12" s="336">
        <v>-12483</v>
      </c>
    </row>
    <row r="13" spans="1:9">
      <c r="A13" s="335"/>
      <c r="B13" s="34" t="s">
        <v>209</v>
      </c>
      <c r="C13" s="336">
        <f>+'CF (R$)'!C13/VLOOKUP('CF (US$)'!C$3,Fx!$J$3:$L$35,2,0)</f>
        <v>31.221018495293205</v>
      </c>
      <c r="D13" s="336">
        <f>+'CF (R$)'!D13/VLOOKUP('CF (US$)'!D$3,Fx!$J$3:$L$35,2,0)</f>
        <v>0</v>
      </c>
      <c r="E13" s="336">
        <f>+'CF (R$)'!E13/VLOOKUP('CF (US$)'!E$3,Fx!$J$3:$L$35,2,0)</f>
        <v>0</v>
      </c>
      <c r="F13" s="336">
        <f>+'CF (R$)'!F13/VLOOKUP('CF (US$)'!F$3,Fx!$J$3:$L$35,2,0)</f>
        <v>0</v>
      </c>
      <c r="G13" s="336">
        <v>0</v>
      </c>
      <c r="H13" s="336">
        <v>0</v>
      </c>
      <c r="I13" s="336">
        <v>0</v>
      </c>
    </row>
    <row r="14" spans="1:9">
      <c r="A14" s="335"/>
      <c r="B14" s="34" t="s">
        <v>210</v>
      </c>
      <c r="C14" s="336">
        <f>+'CF (R$)'!C14/VLOOKUP('CF (US$)'!C$3,Fx!$J$3:$L$35,2,0)</f>
        <v>346.57954144775061</v>
      </c>
      <c r="D14" s="336">
        <f>+'CF (R$)'!D14/VLOOKUP('CF (US$)'!D$3,Fx!$J$3:$L$35,2,0)</f>
        <v>0</v>
      </c>
      <c r="E14" s="336">
        <f>+'CF (R$)'!E14/VLOOKUP('CF (US$)'!E$3,Fx!$J$3:$L$35,2,0)</f>
        <v>0</v>
      </c>
      <c r="F14" s="336">
        <f>+'CF (R$)'!F14/VLOOKUP('CF (US$)'!F$3,Fx!$J$3:$L$35,2,0)</f>
        <v>0</v>
      </c>
      <c r="G14" s="336">
        <v>0</v>
      </c>
      <c r="H14" s="336">
        <v>0</v>
      </c>
      <c r="I14" s="336">
        <v>0</v>
      </c>
    </row>
    <row r="15" spans="1:9">
      <c r="A15" s="335"/>
      <c r="B15" s="34" t="s">
        <v>169</v>
      </c>
      <c r="C15" s="336">
        <f>+'CF (R$)'!C15/VLOOKUP('CF (US$)'!C$3,Fx!$J$3:$L$35,2,0)</f>
        <v>0</v>
      </c>
      <c r="D15" s="336">
        <f>+'CF (R$)'!D15/VLOOKUP('CF (US$)'!D$3,Fx!$J$3:$L$35,2,0)</f>
        <v>0</v>
      </c>
      <c r="E15" s="336">
        <f>+'CF (R$)'!E15/VLOOKUP('CF (US$)'!E$3,Fx!$J$3:$L$35,2,0)</f>
        <v>0</v>
      </c>
      <c r="F15" s="336">
        <f>+'CF (R$)'!F15/VLOOKUP('CF (US$)'!F$3,Fx!$J$3:$L$35,2,0)</f>
        <v>0</v>
      </c>
      <c r="G15" s="336">
        <v>0</v>
      </c>
      <c r="H15" s="336">
        <v>0</v>
      </c>
      <c r="I15" s="336">
        <v>0</v>
      </c>
    </row>
    <row r="16" spans="1:9">
      <c r="A16" s="335"/>
      <c r="B16" s="34" t="s">
        <v>170</v>
      </c>
      <c r="C16" s="336">
        <f>+'CF (R$)'!C16/VLOOKUP('CF (US$)'!C$3,Fx!$J$3:$L$35,2,0)</f>
        <v>0</v>
      </c>
      <c r="D16" s="336">
        <f>+'CF (R$)'!D16/VLOOKUP('CF (US$)'!D$3,Fx!$J$3:$L$35,2,0)</f>
        <v>0</v>
      </c>
      <c r="E16" s="336">
        <f>+'CF (R$)'!E16/VLOOKUP('CF (US$)'!E$3,Fx!$J$3:$L$35,2,0)</f>
        <v>-2522.5256065590052</v>
      </c>
      <c r="F16" s="336">
        <f>+'CF (R$)'!F16/VLOOKUP('CF (US$)'!F$3,Fx!$J$3:$L$35,2,0)</f>
        <v>15830.371936921441</v>
      </c>
      <c r="G16" s="336">
        <v>124</v>
      </c>
      <c r="H16" s="336">
        <v>10981</v>
      </c>
      <c r="I16" s="336">
        <v>0</v>
      </c>
    </row>
    <row r="17" spans="1:9">
      <c r="A17" s="335"/>
      <c r="B17" s="34" t="s">
        <v>208</v>
      </c>
      <c r="C17" s="336">
        <f>+'CF (R$)'!C17/VLOOKUP('CF (US$)'!C$3,Fx!$J$3:$L$35,2,0)</f>
        <v>0</v>
      </c>
      <c r="D17" s="336">
        <f>+'CF (R$)'!D17/VLOOKUP('CF (US$)'!D$3,Fx!$J$3:$L$35,2,0)</f>
        <v>-18165.846290419817</v>
      </c>
      <c r="E17" s="336">
        <f>+'CF (R$)'!E17/VLOOKUP('CF (US$)'!E$3,Fx!$J$3:$L$35,2,0)</f>
        <v>0</v>
      </c>
      <c r="F17" s="336">
        <f>+'CF (R$)'!F17/VLOOKUP('CF (US$)'!F$3,Fx!$J$3:$L$35,2,0)</f>
        <v>0</v>
      </c>
      <c r="G17" s="336">
        <v>0</v>
      </c>
      <c r="H17" s="336">
        <v>0</v>
      </c>
      <c r="I17" s="336">
        <v>0</v>
      </c>
    </row>
    <row r="18" spans="1:9">
      <c r="A18" s="335"/>
      <c r="B18" s="34" t="s">
        <v>171</v>
      </c>
      <c r="C18" s="336">
        <f>+'CF (R$)'!C18/VLOOKUP('CF (US$)'!C$3,Fx!$J$3:$L$35,2,0)</f>
        <v>-3828.1166459228834</v>
      </c>
      <c r="D18" s="336">
        <f>+'CF (R$)'!D18/VLOOKUP('CF (US$)'!D$3,Fx!$J$3:$L$35,2,0)</f>
        <v>-3206.6663575073817</v>
      </c>
      <c r="E18" s="336">
        <f>+'CF (R$)'!E18/VLOOKUP('CF (US$)'!E$3,Fx!$J$3:$L$35,2,0)</f>
        <v>-111544.11556321521</v>
      </c>
      <c r="F18" s="336">
        <f>+'CF (R$)'!F18/VLOOKUP('CF (US$)'!F$3,Fx!$J$3:$L$35,2,0)</f>
        <v>-27428.055699933047</v>
      </c>
      <c r="G18" s="336">
        <v>-3452</v>
      </c>
      <c r="H18" s="336">
        <v>1723</v>
      </c>
      <c r="I18" s="336">
        <v>2314</v>
      </c>
    </row>
    <row r="19" spans="1:9">
      <c r="A19" s="335"/>
      <c r="B19" s="34" t="s">
        <v>207</v>
      </c>
      <c r="C19" s="336">
        <f>+'CF (R$)'!C19/VLOOKUP('CF (US$)'!C$3,Fx!$J$3:$L$35,2,0)</f>
        <v>168.96080597452794</v>
      </c>
      <c r="D19" s="336">
        <f>+'CF (R$)'!D19/VLOOKUP('CF (US$)'!D$3,Fx!$J$3:$L$35,2,0)</f>
        <v>-138063.24957324978</v>
      </c>
      <c r="E19" s="336">
        <f>+'CF (R$)'!E19/VLOOKUP('CF (US$)'!E$3,Fx!$J$3:$L$35,2,0)</f>
        <v>0</v>
      </c>
      <c r="F19" s="336">
        <f>+'CF (R$)'!F19/VLOOKUP('CF (US$)'!F$3,Fx!$J$3:$L$35,2,0)</f>
        <v>0</v>
      </c>
      <c r="G19" s="336">
        <v>0</v>
      </c>
      <c r="H19" s="336">
        <v>0</v>
      </c>
      <c r="I19" s="336">
        <v>0</v>
      </c>
    </row>
    <row r="20" spans="1:9" ht="16.5" thickBot="1">
      <c r="A20" s="335"/>
      <c r="B20" s="234" t="s">
        <v>172</v>
      </c>
      <c r="C20" s="337">
        <f>+'CF (R$)'!C20/VLOOKUP('CF (US$)'!C$3,Fx!$J$3:$L$35,2,0)</f>
        <v>23.35017349647979</v>
      </c>
      <c r="D20" s="337">
        <f>+'CF (R$)'!D20/VLOOKUP('CF (US$)'!D$3,Fx!$J$3:$L$35,2,0)</f>
        <v>6716.7283881097346</v>
      </c>
      <c r="E20" s="337">
        <f>+'CF (R$)'!E20/VLOOKUP('CF (US$)'!E$3,Fx!$J$3:$L$35,2,0)</f>
        <v>0</v>
      </c>
      <c r="F20" s="337">
        <f>+'CF (R$)'!F20/VLOOKUP('CF (US$)'!F$3,Fx!$J$3:$L$35,2,0)</f>
        <v>0</v>
      </c>
      <c r="G20" s="337">
        <v>0</v>
      </c>
      <c r="H20" s="337">
        <v>5619</v>
      </c>
      <c r="I20" s="337">
        <v>-5619</v>
      </c>
    </row>
    <row r="21" spans="1:9">
      <c r="A21" s="332"/>
      <c r="C21" s="338">
        <f>+SUM(C7:C20)</f>
        <v>72961.421331500533</v>
      </c>
      <c r="D21" s="338">
        <f>+SUM(D7:D20)</f>
        <v>188794.21253817566</v>
      </c>
      <c r="E21" s="338">
        <f>+SUM(E7:E20)</f>
        <v>257396.87577953283</v>
      </c>
      <c r="F21" s="338">
        <f>+SUM(F7:F20)</f>
        <v>515091.16941430006</v>
      </c>
      <c r="G21" s="338">
        <f t="shared" ref="G21:I21" si="0">+SUM(G7:G20)</f>
        <v>230551</v>
      </c>
      <c r="H21" s="338">
        <f t="shared" si="0"/>
        <v>264405</v>
      </c>
      <c r="I21" s="338">
        <f t="shared" si="0"/>
        <v>281995</v>
      </c>
    </row>
    <row r="22" spans="1:9">
      <c r="A22" s="332"/>
      <c r="B22" s="333" t="s">
        <v>173</v>
      </c>
      <c r="C22" s="334"/>
      <c r="D22" s="334"/>
      <c r="E22" s="334"/>
      <c r="F22" s="334"/>
      <c r="G22" s="334"/>
      <c r="H22" s="334"/>
      <c r="I22" s="334"/>
    </row>
    <row r="23" spans="1:9">
      <c r="A23" s="335"/>
      <c r="B23" s="34" t="s">
        <v>51</v>
      </c>
      <c r="C23" s="336">
        <f>+'CF (R$)'!C23/VLOOKUP('CF (US$)'!C$3,Fx!$J$3:$L$35,2,0)</f>
        <v>-1473.1598222779105</v>
      </c>
      <c r="D23" s="336">
        <f>+'CF (R$)'!D23/VLOOKUP('CF (US$)'!D$3,Fx!$J$3:$L$35,2,0)</f>
        <v>-81562.181869574546</v>
      </c>
      <c r="E23" s="336">
        <f>+'CF (R$)'!E23/VLOOKUP('CF (US$)'!E$3,Fx!$J$3:$L$35,2,0)</f>
        <v>5844.1627315309097</v>
      </c>
      <c r="F23" s="336">
        <f>+'CF (R$)'!F23/VLOOKUP('CF (US$)'!F$3,Fx!$J$3:$L$35,2,0)</f>
        <v>-90161.217516420147</v>
      </c>
      <c r="G23" s="336">
        <v>-14254</v>
      </c>
      <c r="H23" s="336">
        <v>8303</v>
      </c>
      <c r="I23" s="336">
        <v>-29683</v>
      </c>
    </row>
    <row r="24" spans="1:9">
      <c r="A24" s="335"/>
      <c r="B24" s="34" t="s">
        <v>72</v>
      </c>
      <c r="C24" s="336">
        <f>+'CF (R$)'!C24/VLOOKUP('CF (US$)'!C$3,Fx!$J$3:$L$35,2,0)</f>
        <v>5320.1664961979459</v>
      </c>
      <c r="D24" s="336">
        <f>+'CF (R$)'!D24/VLOOKUP('CF (US$)'!D$3,Fx!$J$3:$L$35,2,0)</f>
        <v>-6158.7621262209041</v>
      </c>
      <c r="E24" s="336">
        <f>+'CF (R$)'!E24/VLOOKUP('CF (US$)'!E$3,Fx!$J$3:$L$35,2,0)</f>
        <v>1587.2965989147076</v>
      </c>
      <c r="F24" s="336">
        <f>+'CF (R$)'!F24/VLOOKUP('CF (US$)'!F$3,Fx!$J$3:$L$35,2,0)</f>
        <v>-1542.6099279390526</v>
      </c>
      <c r="G24" s="336">
        <v>771</v>
      </c>
      <c r="H24" s="336">
        <v>-475</v>
      </c>
      <c r="I24" s="336">
        <v>9894</v>
      </c>
    </row>
    <row r="25" spans="1:9">
      <c r="A25" s="335"/>
      <c r="B25" s="34" t="s">
        <v>60</v>
      </c>
      <c r="C25" s="336">
        <f>+'CF (R$)'!C25/VLOOKUP('CF (US$)'!C$3,Fx!$J$3:$L$35,2,0)</f>
        <v>372.81569144379534</v>
      </c>
      <c r="D25" s="336">
        <f>+'CF (R$)'!D25/VLOOKUP('CF (US$)'!D$3,Fx!$J$3:$L$35,2,0)</f>
        <v>-1210.9106728410193</v>
      </c>
      <c r="E25" s="336">
        <f>+'CF (R$)'!E25/VLOOKUP('CF (US$)'!E$3,Fx!$J$3:$L$35,2,0)</f>
        <v>-3162.7407906038243</v>
      </c>
      <c r="F25" s="336">
        <f>+'CF (R$)'!F25/VLOOKUP('CF (US$)'!F$3,Fx!$J$3:$L$35,2,0)</f>
        <v>2895.7953777258863</v>
      </c>
      <c r="G25" s="336">
        <v>-3937</v>
      </c>
      <c r="H25" s="336">
        <v>576</v>
      </c>
      <c r="I25" s="336">
        <v>1622</v>
      </c>
    </row>
    <row r="26" spans="1:9">
      <c r="A26" s="335"/>
      <c r="B26" s="34" t="s">
        <v>55</v>
      </c>
      <c r="C26" s="336">
        <f>+'CF (R$)'!C26/VLOOKUP('CF (US$)'!C$3,Fx!$J$3:$L$35,2,0)</f>
        <v>-1555.2789717655305</v>
      </c>
      <c r="D26" s="336">
        <f>+'CF (R$)'!D26/VLOOKUP('CF (US$)'!D$3,Fx!$J$3:$L$35,2,0)</f>
        <v>-3209.5812879134182</v>
      </c>
      <c r="E26" s="336">
        <f>+'CF (R$)'!E26/VLOOKUP('CF (US$)'!E$3,Fx!$J$3:$L$35,2,0)</f>
        <v>163.89656866637688</v>
      </c>
      <c r="F26" s="336">
        <f>+'CF (R$)'!F26/VLOOKUP('CF (US$)'!F$3,Fx!$J$3:$L$35,2,0)</f>
        <v>-6597.4504682713723</v>
      </c>
      <c r="G26" s="336">
        <v>-2986</v>
      </c>
      <c r="H26" s="336">
        <v>-6830</v>
      </c>
      <c r="I26" s="336">
        <v>-32094</v>
      </c>
    </row>
    <row r="27" spans="1:9">
      <c r="A27" s="335"/>
      <c r="B27" s="34" t="s">
        <v>174</v>
      </c>
      <c r="C27" s="336">
        <f>+'CF (R$)'!C27/VLOOKUP('CF (US$)'!C$3,Fx!$J$3:$L$35,2,0)</f>
        <v>-3257.2180220089508</v>
      </c>
      <c r="D27" s="336">
        <f>+'CF (R$)'!D27/VLOOKUP('CF (US$)'!D$3,Fx!$J$3:$L$35,2,0)</f>
        <v>15243.628558368171</v>
      </c>
      <c r="E27" s="336">
        <f>+'CF (R$)'!E27/VLOOKUP('CF (US$)'!E$3,Fx!$J$3:$L$35,2,0)</f>
        <v>-5224.6892601308755</v>
      </c>
      <c r="F27" s="336">
        <f>+'CF (R$)'!F27/VLOOKUP('CF (US$)'!F$3,Fx!$J$3:$L$35,2,0)</f>
        <v>-5392.5102622558406</v>
      </c>
      <c r="G27" s="336">
        <v>1055</v>
      </c>
      <c r="H27" s="336">
        <v>10556</v>
      </c>
      <c r="I27" s="336">
        <v>1215</v>
      </c>
    </row>
    <row r="28" spans="1:9">
      <c r="A28" s="335"/>
      <c r="B28" s="34" t="s">
        <v>175</v>
      </c>
      <c r="C28" s="336">
        <f>+'CF (R$)'!C28/VLOOKUP('CF (US$)'!C$3,Fx!$J$3:$L$35,2,0)</f>
        <v>-546.76136591757177</v>
      </c>
      <c r="D28" s="336">
        <f>+'CF (R$)'!D28/VLOOKUP('CF (US$)'!D$3,Fx!$J$3:$L$35,2,0)</f>
        <v>-798.9338421211861</v>
      </c>
      <c r="E28" s="336">
        <f>+'CF (R$)'!E28/VLOOKUP('CF (US$)'!E$3,Fx!$J$3:$L$35,2,0)</f>
        <v>-580.21237246526414</v>
      </c>
      <c r="F28" s="336">
        <f>+'CF (R$)'!F28/VLOOKUP('CF (US$)'!F$3,Fx!$J$3:$L$35,2,0)</f>
        <v>-3744.4456862717439</v>
      </c>
      <c r="G28" s="336">
        <v>-15565</v>
      </c>
      <c r="H28" s="336">
        <v>-4298</v>
      </c>
      <c r="I28" s="336">
        <v>-5936</v>
      </c>
    </row>
    <row r="29" spans="1:9">
      <c r="A29" s="335"/>
      <c r="B29" s="34" t="s">
        <v>176</v>
      </c>
      <c r="C29" s="336">
        <f>+'CF (R$)'!C29/VLOOKUP('CF (US$)'!C$3,Fx!$J$3:$L$35,2,0)</f>
        <v>0</v>
      </c>
      <c r="D29" s="34">
        <f>+'CF (R$)'!D29/VLOOKUP('CF (US$)'!D$3,Fx!$J$3:$L$35,2,0)</f>
        <v>0</v>
      </c>
      <c r="E29" s="336">
        <f>+'CF (R$)'!E29/VLOOKUP('CF (US$)'!E$3,Fx!$J$3:$L$35,2,0)</f>
        <v>0</v>
      </c>
      <c r="F29" s="336">
        <f>+'CF (R$)'!F29/VLOOKUP('CF (US$)'!F$3,Fx!$J$3:$L$35,2,0)</f>
        <v>0</v>
      </c>
      <c r="G29" s="336">
        <v>0</v>
      </c>
      <c r="H29" s="336">
        <v>0</v>
      </c>
      <c r="I29" s="336">
        <v>0</v>
      </c>
    </row>
    <row r="30" spans="1:9">
      <c r="A30" s="335"/>
      <c r="B30" s="34" t="s">
        <v>177</v>
      </c>
      <c r="C30" s="336">
        <f>+'CF (R$)'!C30/VLOOKUP('CF (US$)'!C$3,Fx!$J$3:$L$35,2,0)</f>
        <v>206.47850046887186</v>
      </c>
      <c r="D30" s="336">
        <f>+'CF (R$)'!D30/VLOOKUP('CF (US$)'!D$3,Fx!$J$3:$L$35,2,0)</f>
        <v>-3061.6485698070628</v>
      </c>
      <c r="E30" s="336">
        <f>+'CF (R$)'!E30/VLOOKUP('CF (US$)'!E$3,Fx!$J$3:$L$35,2,0)</f>
        <v>43266.842189294497</v>
      </c>
      <c r="F30" s="336">
        <f>+'CF (R$)'!F30/VLOOKUP('CF (US$)'!F$3,Fx!$J$3:$L$35,2,0)</f>
        <v>8007.3916454440787</v>
      </c>
      <c r="G30" s="336">
        <v>-2692</v>
      </c>
      <c r="H30" s="336">
        <v>616</v>
      </c>
      <c r="I30" s="336">
        <v>2841</v>
      </c>
    </row>
    <row r="31" spans="1:9">
      <c r="A31" s="335"/>
      <c r="B31" s="34" t="s">
        <v>70</v>
      </c>
      <c r="C31" s="336">
        <f>+'CF (R$)'!C31/VLOOKUP('CF (US$)'!C$3,Fx!$J$3:$L$35,2,0)</f>
        <v>-819.61732587643678</v>
      </c>
      <c r="D31" s="336">
        <f>+'CF (R$)'!D31/VLOOKUP('CF (US$)'!D$3,Fx!$J$3:$L$35,2,0)</f>
        <v>-1365.6448952281266</v>
      </c>
      <c r="E31" s="336">
        <f>+'CF (R$)'!E31/VLOOKUP('CF (US$)'!E$3,Fx!$J$3:$L$35,2,0)</f>
        <v>-3108.6641826370651</v>
      </c>
      <c r="F31" s="336">
        <f>+'CF (R$)'!F31/VLOOKUP('CF (US$)'!F$3,Fx!$J$3:$L$35,2,0)</f>
        <v>1733.1086469881648</v>
      </c>
      <c r="G31" s="336">
        <v>-23</v>
      </c>
      <c r="H31" s="336">
        <v>230</v>
      </c>
      <c r="I31" s="336">
        <v>-662</v>
      </c>
    </row>
    <row r="32" spans="1:9">
      <c r="A32" s="335"/>
      <c r="B32" s="34" t="s">
        <v>125</v>
      </c>
      <c r="C32" s="336">
        <f>+'CF (R$)'!C32/VLOOKUP('CF (US$)'!C$3,Fx!$J$3:$L$35,2,0)</f>
        <v>68.738712989637136</v>
      </c>
      <c r="D32" s="336">
        <f>+'CF (R$)'!D32/VLOOKUP('CF (US$)'!D$3,Fx!$J$3:$L$35,2,0)</f>
        <v>313.84084038326921</v>
      </c>
      <c r="E32" s="336">
        <f>+'CF (R$)'!E32/VLOOKUP('CF (US$)'!E$3,Fx!$J$3:$L$35,2,0)</f>
        <v>25.741946943080663</v>
      </c>
      <c r="F32" s="336">
        <f>+'CF (R$)'!F32/VLOOKUP('CF (US$)'!F$3,Fx!$J$3:$L$35,2,0)</f>
        <v>-91.847596684393451</v>
      </c>
      <c r="G32" s="336">
        <v>-76</v>
      </c>
      <c r="H32" s="336">
        <v>200</v>
      </c>
      <c r="I32" s="336">
        <v>-358</v>
      </c>
    </row>
    <row r="33" spans="1:9">
      <c r="A33" s="335"/>
      <c r="B33" s="333" t="s">
        <v>178</v>
      </c>
      <c r="C33" s="336">
        <f>+'CF (R$)'!C33/VLOOKUP('CF (US$)'!C$3,Fx!$J$3:$L$35,2,0)</f>
        <v>0</v>
      </c>
      <c r="D33" s="336"/>
      <c r="E33" s="336"/>
      <c r="F33" s="336"/>
      <c r="G33" s="336"/>
      <c r="H33" s="336"/>
      <c r="I33" s="336"/>
    </row>
    <row r="34" spans="1:9">
      <c r="A34" s="335"/>
      <c r="B34" s="34" t="s">
        <v>49</v>
      </c>
      <c r="C34" s="336">
        <f>+'CF (R$)'!C34/VLOOKUP('CF (US$)'!C$3,Fx!$J$3:$L$35,2,0)</f>
        <v>-948.17446085705581</v>
      </c>
      <c r="D34" s="336">
        <f>+'CF (R$)'!D34/VLOOKUP('CF (US$)'!D$3,Fx!$J$3:$L$35,2,0)</f>
        <v>-8633.7809518131089</v>
      </c>
      <c r="E34" s="336">
        <f>+'CF (R$)'!E34/VLOOKUP('CF (US$)'!E$3,Fx!$J$3:$L$35,2,0)</f>
        <v>14975.331335671452</v>
      </c>
      <c r="F34" s="336">
        <f>+'CF (R$)'!F34/VLOOKUP('CF (US$)'!F$3,Fx!$J$3:$L$35,2,0)</f>
        <v>11399.486317534758</v>
      </c>
      <c r="G34" s="336">
        <v>1526</v>
      </c>
      <c r="H34" s="336">
        <v>10963</v>
      </c>
      <c r="I34" s="336">
        <v>10180</v>
      </c>
    </row>
    <row r="35" spans="1:9">
      <c r="A35" s="335"/>
      <c r="B35" s="34" t="s">
        <v>50</v>
      </c>
      <c r="C35" s="336">
        <f>+'CF (R$)'!C35/VLOOKUP('CF (US$)'!C$3,Fx!$J$3:$L$35,2,0)</f>
        <v>1277.7005048073775</v>
      </c>
      <c r="D35" s="336">
        <f>+'CF (R$)'!D35/VLOOKUP('CF (US$)'!D$3,Fx!$J$3:$L$35,2,0)</f>
        <v>3177.2741425798463</v>
      </c>
      <c r="E35" s="336">
        <f>+'CF (R$)'!E35/VLOOKUP('CF (US$)'!E$3,Fx!$J$3:$L$35,2,0)</f>
        <v>2946.8047464625865</v>
      </c>
      <c r="F35" s="336">
        <f>+'CF (R$)'!F35/VLOOKUP('CF (US$)'!F$3,Fx!$J$3:$L$35,2,0)</f>
        <v>13690.842150608572</v>
      </c>
      <c r="G35" s="336">
        <v>-3638</v>
      </c>
      <c r="H35" s="336">
        <v>5325</v>
      </c>
      <c r="I35" s="336">
        <v>-3827</v>
      </c>
    </row>
    <row r="36" spans="1:9">
      <c r="A36" s="335"/>
      <c r="B36" s="34" t="s">
        <v>133</v>
      </c>
      <c r="C36" s="336">
        <f>+'CF (R$)'!C36/VLOOKUP('CF (US$)'!C$3,Fx!$J$3:$L$35,2,0)</f>
        <v>-8218.9987092609263</v>
      </c>
      <c r="D36" s="336">
        <f>+'CF (R$)'!D36/VLOOKUP('CF (US$)'!D$3,Fx!$J$3:$L$35,2,0)</f>
        <v>764.44049898308685</v>
      </c>
      <c r="E36" s="336">
        <f>+'CF (R$)'!E36/VLOOKUP('CF (US$)'!E$3,Fx!$J$3:$L$35,2,0)</f>
        <v>-15290.346096464114</v>
      </c>
      <c r="F36" s="336">
        <f>+'CF (R$)'!F36/VLOOKUP('CF (US$)'!F$3,Fx!$J$3:$L$35,2,0)</f>
        <v>-35253.184473204201</v>
      </c>
      <c r="G36" s="336">
        <v>-20858</v>
      </c>
      <c r="H36" s="336">
        <v>-18193</v>
      </c>
      <c r="I36" s="336">
        <v>-49619</v>
      </c>
    </row>
    <row r="37" spans="1:9" ht="22.5" customHeight="1">
      <c r="A37" s="335"/>
      <c r="B37" s="34" t="s">
        <v>176</v>
      </c>
      <c r="C37" s="336">
        <f>+'CF (R$)'!C37/VLOOKUP('CF (US$)'!C$3,Fx!$J$3:$L$35,2,0)</f>
        <v>0</v>
      </c>
      <c r="D37" s="336">
        <f>+'CF (R$)'!D37/VLOOKUP('CF (US$)'!D$3,Fx!$J$3:$L$35,2,0)</f>
        <v>0</v>
      </c>
      <c r="E37" s="336">
        <f>+'CF (R$)'!E37/VLOOKUP('CF (US$)'!E$3,Fx!$J$3:$L$35,2,0)</f>
        <v>0</v>
      </c>
      <c r="F37" s="336">
        <f>+'CF (R$)'!F37/VLOOKUP('CF (US$)'!F$3,Fx!$J$3:$L$35,2,0)</f>
        <v>0</v>
      </c>
      <c r="G37" s="336">
        <v>0</v>
      </c>
      <c r="H37" s="336">
        <v>0</v>
      </c>
      <c r="I37" s="336">
        <v>0</v>
      </c>
    </row>
    <row r="38" spans="1:9">
      <c r="A38" s="335"/>
      <c r="B38" s="34" t="s">
        <v>179</v>
      </c>
      <c r="C38" s="336">
        <f>+'CF (R$)'!C38/VLOOKUP('CF (US$)'!C$3,Fx!$J$3:$L$35,2,0)</f>
        <v>290.95890345613583</v>
      </c>
      <c r="D38" s="336">
        <f>+'CF (R$)'!D38/VLOOKUP('CF (US$)'!D$3,Fx!$J$3:$L$35,2,0)</f>
        <v>4758.3809769875079</v>
      </c>
      <c r="E38" s="336">
        <f>+'CF (R$)'!E38/VLOOKUP('CF (US$)'!E$3,Fx!$J$3:$L$35,2,0)</f>
        <v>3003.4740685099441</v>
      </c>
      <c r="F38" s="336">
        <f>+'CF (R$)'!F38/VLOOKUP('CF (US$)'!F$3,Fx!$J$3:$L$35,2,0)</f>
        <v>-18951.041742397032</v>
      </c>
      <c r="G38" s="336">
        <v>0</v>
      </c>
      <c r="H38" s="336">
        <v>0</v>
      </c>
      <c r="I38" s="336">
        <v>0</v>
      </c>
    </row>
    <row r="39" spans="1:9">
      <c r="A39" s="335"/>
      <c r="B39" s="34" t="s">
        <v>177</v>
      </c>
      <c r="C39" s="336">
        <f>+'CF (R$)'!C39/VLOOKUP('CF (US$)'!C$3,Fx!$J$3:$L$35,2,0)</f>
        <v>-831.94831637457776</v>
      </c>
      <c r="D39" s="336">
        <f>+'CF (R$)'!D39/VLOOKUP('CF (US$)'!D$3,Fx!$J$3:$L$35,2,0)</f>
        <v>294.8937927440316</v>
      </c>
      <c r="E39" s="336">
        <f>+'CF (R$)'!E39/VLOOKUP('CF (US$)'!E$3,Fx!$J$3:$L$35,2,0)</f>
        <v>0.74077545159944358</v>
      </c>
      <c r="F39" s="336">
        <f>+'CF (R$)'!F39/VLOOKUP('CF (US$)'!F$3,Fx!$J$3:$L$35,2,0)</f>
        <v>0</v>
      </c>
      <c r="G39" s="336">
        <v>0</v>
      </c>
      <c r="H39" s="336">
        <v>0</v>
      </c>
      <c r="I39" s="336">
        <v>0</v>
      </c>
    </row>
    <row r="40" spans="1:9" ht="16.5" thickBot="1">
      <c r="A40" s="335"/>
      <c r="B40" s="234" t="s">
        <v>180</v>
      </c>
      <c r="C40" s="337">
        <f>+'CF (R$)'!C40/VLOOKUP('CF (US$)'!C$3,Fx!$J$3:$L$35,2,0)</f>
        <v>986.47923985128114</v>
      </c>
      <c r="D40" s="337">
        <f>+'CF (R$)'!D40/VLOOKUP('CF (US$)'!D$3,Fx!$J$3:$L$35,2,0)</f>
        <v>-695.45381270688836</v>
      </c>
      <c r="E40" s="337">
        <f>+'CF (R$)'!E40/VLOOKUP('CF (US$)'!E$3,Fx!$J$3:$L$35,2,0)</f>
        <v>-2284.9218804584839</v>
      </c>
      <c r="F40" s="337">
        <f>+'CF (R$)'!F40/VLOOKUP('CF (US$)'!F$3,Fx!$J$3:$L$35,2,0)</f>
        <v>-107.06600939038456</v>
      </c>
      <c r="G40" s="337">
        <v>265</v>
      </c>
      <c r="H40" s="337">
        <v>-6</v>
      </c>
      <c r="I40" s="337">
        <v>-281</v>
      </c>
    </row>
    <row r="41" spans="1:9">
      <c r="A41" s="332"/>
      <c r="B41" s="333" t="s">
        <v>181</v>
      </c>
      <c r="C41" s="338">
        <f t="shared" ref="C41:E41" si="1">+C21+SUM(C23:C40)</f>
        <v>63833.602386376617</v>
      </c>
      <c r="D41" s="338">
        <f t="shared" si="1"/>
        <v>106649.77331999531</v>
      </c>
      <c r="E41" s="338">
        <f t="shared" si="1"/>
        <v>299559.59215821838</v>
      </c>
      <c r="F41" s="338">
        <f>+F21+SUM(F23:F40)</f>
        <v>390976.41986976733</v>
      </c>
      <c r="G41" s="338">
        <f t="shared" ref="G41:I41" si="2">+G21+SUM(G23:G40)</f>
        <v>170139</v>
      </c>
      <c r="H41" s="338">
        <f t="shared" si="2"/>
        <v>271372</v>
      </c>
      <c r="I41" s="338">
        <f t="shared" si="2"/>
        <v>185287</v>
      </c>
    </row>
    <row r="42" spans="1:9">
      <c r="A42" s="335"/>
    </row>
    <row r="43" spans="1:9">
      <c r="A43" s="335"/>
      <c r="B43" s="330" t="s">
        <v>182</v>
      </c>
    </row>
    <row r="44" spans="1:9">
      <c r="A44" s="335"/>
      <c r="B44" s="34" t="s">
        <v>183</v>
      </c>
      <c r="C44" s="336">
        <f>+'CF (R$)'!C44/VLOOKUP('CF (US$)'!C$3,Fx!$J$3:$L$35,2,0)</f>
        <v>-28622.065476685017</v>
      </c>
      <c r="D44" s="336">
        <f>+'CF (R$)'!D44/VLOOKUP('CF (US$)'!D$3,Fx!$J$3:$L$35,2,0)</f>
        <v>104823.56942061342</v>
      </c>
      <c r="E44" s="336">
        <f>+'CF (R$)'!E44/VLOOKUP('CF (US$)'!E$3,Fx!$J$3:$L$35,2,0)</f>
        <v>38240.865944055178</v>
      </c>
      <c r="F44" s="336">
        <f>+'CF (R$)'!F44/VLOOKUP('CF (US$)'!F$3,Fx!$J$3:$L$35,2,0)</f>
        <v>-619729.57341785473</v>
      </c>
      <c r="G44" s="336">
        <v>168370</v>
      </c>
      <c r="H44" s="336">
        <v>-148510</v>
      </c>
      <c r="I44" s="336">
        <v>467673</v>
      </c>
    </row>
    <row r="45" spans="1:9">
      <c r="A45" s="335"/>
      <c r="B45" s="34" t="s">
        <v>184</v>
      </c>
      <c r="C45" s="336">
        <f>+'CF (R$)'!C45/VLOOKUP('CF (US$)'!C$3,Fx!$J$3:$L$35,2,0)</f>
        <v>1702.988496243262</v>
      </c>
      <c r="D45" s="336">
        <f>+'CF (R$)'!D45/VLOOKUP('CF (US$)'!D$3,Fx!$J$3:$L$35,2,0)</f>
        <v>-8498.4795987995803</v>
      </c>
      <c r="E45" s="336">
        <f>+'CF (R$)'!E45/VLOOKUP('CF (US$)'!E$3,Fx!$J$3:$L$35,2,0)</f>
        <v>12213.535258245825</v>
      </c>
      <c r="F45" s="336">
        <f>+'CF (R$)'!F45/VLOOKUP('CF (US$)'!F$3,Fx!$J$3:$L$35,2,0)</f>
        <v>5993.5480440677484</v>
      </c>
      <c r="G45" s="336">
        <v>0</v>
      </c>
      <c r="H45" s="336">
        <v>0</v>
      </c>
      <c r="I45" s="336">
        <v>0</v>
      </c>
    </row>
    <row r="46" spans="1:9">
      <c r="A46" s="335"/>
      <c r="B46" s="34" t="s">
        <v>185</v>
      </c>
      <c r="C46" s="336">
        <f>+'CF (R$)'!C46/VLOOKUP('CF (US$)'!C$3,Fx!$J$3:$L$35,2,0)</f>
        <v>-1768.578871233374</v>
      </c>
      <c r="D46" s="336">
        <f>+'CF (R$)'!D46/VLOOKUP('CF (US$)'!D$3,Fx!$J$3:$L$35,2,0)</f>
        <v>-357.56479647381758</v>
      </c>
      <c r="E46" s="336">
        <f>+'CF (R$)'!E46/VLOOKUP('CF (US$)'!E$3,Fx!$J$3:$L$35,2,0)</f>
        <v>-0.18519386289986089</v>
      </c>
      <c r="F46" s="336">
        <f>+'CF (R$)'!F46/VLOOKUP('CF (US$)'!F$3,Fx!$J$3:$L$35,2,0)</f>
        <v>-498.08969585961512</v>
      </c>
      <c r="G46" s="336">
        <v>-55</v>
      </c>
      <c r="H46" s="336">
        <v>-1249</v>
      </c>
      <c r="I46" s="336">
        <v>2170</v>
      </c>
    </row>
    <row r="47" spans="1:9">
      <c r="A47" s="335"/>
      <c r="B47" s="34" t="s">
        <v>107</v>
      </c>
      <c r="C47" s="336">
        <f>+'CF (R$)'!C47/VLOOKUP('CF (US$)'!C$3,Fx!$J$3:$L$35,2,0)</f>
        <v>1728.1752002394651</v>
      </c>
      <c r="D47" s="336">
        <f>+'CF (R$)'!D47/VLOOKUP('CF (US$)'!D$3,Fx!$J$3:$L$35,2,0)</f>
        <v>0</v>
      </c>
      <c r="E47" s="336">
        <f>+'CF (R$)'!E47/VLOOKUP('CF (US$)'!E$3,Fx!$J$3:$L$35,2,0)</f>
        <v>0</v>
      </c>
      <c r="F47" s="336">
        <f>+'CF (R$)'!F47/VLOOKUP('CF (US$)'!F$3,Fx!$J$3:$L$35,2,0)</f>
        <v>-0.35808029896449683</v>
      </c>
      <c r="G47" s="336">
        <v>0</v>
      </c>
      <c r="H47" s="336">
        <v>0</v>
      </c>
      <c r="I47" s="336"/>
    </row>
    <row r="48" spans="1:9">
      <c r="A48" s="335"/>
      <c r="B48" s="34" t="s">
        <v>186</v>
      </c>
      <c r="C48" s="336">
        <f>+'CF (R$)'!C48/VLOOKUP('CF (US$)'!C$3,Fx!$J$3:$L$35,2,0)</f>
        <v>-52389.656119601881</v>
      </c>
      <c r="D48" s="336">
        <f>+'CF (R$)'!D48/VLOOKUP('CF (US$)'!D$3,Fx!$J$3:$L$35,2,0)</f>
        <v>-35990.159901599021</v>
      </c>
      <c r="E48" s="336">
        <f>+'CF (R$)'!E48/VLOOKUP('CF (US$)'!E$3,Fx!$J$3:$L$35,2,0)</f>
        <v>-30209.378497814007</v>
      </c>
      <c r="F48" s="336">
        <f>+'CF (R$)'!F48/VLOOKUP('CF (US$)'!F$3,Fx!$J$3:$L$35,2,0)</f>
        <v>-113206.37035702776</v>
      </c>
      <c r="G48" s="336">
        <v>0</v>
      </c>
      <c r="H48" s="336">
        <v>-70213</v>
      </c>
      <c r="I48" s="336">
        <v>-106886</v>
      </c>
    </row>
    <row r="49" spans="1:9">
      <c r="A49" s="335"/>
      <c r="B49" s="34" t="s">
        <v>187</v>
      </c>
      <c r="C49" s="336">
        <f>+'CF (R$)'!C49/VLOOKUP('CF (US$)'!C$3,Fx!$J$3:$L$35,2,0)</f>
        <v>6331.5700785454701</v>
      </c>
      <c r="D49" s="336">
        <f>+'CF (R$)'!D49/VLOOKUP('CF (US$)'!D$3,Fx!$J$3:$L$35,2,0)</f>
        <v>-9872.6263743786458</v>
      </c>
      <c r="E49" s="336">
        <f>+'CF (R$)'!E49/VLOOKUP('CF (US$)'!E$3,Fx!$J$3:$L$35,2,0)</f>
        <v>-16846.530126411646</v>
      </c>
      <c r="F49" s="336">
        <f>+'CF (R$)'!F49/VLOOKUP('CF (US$)'!F$3,Fx!$J$3:$L$35,2,0)</f>
        <v>-66056.863151475554</v>
      </c>
      <c r="G49" s="336">
        <v>-26792</v>
      </c>
      <c r="H49" s="336">
        <v>-292650</v>
      </c>
      <c r="I49" s="336">
        <v>0</v>
      </c>
    </row>
    <row r="50" spans="1:9">
      <c r="A50" s="335"/>
      <c r="B50" s="34" t="s">
        <v>188</v>
      </c>
      <c r="C50" s="336">
        <f>+'CF (R$)'!C50/VLOOKUP('CF (US$)'!C$3,Fx!$J$3:$L$35,2,0)</f>
        <v>0</v>
      </c>
      <c r="D50" s="336">
        <f>+'CF (R$)'!D50/VLOOKUP('CF (US$)'!D$3,Fx!$J$3:$L$35,2,0)</f>
        <v>0</v>
      </c>
      <c r="E50" s="336">
        <f>+'CF (R$)'!E50/VLOOKUP('CF (US$)'!E$3,Fx!$J$3:$L$35,2,0)</f>
        <v>0</v>
      </c>
      <c r="F50" s="336">
        <f>+'CF (R$)'!F50/VLOOKUP('CF (US$)'!F$3,Fx!$J$3:$L$35,2,0)</f>
        <v>0</v>
      </c>
      <c r="G50" s="336">
        <v>0</v>
      </c>
      <c r="H50" s="336">
        <v>0</v>
      </c>
      <c r="I50" s="336">
        <v>0</v>
      </c>
    </row>
    <row r="51" spans="1:9" ht="16.5" thickBot="1">
      <c r="A51" s="335"/>
      <c r="B51" s="234" t="s">
        <v>189</v>
      </c>
      <c r="C51" s="337">
        <f>+'CF (R$)'!C51/VLOOKUP('CF (US$)'!C$3,Fx!$J$3:$L$35,2,0)</f>
        <v>0</v>
      </c>
      <c r="D51" s="337">
        <f>+'CF (R$)'!D51/VLOOKUP('CF (US$)'!D$3,Fx!$J$3:$L$35,2,0)</f>
        <v>-384759.6396969356</v>
      </c>
      <c r="E51" s="337">
        <f>+'CF (R$)'!E51/VLOOKUP('CF (US$)'!E$3,Fx!$J$3:$L$35,2,0)</f>
        <v>-111763.01470916285</v>
      </c>
      <c r="F51" s="337">
        <f>+'CF (R$)'!F51/VLOOKUP('CF (US$)'!F$3,Fx!$J$3:$L$35,2,0)</f>
        <v>-55747.015183689764</v>
      </c>
      <c r="G51" s="337">
        <v>-30000</v>
      </c>
      <c r="H51" s="337">
        <v>-37500</v>
      </c>
      <c r="I51" s="337">
        <v>0</v>
      </c>
    </row>
    <row r="52" spans="1:9">
      <c r="A52" s="332"/>
      <c r="B52" s="333" t="s">
        <v>190</v>
      </c>
      <c r="C52" s="338">
        <f>+SUM(C44:C51)</f>
        <v>-73017.566692492081</v>
      </c>
      <c r="D52" s="338">
        <f>+SUM(D44:D51)</f>
        <v>-334654.90094757325</v>
      </c>
      <c r="E52" s="338">
        <f>+SUM(E44:E51)</f>
        <v>-108364.7073249504</v>
      </c>
      <c r="F52" s="338">
        <f>+SUM(F44:F51)</f>
        <v>-849244.72184213868</v>
      </c>
      <c r="G52" s="338">
        <f t="shared" ref="G52:I52" si="3">+SUM(G44:G51)</f>
        <v>111523</v>
      </c>
      <c r="H52" s="338">
        <f t="shared" si="3"/>
        <v>-550122</v>
      </c>
      <c r="I52" s="338">
        <f t="shared" si="3"/>
        <v>362957</v>
      </c>
    </row>
    <row r="53" spans="1:9">
      <c r="A53" s="335"/>
    </row>
    <row r="54" spans="1:9">
      <c r="A54" s="335"/>
      <c r="B54" s="330" t="s">
        <v>191</v>
      </c>
    </row>
    <row r="55" spans="1:9">
      <c r="A55" s="335"/>
      <c r="B55" s="34" t="s">
        <v>192</v>
      </c>
      <c r="C55" s="336">
        <f>+'CF (R$)'!C55/VLOOKUP('CF (US$)'!C$3,Fx!$J$3:$L$35,2,0)</f>
        <v>45049.56843520845</v>
      </c>
      <c r="D55" s="336">
        <f>+'CF (R$)'!D55/VLOOKUP('CF (US$)'!D$3,Fx!$J$3:$L$35,2,0)</f>
        <v>315513.52461459988</v>
      </c>
      <c r="E55" s="336">
        <f>+'CF (R$)'!E55/VLOOKUP('CF (US$)'!E$3,Fx!$J$3:$L$35,2,0)</f>
        <v>231586.59230104214</v>
      </c>
      <c r="F55" s="336">
        <f>+'CF (R$)'!F55/VLOOKUP('CF (US$)'!F$3,Fx!$J$3:$L$35,2,0)</f>
        <v>750366.75560802571</v>
      </c>
      <c r="G55" s="336">
        <v>198000</v>
      </c>
      <c r="H55" s="336">
        <v>265000</v>
      </c>
      <c r="I55" s="336">
        <v>15000</v>
      </c>
    </row>
    <row r="56" spans="1:9">
      <c r="A56" s="335"/>
      <c r="B56" s="34" t="s">
        <v>193</v>
      </c>
      <c r="C56" s="336">
        <f>+'CF (R$)'!C56/VLOOKUP('CF (US$)'!C$3,Fx!$J$3:$L$35,2,0)</f>
        <v>0</v>
      </c>
      <c r="D56" s="336">
        <f>+'CF (R$)'!D56/VLOOKUP('CF (US$)'!D$3,Fx!$J$3:$L$35,2,0)</f>
        <v>0</v>
      </c>
      <c r="E56" s="336">
        <f>+'CF (R$)'!E56/VLOOKUP('CF (US$)'!E$3,Fx!$J$3:$L$35,2,0)</f>
        <v>-292940.02272272576</v>
      </c>
      <c r="F56" s="336">
        <f>+'CF (R$)'!F56/VLOOKUP('CF (US$)'!F$3,Fx!$J$3:$L$35,2,0)</f>
        <v>-532310.35579075525</v>
      </c>
      <c r="G56" s="336">
        <v>0</v>
      </c>
      <c r="H56" s="336">
        <v>0</v>
      </c>
      <c r="I56" s="336">
        <v>0</v>
      </c>
    </row>
    <row r="57" spans="1:9">
      <c r="A57" s="335"/>
      <c r="B57" s="34" t="s">
        <v>52</v>
      </c>
      <c r="C57" s="336">
        <f>+'CF (R$)'!C57/VLOOKUP('CF (US$)'!C$3,Fx!$J$3:$L$35,2,0)</f>
        <v>-6076.8170620838755</v>
      </c>
      <c r="D57" s="336">
        <f>+'CF (R$)'!D57/VLOOKUP('CF (US$)'!D$3,Fx!$J$3:$L$35,2,0)</f>
        <v>-287.12064499460081</v>
      </c>
      <c r="E57" s="336">
        <f>+'CF (R$)'!E57/VLOOKUP('CF (US$)'!E$3,Fx!$J$3:$L$35,2,0)</f>
        <v>0</v>
      </c>
      <c r="F57" s="336">
        <f>+'CF (R$)'!F57/VLOOKUP('CF (US$)'!F$3,Fx!$J$3:$L$35,2,0)</f>
        <v>0</v>
      </c>
      <c r="G57" s="336">
        <v>0</v>
      </c>
      <c r="H57" s="336">
        <v>0</v>
      </c>
      <c r="I57" s="336">
        <v>377908</v>
      </c>
    </row>
    <row r="58" spans="1:9">
      <c r="A58" s="335"/>
      <c r="B58" s="34" t="s">
        <v>194</v>
      </c>
      <c r="C58" s="336">
        <f>+'CF (R$)'!C58/VLOOKUP('CF (US$)'!C$3,Fx!$J$3:$L$35,2,0)</f>
        <v>0</v>
      </c>
      <c r="D58" s="336">
        <f>+'CF (R$)'!D58/VLOOKUP('CF (US$)'!D$3,Fx!$J$3:$L$35,2,0)</f>
        <v>0</v>
      </c>
      <c r="E58" s="336">
        <f>+'CF (R$)'!E58/VLOOKUP('CF (US$)'!E$3,Fx!$J$3:$L$35,2,0)</f>
        <v>-14471.789222446729</v>
      </c>
      <c r="F58" s="336">
        <f>+'CF (R$)'!F58/VLOOKUP('CF (US$)'!F$3,Fx!$J$3:$L$35,2,0)</f>
        <v>-47904.877596217804</v>
      </c>
      <c r="G58" s="336">
        <v>0</v>
      </c>
      <c r="H58" s="336">
        <v>-18375</v>
      </c>
      <c r="I58" s="336">
        <v>-5090</v>
      </c>
    </row>
    <row r="59" spans="1:9">
      <c r="A59" s="335"/>
      <c r="B59" s="34" t="s">
        <v>195</v>
      </c>
      <c r="C59" s="336">
        <f>+'CF (R$)'!C59/VLOOKUP('CF (US$)'!C$3,Fx!$J$3:$L$35,2,0)</f>
        <v>0</v>
      </c>
      <c r="D59" s="336">
        <f>+'CF (R$)'!D59/VLOOKUP('CF (US$)'!D$3,Fx!$J$3:$L$35,2,0)</f>
        <v>-23492.638696584454</v>
      </c>
      <c r="E59" s="336">
        <f>+'CF (R$)'!E59/VLOOKUP('CF (US$)'!E$3,Fx!$J$3:$L$35,2,0)</f>
        <v>-36798.20575206526</v>
      </c>
      <c r="F59" s="336">
        <f>+'CF (R$)'!F59/VLOOKUP('CF (US$)'!F$3,Fx!$J$3:$L$35,2,0)</f>
        <v>-24872.615646372917</v>
      </c>
      <c r="G59" s="336">
        <v>-1010</v>
      </c>
      <c r="H59" s="336">
        <v>-5598</v>
      </c>
      <c r="I59" s="336">
        <v>30249</v>
      </c>
    </row>
    <row r="60" spans="1:9">
      <c r="A60" s="335"/>
      <c r="B60" s="34" t="s">
        <v>196</v>
      </c>
      <c r="C60" s="336">
        <f>+'CF (R$)'!C60/VLOOKUP('CF (US$)'!C$3,Fx!$J$3:$L$35,2,0)</f>
        <v>0</v>
      </c>
      <c r="D60" s="336">
        <f>+'CF (R$)'!D60/VLOOKUP('CF (US$)'!D$3,Fx!$J$3:$L$35,2,0)</f>
        <v>-15007.51919547921</v>
      </c>
      <c r="E60" s="336">
        <f>+'CF (R$)'!E60/VLOOKUP('CF (US$)'!E$3,Fx!$J$3:$L$35,2,0)</f>
        <v>-8421.3205276453737</v>
      </c>
      <c r="F60" s="336">
        <f>+'CF (R$)'!F60/VLOOKUP('CF (US$)'!F$3,Fx!$J$3:$L$35,2,0)</f>
        <v>-8056.8067267011793</v>
      </c>
      <c r="G60" s="336">
        <v>-1999</v>
      </c>
      <c r="H60" s="336">
        <v>-2616</v>
      </c>
      <c r="I60" s="336">
        <v>-39007</v>
      </c>
    </row>
    <row r="61" spans="1:9">
      <c r="A61" s="335"/>
      <c r="B61" s="34" t="s">
        <v>197</v>
      </c>
      <c r="C61" s="336">
        <f>+'CF (R$)'!C61/VLOOKUP('CF (US$)'!C$3,Fx!$J$3:$L$35,2,0)</f>
        <v>-531.01967591994492</v>
      </c>
      <c r="D61" s="336">
        <f>+'CF (R$)'!D61/VLOOKUP('CF (US$)'!D$3,Fx!$J$3:$L$35,2,0)</f>
        <v>-1211.6394054425284</v>
      </c>
      <c r="E61" s="336">
        <f>+'CF (R$)'!E61/VLOOKUP('CF (US$)'!E$3,Fx!$J$3:$L$35,2,0)</f>
        <v>-28882.834857862304</v>
      </c>
      <c r="F61" s="336">
        <f>+'CF (R$)'!F61/VLOOKUP('CF (US$)'!F$3,Fx!$J$3:$L$35,2,0)</f>
        <v>-20604.119442566633</v>
      </c>
      <c r="G61" s="336">
        <v>-1850</v>
      </c>
      <c r="H61" s="336">
        <v>-2615</v>
      </c>
      <c r="I61" s="336">
        <v>10739</v>
      </c>
    </row>
    <row r="62" spans="1:9">
      <c r="A62" s="335"/>
      <c r="B62" s="34" t="s">
        <v>198</v>
      </c>
      <c r="C62" s="336">
        <f>+'CF (R$)'!C62/VLOOKUP('CF (US$)'!C$3,Fx!$J$3:$L$35,2,0)</f>
        <v>-8709.8770756869235</v>
      </c>
      <c r="D62" s="336">
        <f>+'CF (R$)'!D62/VLOOKUP('CF (US$)'!D$3,Fx!$J$3:$L$35,2,0)</f>
        <v>10561.764504539122</v>
      </c>
      <c r="E62" s="336">
        <f>+'CF (R$)'!E62/VLOOKUP('CF (US$)'!E$3,Fx!$J$3:$L$35,2,0)</f>
        <v>15887.225916590367</v>
      </c>
      <c r="F62" s="336">
        <f>+'CF (R$)'!F62/VLOOKUP('CF (US$)'!F$3,Fx!$J$3:$L$35,2,0)</f>
        <v>0</v>
      </c>
      <c r="G62" s="336">
        <v>3096</v>
      </c>
      <c r="H62" s="336">
        <v>0</v>
      </c>
      <c r="I62" s="336">
        <v>0</v>
      </c>
    </row>
    <row r="63" spans="1:9">
      <c r="A63" s="335"/>
      <c r="B63" s="34" t="s">
        <v>199</v>
      </c>
      <c r="C63" s="336">
        <f>+'CF (R$)'!C63/VLOOKUP('CF (US$)'!C$3,Fx!$J$3:$L$35,2,0)</f>
        <v>2022.5448031950866</v>
      </c>
      <c r="D63" s="336">
        <f>+'CF (R$)'!D63/VLOOKUP('CF (US$)'!D$3,Fx!$J$3:$L$35,2,0)</f>
        <v>2928.2905037308906</v>
      </c>
      <c r="E63" s="336">
        <f>+'CF (R$)'!E63/VLOOKUP('CF (US$)'!E$3,Fx!$J$3:$L$35,2,0)</f>
        <v>1942.4984279566409</v>
      </c>
      <c r="F63" s="336">
        <f>+'CF (R$)'!F63/VLOOKUP('CF (US$)'!F$3,Fx!$J$3:$L$35,2,0)</f>
        <v>353916.54124813771</v>
      </c>
      <c r="G63" s="336">
        <v>0</v>
      </c>
      <c r="H63" s="336">
        <v>0</v>
      </c>
      <c r="I63" s="336">
        <v>-105</v>
      </c>
    </row>
    <row r="64" spans="1:9" ht="16.5" thickBot="1">
      <c r="A64" s="335"/>
      <c r="B64" s="234" t="s">
        <v>200</v>
      </c>
      <c r="C64" s="337">
        <f>+'CF (R$)'!C64/VLOOKUP('CF (US$)'!C$3,Fx!$J$3:$L$35,2,0)</f>
        <v>0</v>
      </c>
      <c r="D64" s="337">
        <f>+'CF (R$)'!D64/VLOOKUP('CF (US$)'!D$3,Fx!$J$3:$L$35,2,0)</f>
        <v>0</v>
      </c>
      <c r="E64" s="337">
        <f>+'CF (R$)'!E64/VLOOKUP('CF (US$)'!E$3,Fx!$J$3:$L$35,2,0)</f>
        <v>0</v>
      </c>
      <c r="F64" s="337">
        <f>+'CF (R$)'!F64/VLOOKUP('CF (US$)'!F$3,Fx!$J$3:$L$35,2,0)</f>
        <v>-119.24073955517746</v>
      </c>
      <c r="G64" s="337">
        <v>0</v>
      </c>
      <c r="H64" s="337">
        <v>0</v>
      </c>
      <c r="I64" s="337">
        <v>0</v>
      </c>
    </row>
    <row r="65" spans="1:9">
      <c r="A65" s="332"/>
      <c r="B65" s="333" t="s">
        <v>201</v>
      </c>
      <c r="C65" s="334">
        <f t="shared" ref="C65:E65" si="4">SUM(C55:C64)</f>
        <v>31754.399424712788</v>
      </c>
      <c r="D65" s="334">
        <f t="shared" si="4"/>
        <v>289004.66168036911</v>
      </c>
      <c r="E65" s="334">
        <f t="shared" si="4"/>
        <v>-132097.8564371563</v>
      </c>
      <c r="F65" s="334">
        <f>SUM(F55:F64)</f>
        <v>470415.28091399447</v>
      </c>
      <c r="G65" s="334">
        <f t="shared" ref="G65:I65" si="5">SUM(G55:G64)</f>
        <v>196237</v>
      </c>
      <c r="H65" s="334">
        <f t="shared" si="5"/>
        <v>235796</v>
      </c>
      <c r="I65" s="334">
        <f t="shared" si="5"/>
        <v>389694</v>
      </c>
    </row>
    <row r="66" spans="1:9" ht="16.5" thickBot="1">
      <c r="A66" s="335"/>
      <c r="B66" s="234" t="s">
        <v>202</v>
      </c>
      <c r="C66" s="337">
        <f t="shared" ref="C66:F66" si="6">C67-C65</f>
        <v>-6948.6443264524351</v>
      </c>
      <c r="D66" s="337">
        <f t="shared" si="6"/>
        <v>-222834.76981987059</v>
      </c>
      <c r="E66" s="337">
        <f t="shared" si="6"/>
        <v>196892.74441310804</v>
      </c>
      <c r="F66" s="337">
        <f t="shared" si="6"/>
        <v>-441516.76846636372</v>
      </c>
      <c r="G66" s="337">
        <v>701</v>
      </c>
      <c r="H66" s="337">
        <v>69</v>
      </c>
      <c r="I66" s="337">
        <v>-836</v>
      </c>
    </row>
    <row r="67" spans="1:9" ht="16.5" thickBot="1">
      <c r="A67" s="332"/>
      <c r="B67" s="339" t="s">
        <v>203</v>
      </c>
      <c r="C67" s="340">
        <f>+'CF (R$)'!C67/VLOOKUP('CF (US$)'!C$3,Fx!$J$3:$L$35,2,0)</f>
        <v>24805.755098260353</v>
      </c>
      <c r="D67" s="340">
        <f>+'CF (R$)'!D67/VLOOKUP('CF (US$)'!D$3,Fx!$J$3:$L$35,2,0)</f>
        <v>66169.891860498508</v>
      </c>
      <c r="E67" s="340">
        <f>+'CF (R$)'!E67/VLOOKUP('CF (US$)'!E$3,Fx!$J$3:$L$35,2,0)</f>
        <v>64794.887975951729</v>
      </c>
      <c r="F67" s="340">
        <f>+'CF (R$)'!F67/VLOOKUP('CF (US$)'!F$3,Fx!$J$3:$L$35,2,0)</f>
        <v>28898.512447630754</v>
      </c>
      <c r="G67" s="340">
        <f t="shared" ref="G67:I67" si="7">+G41+G52+G65+G66</f>
        <v>478600</v>
      </c>
      <c r="H67" s="340">
        <f t="shared" si="7"/>
        <v>-42885</v>
      </c>
      <c r="I67" s="340">
        <f t="shared" si="7"/>
        <v>937102</v>
      </c>
    </row>
    <row r="68" spans="1:9">
      <c r="A68" s="335"/>
    </row>
    <row r="69" spans="1:9">
      <c r="A69" s="335"/>
      <c r="B69" s="34" t="s">
        <v>204</v>
      </c>
      <c r="C69" s="336">
        <f>+'CF (R$)'!C69/VLOOKUP('CF (US$)'!C$3,Fx!$J$3:$L$35,3,0)</f>
        <v>23818.664330619395</v>
      </c>
      <c r="D69" s="336">
        <f>+'CF (R$)'!D69/VLOOKUP('CF (US$)'!D$3,Fx!$J$3:$L$35,3,0)</f>
        <v>35922.887770392284</v>
      </c>
      <c r="E69" s="336">
        <f>+'CF (R$)'!E69/VLOOKUP('CF (US$)'!E$3,Fx!$J$3:$L$35,3,0)</f>
        <v>88447.63188294186</v>
      </c>
      <c r="F69" s="336">
        <f>+'CF (R$)'!F69/VLOOKUP('CF (US$)'!F$3,Fx!$J$3:$L$35,3,0)</f>
        <v>145257.48030082745</v>
      </c>
      <c r="G69" s="336">
        <v>173942</v>
      </c>
      <c r="H69" s="336">
        <v>652542</v>
      </c>
      <c r="I69" s="336">
        <v>609657</v>
      </c>
    </row>
    <row r="70" spans="1:9" ht="16.5" thickBot="1">
      <c r="A70" s="335"/>
      <c r="B70" s="234" t="s">
        <v>205</v>
      </c>
      <c r="C70" s="336">
        <f>+'CF (R$)'!C70/VLOOKUP('CF (US$)'!C$2,Fx!$J$3:$L$35,3,0)</f>
        <v>46181.373638586352</v>
      </c>
      <c r="D70" s="336">
        <f>+'CF (R$)'!D70/VLOOKUP('CF (US$)'!D$2,Fx!$J$3:$L$35,3,0)</f>
        <v>110548.89787275004</v>
      </c>
      <c r="E70" s="336">
        <f>+'CF (R$)'!E70/VLOOKUP('CF (US$)'!E$2,Fx!$J$3:$L$35,3,0)</f>
        <v>144204.02708481826</v>
      </c>
      <c r="F70" s="336">
        <f>+'CF (R$)'!F70/VLOOKUP('CF (US$)'!F$2,Fx!$J$3:$L$35,3,0)</f>
        <v>178325.83175647128</v>
      </c>
      <c r="G70" s="336">
        <v>652451</v>
      </c>
      <c r="H70" s="336">
        <v>609657</v>
      </c>
      <c r="I70" s="336">
        <v>1546759</v>
      </c>
    </row>
    <row r="71" spans="1:9" ht="16.5" thickBot="1">
      <c r="A71" s="332"/>
      <c r="B71" s="339" t="s">
        <v>203</v>
      </c>
      <c r="C71" s="340">
        <f t="shared" ref="C71:F71" si="8">C70-C69</f>
        <v>22362.709307966958</v>
      </c>
      <c r="D71" s="340">
        <f t="shared" si="8"/>
        <v>74626.010102357744</v>
      </c>
      <c r="E71" s="340">
        <f t="shared" si="8"/>
        <v>55756.395201876396</v>
      </c>
      <c r="F71" s="340">
        <f t="shared" si="8"/>
        <v>33068.351455643831</v>
      </c>
      <c r="G71" s="340">
        <f t="shared" ref="G71:I71" si="9">G70-G69</f>
        <v>478509</v>
      </c>
      <c r="H71" s="340">
        <f t="shared" si="9"/>
        <v>-42885</v>
      </c>
      <c r="I71" s="340">
        <f t="shared" si="9"/>
        <v>937102</v>
      </c>
    </row>
    <row r="72" spans="1:9">
      <c r="C72" s="279"/>
      <c r="D72" s="279"/>
      <c r="E72" s="279"/>
      <c r="F72" s="279"/>
      <c r="G72" s="279"/>
      <c r="H72" s="279"/>
    </row>
    <row r="73" spans="1:9">
      <c r="C73" s="293"/>
      <c r="D73" s="279"/>
      <c r="E73" s="279"/>
      <c r="F73" s="279"/>
    </row>
    <row r="74" spans="1:9">
      <c r="C74" s="293"/>
      <c r="D74" s="293"/>
      <c r="E74" s="293"/>
      <c r="F74" s="293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tabColor theme="3" tint="0.79998168889431442"/>
    <pageSetUpPr fitToPage="1"/>
  </sheetPr>
  <dimension ref="A1:AW58"/>
  <sheetViews>
    <sheetView showGridLines="0" zoomScaleNormal="100" workbookViewId="0">
      <pane xSplit="1" ySplit="8" topLeftCell="AI9" activePane="bottomRight" state="frozen"/>
      <selection activeCell="W16" sqref="W16"/>
      <selection pane="topRight" activeCell="W16" sqref="W16"/>
      <selection pane="bottomLeft" activeCell="W16" sqref="W16"/>
      <selection pane="bottomRight" activeCell="AJ10" sqref="AJ10"/>
    </sheetView>
  </sheetViews>
  <sheetFormatPr defaultColWidth="9.140625" defaultRowHeight="15" outlineLevelRow="1"/>
  <cols>
    <col min="1" max="1" width="46.5703125" style="1" bestFit="1" customWidth="1"/>
    <col min="2" max="37" width="15.7109375" style="1" customWidth="1"/>
    <col min="38" max="38" width="15.7109375" style="4" customWidth="1"/>
    <col min="39" max="46" width="15.7109375" style="1" customWidth="1"/>
    <col min="47" max="47" width="11.28515625" style="1" customWidth="1"/>
    <col min="48" max="49" width="10.5703125" style="1" bestFit="1" customWidth="1"/>
    <col min="50" max="16384" width="9.140625" style="1"/>
  </cols>
  <sheetData>
    <row r="1" spans="1:49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M1" s="3"/>
      <c r="AN1" s="3"/>
    </row>
    <row r="2" spans="1:49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9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6"/>
      <c r="AM2" s="36"/>
      <c r="AN2" s="38"/>
      <c r="AO2" s="36"/>
    </row>
    <row r="3" spans="1:49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4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6"/>
      <c r="AM3" s="36"/>
      <c r="AN3" s="38"/>
      <c r="AO3" s="36"/>
    </row>
    <row r="4" spans="1:49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94"/>
      <c r="N4" s="94"/>
      <c r="O4" s="94"/>
      <c r="P4" s="94"/>
      <c r="Q4" s="94"/>
      <c r="R4" s="94"/>
      <c r="S4" s="94"/>
      <c r="T4" s="94"/>
      <c r="U4" s="9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21"/>
      <c r="AL4" s="20"/>
      <c r="AM4" s="22"/>
      <c r="AN4" s="20"/>
      <c r="AO4" s="20"/>
      <c r="AP4" s="211"/>
      <c r="AQ4" s="211"/>
      <c r="AR4" s="211"/>
      <c r="AS4" s="211"/>
      <c r="AT4" s="211"/>
    </row>
    <row r="5" spans="1:49" customFormat="1" ht="18.7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55"/>
      <c r="AQ5" s="155"/>
      <c r="AR5" s="155"/>
      <c r="AS5" s="155"/>
      <c r="AT5" s="155"/>
    </row>
    <row r="6" spans="1:49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92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124"/>
      <c r="AL6" s="20"/>
      <c r="AM6" s="22"/>
      <c r="AN6" s="20"/>
      <c r="AO6" s="20"/>
      <c r="AP6" s="211"/>
      <c r="AQ6" s="211"/>
      <c r="AR6" s="211"/>
      <c r="AS6" s="211"/>
      <c r="AT6" s="211"/>
    </row>
    <row r="7" spans="1:49" s="103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100"/>
      <c r="N7" s="101"/>
      <c r="O7" s="101"/>
      <c r="P7" s="101"/>
      <c r="Q7" s="101"/>
      <c r="R7" s="101"/>
      <c r="S7" s="101"/>
      <c r="T7" s="101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201"/>
      <c r="AL7" s="36"/>
      <c r="AM7" s="36"/>
      <c r="AN7" s="38"/>
      <c r="AO7" s="36"/>
    </row>
    <row r="8" spans="1:49" s="6" customFormat="1" ht="21.2" customHeight="1">
      <c r="A8" s="247"/>
      <c r="B8" s="251" t="s">
        <v>0</v>
      </c>
      <c r="C8" s="251" t="s">
        <v>1</v>
      </c>
      <c r="D8" s="251" t="s">
        <v>2</v>
      </c>
      <c r="E8" s="251" t="s">
        <v>3</v>
      </c>
      <c r="F8" s="251" t="s">
        <v>4</v>
      </c>
      <c r="G8" s="251" t="s">
        <v>5</v>
      </c>
      <c r="H8" s="251" t="s">
        <v>6</v>
      </c>
      <c r="I8" s="251" t="s">
        <v>7</v>
      </c>
      <c r="J8" s="251" t="s">
        <v>8</v>
      </c>
      <c r="K8" s="251" t="s">
        <v>9</v>
      </c>
      <c r="L8" s="251" t="s">
        <v>10</v>
      </c>
      <c r="M8" s="252" t="s">
        <v>11</v>
      </c>
      <c r="N8" s="252" t="s">
        <v>12</v>
      </c>
      <c r="O8" s="252" t="s">
        <v>13</v>
      </c>
      <c r="P8" s="252" t="s">
        <v>14</v>
      </c>
      <c r="Q8" s="252" t="s">
        <v>85</v>
      </c>
      <c r="R8" s="252" t="s">
        <v>84</v>
      </c>
      <c r="S8" s="252" t="s">
        <v>105</v>
      </c>
      <c r="T8" s="252" t="s">
        <v>106</v>
      </c>
      <c r="U8" s="252" t="s">
        <v>108</v>
      </c>
      <c r="V8" s="252" t="s">
        <v>116</v>
      </c>
      <c r="W8" s="252" t="s">
        <v>118</v>
      </c>
      <c r="X8" s="252" t="s">
        <v>121</v>
      </c>
      <c r="Y8" s="252" t="s">
        <v>122</v>
      </c>
      <c r="Z8" s="252" t="s">
        <v>134</v>
      </c>
      <c r="AA8" s="252" t="s">
        <v>137</v>
      </c>
      <c r="AB8" s="252" t="s">
        <v>139</v>
      </c>
      <c r="AC8" s="252" t="s">
        <v>141</v>
      </c>
      <c r="AD8" s="252" t="s">
        <v>143</v>
      </c>
      <c r="AE8" s="252" t="s">
        <v>153</v>
      </c>
      <c r="AF8" s="252" t="s">
        <v>155</v>
      </c>
      <c r="AG8" s="252" t="s">
        <v>158</v>
      </c>
      <c r="AH8" s="252" t="s">
        <v>219</v>
      </c>
      <c r="AI8" s="252" t="s">
        <v>239</v>
      </c>
      <c r="AJ8" s="252" t="s">
        <v>250</v>
      </c>
      <c r="AK8" s="253"/>
      <c r="AL8" s="252">
        <v>2014</v>
      </c>
      <c r="AM8" s="252">
        <v>2015</v>
      </c>
      <c r="AN8" s="252">
        <v>2016</v>
      </c>
      <c r="AO8" s="252">
        <v>2017</v>
      </c>
      <c r="AP8" s="252">
        <v>2018</v>
      </c>
      <c r="AQ8" s="252">
        <v>2019</v>
      </c>
      <c r="AR8" s="252">
        <v>2020</v>
      </c>
      <c r="AS8" s="252">
        <v>2021</v>
      </c>
      <c r="AT8" s="252">
        <v>2022</v>
      </c>
    </row>
    <row r="9" spans="1:49" s="6" customFormat="1" ht="15.75">
      <c r="A9" s="248" t="s">
        <v>15</v>
      </c>
      <c r="B9" s="249">
        <v>143303</v>
      </c>
      <c r="C9" s="249">
        <v>137603</v>
      </c>
      <c r="D9" s="249">
        <v>126706</v>
      </c>
      <c r="E9" s="249">
        <v>79227</v>
      </c>
      <c r="F9" s="249">
        <v>4853</v>
      </c>
      <c r="G9" s="249">
        <v>96808</v>
      </c>
      <c r="H9" s="249">
        <v>127941.0508489441</v>
      </c>
      <c r="I9" s="249">
        <v>23468.949151055887</v>
      </c>
      <c r="J9" s="249">
        <v>41509</v>
      </c>
      <c r="K9" s="249">
        <v>103381</v>
      </c>
      <c r="L9" s="249">
        <v>139242</v>
      </c>
      <c r="M9" s="249">
        <v>113739</v>
      </c>
      <c r="N9" s="249">
        <v>74786.065622849186</v>
      </c>
      <c r="O9" s="249">
        <v>155507</v>
      </c>
      <c r="P9" s="249">
        <v>110014</v>
      </c>
      <c r="Q9" s="249">
        <v>193615</v>
      </c>
      <c r="R9" s="249">
        <v>117155</v>
      </c>
      <c r="S9" s="249">
        <v>239405</v>
      </c>
      <c r="T9" s="249">
        <v>224627</v>
      </c>
      <c r="U9" s="249">
        <v>267733</v>
      </c>
      <c r="V9" s="249">
        <v>139072.93148999999</v>
      </c>
      <c r="W9" s="249">
        <v>548233</v>
      </c>
      <c r="X9" s="249">
        <v>399045.1688249741</v>
      </c>
      <c r="Y9" s="249">
        <v>557994.89104842965</v>
      </c>
      <c r="Z9" s="249">
        <v>223162.01037337197</v>
      </c>
      <c r="AA9" s="249">
        <v>312292</v>
      </c>
      <c r="AB9" s="249">
        <v>488695</v>
      </c>
      <c r="AC9" s="249">
        <v>880035.06967999996</v>
      </c>
      <c r="AD9" s="249">
        <v>655334</v>
      </c>
      <c r="AE9" s="249">
        <v>1022837</v>
      </c>
      <c r="AF9" s="249">
        <v>939517</v>
      </c>
      <c r="AG9" s="249">
        <v>1778314.7750389285</v>
      </c>
      <c r="AH9" s="249">
        <v>1529995</v>
      </c>
      <c r="AI9" s="249">
        <v>1873985</v>
      </c>
      <c r="AJ9" s="249">
        <f>1985786</f>
        <v>1985786</v>
      </c>
      <c r="AK9" s="254"/>
      <c r="AL9" s="249">
        <f>SUM(B9:E9)</f>
        <v>486839</v>
      </c>
      <c r="AM9" s="249">
        <f>SUM(F9:I9)</f>
        <v>253071</v>
      </c>
      <c r="AN9" s="249">
        <f>SUM(J9:M9)</f>
        <v>397871</v>
      </c>
      <c r="AO9" s="249">
        <f>SUM(N9:Q9)</f>
        <v>533922.06562284916</v>
      </c>
      <c r="AP9" s="249">
        <f>SUM(R9:U9)</f>
        <v>848920</v>
      </c>
      <c r="AQ9" s="249">
        <f t="shared" ref="AQ9:AQ14" si="0">SUM(V9:Y9)</f>
        <v>1644345.9913634039</v>
      </c>
      <c r="AR9" s="249">
        <f>SUM(Z9:AC9)</f>
        <v>1904184.0800533718</v>
      </c>
      <c r="AS9" s="249">
        <f t="shared" ref="AS9:AS31" si="1">SUM(AD9:AG9)</f>
        <v>4396002.7750389287</v>
      </c>
      <c r="AT9" s="249">
        <f>SUM(AH9:AJ9)</f>
        <v>5389766</v>
      </c>
    </row>
    <row r="10" spans="1:49" ht="15.75">
      <c r="A10" s="195" t="s">
        <v>109</v>
      </c>
      <c r="B10" s="43">
        <f t="shared" ref="B10:Q10" si="2">SUM(B11:B18)</f>
        <v>-85636</v>
      </c>
      <c r="C10" s="43">
        <f t="shared" si="2"/>
        <v>-49601</v>
      </c>
      <c r="D10" s="43">
        <f t="shared" si="2"/>
        <v>-59071</v>
      </c>
      <c r="E10" s="43">
        <f t="shared" si="2"/>
        <v>-60543.000000000022</v>
      </c>
      <c r="F10" s="43">
        <f t="shared" si="2"/>
        <v>0</v>
      </c>
      <c r="G10" s="43">
        <f t="shared" si="2"/>
        <v>-63834</v>
      </c>
      <c r="H10" s="43">
        <f t="shared" si="2"/>
        <v>-90519</v>
      </c>
      <c r="I10" s="43">
        <f t="shared" si="2"/>
        <v>-51204</v>
      </c>
      <c r="J10" s="43">
        <f t="shared" si="2"/>
        <v>-50376</v>
      </c>
      <c r="K10" s="43">
        <f t="shared" si="2"/>
        <v>-84843</v>
      </c>
      <c r="L10" s="43">
        <f t="shared" si="2"/>
        <v>-96048</v>
      </c>
      <c r="M10" s="43">
        <f t="shared" si="2"/>
        <v>-72549</v>
      </c>
      <c r="N10" s="43">
        <f t="shared" si="2"/>
        <v>-47600</v>
      </c>
      <c r="O10" s="43">
        <f t="shared" si="2"/>
        <v>-89258</v>
      </c>
      <c r="P10" s="43">
        <f t="shared" si="2"/>
        <v>-62241</v>
      </c>
      <c r="Q10" s="43">
        <f t="shared" si="2"/>
        <v>-100197</v>
      </c>
      <c r="R10" s="43">
        <f t="shared" ref="R10:Z10" si="3">SUM(R11:R18)</f>
        <v>-66566</v>
      </c>
      <c r="S10" s="43">
        <f t="shared" si="3"/>
        <v>-104237</v>
      </c>
      <c r="T10" s="43">
        <f t="shared" si="3"/>
        <v>-76864</v>
      </c>
      <c r="U10" s="43">
        <f t="shared" si="3"/>
        <v>-130030</v>
      </c>
      <c r="V10" s="43">
        <f t="shared" si="3"/>
        <v>-51536</v>
      </c>
      <c r="W10" s="43">
        <f t="shared" si="3"/>
        <v>-132169</v>
      </c>
      <c r="X10" s="43">
        <f t="shared" si="3"/>
        <v>-118125</v>
      </c>
      <c r="Y10" s="43">
        <f t="shared" si="3"/>
        <v>-111891</v>
      </c>
      <c r="Z10" s="80">
        <f t="shared" si="3"/>
        <v>-84514</v>
      </c>
      <c r="AA10" s="80">
        <f>SUM(AA11:AA18)</f>
        <v>-55855</v>
      </c>
      <c r="AB10" s="80">
        <f>SUM(AB11:AB18)</f>
        <v>-153390</v>
      </c>
      <c r="AC10" s="43">
        <f t="shared" ref="AC10" si="4">SUM(AC11:AC18)</f>
        <v>-219247</v>
      </c>
      <c r="AD10" s="43">
        <f t="shared" ref="AD10" si="5">SUM(AD11:AD18)</f>
        <v>-101329</v>
      </c>
      <c r="AE10" s="43">
        <f t="shared" ref="AE10" si="6">SUM(AE11:AE18)</f>
        <v>-169351</v>
      </c>
      <c r="AF10" s="43">
        <f t="shared" ref="AF10" si="7">SUM(AF11:AF18)</f>
        <v>-211187</v>
      </c>
      <c r="AG10" s="43">
        <f t="shared" ref="AG10" si="8">SUM(AG11:AG18)</f>
        <v>-320271</v>
      </c>
      <c r="AH10" s="43">
        <f t="shared" ref="AH10:AI10" si="9">SUM(AH11:AH18)</f>
        <v>-189809</v>
      </c>
      <c r="AI10" s="43">
        <f t="shared" si="9"/>
        <v>-312598</v>
      </c>
      <c r="AJ10" s="43">
        <f>SUM(AJ11:AJ18)</f>
        <v>-241886</v>
      </c>
      <c r="AK10" s="255"/>
      <c r="AL10" s="43">
        <f t="shared" ref="AL10:AL20" si="10">SUM(B10:E10)</f>
        <v>-254851.00000000003</v>
      </c>
      <c r="AM10" s="43">
        <f t="shared" ref="AM10:AM20" si="11">SUM(F10:I10)</f>
        <v>-205557</v>
      </c>
      <c r="AN10" s="43">
        <f t="shared" ref="AN10:AN20" si="12">SUM(J10:M10)</f>
        <v>-303816</v>
      </c>
      <c r="AO10" s="43">
        <f t="shared" ref="AO10:AO20" si="13">SUM(N10:Q10)</f>
        <v>-299296</v>
      </c>
      <c r="AP10" s="43">
        <f t="shared" ref="AP10:AP20" si="14">SUM(R10:U10)</f>
        <v>-377697</v>
      </c>
      <c r="AQ10" s="80">
        <f t="shared" si="0"/>
        <v>-413721</v>
      </c>
      <c r="AR10" s="43">
        <f>SUM(Z10:AC10)</f>
        <v>-513006</v>
      </c>
      <c r="AS10" s="43">
        <f t="shared" si="1"/>
        <v>-802138</v>
      </c>
      <c r="AT10" s="43">
        <f t="shared" ref="AT10:AT42" si="15">SUM(AH10:AJ10)</f>
        <v>-744293</v>
      </c>
      <c r="AU10" s="77"/>
    </row>
    <row r="11" spans="1:49" ht="15.75" hidden="1" outlineLevel="1">
      <c r="A11" s="182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80">
        <v>-11453</v>
      </c>
      <c r="AA11" s="80">
        <v>0</v>
      </c>
      <c r="AB11" s="80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255"/>
      <c r="AL11" s="43">
        <f t="shared" si="10"/>
        <v>-58429.000000000015</v>
      </c>
      <c r="AM11" s="43">
        <f t="shared" si="11"/>
        <v>-67030</v>
      </c>
      <c r="AN11" s="43">
        <f t="shared" si="12"/>
        <v>-107100</v>
      </c>
      <c r="AO11" s="43">
        <f t="shared" si="13"/>
        <v>-105104</v>
      </c>
      <c r="AP11" s="43">
        <f t="shared" si="14"/>
        <v>-146117</v>
      </c>
      <c r="AQ11" s="80">
        <f t="shared" si="0"/>
        <v>-33512</v>
      </c>
      <c r="AR11" s="43">
        <f t="shared" ref="AR11:AR15" si="16">SUM(Z11:AC11)</f>
        <v>-28742</v>
      </c>
      <c r="AS11" s="80">
        <f t="shared" si="1"/>
        <v>-13217</v>
      </c>
      <c r="AT11" s="80">
        <f t="shared" si="15"/>
        <v>0</v>
      </c>
    </row>
    <row r="12" spans="1:49" ht="15.75" hidden="1" outlineLevel="1">
      <c r="A12" s="182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255"/>
      <c r="AL12" s="43">
        <f t="shared" si="10"/>
        <v>-42441.000000000015</v>
      </c>
      <c r="AM12" s="43">
        <f t="shared" si="11"/>
        <v>-29677</v>
      </c>
      <c r="AN12" s="43">
        <f t="shared" si="12"/>
        <v>-57642</v>
      </c>
      <c r="AO12" s="43">
        <f t="shared" si="13"/>
        <v>-46501</v>
      </c>
      <c r="AP12" s="43">
        <f t="shared" si="14"/>
        <v>-51502</v>
      </c>
      <c r="AQ12" s="80">
        <f t="shared" si="0"/>
        <v>-73362</v>
      </c>
      <c r="AR12" s="43">
        <f t="shared" si="16"/>
        <v>-63225</v>
      </c>
      <c r="AS12" s="80">
        <f t="shared" si="1"/>
        <v>-78975</v>
      </c>
      <c r="AT12" s="80">
        <f t="shared" si="15"/>
        <v>-49169</v>
      </c>
    </row>
    <row r="13" spans="1:49" ht="15.75" hidden="1" outlineLevel="1">
      <c r="A13" s="182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255"/>
      <c r="AL13" s="43">
        <f t="shared" si="10"/>
        <v>-29058</v>
      </c>
      <c r="AM13" s="43">
        <f t="shared" si="11"/>
        <v>-39409</v>
      </c>
      <c r="AN13" s="43">
        <f t="shared" si="12"/>
        <v>-60640</v>
      </c>
      <c r="AO13" s="43">
        <f t="shared" si="13"/>
        <v>-55151</v>
      </c>
      <c r="AP13" s="43">
        <f t="shared" si="14"/>
        <v>-77241</v>
      </c>
      <c r="AQ13" s="80">
        <f t="shared" si="0"/>
        <v>-101799</v>
      </c>
      <c r="AR13" s="43">
        <f t="shared" si="16"/>
        <v>-115056</v>
      </c>
      <c r="AS13" s="80">
        <f t="shared" si="1"/>
        <v>-181724</v>
      </c>
      <c r="AT13" s="80">
        <f t="shared" si="15"/>
        <v>-131944</v>
      </c>
    </row>
    <row r="14" spans="1:49" ht="15.75" hidden="1" outlineLevel="1">
      <c r="A14" s="182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256"/>
      <c r="AL14" s="43">
        <f t="shared" si="10"/>
        <v>-26078</v>
      </c>
      <c r="AM14" s="43">
        <f t="shared" si="11"/>
        <v>-32402</v>
      </c>
      <c r="AN14" s="43">
        <f t="shared" si="12"/>
        <v>-43773</v>
      </c>
      <c r="AO14" s="43">
        <f t="shared" si="13"/>
        <v>-58142</v>
      </c>
      <c r="AP14" s="43">
        <f t="shared" si="14"/>
        <v>-56692</v>
      </c>
      <c r="AQ14" s="80">
        <f t="shared" si="0"/>
        <v>-105088</v>
      </c>
      <c r="AR14" s="43">
        <f t="shared" si="16"/>
        <v>-108078</v>
      </c>
      <c r="AS14" s="80">
        <f t="shared" si="1"/>
        <v>-212505</v>
      </c>
      <c r="AT14" s="80">
        <f t="shared" si="15"/>
        <v>-141285</v>
      </c>
    </row>
    <row r="15" spans="1:49" ht="15.75" hidden="1" outlineLevel="1">
      <c r="A15" s="182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256"/>
      <c r="AL15" s="43">
        <f t="shared" si="10"/>
        <v>-13203</v>
      </c>
      <c r="AM15" s="43">
        <f t="shared" si="11"/>
        <v>-8470</v>
      </c>
      <c r="AN15" s="43">
        <f t="shared" si="12"/>
        <v>-11247</v>
      </c>
      <c r="AO15" s="43">
        <f t="shared" si="13"/>
        <v>-11694</v>
      </c>
      <c r="AP15" s="43">
        <f t="shared" si="14"/>
        <v>-14026</v>
      </c>
      <c r="AQ15" s="80">
        <f t="shared" ref="AQ15" si="17">SUM(V15:Y15)</f>
        <v>-55983</v>
      </c>
      <c r="AR15" s="43">
        <f t="shared" si="16"/>
        <v>-69815</v>
      </c>
      <c r="AS15" s="80">
        <f t="shared" si="1"/>
        <v>-130552</v>
      </c>
      <c r="AT15" s="80">
        <f t="shared" si="15"/>
        <v>-111364</v>
      </c>
      <c r="AU15" s="43"/>
      <c r="AV15" s="43"/>
      <c r="AW15" s="43"/>
    </row>
    <row r="16" spans="1:49" ht="15.75" hidden="1" outlineLevel="1">
      <c r="A16" s="182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/>
      <c r="AI16" s="43">
        <v>0</v>
      </c>
      <c r="AJ16" s="43"/>
      <c r="AK16" s="256"/>
      <c r="AL16" s="43">
        <f t="shared" si="10"/>
        <v>-12504</v>
      </c>
      <c r="AM16" s="43">
        <f t="shared" si="11"/>
        <v>-13850</v>
      </c>
      <c r="AN16" s="43">
        <f t="shared" si="12"/>
        <v>-13619</v>
      </c>
      <c r="AO16" s="43">
        <f t="shared" si="13"/>
        <v>-11377</v>
      </c>
      <c r="AP16" s="43">
        <f t="shared" si="14"/>
        <v>-12566</v>
      </c>
      <c r="AQ16" s="80">
        <f>SUM(V16:Y16)</f>
        <v>-10133</v>
      </c>
      <c r="AR16" s="43">
        <f>SUM(Z16:AC16)</f>
        <v>-7344</v>
      </c>
      <c r="AS16" s="80">
        <f t="shared" si="1"/>
        <v>-9140</v>
      </c>
      <c r="AT16" s="80">
        <f t="shared" si="15"/>
        <v>0</v>
      </c>
      <c r="AU16" s="43"/>
      <c r="AV16" s="43"/>
      <c r="AW16" s="43"/>
    </row>
    <row r="17" spans="1:49" ht="15.75" hidden="1" outlineLevel="1">
      <c r="A17" s="182" t="s">
        <v>142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/>
      <c r="AI17" s="43">
        <v>-105607</v>
      </c>
      <c r="AJ17" s="43">
        <f>-91815</f>
        <v>-91815</v>
      </c>
      <c r="AK17" s="256"/>
      <c r="AL17" s="43"/>
      <c r="AM17" s="43"/>
      <c r="AN17" s="43"/>
      <c r="AO17" s="43"/>
      <c r="AP17" s="43"/>
      <c r="AQ17" s="80"/>
      <c r="AR17" s="43">
        <f>SUM(Z17:AC17)</f>
        <v>-72165</v>
      </c>
      <c r="AS17" s="80">
        <f t="shared" si="1"/>
        <v>-120370</v>
      </c>
      <c r="AT17" s="80">
        <f t="shared" si="15"/>
        <v>-197422</v>
      </c>
      <c r="AU17" s="43"/>
      <c r="AV17" s="43"/>
      <c r="AW17" s="43"/>
    </row>
    <row r="18" spans="1:49" ht="15.75" hidden="1" outlineLevel="1">
      <c r="A18" s="182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255"/>
      <c r="AL18" s="43">
        <f t="shared" si="10"/>
        <v>-73138</v>
      </c>
      <c r="AM18" s="43">
        <f t="shared" si="11"/>
        <v>-14719</v>
      </c>
      <c r="AN18" s="43">
        <f t="shared" si="12"/>
        <v>-9795</v>
      </c>
      <c r="AO18" s="43">
        <f t="shared" si="13"/>
        <v>-11327</v>
      </c>
      <c r="AP18" s="43">
        <f t="shared" si="14"/>
        <v>-19553</v>
      </c>
      <c r="AQ18" s="80">
        <f>SUM(V18:Y18)</f>
        <v>-33844</v>
      </c>
      <c r="AR18" s="43">
        <f>SUM(Z18:AC18)</f>
        <v>-48581</v>
      </c>
      <c r="AS18" s="80">
        <f t="shared" si="1"/>
        <v>-55655</v>
      </c>
      <c r="AT18" s="80">
        <f t="shared" si="15"/>
        <v>-113109</v>
      </c>
      <c r="AU18" s="95"/>
      <c r="AV18" s="95"/>
      <c r="AW18" s="95"/>
    </row>
    <row r="19" spans="1:49" s="81" customFormat="1" ht="18.75" customHeight="1" collapsed="1">
      <c r="A19" s="257" t="s">
        <v>110</v>
      </c>
      <c r="B19" s="80">
        <v>-22712</v>
      </c>
      <c r="C19" s="80">
        <v>-20389</v>
      </c>
      <c r="D19" s="80">
        <v>-26135</v>
      </c>
      <c r="E19" s="80">
        <v>-97012</v>
      </c>
      <c r="F19" s="80">
        <v>-4037</v>
      </c>
      <c r="G19" s="80">
        <v>-42827</v>
      </c>
      <c r="H19" s="80">
        <v>-54458</v>
      </c>
      <c r="I19" s="80">
        <v>38681</v>
      </c>
      <c r="J19" s="80">
        <v>-11254</v>
      </c>
      <c r="K19" s="80">
        <v>-21365</v>
      </c>
      <c r="L19" s="80">
        <v>-15485</v>
      </c>
      <c r="M19" s="80">
        <v>-21097</v>
      </c>
      <c r="N19" s="80">
        <v>-12643</v>
      </c>
      <c r="O19" s="80">
        <v>-27520</v>
      </c>
      <c r="P19" s="80">
        <v>-21243</v>
      </c>
      <c r="Q19" s="80">
        <v>-25773</v>
      </c>
      <c r="R19" s="80">
        <v>-15161</v>
      </c>
      <c r="S19" s="80">
        <v>-24667</v>
      </c>
      <c r="T19" s="80">
        <v>-18464</v>
      </c>
      <c r="U19" s="80">
        <v>-11840</v>
      </c>
      <c r="V19" s="80">
        <v>-29846</v>
      </c>
      <c r="W19" s="80">
        <f>-43443-45034</f>
        <v>-88477</v>
      </c>
      <c r="X19" s="80">
        <v>-81736</v>
      </c>
      <c r="Y19" s="80">
        <v>-182819</v>
      </c>
      <c r="Z19" s="80">
        <v>-90084</v>
      </c>
      <c r="AA19" s="80">
        <v>-172968</v>
      </c>
      <c r="AB19" s="80">
        <v>-146243.21543312797</v>
      </c>
      <c r="AC19" s="80">
        <v>-240989</v>
      </c>
      <c r="AD19" s="80">
        <f>-24853-77105</f>
        <v>-101958</v>
      </c>
      <c r="AE19" s="80">
        <f>-50224-166787</f>
        <v>-217011</v>
      </c>
      <c r="AF19" s="80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80">
        <f>-205909-20056</f>
        <v>-225965</v>
      </c>
      <c r="AK19" s="258"/>
      <c r="AL19" s="80">
        <f t="shared" si="10"/>
        <v>-166248</v>
      </c>
      <c r="AM19" s="80">
        <f t="shared" si="11"/>
        <v>-62641</v>
      </c>
      <c r="AN19" s="80">
        <f t="shared" si="12"/>
        <v>-69201</v>
      </c>
      <c r="AO19" s="80">
        <f t="shared" si="13"/>
        <v>-87179</v>
      </c>
      <c r="AP19" s="80">
        <f t="shared" si="14"/>
        <v>-70132</v>
      </c>
      <c r="AQ19" s="80">
        <f>SUM(V19:Y19)</f>
        <v>-382878</v>
      </c>
      <c r="AR19" s="43">
        <f>SUM(Z19:AC19)</f>
        <v>-650284.21543312795</v>
      </c>
      <c r="AS19" s="80">
        <f t="shared" si="1"/>
        <v>-760165.94285627012</v>
      </c>
      <c r="AT19" s="80">
        <f t="shared" si="15"/>
        <v>-565562</v>
      </c>
      <c r="AU19" s="95"/>
      <c r="AV19" s="95"/>
      <c r="AW19" s="95"/>
    </row>
    <row r="20" spans="1:49" ht="18.75" customHeight="1">
      <c r="A20" s="259" t="s">
        <v>16</v>
      </c>
      <c r="B20" s="135">
        <v>-11658.268050000001</v>
      </c>
      <c r="C20" s="135">
        <v>-12455.012639999999</v>
      </c>
      <c r="D20" s="135">
        <v>-12962.481670000001</v>
      </c>
      <c r="E20" s="135">
        <v>-9893.2376399999976</v>
      </c>
      <c r="F20" s="135">
        <v>0</v>
      </c>
      <c r="G20" s="135">
        <v>-9580</v>
      </c>
      <c r="H20" s="135">
        <v>-11832</v>
      </c>
      <c r="I20" s="135">
        <v>-4847</v>
      </c>
      <c r="J20" s="135">
        <v>-4947</v>
      </c>
      <c r="K20" s="135">
        <v>-7868</v>
      </c>
      <c r="L20" s="135">
        <v>-13081</v>
      </c>
      <c r="M20" s="135">
        <v>-9555</v>
      </c>
      <c r="N20" s="135">
        <v>-7997</v>
      </c>
      <c r="O20" s="135">
        <v>-15029</v>
      </c>
      <c r="P20" s="135">
        <v>-10028</v>
      </c>
      <c r="Q20" s="135">
        <v>-15535</v>
      </c>
      <c r="R20" s="135">
        <v>-10762</v>
      </c>
      <c r="S20" s="135">
        <v>-16732</v>
      </c>
      <c r="T20" s="135">
        <v>-18352</v>
      </c>
      <c r="U20" s="135">
        <v>-30814</v>
      </c>
      <c r="V20" s="135">
        <v>-14233</v>
      </c>
      <c r="W20" s="135">
        <v>-48719</v>
      </c>
      <c r="X20" s="135">
        <v>-32514</v>
      </c>
      <c r="Y20" s="135">
        <v>-48314</v>
      </c>
      <c r="Z20" s="135">
        <v>-32228</v>
      </c>
      <c r="AA20" s="135">
        <v>-21131</v>
      </c>
      <c r="AB20" s="135">
        <v>-24376</v>
      </c>
      <c r="AC20" s="135">
        <v>-74819.270225658169</v>
      </c>
      <c r="AD20" s="135">
        <v>-33244</v>
      </c>
      <c r="AE20" s="135">
        <v>-82201</v>
      </c>
      <c r="AF20" s="135">
        <v>-78575</v>
      </c>
      <c r="AG20" s="135">
        <v>-127073</v>
      </c>
      <c r="AH20" s="135">
        <v>-120009</v>
      </c>
      <c r="AI20" s="135">
        <v>-157418</v>
      </c>
      <c r="AJ20" s="135">
        <f>-144460</f>
        <v>-144460</v>
      </c>
      <c r="AK20" s="258"/>
      <c r="AL20" s="135">
        <f t="shared" si="10"/>
        <v>-46969</v>
      </c>
      <c r="AM20" s="135">
        <f t="shared" si="11"/>
        <v>-26259</v>
      </c>
      <c r="AN20" s="135">
        <f t="shared" si="12"/>
        <v>-35451</v>
      </c>
      <c r="AO20" s="135">
        <f t="shared" si="13"/>
        <v>-48589</v>
      </c>
      <c r="AP20" s="135">
        <f t="shared" si="14"/>
        <v>-76660</v>
      </c>
      <c r="AQ20" s="167">
        <f>SUM(V20:Y20)</f>
        <v>-143780</v>
      </c>
      <c r="AR20" s="135">
        <f>SUM(Z20:AC20)</f>
        <v>-152554.27022565817</v>
      </c>
      <c r="AS20" s="135">
        <f t="shared" si="1"/>
        <v>-321093</v>
      </c>
      <c r="AT20" s="135">
        <f t="shared" si="15"/>
        <v>-421887</v>
      </c>
      <c r="AU20" s="77"/>
      <c r="AV20" s="77"/>
      <c r="AW20" s="77"/>
    </row>
    <row r="21" spans="1:49" s="5" customFormat="1" ht="15.75">
      <c r="A21" s="161" t="s">
        <v>42</v>
      </c>
      <c r="B21" s="162">
        <f t="shared" ref="B21:F21" si="18">B9+B10+B19+B20</f>
        <v>23296.731950000001</v>
      </c>
      <c r="C21" s="162">
        <f t="shared" si="18"/>
        <v>55157.987359999999</v>
      </c>
      <c r="D21" s="162">
        <f t="shared" si="18"/>
        <v>28537.518329999999</v>
      </c>
      <c r="E21" s="162">
        <f t="shared" si="18"/>
        <v>-88221.237640000021</v>
      </c>
      <c r="F21" s="162">
        <f t="shared" si="18"/>
        <v>816</v>
      </c>
      <c r="G21" s="162">
        <f t="shared" ref="G21:H21" si="19">G9+G10+G19+G20</f>
        <v>-19433</v>
      </c>
      <c r="H21" s="162">
        <f t="shared" si="19"/>
        <v>-28867.949151055902</v>
      </c>
      <c r="I21" s="162">
        <f t="shared" ref="I21:Q21" si="20">I9+I10+I19+I20</f>
        <v>6098.9491510558873</v>
      </c>
      <c r="J21" s="162">
        <f t="shared" si="20"/>
        <v>-25068</v>
      </c>
      <c r="K21" s="162">
        <f t="shared" si="20"/>
        <v>-10695</v>
      </c>
      <c r="L21" s="162">
        <f t="shared" si="20"/>
        <v>14628</v>
      </c>
      <c r="M21" s="162">
        <f t="shared" si="20"/>
        <v>10538</v>
      </c>
      <c r="N21" s="162">
        <f t="shared" si="20"/>
        <v>6546.0656228491862</v>
      </c>
      <c r="O21" s="162">
        <f t="shared" si="20"/>
        <v>23700</v>
      </c>
      <c r="P21" s="162">
        <f t="shared" si="20"/>
        <v>16502</v>
      </c>
      <c r="Q21" s="162">
        <f t="shared" si="20"/>
        <v>52110</v>
      </c>
      <c r="R21" s="162">
        <f t="shared" ref="R21:AA21" si="21">R9+R10+R19+R20</f>
        <v>24666</v>
      </c>
      <c r="S21" s="162">
        <f t="shared" si="21"/>
        <v>93769</v>
      </c>
      <c r="T21" s="162">
        <f t="shared" si="21"/>
        <v>110947</v>
      </c>
      <c r="U21" s="162">
        <f>U9+U10+U19+U20</f>
        <v>95049</v>
      </c>
      <c r="V21" s="162">
        <f>V9+V10+V19+V20</f>
        <v>43457.931489999988</v>
      </c>
      <c r="W21" s="162">
        <f t="shared" si="21"/>
        <v>278868</v>
      </c>
      <c r="X21" s="162">
        <f>X9+X10+X19+X20</f>
        <v>166670.1688249741</v>
      </c>
      <c r="Y21" s="162">
        <f>Y9+Y10+Y19+Y20</f>
        <v>214970.89104842965</v>
      </c>
      <c r="Z21" s="162">
        <f t="shared" si="21"/>
        <v>16336.010373371973</v>
      </c>
      <c r="AA21" s="162">
        <f t="shared" si="21"/>
        <v>62338</v>
      </c>
      <c r="AB21" s="162">
        <f t="shared" ref="AB21" si="22">AB9+AB10+AB19+AB20</f>
        <v>164685.78456687203</v>
      </c>
      <c r="AC21" s="162">
        <f t="shared" ref="AC21" si="23">AC9+AC10+AC19+AC20</f>
        <v>344979.79945434176</v>
      </c>
      <c r="AD21" s="162">
        <f t="shared" ref="AD21" si="24">AD9+AD10+AD19+AD20</f>
        <v>418803</v>
      </c>
      <c r="AE21" s="162">
        <f t="shared" ref="AE21" si="25">AE9+AE10+AE19+AE20</f>
        <v>554274</v>
      </c>
      <c r="AF21" s="162">
        <f t="shared" ref="AF21" si="26">AF9+AF10+AF19+AF20</f>
        <v>486223</v>
      </c>
      <c r="AG21" s="162">
        <f t="shared" ref="AG21" si="27">AG9+AG10+AG19+AG20</f>
        <v>1053305.8321826584</v>
      </c>
      <c r="AH21" s="162">
        <f t="shared" ref="AH21:AJ21" si="28">AH9+AH10+AH19+AH20</f>
        <v>1067900</v>
      </c>
      <c r="AI21" s="162">
        <f t="shared" si="28"/>
        <v>1216649</v>
      </c>
      <c r="AJ21" s="162">
        <f>AJ9+AJ10+AJ19+AJ20</f>
        <v>1373475</v>
      </c>
      <c r="AK21" s="246"/>
      <c r="AL21" s="162">
        <f t="shared" ref="AL21:AO21" si="29">AL9+AL10+AL19+AL20</f>
        <v>18770.999999999971</v>
      </c>
      <c r="AM21" s="162">
        <f t="shared" si="29"/>
        <v>-41386</v>
      </c>
      <c r="AN21" s="162">
        <f t="shared" si="29"/>
        <v>-10597</v>
      </c>
      <c r="AO21" s="162">
        <f t="shared" si="29"/>
        <v>98858.065622849157</v>
      </c>
      <c r="AP21" s="162">
        <f>AP9+AP10+AP19+AP20</f>
        <v>324431</v>
      </c>
      <c r="AQ21" s="162">
        <f>AQ9+AQ10+AQ19+AQ20</f>
        <v>703966.99136340385</v>
      </c>
      <c r="AR21" s="162">
        <f t="shared" ref="AR21:AS21" si="30">AR9+AR10+AR19+AR20</f>
        <v>588339.5943945857</v>
      </c>
      <c r="AS21" s="162">
        <f t="shared" si="30"/>
        <v>2512605.8321826588</v>
      </c>
      <c r="AT21" s="162">
        <f t="shared" si="15"/>
        <v>3658024</v>
      </c>
    </row>
    <row r="22" spans="1:49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255"/>
      <c r="AL22" s="48"/>
      <c r="AM22" s="48"/>
      <c r="AN22" s="48"/>
      <c r="AO22" s="48"/>
      <c r="AP22" s="48"/>
      <c r="AQ22" s="48"/>
      <c r="AR22" s="48"/>
      <c r="AS22" s="48"/>
      <c r="AT22" s="48"/>
    </row>
    <row r="23" spans="1:49" ht="15.75">
      <c r="A23" s="195" t="s">
        <v>40</v>
      </c>
      <c r="B23" s="43">
        <f t="shared" ref="B23:W23" si="31">+SUM(B24:B28)</f>
        <v>-32875</v>
      </c>
      <c r="C23" s="43">
        <f t="shared" si="31"/>
        <v>-41827</v>
      </c>
      <c r="D23" s="43">
        <f t="shared" si="31"/>
        <v>-31297</v>
      </c>
      <c r="E23" s="43">
        <f t="shared" si="31"/>
        <v>-57697</v>
      </c>
      <c r="F23" s="43">
        <f t="shared" si="31"/>
        <v>-19632</v>
      </c>
      <c r="G23" s="43">
        <f t="shared" si="31"/>
        <v>-19000</v>
      </c>
      <c r="H23" s="43">
        <f t="shared" si="31"/>
        <v>-15175.348498718567</v>
      </c>
      <c r="I23" s="43">
        <f t="shared" si="31"/>
        <v>-27351.651501281431</v>
      </c>
      <c r="J23" s="43">
        <f t="shared" si="31"/>
        <v>-15245</v>
      </c>
      <c r="K23" s="43">
        <f t="shared" si="31"/>
        <v>-15017</v>
      </c>
      <c r="L23" s="43">
        <f t="shared" si="31"/>
        <v>-14438</v>
      </c>
      <c r="M23" s="43">
        <f t="shared" si="31"/>
        <v>-29961</v>
      </c>
      <c r="N23" s="43">
        <f t="shared" si="31"/>
        <v>-18859.046400348401</v>
      </c>
      <c r="O23" s="43">
        <f t="shared" si="31"/>
        <v>-27285</v>
      </c>
      <c r="P23" s="43">
        <f t="shared" si="31"/>
        <v>-15090</v>
      </c>
      <c r="Q23" s="43">
        <f t="shared" si="31"/>
        <v>-34605.999999999971</v>
      </c>
      <c r="R23" s="43">
        <f>+SUM(R24:R28)</f>
        <v>-28553</v>
      </c>
      <c r="S23" s="43">
        <f>+SUM(S24:S28)</f>
        <v>-25738</v>
      </c>
      <c r="T23" s="43">
        <f t="shared" ref="T23" si="32">+SUM(T24:T28)</f>
        <v>-23001</v>
      </c>
      <c r="U23" s="43">
        <f>+SUM(U24:U28)</f>
        <v>-38349</v>
      </c>
      <c r="V23" s="43">
        <f t="shared" si="31"/>
        <v>-20375.193146856502</v>
      </c>
      <c r="W23" s="43">
        <f t="shared" si="31"/>
        <v>-32127</v>
      </c>
      <c r="X23" s="43">
        <f t="shared" ref="X23:AB23" si="33">+SUM(X24:X28)</f>
        <v>-28588.021139238685</v>
      </c>
      <c r="Y23" s="43">
        <f t="shared" si="33"/>
        <v>-38545.785713904814</v>
      </c>
      <c r="Z23" s="43">
        <f t="shared" si="33"/>
        <v>-38958.415562649367</v>
      </c>
      <c r="AA23" s="43">
        <f t="shared" si="33"/>
        <v>-27312.943915337921</v>
      </c>
      <c r="AB23" s="43">
        <f t="shared" si="33"/>
        <v>-35290.320012494485</v>
      </c>
      <c r="AC23" s="43">
        <f t="shared" ref="AC23" si="34">+SUM(AC24:AC28)</f>
        <v>-42868.273034975929</v>
      </c>
      <c r="AD23" s="43">
        <f t="shared" ref="AD23" si="35">+SUM(AD24:AD28)</f>
        <v>-51788</v>
      </c>
      <c r="AE23" s="43">
        <f t="shared" ref="AE23" si="36">+SUM(AE24:AE28)</f>
        <v>-45555</v>
      </c>
      <c r="AF23" s="43">
        <f t="shared" ref="AF23" si="37">+SUM(AF24:AF28)</f>
        <v>-41870</v>
      </c>
      <c r="AG23" s="43">
        <f t="shared" ref="AG23" si="38">+SUM(AG24:AG28)</f>
        <v>-65454</v>
      </c>
      <c r="AH23" s="43">
        <f t="shared" ref="AH23:AJ23" si="39">+SUM(AH24:AH28)</f>
        <v>-67534</v>
      </c>
      <c r="AI23" s="43">
        <f t="shared" si="39"/>
        <v>-64073</v>
      </c>
      <c r="AJ23" s="43">
        <f t="shared" si="39"/>
        <v>-59984</v>
      </c>
      <c r="AK23" s="260"/>
      <c r="AL23" s="43">
        <f t="shared" ref="AL23:AL33" si="40">SUM(B23:E23)</f>
        <v>-163696</v>
      </c>
      <c r="AM23" s="43">
        <f t="shared" ref="AM23:AM33" si="41">SUM(F23:I23)</f>
        <v>-81159</v>
      </c>
      <c r="AN23" s="43">
        <f t="shared" ref="AN23:AN33" si="42">SUM(J23:M23)</f>
        <v>-74661</v>
      </c>
      <c r="AO23" s="43">
        <f t="shared" ref="AO23:AO33" si="43">SUM(N23:Q23)</f>
        <v>-95840.046400348365</v>
      </c>
      <c r="AP23" s="43">
        <f t="shared" ref="AP23:AP33" si="44">SUM(R23:U23)</f>
        <v>-115641</v>
      </c>
      <c r="AQ23" s="80">
        <f t="shared" ref="AQ23:AQ31" si="45">SUM(V23:Y23)</f>
        <v>-119636</v>
      </c>
      <c r="AR23" s="43">
        <f>+SUM(AR24:AR28)</f>
        <v>-144429.95252545769</v>
      </c>
      <c r="AS23" s="43">
        <f>SUM(AD23:AG23)</f>
        <v>-204667</v>
      </c>
      <c r="AT23" s="43">
        <f t="shared" si="15"/>
        <v>-191591</v>
      </c>
    </row>
    <row r="24" spans="1:49" ht="15.75">
      <c r="A24" s="182" t="s">
        <v>17</v>
      </c>
      <c r="B24" s="43">
        <v>-5012</v>
      </c>
      <c r="C24" s="43">
        <v>1292</v>
      </c>
      <c r="D24" s="43">
        <v>-1305</v>
      </c>
      <c r="E24" s="43">
        <v>-2241</v>
      </c>
      <c r="F24" s="43">
        <v>-76</v>
      </c>
      <c r="G24" s="43">
        <v>-170</v>
      </c>
      <c r="H24" s="43">
        <v>-1063.8981433742074</v>
      </c>
      <c r="I24" s="43">
        <v>-140.10185662579261</v>
      </c>
      <c r="J24" s="43">
        <v>-178</v>
      </c>
      <c r="K24" s="43">
        <v>-206</v>
      </c>
      <c r="L24" s="43">
        <v>-210</v>
      </c>
      <c r="M24" s="43">
        <v>-203</v>
      </c>
      <c r="N24" s="43">
        <v>-202.72505999999998</v>
      </c>
      <c r="O24" s="43">
        <v>-146</v>
      </c>
      <c r="P24" s="43">
        <v>-241</v>
      </c>
      <c r="Q24" s="43">
        <v>-126</v>
      </c>
      <c r="R24" s="43">
        <v>-203</v>
      </c>
      <c r="S24" s="43">
        <v>-148</v>
      </c>
      <c r="T24" s="43">
        <v>-980</v>
      </c>
      <c r="U24" s="43">
        <v>-1229</v>
      </c>
      <c r="V24" s="43">
        <v>637.33773999999994</v>
      </c>
      <c r="W24" s="43">
        <v>-67</v>
      </c>
      <c r="X24" s="43">
        <v>-199.18946000000005</v>
      </c>
      <c r="Y24" s="43">
        <v>-966.14827999999989</v>
      </c>
      <c r="Z24" s="43">
        <v>-151.32024000000001</v>
      </c>
      <c r="AA24" s="43">
        <v>-68</v>
      </c>
      <c r="AB24" s="43">
        <v>-103.75079000000005</v>
      </c>
      <c r="AC24" s="43">
        <v>-148.43299999999994</v>
      </c>
      <c r="AD24" s="43">
        <v>-6900</v>
      </c>
      <c r="AE24" s="43">
        <v>-937</v>
      </c>
      <c r="AF24" s="43">
        <v>-914</v>
      </c>
      <c r="AG24" s="43">
        <f>-10262-SUM(AD24:AF24)</f>
        <v>-1511</v>
      </c>
      <c r="AH24" s="43">
        <v>-6955</v>
      </c>
      <c r="AI24" s="43">
        <v>-7168</v>
      </c>
      <c r="AJ24" s="43">
        <f>-298</f>
        <v>-298</v>
      </c>
      <c r="AK24" s="255"/>
      <c r="AL24" s="43">
        <f t="shared" si="40"/>
        <v>-7266</v>
      </c>
      <c r="AM24" s="43">
        <f t="shared" si="41"/>
        <v>-1450</v>
      </c>
      <c r="AN24" s="43">
        <f t="shared" si="42"/>
        <v>-797</v>
      </c>
      <c r="AO24" s="43">
        <f t="shared" si="43"/>
        <v>-715.72505999999998</v>
      </c>
      <c r="AP24" s="43">
        <f t="shared" si="44"/>
        <v>-2560</v>
      </c>
      <c r="AQ24" s="80">
        <f t="shared" si="45"/>
        <v>-595</v>
      </c>
      <c r="AR24" s="43">
        <f t="shared" ref="AR24:AR32" si="46">SUM(Z24:AC24)</f>
        <v>-471.50403</v>
      </c>
      <c r="AS24" s="43">
        <f>SUM(AD24:AG24)</f>
        <v>-10262</v>
      </c>
      <c r="AT24" s="43">
        <f t="shared" si="15"/>
        <v>-14421</v>
      </c>
    </row>
    <row r="25" spans="1:49" ht="15.75">
      <c r="A25" s="182" t="s">
        <v>18</v>
      </c>
      <c r="B25" s="43">
        <v>-10773</v>
      </c>
      <c r="C25" s="43">
        <v>-9771</v>
      </c>
      <c r="D25" s="43">
        <v>-5649</v>
      </c>
      <c r="E25" s="43">
        <v>-23213</v>
      </c>
      <c r="F25" s="43">
        <v>-6698</v>
      </c>
      <c r="G25" s="43">
        <v>-5910</v>
      </c>
      <c r="H25" s="43">
        <v>-4513.3151914404698</v>
      </c>
      <c r="I25" s="43">
        <v>-10750.68480855953</v>
      </c>
      <c r="J25" s="43">
        <v>-5903</v>
      </c>
      <c r="K25" s="43">
        <v>-4242</v>
      </c>
      <c r="L25" s="43">
        <v>-5179</v>
      </c>
      <c r="M25" s="43">
        <v>-12438</v>
      </c>
      <c r="N25" s="43">
        <v>-5330.3492865168027</v>
      </c>
      <c r="O25" s="43">
        <v>-13021</v>
      </c>
      <c r="P25" s="43">
        <v>-5810</v>
      </c>
      <c r="Q25" s="43">
        <v>-13740</v>
      </c>
      <c r="R25" s="43">
        <v>-13042</v>
      </c>
      <c r="S25" s="43">
        <v>-9176</v>
      </c>
      <c r="T25" s="43">
        <v>-8635</v>
      </c>
      <c r="U25" s="43">
        <v>-23625</v>
      </c>
      <c r="V25" s="43">
        <v>-10572.9809704609</v>
      </c>
      <c r="W25" s="43">
        <v>-10863</v>
      </c>
      <c r="X25" s="43">
        <v>-15998.831679238683</v>
      </c>
      <c r="Y25" s="43">
        <v>-10810.187350300417</v>
      </c>
      <c r="Z25" s="80">
        <v>-10554.334318223029</v>
      </c>
      <c r="AA25" s="80">
        <v>-4625.5021045837329</v>
      </c>
      <c r="AB25" s="80">
        <v>-11852.450494429901</v>
      </c>
      <c r="AC25" s="80">
        <v>-10820.511651106008</v>
      </c>
      <c r="AD25" s="80">
        <v>-23634</v>
      </c>
      <c r="AE25" s="80">
        <v>-28057</v>
      </c>
      <c r="AF25" s="80">
        <v>-27050</v>
      </c>
      <c r="AG25" s="43">
        <f>-114845-SUM(AD25:AF25)</f>
        <v>-36104</v>
      </c>
      <c r="AH25" s="43">
        <v>-18842</v>
      </c>
      <c r="AI25" s="43">
        <v>-36471</v>
      </c>
      <c r="AJ25" s="43">
        <f>-25677</f>
        <v>-25677</v>
      </c>
      <c r="AK25" s="256"/>
      <c r="AL25" s="43">
        <f t="shared" si="40"/>
        <v>-49406</v>
      </c>
      <c r="AM25" s="43">
        <f t="shared" si="41"/>
        <v>-27872</v>
      </c>
      <c r="AN25" s="43">
        <f t="shared" si="42"/>
        <v>-27762</v>
      </c>
      <c r="AO25" s="43">
        <f t="shared" si="43"/>
        <v>-37901.349286516801</v>
      </c>
      <c r="AP25" s="43">
        <f t="shared" si="44"/>
        <v>-54478</v>
      </c>
      <c r="AQ25" s="80">
        <f t="shared" si="45"/>
        <v>-48245</v>
      </c>
      <c r="AR25" s="43">
        <f t="shared" si="46"/>
        <v>-37852.798568342667</v>
      </c>
      <c r="AS25" s="43">
        <f t="shared" si="1"/>
        <v>-114845</v>
      </c>
      <c r="AT25" s="43">
        <f t="shared" si="15"/>
        <v>-80990</v>
      </c>
    </row>
    <row r="26" spans="1:49" ht="15.75">
      <c r="A26" s="182" t="s">
        <v>19</v>
      </c>
      <c r="B26" s="43">
        <v>-13659</v>
      </c>
      <c r="C26" s="43">
        <v>-3299</v>
      </c>
      <c r="D26" s="43">
        <v>-8229</v>
      </c>
      <c r="E26" s="43">
        <v>-19329</v>
      </c>
      <c r="F26" s="43">
        <v>-6445</v>
      </c>
      <c r="G26" s="43">
        <v>-2540</v>
      </c>
      <c r="H26" s="43">
        <v>-1682.8606923928401</v>
      </c>
      <c r="I26" s="43">
        <v>-1497.1393076071599</v>
      </c>
      <c r="J26" s="43">
        <v>-2262</v>
      </c>
      <c r="K26" s="43">
        <v>-2969</v>
      </c>
      <c r="L26" s="43">
        <v>-3600</v>
      </c>
      <c r="M26" s="43">
        <v>-2576</v>
      </c>
      <c r="N26" s="43">
        <v>-2703.5657219184691</v>
      </c>
      <c r="O26" s="43">
        <v>-3978</v>
      </c>
      <c r="P26" s="43">
        <v>-3254</v>
      </c>
      <c r="Q26" s="43">
        <v>-3250.0000000000005</v>
      </c>
      <c r="R26" s="43">
        <v>-3784</v>
      </c>
      <c r="S26" s="43">
        <v>-5823</v>
      </c>
      <c r="T26" s="43">
        <v>-5696</v>
      </c>
      <c r="U26" s="43">
        <v>-4002</v>
      </c>
      <c r="V26" s="43">
        <v>-2949.8020086040628</v>
      </c>
      <c r="W26" s="43">
        <v>-11175</v>
      </c>
      <c r="X26" s="43">
        <v>-188</v>
      </c>
      <c r="Y26" s="43">
        <v>-10834.197991395937</v>
      </c>
      <c r="Z26" s="80">
        <v>-9495.0604395003629</v>
      </c>
      <c r="AA26" s="80">
        <v>-9320.2256738829128</v>
      </c>
      <c r="AB26" s="80">
        <v>-9949.1187280645827</v>
      </c>
      <c r="AC26" s="80">
        <v>-14722.152591794093</v>
      </c>
      <c r="AD26" s="80">
        <v>-3364</v>
      </c>
      <c r="AE26" s="80">
        <v>-7360</v>
      </c>
      <c r="AF26" s="80">
        <v>-6671</v>
      </c>
      <c r="AG26" s="43">
        <f>-25152-SUM(AD26:AF26)</f>
        <v>-7757</v>
      </c>
      <c r="AH26" s="43">
        <v>-22589</v>
      </c>
      <c r="AI26" s="43">
        <v>-12671</v>
      </c>
      <c r="AJ26" s="43">
        <f>-11493</f>
        <v>-11493</v>
      </c>
      <c r="AK26" s="256"/>
      <c r="AL26" s="43">
        <f t="shared" si="40"/>
        <v>-44516</v>
      </c>
      <c r="AM26" s="43">
        <f t="shared" si="41"/>
        <v>-12165</v>
      </c>
      <c r="AN26" s="43">
        <f t="shared" si="42"/>
        <v>-11407</v>
      </c>
      <c r="AO26" s="43">
        <f t="shared" si="43"/>
        <v>-13185.565721918469</v>
      </c>
      <c r="AP26" s="43">
        <f t="shared" si="44"/>
        <v>-19305</v>
      </c>
      <c r="AQ26" s="80">
        <f t="shared" si="45"/>
        <v>-25147</v>
      </c>
      <c r="AR26" s="80">
        <f t="shared" si="46"/>
        <v>-43486.557433241949</v>
      </c>
      <c r="AS26" s="80">
        <f t="shared" si="1"/>
        <v>-25152</v>
      </c>
      <c r="AT26" s="80">
        <f t="shared" si="15"/>
        <v>-46753</v>
      </c>
    </row>
    <row r="27" spans="1:49" ht="15.75">
      <c r="A27" s="182" t="s">
        <v>20</v>
      </c>
      <c r="B27" s="43">
        <v>-2793</v>
      </c>
      <c r="C27" s="43">
        <v>-27707</v>
      </c>
      <c r="D27" s="43">
        <v>-15756</v>
      </c>
      <c r="E27" s="43">
        <v>-11930</v>
      </c>
      <c r="F27" s="43">
        <v>-5812</v>
      </c>
      <c r="G27" s="43">
        <v>-9555</v>
      </c>
      <c r="H27" s="43">
        <v>-6999.5016226960506</v>
      </c>
      <c r="I27" s="43">
        <v>-11679.498377303949</v>
      </c>
      <c r="J27" s="43">
        <v>-6550</v>
      </c>
      <c r="K27" s="43">
        <v>-7307</v>
      </c>
      <c r="L27" s="43">
        <v>-4949</v>
      </c>
      <c r="M27" s="43">
        <v>-14501</v>
      </c>
      <c r="N27" s="43">
        <v>-10198.285145040903</v>
      </c>
      <c r="O27" s="43">
        <v>-10030</v>
      </c>
      <c r="P27" s="43">
        <v>-4242</v>
      </c>
      <c r="Q27" s="43">
        <v>-15922.999999999967</v>
      </c>
      <c r="R27" s="43">
        <v>-10720</v>
      </c>
      <c r="S27" s="43">
        <v>-9095</v>
      </c>
      <c r="T27" s="43">
        <v>-4761</v>
      </c>
      <c r="U27" s="43">
        <v>-9175</v>
      </c>
      <c r="V27" s="43">
        <v>-6790.6546626295376</v>
      </c>
      <c r="W27" s="43">
        <v>-6871</v>
      </c>
      <c r="X27" s="43">
        <v>-12711</v>
      </c>
      <c r="Y27" s="43">
        <v>-8146.3453373704615</v>
      </c>
      <c r="Z27" s="43">
        <v>-16461.293817592978</v>
      </c>
      <c r="AA27" s="43">
        <v>-11796.669628267275</v>
      </c>
      <c r="AB27" s="43">
        <v>-5632</v>
      </c>
      <c r="AC27" s="43">
        <v>-12351.306268458829</v>
      </c>
      <c r="AD27" s="43">
        <v>-12131</v>
      </c>
      <c r="AE27" s="43">
        <v>-11779</v>
      </c>
      <c r="AF27" s="43">
        <v>-6965</v>
      </c>
      <c r="AG27" s="43">
        <f>-47713-SUM(AD27:AF27)</f>
        <v>-16838</v>
      </c>
      <c r="AH27" s="43">
        <v>-15685</v>
      </c>
      <c r="AI27" s="43">
        <v>-2021</v>
      </c>
      <c r="AJ27" s="43">
        <f>-20206</f>
        <v>-20206</v>
      </c>
      <c r="AK27" s="256"/>
      <c r="AL27" s="43">
        <f t="shared" si="40"/>
        <v>-58186</v>
      </c>
      <c r="AM27" s="43">
        <f t="shared" si="41"/>
        <v>-34046</v>
      </c>
      <c r="AN27" s="43">
        <f t="shared" si="42"/>
        <v>-33307</v>
      </c>
      <c r="AO27" s="43">
        <f t="shared" si="43"/>
        <v>-40393.285145040871</v>
      </c>
      <c r="AP27" s="43">
        <f t="shared" si="44"/>
        <v>-33751</v>
      </c>
      <c r="AQ27" s="80">
        <f t="shared" si="45"/>
        <v>-34519</v>
      </c>
      <c r="AR27" s="43">
        <f t="shared" si="46"/>
        <v>-46241.269714319082</v>
      </c>
      <c r="AS27" s="43">
        <f t="shared" si="1"/>
        <v>-47713</v>
      </c>
      <c r="AT27" s="43">
        <f t="shared" si="15"/>
        <v>-37912</v>
      </c>
    </row>
    <row r="28" spans="1:49" ht="15.75">
      <c r="A28" s="182" t="s">
        <v>21</v>
      </c>
      <c r="B28" s="43">
        <v>-638</v>
      </c>
      <c r="C28" s="43">
        <v>-2342</v>
      </c>
      <c r="D28" s="43">
        <v>-358</v>
      </c>
      <c r="E28" s="43">
        <v>-984</v>
      </c>
      <c r="F28" s="43">
        <v>-601</v>
      </c>
      <c r="G28" s="43">
        <v>-825</v>
      </c>
      <c r="H28" s="43">
        <v>-915.77284881499997</v>
      </c>
      <c r="I28" s="43">
        <v>-3284.2271511849999</v>
      </c>
      <c r="J28" s="43">
        <v>-352</v>
      </c>
      <c r="K28" s="43">
        <v>-293</v>
      </c>
      <c r="L28" s="43">
        <v>-500</v>
      </c>
      <c r="M28" s="43">
        <v>-243</v>
      </c>
      <c r="N28" s="43">
        <v>-424.12118687222284</v>
      </c>
      <c r="O28" s="43">
        <v>-110</v>
      </c>
      <c r="P28" s="43">
        <v>-1543</v>
      </c>
      <c r="Q28" s="43">
        <v>-1566.9999999999998</v>
      </c>
      <c r="R28" s="43">
        <v>-804</v>
      </c>
      <c r="S28" s="43">
        <v>-1496</v>
      </c>
      <c r="T28" s="43">
        <v>-2929</v>
      </c>
      <c r="U28" s="43">
        <v>-318</v>
      </c>
      <c r="V28" s="43">
        <v>-699.09324516200013</v>
      </c>
      <c r="W28" s="43">
        <v>-3151</v>
      </c>
      <c r="X28" s="43">
        <v>509</v>
      </c>
      <c r="Y28" s="43">
        <v>-7788.9067548379999</v>
      </c>
      <c r="Z28" s="43">
        <v>-2296.4067473329997</v>
      </c>
      <c r="AA28" s="43">
        <v>-1502.5465086040003</v>
      </c>
      <c r="AB28" s="43">
        <v>-7753</v>
      </c>
      <c r="AC28" s="43">
        <v>-4825.8695236170006</v>
      </c>
      <c r="AD28" s="43">
        <v>-5759</v>
      </c>
      <c r="AE28" s="43">
        <v>2578</v>
      </c>
      <c r="AF28" s="43">
        <v>-270</v>
      </c>
      <c r="AG28" s="43">
        <f>-6695-SUM(AD28:AF28)</f>
        <v>-3244</v>
      </c>
      <c r="AH28" s="43">
        <v>-3463</v>
      </c>
      <c r="AI28" s="43">
        <v>-5742</v>
      </c>
      <c r="AJ28" s="43">
        <f>-2310</f>
        <v>-2310</v>
      </c>
      <c r="AK28" s="256"/>
      <c r="AL28" s="43">
        <f t="shared" si="40"/>
        <v>-4322</v>
      </c>
      <c r="AM28" s="43">
        <f t="shared" si="41"/>
        <v>-5626</v>
      </c>
      <c r="AN28" s="43">
        <f t="shared" si="42"/>
        <v>-1388</v>
      </c>
      <c r="AO28" s="43">
        <f t="shared" si="43"/>
        <v>-3644.121186872223</v>
      </c>
      <c r="AP28" s="43">
        <f t="shared" si="44"/>
        <v>-5547</v>
      </c>
      <c r="AQ28" s="80">
        <f t="shared" si="45"/>
        <v>-11130</v>
      </c>
      <c r="AR28" s="43">
        <f t="shared" si="46"/>
        <v>-16377.822779554001</v>
      </c>
      <c r="AS28" s="43">
        <f t="shared" si="1"/>
        <v>-6695</v>
      </c>
      <c r="AT28" s="43">
        <f t="shared" si="15"/>
        <v>-11515</v>
      </c>
    </row>
    <row r="29" spans="1:49" s="81" customFormat="1" ht="15.75">
      <c r="A29" s="261" t="s">
        <v>110</v>
      </c>
      <c r="B29" s="80">
        <v>-2722</v>
      </c>
      <c r="C29" s="80">
        <v>-2754</v>
      </c>
      <c r="D29" s="80">
        <v>-2132</v>
      </c>
      <c r="E29" s="80">
        <v>-2482</v>
      </c>
      <c r="F29" s="80">
        <v>-814</v>
      </c>
      <c r="G29" s="80">
        <v>-857</v>
      </c>
      <c r="H29" s="80">
        <v>-811</v>
      </c>
      <c r="I29" s="80">
        <v>-713</v>
      </c>
      <c r="J29" s="80">
        <v>-327</v>
      </c>
      <c r="K29" s="80">
        <v>-34</v>
      </c>
      <c r="L29" s="80">
        <v>37</v>
      </c>
      <c r="M29" s="80">
        <v>-44</v>
      </c>
      <c r="N29" s="80">
        <v>-72</v>
      </c>
      <c r="O29" s="80">
        <v>-55</v>
      </c>
      <c r="P29" s="80">
        <v>-70</v>
      </c>
      <c r="Q29" s="80">
        <v>-2079.0000000000005</v>
      </c>
      <c r="R29" s="80">
        <v>-558</v>
      </c>
      <c r="S29" s="80">
        <v>-598</v>
      </c>
      <c r="T29" s="80">
        <v>-665</v>
      </c>
      <c r="U29" s="80">
        <v>-509</v>
      </c>
      <c r="V29" s="80">
        <v>-1394.42337</v>
      </c>
      <c r="W29" s="80">
        <v>-2066</v>
      </c>
      <c r="X29" s="80">
        <v>-2383</v>
      </c>
      <c r="Y29" s="80">
        <v>-120236.57663</v>
      </c>
      <c r="Z29" s="80">
        <v>-41570.557752875196</v>
      </c>
      <c r="AA29" s="80">
        <v>-46956</v>
      </c>
      <c r="AB29" s="80">
        <v>-54578</v>
      </c>
      <c r="AC29" s="80">
        <v>-50411.13537574996</v>
      </c>
      <c r="AD29" s="80">
        <v>-29992</v>
      </c>
      <c r="AE29" s="80">
        <v>-25112</v>
      </c>
      <c r="AF29" s="80">
        <v>-28438.443327483983</v>
      </c>
      <c r="AG29" s="43">
        <v>-27430.609346608981</v>
      </c>
      <c r="AH29" s="43">
        <v>-22650</v>
      </c>
      <c r="AI29" s="43">
        <v>-20741</v>
      </c>
      <c r="AJ29" s="43">
        <f>-39137</f>
        <v>-39137</v>
      </c>
      <c r="AK29" s="256"/>
      <c r="AL29" s="80">
        <f t="shared" si="40"/>
        <v>-10090</v>
      </c>
      <c r="AM29" s="80">
        <f t="shared" si="41"/>
        <v>-3195</v>
      </c>
      <c r="AN29" s="80">
        <f t="shared" si="42"/>
        <v>-368</v>
      </c>
      <c r="AO29" s="80">
        <f t="shared" si="43"/>
        <v>-2276.0000000000005</v>
      </c>
      <c r="AP29" s="80">
        <f t="shared" si="44"/>
        <v>-2330</v>
      </c>
      <c r="AQ29" s="80">
        <f>SUM(V29:Y29)</f>
        <v>-126080</v>
      </c>
      <c r="AR29" s="43">
        <f t="shared" si="46"/>
        <v>-193515.69312862516</v>
      </c>
      <c r="AS29" s="43">
        <f t="shared" si="1"/>
        <v>-110973.05267409296</v>
      </c>
      <c r="AT29" s="43">
        <f t="shared" si="15"/>
        <v>-82528</v>
      </c>
    </row>
    <row r="30" spans="1:49" s="81" customFormat="1" ht="15.75">
      <c r="A30" s="262" t="s">
        <v>112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-3470</v>
      </c>
      <c r="T30" s="43">
        <v>-1380</v>
      </c>
      <c r="U30" s="43">
        <v>0</v>
      </c>
      <c r="V30" s="43">
        <v>0</v>
      </c>
      <c r="W30" s="43">
        <v>0</v>
      </c>
      <c r="X30" s="43">
        <v>0</v>
      </c>
      <c r="Y30" s="43">
        <v>568370</v>
      </c>
      <c r="Z30" s="43">
        <v>30</v>
      </c>
      <c r="AA30" s="43">
        <v>0</v>
      </c>
      <c r="AB30" s="43">
        <v>660</v>
      </c>
      <c r="AC30" s="43">
        <v>-55861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256"/>
      <c r="AL30" s="80">
        <f t="shared" si="40"/>
        <v>0</v>
      </c>
      <c r="AM30" s="80">
        <f t="shared" si="41"/>
        <v>0</v>
      </c>
      <c r="AN30" s="80">
        <f t="shared" si="42"/>
        <v>0</v>
      </c>
      <c r="AO30" s="80">
        <f t="shared" si="43"/>
        <v>0</v>
      </c>
      <c r="AP30" s="80">
        <f t="shared" si="44"/>
        <v>-4850</v>
      </c>
      <c r="AQ30" s="80">
        <f t="shared" si="45"/>
        <v>568370</v>
      </c>
      <c r="AR30" s="43">
        <f t="shared" si="46"/>
        <v>-55171</v>
      </c>
      <c r="AS30" s="43">
        <f t="shared" si="1"/>
        <v>0</v>
      </c>
      <c r="AT30" s="43">
        <f t="shared" si="15"/>
        <v>0</v>
      </c>
    </row>
    <row r="31" spans="1:49" ht="15.75">
      <c r="A31" s="262" t="s">
        <v>32</v>
      </c>
      <c r="B31" s="43">
        <v>0</v>
      </c>
      <c r="C31" s="43">
        <v>0</v>
      </c>
      <c r="D31" s="43">
        <v>3156</v>
      </c>
      <c r="E31" s="43">
        <v>-6759.7611900000002</v>
      </c>
      <c r="F31" s="43">
        <v>0</v>
      </c>
      <c r="G31" s="43">
        <v>18416</v>
      </c>
      <c r="H31" s="43">
        <v>-18415.700110000013</v>
      </c>
      <c r="I31" s="43">
        <v>192157</v>
      </c>
      <c r="J31" s="43">
        <v>0</v>
      </c>
      <c r="K31" s="43">
        <v>-6712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-89</v>
      </c>
      <c r="V31" s="43">
        <v>5</v>
      </c>
      <c r="W31" s="43">
        <v>5</v>
      </c>
      <c r="X31" s="43">
        <v>6.3230099999999982</v>
      </c>
      <c r="Y31" s="43">
        <v>-27652</v>
      </c>
      <c r="Z31" s="43">
        <v>-6346.9083499999997</v>
      </c>
      <c r="AA31" s="43">
        <v>6349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256"/>
      <c r="AL31" s="43">
        <f t="shared" si="40"/>
        <v>-3603.7611900000002</v>
      </c>
      <c r="AM31" s="43">
        <f t="shared" si="41"/>
        <v>192157.29988999999</v>
      </c>
      <c r="AN31" s="43">
        <f t="shared" si="42"/>
        <v>-6712</v>
      </c>
      <c r="AO31" s="43">
        <f t="shared" si="43"/>
        <v>0</v>
      </c>
      <c r="AP31" s="43">
        <f t="shared" si="44"/>
        <v>-89</v>
      </c>
      <c r="AQ31" s="80">
        <f t="shared" si="45"/>
        <v>-27635.67699</v>
      </c>
      <c r="AR31" s="43">
        <f t="shared" si="46"/>
        <v>2.0916500000002998</v>
      </c>
      <c r="AS31" s="43">
        <f t="shared" si="1"/>
        <v>0</v>
      </c>
      <c r="AT31" s="43">
        <f t="shared" si="15"/>
        <v>0</v>
      </c>
    </row>
    <row r="32" spans="1:49" ht="15.75">
      <c r="A32" s="262" t="s">
        <v>29</v>
      </c>
      <c r="B32" s="43">
        <v>22654</v>
      </c>
      <c r="C32" s="43">
        <v>301</v>
      </c>
      <c r="D32" s="43">
        <v>1278</v>
      </c>
      <c r="E32" s="43">
        <v>-15821</v>
      </c>
      <c r="F32" s="43">
        <v>-18568</v>
      </c>
      <c r="G32" s="43">
        <v>14608</v>
      </c>
      <c r="H32" s="43">
        <v>31491</v>
      </c>
      <c r="I32" s="43">
        <v>-9732.8329999999987</v>
      </c>
      <c r="J32" s="43">
        <v>-2168</v>
      </c>
      <c r="K32" s="43">
        <v>16977</v>
      </c>
      <c r="L32" s="43">
        <v>-16333</v>
      </c>
      <c r="M32" s="43">
        <v>352945</v>
      </c>
      <c r="N32" s="43">
        <v>105.63762258064526</v>
      </c>
      <c r="O32" s="43">
        <v>42324</v>
      </c>
      <c r="P32" s="43">
        <v>-1848</v>
      </c>
      <c r="Q32" s="43">
        <v>885.52206480286031</v>
      </c>
      <c r="R32" s="43">
        <f>3533-SUM(R30:R31)</f>
        <v>3533</v>
      </c>
      <c r="S32" s="43">
        <f>-4120-SUM(S30:S31)</f>
        <v>-650</v>
      </c>
      <c r="T32" s="43">
        <f>-15903-SUM(T30:T31)</f>
        <v>-14523</v>
      </c>
      <c r="U32" s="43">
        <f>-3355-SUM(U30:U31)</f>
        <v>-3266</v>
      </c>
      <c r="V32" s="43">
        <v>303</v>
      </c>
      <c r="W32" s="43">
        <v>-32578</v>
      </c>
      <c r="X32" s="43">
        <f>-30241-6</f>
        <v>-30247</v>
      </c>
      <c r="Y32" s="43">
        <f>-58200.53802125-7</f>
        <v>-58207.538021250002</v>
      </c>
      <c r="Z32" s="43">
        <v>121419.76392089897</v>
      </c>
      <c r="AA32" s="43">
        <v>107472.94552633207</v>
      </c>
      <c r="AB32" s="43">
        <v>32547.706174009894</v>
      </c>
      <c r="AC32" s="43">
        <v>486082.96915832418</v>
      </c>
      <c r="AD32" s="43">
        <v>-20250</v>
      </c>
      <c r="AE32" s="43">
        <v>-62187</v>
      </c>
      <c r="AF32" s="43">
        <f>25957-10143</f>
        <v>15814</v>
      </c>
      <c r="AG32" s="43">
        <f>-8899</f>
        <v>-8899</v>
      </c>
      <c r="AH32" s="43">
        <v>-27005</v>
      </c>
      <c r="AI32" s="43">
        <v>-109192</v>
      </c>
      <c r="AJ32" s="43">
        <f>3238</f>
        <v>3238</v>
      </c>
      <c r="AK32" s="256"/>
      <c r="AL32" s="43">
        <f t="shared" si="40"/>
        <v>8412</v>
      </c>
      <c r="AM32" s="43">
        <f t="shared" si="41"/>
        <v>17798.167000000001</v>
      </c>
      <c r="AN32" s="43">
        <f t="shared" si="42"/>
        <v>351421</v>
      </c>
      <c r="AO32" s="43">
        <f t="shared" si="43"/>
        <v>41467.159687383508</v>
      </c>
      <c r="AP32" s="43">
        <f t="shared" si="44"/>
        <v>-14906</v>
      </c>
      <c r="AQ32" s="80">
        <f t="shared" ref="AQ32" si="47">SUM(V32:Y32)</f>
        <v>-120729.53802125</v>
      </c>
      <c r="AR32" s="43">
        <f t="shared" si="46"/>
        <v>747523.38477956504</v>
      </c>
      <c r="AS32" s="80">
        <f>SUM(AD32:AG32)</f>
        <v>-75522</v>
      </c>
      <c r="AT32" s="80">
        <f t="shared" si="15"/>
        <v>-132959</v>
      </c>
    </row>
    <row r="33" spans="1:46" s="17" customFormat="1" ht="15.75">
      <c r="A33" s="261" t="s">
        <v>35</v>
      </c>
      <c r="B33" s="80">
        <v>-7110</v>
      </c>
      <c r="C33" s="80">
        <v>-1637</v>
      </c>
      <c r="D33" s="80">
        <v>20867</v>
      </c>
      <c r="E33" s="80">
        <f>3752-1039</f>
        <v>2713</v>
      </c>
      <c r="F33" s="80">
        <v>-15804</v>
      </c>
      <c r="G33" s="80">
        <v>-12127</v>
      </c>
      <c r="H33" s="80">
        <v>29111</v>
      </c>
      <c r="I33" s="80">
        <f>19500-3989</f>
        <v>15511</v>
      </c>
      <c r="J33" s="80">
        <v>-22219</v>
      </c>
      <c r="K33" s="80">
        <v>-35877</v>
      </c>
      <c r="L33" s="80">
        <v>109994</v>
      </c>
      <c r="M33" s="80">
        <f>-58031-6043</f>
        <v>-64074</v>
      </c>
      <c r="N33" s="80">
        <v>21602</v>
      </c>
      <c r="O33" s="80">
        <v>10692</v>
      </c>
      <c r="P33" s="80">
        <v>14224</v>
      </c>
      <c r="Q33" s="80">
        <f>-40069-20224</f>
        <v>-60293</v>
      </c>
      <c r="R33" s="80">
        <v>-27859</v>
      </c>
      <c r="S33" s="80">
        <v>13368</v>
      </c>
      <c r="T33" s="80">
        <v>27044</v>
      </c>
      <c r="U33" s="80">
        <v>38317</v>
      </c>
      <c r="V33" s="80">
        <f>+SUM(V34:V35)</f>
        <v>-140139.25098636447</v>
      </c>
      <c r="W33" s="80">
        <f>68899-80553</f>
        <v>-11654</v>
      </c>
      <c r="X33" s="80">
        <v>-168878</v>
      </c>
      <c r="Y33" s="80">
        <v>-16582.749013635563</v>
      </c>
      <c r="Z33" s="80">
        <v>-103482.87228324357</v>
      </c>
      <c r="AA33" s="80">
        <v>-224644</v>
      </c>
      <c r="AB33" s="80">
        <v>-182181.56236137112</v>
      </c>
      <c r="AC33" s="80">
        <v>51639.485327776056</v>
      </c>
      <c r="AD33" s="80">
        <f>-416202+54154</f>
        <v>-362048</v>
      </c>
      <c r="AE33" s="80">
        <f>519304-378883</f>
        <v>140421</v>
      </c>
      <c r="AF33" s="80">
        <f>220610-484917</f>
        <v>-264307</v>
      </c>
      <c r="AG33" s="80">
        <f t="shared" ref="AG33" si="48">+SUM(AG34:AG35)</f>
        <v>-136388.03108174179</v>
      </c>
      <c r="AH33" s="80">
        <f t="shared" ref="AH33:AJ33" si="49">+SUM(AH34:AH35)</f>
        <v>-45470</v>
      </c>
      <c r="AI33" s="80">
        <f t="shared" si="49"/>
        <v>-191898</v>
      </c>
      <c r="AJ33" s="80">
        <f>+SUM(AJ34:AJ35)</f>
        <v>-31198</v>
      </c>
      <c r="AK33" s="256"/>
      <c r="AL33" s="43">
        <f t="shared" si="40"/>
        <v>14833</v>
      </c>
      <c r="AM33" s="43">
        <f t="shared" si="41"/>
        <v>16691</v>
      </c>
      <c r="AN33" s="43">
        <f t="shared" si="42"/>
        <v>-12176</v>
      </c>
      <c r="AO33" s="43">
        <f t="shared" si="43"/>
        <v>-13775</v>
      </c>
      <c r="AP33" s="43">
        <f t="shared" si="44"/>
        <v>50870</v>
      </c>
      <c r="AQ33" s="80">
        <f t="shared" ref="AQ33:AQ35" si="50">SUM(V33:Y33)</f>
        <v>-337254</v>
      </c>
      <c r="AR33" s="43">
        <f t="shared" ref="AR33:AR35" si="51">SUM(Z33:AC33)</f>
        <v>-458668.94931683864</v>
      </c>
      <c r="AS33" s="80">
        <f>SUM(AD33:AG33)</f>
        <v>-622322.03108174179</v>
      </c>
      <c r="AT33" s="80">
        <f>SUM(AH33:AJ33)</f>
        <v>-268566</v>
      </c>
    </row>
    <row r="34" spans="1:46" s="17" customFormat="1" ht="15.75" outlineLevel="1">
      <c r="A34" s="278" t="s">
        <v>159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>
        <v>60977.711437288999</v>
      </c>
      <c r="W34" s="80">
        <v>68899.008217087132</v>
      </c>
      <c r="X34" s="80">
        <v>69774.004810626066</v>
      </c>
      <c r="Y34" s="80">
        <v>166001.23191740364</v>
      </c>
      <c r="Z34" s="80">
        <v>654266.83103519946</v>
      </c>
      <c r="AA34" s="80">
        <v>105078.45929666609</v>
      </c>
      <c r="AB34" s="80">
        <v>275498.01967086724</v>
      </c>
      <c r="AC34" s="80">
        <v>434308.04201282817</v>
      </c>
      <c r="AD34" s="80">
        <v>54153.922829827061</v>
      </c>
      <c r="AE34" s="80">
        <v>519303.81441254402</v>
      </c>
      <c r="AF34" s="80">
        <v>217303.17008906987</v>
      </c>
      <c r="AG34" s="80">
        <v>155774.76822776126</v>
      </c>
      <c r="AH34" s="80">
        <v>312508</v>
      </c>
      <c r="AI34" s="80">
        <v>-139916</v>
      </c>
      <c r="AJ34" s="80">
        <f>156263</f>
        <v>156263</v>
      </c>
      <c r="AK34" s="256"/>
      <c r="AL34" s="43"/>
      <c r="AM34" s="43"/>
      <c r="AN34" s="43"/>
      <c r="AO34" s="43"/>
      <c r="AP34" s="43"/>
      <c r="AQ34" s="80">
        <f t="shared" si="50"/>
        <v>365651.95638240583</v>
      </c>
      <c r="AR34" s="43">
        <f t="shared" si="51"/>
        <v>1469151.352015561</v>
      </c>
      <c r="AS34" s="80">
        <f t="shared" ref="AS34:AS35" si="52">SUM(AD34:AG34)</f>
        <v>946535.67555920221</v>
      </c>
      <c r="AT34" s="80">
        <f t="shared" si="15"/>
        <v>328855</v>
      </c>
    </row>
    <row r="35" spans="1:46" s="17" customFormat="1" ht="15.75" outlineLevel="1">
      <c r="A35" s="278" t="s">
        <v>160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>
        <v>-201116.96242365346</v>
      </c>
      <c r="W35" s="80">
        <v>-80553.00702039196</v>
      </c>
      <c r="X35" s="80">
        <v>-238651.60545989306</v>
      </c>
      <c r="Y35" s="80">
        <v>-182584.20679764534</v>
      </c>
      <c r="Z35" s="80">
        <v>-757749.70331844303</v>
      </c>
      <c r="AA35" s="80">
        <v>-329721.83772150765</v>
      </c>
      <c r="AB35" s="80">
        <v>-457679.58203223837</v>
      </c>
      <c r="AC35" s="80">
        <v>-382668.55668505211</v>
      </c>
      <c r="AD35" s="80">
        <v>-416201.63457428699</v>
      </c>
      <c r="AE35" s="80">
        <v>-378883.65676783514</v>
      </c>
      <c r="AF35" s="80">
        <v>-481609.94410068018</v>
      </c>
      <c r="AG35" s="80">
        <v>-292162.79930950305</v>
      </c>
      <c r="AH35" s="80">
        <v>-357978</v>
      </c>
      <c r="AI35" s="80">
        <v>-51982</v>
      </c>
      <c r="AJ35" s="80">
        <f>-139539-47922</f>
        <v>-187461</v>
      </c>
      <c r="AK35" s="256"/>
      <c r="AL35" s="43"/>
      <c r="AM35" s="43"/>
      <c r="AN35" s="43"/>
      <c r="AO35" s="43"/>
      <c r="AP35" s="43"/>
      <c r="AQ35" s="80">
        <f t="shared" si="50"/>
        <v>-702905.78170158388</v>
      </c>
      <c r="AR35" s="43">
        <f t="shared" si="51"/>
        <v>-1927819.6797572412</v>
      </c>
      <c r="AS35" s="80">
        <f t="shared" si="52"/>
        <v>-1568858.0347523054</v>
      </c>
      <c r="AT35" s="80">
        <f>SUM(AH35:AJ35)</f>
        <v>-597421</v>
      </c>
    </row>
    <row r="36" spans="1:46" s="5" customFormat="1" ht="18.75" customHeight="1">
      <c r="A36" s="12" t="s">
        <v>39</v>
      </c>
      <c r="B36" s="44">
        <f t="shared" ref="B36:S36" si="53">+SUM(B29:B33)+B23+B21</f>
        <v>3243.7319500000012</v>
      </c>
      <c r="C36" s="44">
        <f t="shared" si="53"/>
        <v>9240.9873599999992</v>
      </c>
      <c r="D36" s="44">
        <f t="shared" si="53"/>
        <v>20409.518329999999</v>
      </c>
      <c r="E36" s="44">
        <f t="shared" si="53"/>
        <v>-168267.99883000003</v>
      </c>
      <c r="F36" s="44">
        <f t="shared" si="53"/>
        <v>-54002</v>
      </c>
      <c r="G36" s="44">
        <f t="shared" si="53"/>
        <v>-18393</v>
      </c>
      <c r="H36" s="44">
        <f t="shared" si="53"/>
        <v>-2667.9977597744801</v>
      </c>
      <c r="I36" s="44">
        <f t="shared" si="53"/>
        <v>175969.46464977448</v>
      </c>
      <c r="J36" s="44">
        <f t="shared" si="53"/>
        <v>-65027</v>
      </c>
      <c r="K36" s="44">
        <f t="shared" si="53"/>
        <v>-51358</v>
      </c>
      <c r="L36" s="44">
        <f t="shared" si="53"/>
        <v>93888</v>
      </c>
      <c r="M36" s="44">
        <f t="shared" si="53"/>
        <v>269404</v>
      </c>
      <c r="N36" s="44">
        <f t="shared" si="53"/>
        <v>9322.6568450814302</v>
      </c>
      <c r="O36" s="44">
        <f t="shared" si="53"/>
        <v>49376</v>
      </c>
      <c r="P36" s="44">
        <f t="shared" si="53"/>
        <v>13718</v>
      </c>
      <c r="Q36" s="44">
        <f t="shared" si="53"/>
        <v>-43982.477935197108</v>
      </c>
      <c r="R36" s="44">
        <f t="shared" si="53"/>
        <v>-28771</v>
      </c>
      <c r="S36" s="44">
        <f t="shared" si="53"/>
        <v>76681</v>
      </c>
      <c r="T36" s="44">
        <f>+SUM(T29:T33)+T23+T21</f>
        <v>98422</v>
      </c>
      <c r="U36" s="44">
        <f t="shared" ref="U36" si="54">+SUM(U29:U33)+U23+U21</f>
        <v>91153</v>
      </c>
      <c r="V36" s="44">
        <f t="shared" ref="V36:X36" si="55">+SUM(V29:V33)+V23+V21</f>
        <v>-118142.93601322098</v>
      </c>
      <c r="W36" s="44">
        <f t="shared" si="55"/>
        <v>200448</v>
      </c>
      <c r="X36" s="44">
        <f t="shared" si="55"/>
        <v>-63419.529304264579</v>
      </c>
      <c r="Y36" s="44">
        <f>+SUM(Y29:Y33)+Y23+Y21</f>
        <v>522116.24166963925</v>
      </c>
      <c r="Z36" s="44">
        <f>+SUM(Z29:Z33)+Z23+Z21</f>
        <v>-52572.979654497205</v>
      </c>
      <c r="AA36" s="44">
        <f>+SUM(AA29:AA33)+AA23+AA21</f>
        <v>-122752.99838900584</v>
      </c>
      <c r="AB36" s="44">
        <f>+SUM(AB29:AB33)+AB23+AB21</f>
        <v>-74156.391632983694</v>
      </c>
      <c r="AC36" s="44">
        <f>+SUM(AC29:AC33)+AC23+AC21</f>
        <v>733561.84552971611</v>
      </c>
      <c r="AD36" s="44">
        <f t="shared" ref="AD36" si="56">+SUM(AD29:AD33)+AD23+AD21</f>
        <v>-45275</v>
      </c>
      <c r="AE36" s="44">
        <f t="shared" ref="AE36" si="57">+SUM(AE29:AE33)+AE23+AE21</f>
        <v>561841</v>
      </c>
      <c r="AF36" s="44">
        <f t="shared" ref="AF36" si="58">+SUM(AF29:AF33)+AF23+AF21</f>
        <v>167421.55667251605</v>
      </c>
      <c r="AG36" s="44">
        <f t="shared" ref="AG36" si="59">+SUM(AG29:AG33)+AG23+AG21</f>
        <v>815134.1917543076</v>
      </c>
      <c r="AH36" s="44">
        <f t="shared" ref="AH36:AJ36" si="60">+SUM(AH29:AH33)+AH23+AH21</f>
        <v>905241</v>
      </c>
      <c r="AI36" s="44">
        <f t="shared" si="60"/>
        <v>830745</v>
      </c>
      <c r="AJ36" s="44">
        <f>+SUM(AJ29:AJ33)+AJ23+AJ21</f>
        <v>1246394</v>
      </c>
      <c r="AK36" s="256"/>
      <c r="AL36" s="44">
        <f t="shared" ref="AL36:AO36" si="61">+SUM(AL29:AL33)+AL23+AL21</f>
        <v>-135373.76119000002</v>
      </c>
      <c r="AM36" s="44">
        <f t="shared" si="61"/>
        <v>100906.46688999998</v>
      </c>
      <c r="AN36" s="44">
        <f t="shared" si="61"/>
        <v>246907</v>
      </c>
      <c r="AO36" s="44">
        <f t="shared" si="61"/>
        <v>28434.1789098843</v>
      </c>
      <c r="AP36" s="44">
        <f>+SUM(AP29:AP33)+AP23+AP21</f>
        <v>237485</v>
      </c>
      <c r="AQ36" s="104">
        <f>SUM(V36:Y36)</f>
        <v>541001.77635215363</v>
      </c>
      <c r="AR36" s="44">
        <f t="shared" ref="AR36:AS36" si="62">+SUM(AR29:AR33)+AR23+AR21</f>
        <v>484079.47585322917</v>
      </c>
      <c r="AS36" s="44">
        <f t="shared" si="62"/>
        <v>1499121.7484268241</v>
      </c>
      <c r="AT36" s="44">
        <f>SUM(AH36:AJ36)</f>
        <v>2982380</v>
      </c>
    </row>
    <row r="37" spans="1:46" s="5" customFormat="1" ht="15.75">
      <c r="A37" s="12"/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>
        <f>-100544-V36</f>
        <v>17598.936013220984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255"/>
      <c r="AL37" s="48"/>
      <c r="AM37" s="48"/>
      <c r="AN37" s="48"/>
      <c r="AO37" s="48"/>
      <c r="AP37" s="48"/>
      <c r="AQ37" s="105"/>
      <c r="AR37" s="48"/>
      <c r="AS37" s="48"/>
      <c r="AT37" s="48"/>
    </row>
    <row r="38" spans="1:46" ht="15.75">
      <c r="A38" s="262" t="s">
        <v>38</v>
      </c>
      <c r="B38" s="43">
        <v>-1545</v>
      </c>
      <c r="C38" s="43">
        <v>502</v>
      </c>
      <c r="D38" s="43">
        <v>-4064</v>
      </c>
      <c r="E38" s="43">
        <v>10634</v>
      </c>
      <c r="F38" s="43">
        <v>463</v>
      </c>
      <c r="G38" s="43">
        <v>2158</v>
      </c>
      <c r="H38" s="43">
        <v>2690</v>
      </c>
      <c r="I38" s="43">
        <v>216</v>
      </c>
      <c r="J38" s="43">
        <v>-360</v>
      </c>
      <c r="K38" s="43">
        <v>336</v>
      </c>
      <c r="L38" s="43">
        <v>-22417</v>
      </c>
      <c r="M38" s="43">
        <v>11112</v>
      </c>
      <c r="N38" s="43">
        <v>-5303.8250048387099</v>
      </c>
      <c r="O38" s="43">
        <v>-2270</v>
      </c>
      <c r="P38" s="43">
        <v>2664</v>
      </c>
      <c r="Q38" s="43">
        <v>7103</v>
      </c>
      <c r="R38" s="43">
        <v>316</v>
      </c>
      <c r="S38" s="43">
        <f>-1874+1548</f>
        <v>-326</v>
      </c>
      <c r="T38" s="43">
        <v>-25754</v>
      </c>
      <c r="U38" s="43">
        <v>-5425</v>
      </c>
      <c r="V38" s="43">
        <v>-4761</v>
      </c>
      <c r="W38" s="43">
        <f>-36707+1021</f>
        <v>-35686</v>
      </c>
      <c r="X38" s="43">
        <v>-721</v>
      </c>
      <c r="Y38" s="43">
        <f>+SUM(Y39:Y40)</f>
        <v>342511.87936303503</v>
      </c>
      <c r="Z38" s="43">
        <v>-8889.5231999999996</v>
      </c>
      <c r="AA38" s="43">
        <v>22952</v>
      </c>
      <c r="AB38" s="43">
        <v>-36441.413292637924</v>
      </c>
      <c r="AC38" s="43">
        <v>-8788.6238634373294</v>
      </c>
      <c r="AD38" s="43">
        <f>59056-79573</f>
        <v>-20517</v>
      </c>
      <c r="AE38" s="43">
        <f>-59964-80975</f>
        <v>-140939</v>
      </c>
      <c r="AF38" s="43">
        <f>-94553+24236</f>
        <v>-70317</v>
      </c>
      <c r="AG38" s="43">
        <f t="shared" ref="AG38" si="63">+SUM(AG39:AG40)</f>
        <v>65697.968032402321</v>
      </c>
      <c r="AH38" s="43">
        <f t="shared" ref="AH38:AJ38" si="64">+SUM(AH39:AH40)</f>
        <v>163727</v>
      </c>
      <c r="AI38" s="43">
        <f t="shared" si="64"/>
        <v>-191665</v>
      </c>
      <c r="AJ38" s="43">
        <f t="shared" si="64"/>
        <v>-454080</v>
      </c>
      <c r="AK38" s="255"/>
      <c r="AL38" s="43">
        <f t="shared" ref="AL38" si="65">SUM(B38:E38)</f>
        <v>5527</v>
      </c>
      <c r="AM38" s="43">
        <f>SUM(F38:I38)</f>
        <v>5527</v>
      </c>
      <c r="AN38" s="43">
        <f>SUM(J38:M38)</f>
        <v>-11329</v>
      </c>
      <c r="AO38" s="43">
        <f>SUM(N38:Q38)</f>
        <v>2193.1749951612901</v>
      </c>
      <c r="AP38" s="43">
        <f>SUM(R38:U38)</f>
        <v>-31189</v>
      </c>
      <c r="AQ38" s="80">
        <f t="shared" ref="AQ38:AQ40" si="66">SUM(V38:Y38)</f>
        <v>301343.87936303503</v>
      </c>
      <c r="AR38" s="43">
        <f t="shared" ref="AR38:AR40" si="67">SUM(Z38:AC38)</f>
        <v>-31167.560356075253</v>
      </c>
      <c r="AS38" s="43">
        <f>SUM(AD38:AG38)</f>
        <v>-166075.03196759766</v>
      </c>
      <c r="AT38" s="43">
        <f>SUM(AH38:AJ38)</f>
        <v>-482018</v>
      </c>
    </row>
    <row r="39" spans="1:46" ht="15.75" outlineLevel="1">
      <c r="A39" s="278" t="s">
        <v>161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>
        <v>-5397.6092900000003</v>
      </c>
      <c r="W39" s="43">
        <v>-36706.774661555304</v>
      </c>
      <c r="X39" s="43">
        <v>-575.91426147974062</v>
      </c>
      <c r="Y39" s="43">
        <f>-55658-SUM(V39:X39)</f>
        <v>-12977.701786964957</v>
      </c>
      <c r="Z39" s="43">
        <v>-12141.97</v>
      </c>
      <c r="AA39" s="43">
        <v>-2632.8852700000007</v>
      </c>
      <c r="AB39" s="43">
        <v>-9758.9786399999994</v>
      </c>
      <c r="AC39" s="43">
        <v>-52605.862570000005</v>
      </c>
      <c r="AD39" s="43">
        <v>-79572.994280000014</v>
      </c>
      <c r="AE39" s="43">
        <v>-59964.269699999975</v>
      </c>
      <c r="AF39" s="43">
        <v>-94552.572223804338</v>
      </c>
      <c r="AG39" s="43">
        <v>-110722.52081000009</v>
      </c>
      <c r="AH39" s="43">
        <v>-115251</v>
      </c>
      <c r="AI39" s="43">
        <v>-197982</v>
      </c>
      <c r="AJ39" s="43">
        <v>-255548</v>
      </c>
      <c r="AK39" s="255"/>
      <c r="AL39" s="43"/>
      <c r="AM39" s="43"/>
      <c r="AN39" s="43"/>
      <c r="AO39" s="43"/>
      <c r="AP39" s="43"/>
      <c r="AQ39" s="80">
        <f t="shared" si="66"/>
        <v>-55658</v>
      </c>
      <c r="AR39" s="43">
        <f t="shared" si="67"/>
        <v>-77139.696480000013</v>
      </c>
      <c r="AS39" s="43">
        <f>SUM(AD39:AG39)</f>
        <v>-344812.35701380443</v>
      </c>
      <c r="AT39" s="43">
        <f>SUM(AH39:AJ39)</f>
        <v>-568781</v>
      </c>
    </row>
    <row r="40" spans="1:46" ht="15.75" outlineLevel="1">
      <c r="A40" s="278" t="s">
        <v>162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636.57032000000004</v>
      </c>
      <c r="W40" s="43">
        <v>1021.03611</v>
      </c>
      <c r="X40" s="43">
        <v>-145.18758000000003</v>
      </c>
      <c r="Y40" s="43">
        <f>357002-SUM(V40:X40)</f>
        <v>355489.58114999998</v>
      </c>
      <c r="Z40" s="43">
        <v>3252.4468000000002</v>
      </c>
      <c r="AA40" s="43">
        <v>25585.688369999989</v>
      </c>
      <c r="AB40" s="43">
        <v>-26682.434652637927</v>
      </c>
      <c r="AC40" s="43">
        <v>43817.238706562675</v>
      </c>
      <c r="AD40" s="43">
        <v>59056.1767944577</v>
      </c>
      <c r="AE40" s="43">
        <v>-80975.128704457704</v>
      </c>
      <c r="AF40" s="43">
        <v>24235.935407597557</v>
      </c>
      <c r="AG40" s="43">
        <v>176420.48884240241</v>
      </c>
      <c r="AH40" s="43">
        <v>278978</v>
      </c>
      <c r="AI40" s="43">
        <v>6317</v>
      </c>
      <c r="AJ40" s="43">
        <v>-198532</v>
      </c>
      <c r="AK40" s="255"/>
      <c r="AL40" s="43"/>
      <c r="AM40" s="43"/>
      <c r="AN40" s="43"/>
      <c r="AO40" s="43"/>
      <c r="AP40" s="43"/>
      <c r="AQ40" s="80">
        <f t="shared" si="66"/>
        <v>357002</v>
      </c>
      <c r="AR40" s="43">
        <f t="shared" si="67"/>
        <v>45972.939223924739</v>
      </c>
      <c r="AS40" s="43">
        <f>SUM(AD40:AG40)</f>
        <v>178737.47233999998</v>
      </c>
      <c r="AT40" s="43">
        <f>SUM(AH40:AJ40)</f>
        <v>86763</v>
      </c>
    </row>
    <row r="41" spans="1:46" ht="15.75">
      <c r="A41" s="186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55"/>
      <c r="AL41" s="263"/>
      <c r="AM41" s="263"/>
      <c r="AN41" s="263"/>
      <c r="AO41" s="263"/>
      <c r="AP41" s="263"/>
      <c r="AQ41" s="80"/>
      <c r="AR41" s="43"/>
      <c r="AS41" s="43"/>
      <c r="AT41" s="43"/>
    </row>
    <row r="42" spans="1:46" s="8" customFormat="1" ht="15.75">
      <c r="A42" s="176" t="s">
        <v>37</v>
      </c>
      <c r="B42" s="177">
        <f t="shared" ref="B42:Q42" si="68">+B38+B36</f>
        <v>1698.7319500000012</v>
      </c>
      <c r="C42" s="177">
        <f t="shared" si="68"/>
        <v>9742.9873599999992</v>
      </c>
      <c r="D42" s="177">
        <f t="shared" si="68"/>
        <v>16345.518329999999</v>
      </c>
      <c r="E42" s="177">
        <f t="shared" si="68"/>
        <v>-157633.99883000003</v>
      </c>
      <c r="F42" s="177">
        <f t="shared" si="68"/>
        <v>-53539</v>
      </c>
      <c r="G42" s="177">
        <f t="shared" si="68"/>
        <v>-16235</v>
      </c>
      <c r="H42" s="177">
        <f t="shared" si="68"/>
        <v>22.002240225519927</v>
      </c>
      <c r="I42" s="177">
        <f t="shared" si="68"/>
        <v>176185.46464977448</v>
      </c>
      <c r="J42" s="177">
        <f t="shared" si="68"/>
        <v>-65387</v>
      </c>
      <c r="K42" s="177">
        <f t="shared" si="68"/>
        <v>-51022</v>
      </c>
      <c r="L42" s="177">
        <f t="shared" si="68"/>
        <v>71471</v>
      </c>
      <c r="M42" s="177">
        <f t="shared" si="68"/>
        <v>280516</v>
      </c>
      <c r="N42" s="177">
        <f t="shared" si="68"/>
        <v>4018.8318402427203</v>
      </c>
      <c r="O42" s="177">
        <f t="shared" si="68"/>
        <v>47106</v>
      </c>
      <c r="P42" s="177">
        <f t="shared" si="68"/>
        <v>16382</v>
      </c>
      <c r="Q42" s="177">
        <f t="shared" si="68"/>
        <v>-36879.477935197108</v>
      </c>
      <c r="R42" s="177">
        <f>+R38+R36</f>
        <v>-28455</v>
      </c>
      <c r="S42" s="177">
        <f t="shared" ref="S42" si="69">+S38+S36</f>
        <v>76355</v>
      </c>
      <c r="T42" s="177">
        <f>+T38+T36</f>
        <v>72668</v>
      </c>
      <c r="U42" s="177">
        <f t="shared" ref="U42:AA42" si="70">+U38+U36</f>
        <v>85728</v>
      </c>
      <c r="V42" s="177">
        <f t="shared" si="70"/>
        <v>-122903.93601322098</v>
      </c>
      <c r="W42" s="177">
        <f>+W38+W36</f>
        <v>164762</v>
      </c>
      <c r="X42" s="177">
        <f>+X38+X36</f>
        <v>-64140.529304264579</v>
      </c>
      <c r="Y42" s="177">
        <f>+Y38+Y36</f>
        <v>864628.12103267433</v>
      </c>
      <c r="Z42" s="177">
        <f t="shared" si="70"/>
        <v>-61462.502854497201</v>
      </c>
      <c r="AA42" s="177">
        <f t="shared" si="70"/>
        <v>-99800.998389005836</v>
      </c>
      <c r="AB42" s="177">
        <f>+AB38+AB36</f>
        <v>-110597.80492562162</v>
      </c>
      <c r="AC42" s="177">
        <f t="shared" ref="AC42" si="71">+AC38+AC36</f>
        <v>724773.22166627878</v>
      </c>
      <c r="AD42" s="177">
        <f t="shared" ref="AD42" si="72">+AD38+AD36</f>
        <v>-65792</v>
      </c>
      <c r="AE42" s="177">
        <f>+AE38+AE36</f>
        <v>420902</v>
      </c>
      <c r="AF42" s="177">
        <f t="shared" ref="AF42" si="73">+AF38+AF36</f>
        <v>97104.556672516046</v>
      </c>
      <c r="AG42" s="177">
        <f t="shared" ref="AG42" si="74">+AG38+AG36</f>
        <v>880832.15978670993</v>
      </c>
      <c r="AH42" s="177">
        <f t="shared" ref="AH42:AJ42" si="75">+AH38+AH36</f>
        <v>1068968</v>
      </c>
      <c r="AI42" s="177">
        <f t="shared" si="75"/>
        <v>639080</v>
      </c>
      <c r="AJ42" s="177">
        <f t="shared" si="75"/>
        <v>792314</v>
      </c>
      <c r="AK42" s="264"/>
      <c r="AL42" s="177">
        <f t="shared" ref="AL42:AO42" si="76">+AL38+AL36</f>
        <v>-129846.76119000002</v>
      </c>
      <c r="AM42" s="177">
        <f t="shared" si="76"/>
        <v>106433.46688999998</v>
      </c>
      <c r="AN42" s="177">
        <f t="shared" si="76"/>
        <v>235578</v>
      </c>
      <c r="AO42" s="177">
        <f t="shared" si="76"/>
        <v>30627.353905045591</v>
      </c>
      <c r="AP42" s="177">
        <f>+AP38+AP36</f>
        <v>206296</v>
      </c>
      <c r="AQ42" s="177">
        <f>+AQ38+AQ36</f>
        <v>842345.65571518871</v>
      </c>
      <c r="AR42" s="177">
        <f t="shared" ref="AR42" si="77">+AR38+AR36</f>
        <v>452911.91549715394</v>
      </c>
      <c r="AS42" s="177">
        <f>+AS38+AS36</f>
        <v>1333046.7164592263</v>
      </c>
      <c r="AT42" s="177">
        <f>SUM(AH42:AJ42)</f>
        <v>2500362</v>
      </c>
    </row>
    <row r="43" spans="1:46" s="5" customFormat="1" ht="15.7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0"/>
      <c r="O43" s="10"/>
      <c r="P43" s="10"/>
      <c r="Q43" s="13"/>
      <c r="R43" s="115"/>
      <c r="S43" s="115"/>
      <c r="T43" s="115"/>
      <c r="U43" s="13"/>
      <c r="V43" s="115"/>
      <c r="W43" s="115"/>
      <c r="X43" s="115"/>
      <c r="Y43" s="13"/>
      <c r="Z43" s="115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245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6" s="5" customFormat="1" ht="15.75">
      <c r="A44" s="12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5"/>
      <c r="N44" s="10"/>
      <c r="O44" s="10"/>
      <c r="P44" s="10"/>
      <c r="Q44" s="10"/>
      <c r="R44" s="111"/>
      <c r="S44" s="111"/>
      <c r="T44" s="111"/>
      <c r="U44" s="111"/>
      <c r="V44" s="107"/>
      <c r="W44" s="115"/>
      <c r="X44" s="107"/>
      <c r="Y44" s="107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250"/>
      <c r="AL44" s="16"/>
      <c r="AM44" s="16"/>
      <c r="AN44" s="16"/>
      <c r="AO44" s="16"/>
      <c r="AQ44" s="7"/>
      <c r="AR44" s="7"/>
      <c r="AS44" s="7"/>
      <c r="AT44" s="7"/>
    </row>
    <row r="45" spans="1:46" ht="15.75">
      <c r="V45" s="107"/>
      <c r="W45" s="107"/>
      <c r="X45" s="107"/>
      <c r="Y45" s="107"/>
      <c r="AK45" s="250"/>
    </row>
    <row r="46" spans="1:46">
      <c r="V46" s="106"/>
      <c r="W46" s="106"/>
      <c r="X46" s="106"/>
      <c r="Y46" s="106"/>
      <c r="AK46" s="81"/>
    </row>
    <row r="47" spans="1:46">
      <c r="AK47" s="81"/>
    </row>
    <row r="58" spans="2:41" s="6" customForma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7"/>
      <c r="AO58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44" orientation="landscape" r:id="rId1"/>
  <ignoredErrors>
    <ignoredError sqref="A10:S10 A36:Y36 N9:R9 U9:AA9 V10:W10 Y10:Z10 AL41:AQ41 AL42:AO42 AQ24:AQ31 AL19:AR19 AK9:AN9 AL22:AR22 AL20:AQ21 AL36:AP36 AL23:AQ23 AL37:AR37 AR20 AC9 AL10:AN16 B23:AE23 AA36 AL18:AN18 AO9:AR18 AS22 AR24:AR32 AL24:AP33 AG11 AG13:AG16 AL38:AP38 AS30:AS31 AG25:AG28 AG30:AG3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tabColor theme="3" tint="0.79998168889431442"/>
    <pageSetUpPr fitToPage="1"/>
  </sheetPr>
  <dimension ref="A1:XFD39"/>
  <sheetViews>
    <sheetView showGridLines="0" zoomScaleNormal="100" workbookViewId="0">
      <pane xSplit="1" ySplit="6" topLeftCell="AH7" activePane="bottomRight" state="frozen"/>
      <selection activeCell="W16" sqref="W16"/>
      <selection pane="topRight" activeCell="W16" sqref="W16"/>
      <selection pane="bottomLeft" activeCell="W16" sqref="W16"/>
      <selection pane="bottomRight" activeCell="AJ12" sqref="AJ12"/>
    </sheetView>
  </sheetViews>
  <sheetFormatPr defaultColWidth="9.140625" defaultRowHeight="15"/>
  <cols>
    <col min="1" max="1" width="41.5703125" style="1" bestFit="1" customWidth="1"/>
    <col min="2" max="36" width="15.7109375" style="1" customWidth="1"/>
    <col min="37" max="37" width="15.7109375" style="81" customWidth="1"/>
    <col min="38" max="38" width="15.7109375" style="4" customWidth="1"/>
    <col min="39" max="46" width="15.7109375" style="1" customWidth="1"/>
    <col min="47" max="47" width="13.5703125" style="1" bestFit="1" customWidth="1"/>
    <col min="48" max="48" width="10.140625" style="1" bestFit="1" customWidth="1"/>
    <col min="49" max="52" width="11.42578125" style="1" bestFit="1" customWidth="1"/>
    <col min="53" max="53" width="10" style="1" bestFit="1" customWidth="1"/>
    <col min="54" max="16384" width="9.140625" style="1"/>
  </cols>
  <sheetData>
    <row r="1" spans="1:16384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M1" s="3"/>
      <c r="AN1" s="3"/>
    </row>
    <row r="2" spans="1:16384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01"/>
      <c r="AL2" s="40"/>
      <c r="AM2" s="40"/>
      <c r="AN2" s="41"/>
      <c r="AO2" s="40"/>
      <c r="AP2" s="40"/>
      <c r="AQ2" s="40"/>
      <c r="AR2" s="40"/>
      <c r="AS2" s="40"/>
      <c r="AT2" s="40"/>
    </row>
    <row r="3" spans="1:16384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201"/>
      <c r="AL3" s="40"/>
      <c r="AM3" s="40"/>
      <c r="AN3" s="41"/>
      <c r="AO3" s="40"/>
      <c r="AP3" s="40"/>
      <c r="AQ3" s="40"/>
      <c r="AR3" s="40"/>
      <c r="AS3" s="40"/>
      <c r="AT3" s="40"/>
    </row>
    <row r="4" spans="1:16384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02"/>
      <c r="AL4" s="20"/>
      <c r="AM4" s="22"/>
      <c r="AN4" s="20"/>
      <c r="AO4" s="20"/>
      <c r="AP4" s="20"/>
      <c r="AQ4" s="20"/>
      <c r="AR4" s="20"/>
      <c r="AS4" s="20"/>
      <c r="AT4" s="20"/>
    </row>
    <row r="5" spans="1:16384" s="5" customFormat="1" ht="9.75" customHeight="1">
      <c r="A5" s="39"/>
      <c r="B5" s="93">
        <f>+B7+B8-B24</f>
        <v>0</v>
      </c>
      <c r="C5" s="93">
        <f t="shared" ref="C5:P5" si="0">+C7+C8-C24</f>
        <v>0</v>
      </c>
      <c r="D5" s="93">
        <f t="shared" si="0"/>
        <v>0</v>
      </c>
      <c r="E5" s="93">
        <f t="shared" si="0"/>
        <v>0</v>
      </c>
      <c r="F5" s="93">
        <f t="shared" si="0"/>
        <v>0</v>
      </c>
      <c r="G5" s="93">
        <f t="shared" si="0"/>
        <v>0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0</v>
      </c>
      <c r="L5" s="93">
        <f t="shared" si="0"/>
        <v>0</v>
      </c>
      <c r="M5" s="93">
        <f t="shared" si="0"/>
        <v>0</v>
      </c>
      <c r="N5" s="93">
        <f t="shared" si="0"/>
        <v>0</v>
      </c>
      <c r="O5" s="93">
        <f t="shared" si="0"/>
        <v>0</v>
      </c>
      <c r="P5" s="93">
        <f t="shared" si="0"/>
        <v>0</v>
      </c>
      <c r="Q5" s="93">
        <f>+Q7+Q8-Q24</f>
        <v>0</v>
      </c>
      <c r="R5" s="93">
        <f>+R7+R8-R24</f>
        <v>0</v>
      </c>
      <c r="S5" s="93">
        <f>+S7+S8-S24</f>
        <v>0</v>
      </c>
      <c r="T5" s="93">
        <f t="shared" ref="T5:U5" si="1">+T7+T8-T24</f>
        <v>0</v>
      </c>
      <c r="U5" s="93">
        <f t="shared" si="1"/>
        <v>0</v>
      </c>
      <c r="V5" s="93">
        <f>+V7+V8-V24</f>
        <v>0</v>
      </c>
      <c r="W5" s="93"/>
      <c r="X5" s="93"/>
      <c r="Y5" s="93"/>
      <c r="Z5" s="9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203"/>
      <c r="AL5" s="93"/>
      <c r="AM5" s="93"/>
      <c r="AN5" s="93"/>
      <c r="AO5" s="93"/>
      <c r="AP5" s="93"/>
      <c r="AQ5" s="93"/>
      <c r="AR5" s="93"/>
      <c r="AS5" s="93"/>
      <c r="AT5" s="93"/>
    </row>
    <row r="6" spans="1:16384" s="159" customFormat="1" ht="21.2" customHeight="1">
      <c r="A6" s="208"/>
      <c r="B6" s="209" t="s">
        <v>0</v>
      </c>
      <c r="C6" s="209" t="s">
        <v>1</v>
      </c>
      <c r="D6" s="209" t="s">
        <v>2</v>
      </c>
      <c r="E6" s="209" t="s">
        <v>3</v>
      </c>
      <c r="F6" s="209" t="s">
        <v>4</v>
      </c>
      <c r="G6" s="209" t="s">
        <v>5</v>
      </c>
      <c r="H6" s="209" t="s">
        <v>6</v>
      </c>
      <c r="I6" s="209" t="s">
        <v>7</v>
      </c>
      <c r="J6" s="209" t="s">
        <v>8</v>
      </c>
      <c r="K6" s="209" t="s">
        <v>9</v>
      </c>
      <c r="L6" s="209" t="s">
        <v>10</v>
      </c>
      <c r="M6" s="209" t="s">
        <v>11</v>
      </c>
      <c r="N6" s="209" t="s">
        <v>12</v>
      </c>
      <c r="O6" s="209" t="s">
        <v>13</v>
      </c>
      <c r="P6" s="209" t="s">
        <v>14</v>
      </c>
      <c r="Q6" s="209" t="s">
        <v>85</v>
      </c>
      <c r="R6" s="209" t="s">
        <v>84</v>
      </c>
      <c r="S6" s="209" t="s">
        <v>105</v>
      </c>
      <c r="T6" s="209" t="s">
        <v>106</v>
      </c>
      <c r="U6" s="209" t="s">
        <v>108</v>
      </c>
      <c r="V6" s="209" t="s">
        <v>116</v>
      </c>
      <c r="W6" s="209" t="s">
        <v>118</v>
      </c>
      <c r="X6" s="209" t="s">
        <v>121</v>
      </c>
      <c r="Y6" s="209" t="s">
        <v>122</v>
      </c>
      <c r="Z6" s="209" t="s">
        <v>134</v>
      </c>
      <c r="AA6" s="209" t="s">
        <v>137</v>
      </c>
      <c r="AB6" s="209" t="s">
        <v>139</v>
      </c>
      <c r="AC6" s="209" t="s">
        <v>141</v>
      </c>
      <c r="AD6" s="209" t="s">
        <v>143</v>
      </c>
      <c r="AE6" s="209" t="s">
        <v>153</v>
      </c>
      <c r="AF6" s="209" t="s">
        <v>155</v>
      </c>
      <c r="AG6" s="209" t="s">
        <v>158</v>
      </c>
      <c r="AH6" s="209" t="s">
        <v>219</v>
      </c>
      <c r="AI6" s="209" t="s">
        <v>239</v>
      </c>
      <c r="AJ6" s="209" t="s">
        <v>250</v>
      </c>
      <c r="AK6" s="207"/>
      <c r="AL6" s="209">
        <v>2014</v>
      </c>
      <c r="AM6" s="209">
        <v>2015</v>
      </c>
      <c r="AN6" s="209">
        <v>2016</v>
      </c>
      <c r="AO6" s="209">
        <v>2017</v>
      </c>
      <c r="AP6" s="209">
        <v>2018</v>
      </c>
      <c r="AQ6" s="209">
        <v>2019</v>
      </c>
      <c r="AR6" s="209">
        <v>2020</v>
      </c>
      <c r="AS6" s="209">
        <v>2021</v>
      </c>
      <c r="AT6" s="209">
        <v>2022</v>
      </c>
      <c r="AU6" s="210"/>
      <c r="AV6" s="210"/>
      <c r="AW6" s="208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08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08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08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08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08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08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08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08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08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08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08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08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08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08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08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0"/>
      <c r="KQ6" s="210"/>
      <c r="KR6" s="210"/>
      <c r="KS6" s="208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08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08"/>
      <c r="LZ6" s="210"/>
      <c r="MA6" s="210"/>
      <c r="MB6" s="210"/>
      <c r="MC6" s="210"/>
      <c r="MD6" s="210"/>
      <c r="ME6" s="210"/>
      <c r="MF6" s="210"/>
      <c r="MG6" s="210"/>
      <c r="MH6" s="210"/>
      <c r="MI6" s="210"/>
      <c r="MJ6" s="210"/>
      <c r="MK6" s="210"/>
      <c r="ML6" s="210"/>
      <c r="MM6" s="210"/>
      <c r="MN6" s="210"/>
      <c r="MO6" s="208"/>
      <c r="MP6" s="210"/>
      <c r="MQ6" s="210"/>
      <c r="MR6" s="210"/>
      <c r="MS6" s="210"/>
      <c r="MT6" s="210"/>
      <c r="MU6" s="210"/>
      <c r="MV6" s="210"/>
      <c r="MW6" s="210"/>
      <c r="MX6" s="210"/>
      <c r="MY6" s="210"/>
      <c r="MZ6" s="210"/>
      <c r="NA6" s="210"/>
      <c r="NB6" s="210"/>
      <c r="NC6" s="210"/>
      <c r="ND6" s="210"/>
      <c r="NE6" s="208"/>
      <c r="NF6" s="210"/>
      <c r="NG6" s="210"/>
      <c r="NH6" s="210"/>
      <c r="NI6" s="210"/>
      <c r="NJ6" s="210"/>
      <c r="NK6" s="210"/>
      <c r="NL6" s="210"/>
      <c r="NM6" s="210"/>
      <c r="NN6" s="210"/>
      <c r="NO6" s="210"/>
      <c r="NP6" s="210"/>
      <c r="NQ6" s="210"/>
      <c r="NR6" s="210"/>
      <c r="NS6" s="210"/>
      <c r="NT6" s="210"/>
      <c r="NU6" s="208"/>
      <c r="NV6" s="210"/>
      <c r="NW6" s="210"/>
      <c r="NX6" s="210"/>
      <c r="NY6" s="210"/>
      <c r="NZ6" s="210"/>
      <c r="OA6" s="210"/>
      <c r="OB6" s="210"/>
      <c r="OC6" s="210"/>
      <c r="OD6" s="210"/>
      <c r="OE6" s="210"/>
      <c r="OF6" s="210"/>
      <c r="OG6" s="210"/>
      <c r="OH6" s="210"/>
      <c r="OI6" s="210"/>
      <c r="OJ6" s="210"/>
      <c r="OK6" s="208"/>
      <c r="OL6" s="210"/>
      <c r="OM6" s="210"/>
      <c r="ON6" s="210"/>
      <c r="OO6" s="210"/>
      <c r="OP6" s="210"/>
      <c r="OQ6" s="210"/>
      <c r="OR6" s="210"/>
      <c r="OS6" s="210"/>
      <c r="OT6" s="210"/>
      <c r="OU6" s="210"/>
      <c r="OV6" s="210"/>
      <c r="OW6" s="210"/>
      <c r="OX6" s="210"/>
      <c r="OY6" s="210"/>
      <c r="OZ6" s="210"/>
      <c r="PA6" s="208"/>
      <c r="PB6" s="210"/>
      <c r="PC6" s="210"/>
      <c r="PD6" s="210"/>
      <c r="PE6" s="210"/>
      <c r="PF6" s="210"/>
      <c r="PG6" s="210"/>
      <c r="PH6" s="210"/>
      <c r="PI6" s="210"/>
      <c r="PJ6" s="210"/>
      <c r="PK6" s="210"/>
      <c r="PL6" s="210"/>
      <c r="PM6" s="210"/>
      <c r="PN6" s="210"/>
      <c r="PO6" s="210"/>
      <c r="PP6" s="210"/>
      <c r="PQ6" s="208"/>
      <c r="PR6" s="210"/>
      <c r="PS6" s="210"/>
      <c r="PT6" s="210"/>
      <c r="PU6" s="210"/>
      <c r="PV6" s="210"/>
      <c r="PW6" s="210"/>
      <c r="PX6" s="210"/>
      <c r="PY6" s="210"/>
      <c r="PZ6" s="210"/>
      <c r="QA6" s="210"/>
      <c r="QB6" s="210"/>
      <c r="QC6" s="210"/>
      <c r="QD6" s="210"/>
      <c r="QE6" s="210"/>
      <c r="QF6" s="210"/>
      <c r="QG6" s="208"/>
      <c r="QH6" s="210"/>
      <c r="QI6" s="210"/>
      <c r="QJ6" s="210"/>
      <c r="QK6" s="210"/>
      <c r="QL6" s="210"/>
      <c r="QM6" s="210"/>
      <c r="QN6" s="210"/>
      <c r="QO6" s="210"/>
      <c r="QP6" s="210"/>
      <c r="QQ6" s="210"/>
      <c r="QR6" s="210"/>
      <c r="QS6" s="210"/>
      <c r="QT6" s="210"/>
      <c r="QU6" s="210"/>
      <c r="QV6" s="210"/>
      <c r="QW6" s="208"/>
      <c r="QX6" s="210"/>
      <c r="QY6" s="210"/>
      <c r="QZ6" s="210"/>
      <c r="RA6" s="210"/>
      <c r="RB6" s="210"/>
      <c r="RC6" s="210"/>
      <c r="RD6" s="210"/>
      <c r="RE6" s="210"/>
      <c r="RF6" s="210"/>
      <c r="RG6" s="210"/>
      <c r="RH6" s="210"/>
      <c r="RI6" s="210"/>
      <c r="RJ6" s="210"/>
      <c r="RK6" s="210"/>
      <c r="RL6" s="210"/>
      <c r="RM6" s="208"/>
      <c r="RN6" s="210"/>
      <c r="RO6" s="210"/>
      <c r="RP6" s="210"/>
      <c r="RQ6" s="210"/>
      <c r="RR6" s="210"/>
      <c r="RS6" s="210"/>
      <c r="RT6" s="210"/>
      <c r="RU6" s="210"/>
      <c r="RV6" s="210"/>
      <c r="RW6" s="210"/>
      <c r="RX6" s="210"/>
      <c r="RY6" s="210"/>
      <c r="RZ6" s="210"/>
      <c r="SA6" s="210"/>
      <c r="SB6" s="210"/>
      <c r="SC6" s="208"/>
      <c r="SD6" s="210"/>
      <c r="SE6" s="210"/>
      <c r="SF6" s="210"/>
      <c r="SG6" s="210"/>
      <c r="SH6" s="210"/>
      <c r="SI6" s="210"/>
      <c r="SJ6" s="210"/>
      <c r="SK6" s="210"/>
      <c r="SL6" s="210"/>
      <c r="SM6" s="210"/>
      <c r="SN6" s="210"/>
      <c r="SO6" s="210"/>
      <c r="SP6" s="210"/>
      <c r="SQ6" s="210"/>
      <c r="SR6" s="210"/>
      <c r="SS6" s="208"/>
      <c r="ST6" s="210"/>
      <c r="SU6" s="210"/>
      <c r="SV6" s="210"/>
      <c r="SW6" s="210"/>
      <c r="SX6" s="210"/>
      <c r="SY6" s="210"/>
      <c r="SZ6" s="210"/>
      <c r="TA6" s="210"/>
      <c r="TB6" s="210"/>
      <c r="TC6" s="210"/>
      <c r="TD6" s="210"/>
      <c r="TE6" s="210"/>
      <c r="TF6" s="210"/>
      <c r="TG6" s="210"/>
      <c r="TH6" s="210"/>
      <c r="TI6" s="208"/>
      <c r="TJ6" s="210"/>
      <c r="TK6" s="210"/>
      <c r="TL6" s="210"/>
      <c r="TM6" s="210"/>
      <c r="TN6" s="210"/>
      <c r="TO6" s="210"/>
      <c r="TP6" s="210"/>
      <c r="TQ6" s="210"/>
      <c r="TR6" s="210"/>
      <c r="TS6" s="210"/>
      <c r="TT6" s="210"/>
      <c r="TU6" s="210"/>
      <c r="TV6" s="210"/>
      <c r="TW6" s="210"/>
      <c r="TX6" s="210"/>
      <c r="TY6" s="208"/>
      <c r="TZ6" s="210"/>
      <c r="UA6" s="210"/>
      <c r="UB6" s="210"/>
      <c r="UC6" s="210"/>
      <c r="UD6" s="210"/>
      <c r="UE6" s="210"/>
      <c r="UF6" s="210"/>
      <c r="UG6" s="210"/>
      <c r="UH6" s="210"/>
      <c r="UI6" s="210"/>
      <c r="UJ6" s="210"/>
      <c r="UK6" s="210"/>
      <c r="UL6" s="210"/>
      <c r="UM6" s="210"/>
      <c r="UN6" s="210"/>
      <c r="UO6" s="208"/>
      <c r="UP6" s="210"/>
      <c r="UQ6" s="210"/>
      <c r="UR6" s="210"/>
      <c r="US6" s="210"/>
      <c r="UT6" s="210"/>
      <c r="UU6" s="210"/>
      <c r="UV6" s="210"/>
      <c r="UW6" s="210"/>
      <c r="UX6" s="210"/>
      <c r="UY6" s="210"/>
      <c r="UZ6" s="210"/>
      <c r="VA6" s="210"/>
      <c r="VB6" s="210"/>
      <c r="VC6" s="210"/>
      <c r="VD6" s="210"/>
      <c r="VE6" s="208"/>
      <c r="VF6" s="210"/>
      <c r="VG6" s="210"/>
      <c r="VH6" s="210"/>
      <c r="VI6" s="210"/>
      <c r="VJ6" s="210"/>
      <c r="VK6" s="210"/>
      <c r="VL6" s="210"/>
      <c r="VM6" s="210"/>
      <c r="VN6" s="210"/>
      <c r="VO6" s="210"/>
      <c r="VP6" s="210"/>
      <c r="VQ6" s="210"/>
      <c r="VR6" s="210"/>
      <c r="VS6" s="210"/>
      <c r="VT6" s="210"/>
      <c r="VU6" s="208"/>
      <c r="VV6" s="210"/>
      <c r="VW6" s="210"/>
      <c r="VX6" s="210"/>
      <c r="VY6" s="210"/>
      <c r="VZ6" s="210"/>
      <c r="WA6" s="210"/>
      <c r="WB6" s="210"/>
      <c r="WC6" s="210"/>
      <c r="WD6" s="210"/>
      <c r="WE6" s="210"/>
      <c r="WF6" s="210"/>
      <c r="WG6" s="210"/>
      <c r="WH6" s="210"/>
      <c r="WI6" s="210"/>
      <c r="WJ6" s="210"/>
      <c r="WK6" s="208"/>
      <c r="WL6" s="210"/>
      <c r="WM6" s="210"/>
      <c r="WN6" s="210"/>
      <c r="WO6" s="210"/>
      <c r="WP6" s="210"/>
      <c r="WQ6" s="210"/>
      <c r="WR6" s="210"/>
      <c r="WS6" s="210"/>
      <c r="WT6" s="210"/>
      <c r="WU6" s="210"/>
      <c r="WV6" s="210"/>
      <c r="WW6" s="210"/>
      <c r="WX6" s="210"/>
      <c r="WY6" s="210"/>
      <c r="WZ6" s="210"/>
      <c r="XA6" s="208"/>
      <c r="XB6" s="210"/>
      <c r="XC6" s="210"/>
      <c r="XD6" s="210"/>
      <c r="XE6" s="210"/>
      <c r="XF6" s="210"/>
      <c r="XG6" s="210"/>
      <c r="XH6" s="210"/>
      <c r="XI6" s="210"/>
      <c r="XJ6" s="210"/>
      <c r="XK6" s="210"/>
      <c r="XL6" s="210"/>
      <c r="XM6" s="210"/>
      <c r="XN6" s="210"/>
      <c r="XO6" s="210"/>
      <c r="XP6" s="210"/>
      <c r="XQ6" s="208"/>
      <c r="XR6" s="210"/>
      <c r="XS6" s="210"/>
      <c r="XT6" s="210"/>
      <c r="XU6" s="210"/>
      <c r="XV6" s="210"/>
      <c r="XW6" s="210"/>
      <c r="XX6" s="210"/>
      <c r="XY6" s="210"/>
      <c r="XZ6" s="210"/>
      <c r="YA6" s="210"/>
      <c r="YB6" s="210"/>
      <c r="YC6" s="210"/>
      <c r="YD6" s="210"/>
      <c r="YE6" s="210"/>
      <c r="YF6" s="210"/>
      <c r="YG6" s="208"/>
      <c r="YH6" s="210"/>
      <c r="YI6" s="210"/>
      <c r="YJ6" s="210"/>
      <c r="YK6" s="210"/>
      <c r="YL6" s="210"/>
      <c r="YM6" s="210"/>
      <c r="YN6" s="210"/>
      <c r="YO6" s="210"/>
      <c r="YP6" s="210"/>
      <c r="YQ6" s="210"/>
      <c r="YR6" s="210"/>
      <c r="YS6" s="210"/>
      <c r="YT6" s="210"/>
      <c r="YU6" s="210"/>
      <c r="YV6" s="210"/>
      <c r="YW6" s="208"/>
      <c r="YX6" s="210"/>
      <c r="YY6" s="210"/>
      <c r="YZ6" s="210"/>
      <c r="ZA6" s="210"/>
      <c r="ZB6" s="210"/>
      <c r="ZC6" s="210"/>
      <c r="ZD6" s="210"/>
      <c r="ZE6" s="210"/>
      <c r="ZF6" s="210"/>
      <c r="ZG6" s="210"/>
      <c r="ZH6" s="210"/>
      <c r="ZI6" s="210"/>
      <c r="ZJ6" s="210"/>
      <c r="ZK6" s="210"/>
      <c r="ZL6" s="210"/>
      <c r="ZM6" s="208"/>
      <c r="ZN6" s="210"/>
      <c r="ZO6" s="210"/>
      <c r="ZP6" s="210"/>
      <c r="ZQ6" s="210"/>
      <c r="ZR6" s="210"/>
      <c r="ZS6" s="210"/>
      <c r="ZT6" s="210"/>
      <c r="ZU6" s="210"/>
      <c r="ZV6" s="210"/>
      <c r="ZW6" s="210"/>
      <c r="ZX6" s="210"/>
      <c r="ZY6" s="210"/>
      <c r="ZZ6" s="210"/>
      <c r="AAA6" s="210"/>
      <c r="AAB6" s="210"/>
      <c r="AAC6" s="208"/>
      <c r="AAD6" s="210"/>
      <c r="AAE6" s="210"/>
      <c r="AAF6" s="210"/>
      <c r="AAG6" s="210"/>
      <c r="AAH6" s="210"/>
      <c r="AAI6" s="210"/>
      <c r="AAJ6" s="210"/>
      <c r="AAK6" s="210"/>
      <c r="AAL6" s="210"/>
      <c r="AAM6" s="210"/>
      <c r="AAN6" s="210"/>
      <c r="AAO6" s="210"/>
      <c r="AAP6" s="210"/>
      <c r="AAQ6" s="210"/>
      <c r="AAR6" s="210"/>
      <c r="AAS6" s="208"/>
      <c r="AAT6" s="210"/>
      <c r="AAU6" s="210"/>
      <c r="AAV6" s="210"/>
      <c r="AAW6" s="210"/>
      <c r="AAX6" s="210"/>
      <c r="AAY6" s="210"/>
      <c r="AAZ6" s="210"/>
      <c r="ABA6" s="210"/>
      <c r="ABB6" s="210"/>
      <c r="ABC6" s="210"/>
      <c r="ABD6" s="210"/>
      <c r="ABE6" s="210"/>
      <c r="ABF6" s="210"/>
      <c r="ABG6" s="210"/>
      <c r="ABH6" s="210"/>
      <c r="ABI6" s="208"/>
      <c r="ABJ6" s="210"/>
      <c r="ABK6" s="210"/>
      <c r="ABL6" s="210"/>
      <c r="ABM6" s="210"/>
      <c r="ABN6" s="210"/>
      <c r="ABO6" s="210"/>
      <c r="ABP6" s="210"/>
      <c r="ABQ6" s="210"/>
      <c r="ABR6" s="210"/>
      <c r="ABS6" s="210"/>
      <c r="ABT6" s="210"/>
      <c r="ABU6" s="210"/>
      <c r="ABV6" s="210"/>
      <c r="ABW6" s="210"/>
      <c r="ABX6" s="210"/>
      <c r="ABY6" s="208"/>
      <c r="ABZ6" s="210"/>
      <c r="ACA6" s="210"/>
      <c r="ACB6" s="210"/>
      <c r="ACC6" s="210"/>
      <c r="ACD6" s="210"/>
      <c r="ACE6" s="210"/>
      <c r="ACF6" s="210"/>
      <c r="ACG6" s="210"/>
      <c r="ACH6" s="210"/>
      <c r="ACI6" s="210"/>
      <c r="ACJ6" s="210"/>
      <c r="ACK6" s="210"/>
      <c r="ACL6" s="210"/>
      <c r="ACM6" s="210"/>
      <c r="ACN6" s="210"/>
      <c r="ACO6" s="208"/>
      <c r="ACP6" s="210"/>
      <c r="ACQ6" s="210"/>
      <c r="ACR6" s="210"/>
      <c r="ACS6" s="210"/>
      <c r="ACT6" s="210"/>
      <c r="ACU6" s="210"/>
      <c r="ACV6" s="210"/>
      <c r="ACW6" s="210"/>
      <c r="ACX6" s="210"/>
      <c r="ACY6" s="210"/>
      <c r="ACZ6" s="210"/>
      <c r="ADA6" s="210"/>
      <c r="ADB6" s="210"/>
      <c r="ADC6" s="210"/>
      <c r="ADD6" s="210"/>
      <c r="ADE6" s="208"/>
      <c r="ADF6" s="210"/>
      <c r="ADG6" s="210"/>
      <c r="ADH6" s="210"/>
      <c r="ADI6" s="210"/>
      <c r="ADJ6" s="210"/>
      <c r="ADK6" s="210"/>
      <c r="ADL6" s="210"/>
      <c r="ADM6" s="210"/>
      <c r="ADN6" s="210"/>
      <c r="ADO6" s="210"/>
      <c r="ADP6" s="210"/>
      <c r="ADQ6" s="210"/>
      <c r="ADR6" s="210"/>
      <c r="ADS6" s="210"/>
      <c r="ADT6" s="210"/>
      <c r="ADU6" s="208"/>
      <c r="ADV6" s="210"/>
      <c r="ADW6" s="210"/>
      <c r="ADX6" s="210"/>
      <c r="ADY6" s="210"/>
      <c r="ADZ6" s="210"/>
      <c r="AEA6" s="210"/>
      <c r="AEB6" s="210"/>
      <c r="AEC6" s="210"/>
      <c r="AED6" s="210"/>
      <c r="AEE6" s="210"/>
      <c r="AEF6" s="210"/>
      <c r="AEG6" s="210"/>
      <c r="AEH6" s="210"/>
      <c r="AEI6" s="210"/>
      <c r="AEJ6" s="210"/>
      <c r="AEK6" s="208"/>
      <c r="AEL6" s="210"/>
      <c r="AEM6" s="210"/>
      <c r="AEN6" s="210"/>
      <c r="AEO6" s="210"/>
      <c r="AEP6" s="210"/>
      <c r="AEQ6" s="210"/>
      <c r="AER6" s="210"/>
      <c r="AES6" s="210"/>
      <c r="AET6" s="210"/>
      <c r="AEU6" s="210"/>
      <c r="AEV6" s="210"/>
      <c r="AEW6" s="210"/>
      <c r="AEX6" s="210"/>
      <c r="AEY6" s="210"/>
      <c r="AEZ6" s="210"/>
      <c r="AFA6" s="208"/>
      <c r="AFB6" s="210"/>
      <c r="AFC6" s="210"/>
      <c r="AFD6" s="210"/>
      <c r="AFE6" s="210"/>
      <c r="AFF6" s="210"/>
      <c r="AFG6" s="210"/>
      <c r="AFH6" s="210"/>
      <c r="AFI6" s="210"/>
      <c r="AFJ6" s="210"/>
      <c r="AFK6" s="210"/>
      <c r="AFL6" s="210"/>
      <c r="AFM6" s="210"/>
      <c r="AFN6" s="210"/>
      <c r="AFO6" s="210"/>
      <c r="AFP6" s="210"/>
      <c r="AFQ6" s="208"/>
      <c r="AFR6" s="210"/>
      <c r="AFS6" s="210"/>
      <c r="AFT6" s="210"/>
      <c r="AFU6" s="210"/>
      <c r="AFV6" s="210"/>
      <c r="AFW6" s="210"/>
      <c r="AFX6" s="210"/>
      <c r="AFY6" s="210"/>
      <c r="AFZ6" s="210"/>
      <c r="AGA6" s="210"/>
      <c r="AGB6" s="210"/>
      <c r="AGC6" s="210"/>
      <c r="AGD6" s="210"/>
      <c r="AGE6" s="210"/>
      <c r="AGF6" s="210"/>
      <c r="AGG6" s="208"/>
      <c r="AGH6" s="210"/>
      <c r="AGI6" s="210"/>
      <c r="AGJ6" s="210"/>
      <c r="AGK6" s="210"/>
      <c r="AGL6" s="210"/>
      <c r="AGM6" s="210"/>
      <c r="AGN6" s="210"/>
      <c r="AGO6" s="210"/>
      <c r="AGP6" s="210"/>
      <c r="AGQ6" s="210"/>
      <c r="AGR6" s="210"/>
      <c r="AGS6" s="210"/>
      <c r="AGT6" s="210"/>
      <c r="AGU6" s="210"/>
      <c r="AGV6" s="210"/>
      <c r="AGW6" s="208"/>
      <c r="AGX6" s="210"/>
      <c r="AGY6" s="210"/>
      <c r="AGZ6" s="210"/>
      <c r="AHA6" s="210"/>
      <c r="AHB6" s="210"/>
      <c r="AHC6" s="210"/>
      <c r="AHD6" s="210"/>
      <c r="AHE6" s="210"/>
      <c r="AHF6" s="210"/>
      <c r="AHG6" s="210"/>
      <c r="AHH6" s="210"/>
      <c r="AHI6" s="210"/>
      <c r="AHJ6" s="210"/>
      <c r="AHK6" s="210"/>
      <c r="AHL6" s="210"/>
      <c r="AHM6" s="208"/>
      <c r="AHN6" s="210"/>
      <c r="AHO6" s="210"/>
      <c r="AHP6" s="210"/>
      <c r="AHQ6" s="210"/>
      <c r="AHR6" s="210"/>
      <c r="AHS6" s="210"/>
      <c r="AHT6" s="210"/>
      <c r="AHU6" s="210"/>
      <c r="AHV6" s="210"/>
      <c r="AHW6" s="210"/>
      <c r="AHX6" s="210"/>
      <c r="AHY6" s="210"/>
      <c r="AHZ6" s="210"/>
      <c r="AIA6" s="210"/>
      <c r="AIB6" s="210"/>
      <c r="AIC6" s="208"/>
      <c r="AID6" s="210"/>
      <c r="AIE6" s="210"/>
      <c r="AIF6" s="210"/>
      <c r="AIG6" s="210"/>
      <c r="AIH6" s="210"/>
      <c r="AII6" s="210"/>
      <c r="AIJ6" s="210"/>
      <c r="AIK6" s="210"/>
      <c r="AIL6" s="210"/>
      <c r="AIM6" s="210"/>
      <c r="AIN6" s="210"/>
      <c r="AIO6" s="210"/>
      <c r="AIP6" s="210"/>
      <c r="AIQ6" s="210"/>
      <c r="AIR6" s="210"/>
      <c r="AIS6" s="208"/>
      <c r="AIT6" s="210"/>
      <c r="AIU6" s="210"/>
      <c r="AIV6" s="210"/>
      <c r="AIW6" s="210"/>
      <c r="AIX6" s="210"/>
      <c r="AIY6" s="210"/>
      <c r="AIZ6" s="210"/>
      <c r="AJA6" s="210"/>
      <c r="AJB6" s="210"/>
      <c r="AJC6" s="210"/>
      <c r="AJD6" s="210"/>
      <c r="AJE6" s="210"/>
      <c r="AJF6" s="210"/>
      <c r="AJG6" s="210"/>
      <c r="AJH6" s="210"/>
      <c r="AJI6" s="208"/>
      <c r="AJJ6" s="210"/>
      <c r="AJK6" s="210"/>
      <c r="AJL6" s="210"/>
      <c r="AJM6" s="210"/>
      <c r="AJN6" s="210"/>
      <c r="AJO6" s="210"/>
      <c r="AJP6" s="210"/>
      <c r="AJQ6" s="210"/>
      <c r="AJR6" s="210"/>
      <c r="AJS6" s="210"/>
      <c r="AJT6" s="210"/>
      <c r="AJU6" s="210"/>
      <c r="AJV6" s="210"/>
      <c r="AJW6" s="210"/>
      <c r="AJX6" s="210"/>
      <c r="AJY6" s="208"/>
      <c r="AJZ6" s="210"/>
      <c r="AKA6" s="210"/>
      <c r="AKB6" s="210"/>
      <c r="AKC6" s="210"/>
      <c r="AKD6" s="210"/>
      <c r="AKE6" s="210"/>
      <c r="AKF6" s="210"/>
      <c r="AKG6" s="210"/>
      <c r="AKH6" s="210"/>
      <c r="AKI6" s="210"/>
      <c r="AKJ6" s="210"/>
      <c r="AKK6" s="210"/>
      <c r="AKL6" s="210"/>
      <c r="AKM6" s="210"/>
      <c r="AKN6" s="210"/>
      <c r="AKO6" s="208"/>
      <c r="AKP6" s="210"/>
      <c r="AKQ6" s="210"/>
      <c r="AKR6" s="210"/>
      <c r="AKS6" s="210"/>
      <c r="AKT6" s="210"/>
      <c r="AKU6" s="210"/>
      <c r="AKV6" s="210"/>
      <c r="AKW6" s="210"/>
      <c r="AKX6" s="210"/>
      <c r="AKY6" s="210"/>
      <c r="AKZ6" s="210"/>
      <c r="ALA6" s="210"/>
      <c r="ALB6" s="210"/>
      <c r="ALC6" s="210"/>
      <c r="ALD6" s="210"/>
      <c r="ALE6" s="208"/>
      <c r="ALF6" s="210"/>
      <c r="ALG6" s="210"/>
      <c r="ALH6" s="210"/>
      <c r="ALI6" s="210"/>
      <c r="ALJ6" s="210"/>
      <c r="ALK6" s="210"/>
      <c r="ALL6" s="210"/>
      <c r="ALM6" s="210"/>
      <c r="ALN6" s="210"/>
      <c r="ALO6" s="210"/>
      <c r="ALP6" s="210"/>
      <c r="ALQ6" s="210"/>
      <c r="ALR6" s="210"/>
      <c r="ALS6" s="210"/>
      <c r="ALT6" s="210"/>
      <c r="ALU6" s="208"/>
      <c r="ALV6" s="210"/>
      <c r="ALW6" s="210"/>
      <c r="ALX6" s="210"/>
      <c r="ALY6" s="210"/>
      <c r="ALZ6" s="210"/>
      <c r="AMA6" s="210"/>
      <c r="AMB6" s="210"/>
      <c r="AMC6" s="210"/>
      <c r="AMD6" s="210"/>
      <c r="AME6" s="210"/>
      <c r="AMF6" s="210"/>
      <c r="AMG6" s="210"/>
      <c r="AMH6" s="210"/>
      <c r="AMI6" s="210"/>
      <c r="AMJ6" s="210"/>
      <c r="AMK6" s="208"/>
      <c r="AML6" s="210"/>
      <c r="AMM6" s="210"/>
      <c r="AMN6" s="210"/>
      <c r="AMO6" s="210"/>
      <c r="AMP6" s="210"/>
      <c r="AMQ6" s="210"/>
      <c r="AMR6" s="210"/>
      <c r="AMS6" s="210"/>
      <c r="AMT6" s="210"/>
      <c r="AMU6" s="210"/>
      <c r="AMV6" s="210"/>
      <c r="AMW6" s="210"/>
      <c r="AMX6" s="210"/>
      <c r="AMY6" s="210"/>
      <c r="AMZ6" s="210"/>
      <c r="ANA6" s="208"/>
      <c r="ANB6" s="210"/>
      <c r="ANC6" s="210"/>
      <c r="AND6" s="210"/>
      <c r="ANE6" s="210"/>
      <c r="ANF6" s="210"/>
      <c r="ANG6" s="210"/>
      <c r="ANH6" s="210"/>
      <c r="ANI6" s="210"/>
      <c r="ANJ6" s="210"/>
      <c r="ANK6" s="210"/>
      <c r="ANL6" s="210"/>
      <c r="ANM6" s="210"/>
      <c r="ANN6" s="210"/>
      <c r="ANO6" s="210"/>
      <c r="ANP6" s="210"/>
      <c r="ANQ6" s="208"/>
      <c r="ANR6" s="210"/>
      <c r="ANS6" s="210"/>
      <c r="ANT6" s="210"/>
      <c r="ANU6" s="210"/>
      <c r="ANV6" s="210"/>
      <c r="ANW6" s="210"/>
      <c r="ANX6" s="210"/>
      <c r="ANY6" s="210"/>
      <c r="ANZ6" s="210"/>
      <c r="AOA6" s="210"/>
      <c r="AOB6" s="210"/>
      <c r="AOC6" s="210"/>
      <c r="AOD6" s="210"/>
      <c r="AOE6" s="210"/>
      <c r="AOF6" s="210"/>
      <c r="AOG6" s="208"/>
      <c r="AOH6" s="210"/>
      <c r="AOI6" s="210"/>
      <c r="AOJ6" s="210"/>
      <c r="AOK6" s="210"/>
      <c r="AOL6" s="210"/>
      <c r="AOM6" s="210"/>
      <c r="AON6" s="210"/>
      <c r="AOO6" s="210"/>
      <c r="AOP6" s="210"/>
      <c r="AOQ6" s="210"/>
      <c r="AOR6" s="210"/>
      <c r="AOS6" s="210"/>
      <c r="AOT6" s="210"/>
      <c r="AOU6" s="210"/>
      <c r="AOV6" s="210"/>
      <c r="AOW6" s="208"/>
      <c r="AOX6" s="210"/>
      <c r="AOY6" s="210"/>
      <c r="AOZ6" s="210"/>
      <c r="APA6" s="210"/>
      <c r="APB6" s="210"/>
      <c r="APC6" s="210"/>
      <c r="APD6" s="210"/>
      <c r="APE6" s="210"/>
      <c r="APF6" s="210"/>
      <c r="APG6" s="210"/>
      <c r="APH6" s="210"/>
      <c r="API6" s="210"/>
      <c r="APJ6" s="210"/>
      <c r="APK6" s="210"/>
      <c r="APL6" s="210"/>
      <c r="APM6" s="208"/>
      <c r="APN6" s="210"/>
      <c r="APO6" s="210"/>
      <c r="APP6" s="210"/>
      <c r="APQ6" s="210"/>
      <c r="APR6" s="210"/>
      <c r="APS6" s="210"/>
      <c r="APT6" s="210"/>
      <c r="APU6" s="210"/>
      <c r="APV6" s="210"/>
      <c r="APW6" s="210"/>
      <c r="APX6" s="210"/>
      <c r="APY6" s="210"/>
      <c r="APZ6" s="210"/>
      <c r="AQA6" s="210"/>
      <c r="AQB6" s="210"/>
      <c r="AQC6" s="208"/>
      <c r="AQD6" s="210"/>
      <c r="AQE6" s="210"/>
      <c r="AQF6" s="210"/>
      <c r="AQG6" s="210"/>
      <c r="AQH6" s="210"/>
      <c r="AQI6" s="210"/>
      <c r="AQJ6" s="210"/>
      <c r="AQK6" s="210"/>
      <c r="AQL6" s="210"/>
      <c r="AQM6" s="210"/>
      <c r="AQN6" s="210"/>
      <c r="AQO6" s="210"/>
      <c r="AQP6" s="210"/>
      <c r="AQQ6" s="210"/>
      <c r="AQR6" s="210"/>
      <c r="AQS6" s="208"/>
      <c r="AQT6" s="210"/>
      <c r="AQU6" s="210"/>
      <c r="AQV6" s="210"/>
      <c r="AQW6" s="210"/>
      <c r="AQX6" s="210"/>
      <c r="AQY6" s="210"/>
      <c r="AQZ6" s="210"/>
      <c r="ARA6" s="210"/>
      <c r="ARB6" s="210"/>
      <c r="ARC6" s="210"/>
      <c r="ARD6" s="210"/>
      <c r="ARE6" s="210"/>
      <c r="ARF6" s="210"/>
      <c r="ARG6" s="210"/>
      <c r="ARH6" s="210"/>
      <c r="ARI6" s="208"/>
      <c r="ARJ6" s="210"/>
      <c r="ARK6" s="210"/>
      <c r="ARL6" s="210"/>
      <c r="ARM6" s="210"/>
      <c r="ARN6" s="210"/>
      <c r="ARO6" s="210"/>
      <c r="ARP6" s="210"/>
      <c r="ARQ6" s="210"/>
      <c r="ARR6" s="210"/>
      <c r="ARS6" s="210"/>
      <c r="ART6" s="210"/>
      <c r="ARU6" s="210"/>
      <c r="ARV6" s="210"/>
      <c r="ARW6" s="210"/>
      <c r="ARX6" s="210"/>
      <c r="ARY6" s="208"/>
      <c r="ARZ6" s="210"/>
      <c r="ASA6" s="210"/>
      <c r="ASB6" s="210"/>
      <c r="ASC6" s="210"/>
      <c r="ASD6" s="210"/>
      <c r="ASE6" s="210"/>
      <c r="ASF6" s="210"/>
      <c r="ASG6" s="210"/>
      <c r="ASH6" s="210"/>
      <c r="ASI6" s="210"/>
      <c r="ASJ6" s="210"/>
      <c r="ASK6" s="210"/>
      <c r="ASL6" s="210"/>
      <c r="ASM6" s="210"/>
      <c r="ASN6" s="210"/>
      <c r="ASO6" s="208"/>
      <c r="ASP6" s="210"/>
      <c r="ASQ6" s="210"/>
      <c r="ASR6" s="210"/>
      <c r="ASS6" s="210"/>
      <c r="AST6" s="210"/>
      <c r="ASU6" s="210"/>
      <c r="ASV6" s="210"/>
      <c r="ASW6" s="210"/>
      <c r="ASX6" s="210"/>
      <c r="ASY6" s="210"/>
      <c r="ASZ6" s="210"/>
      <c r="ATA6" s="210"/>
      <c r="ATB6" s="210"/>
      <c r="ATC6" s="210"/>
      <c r="ATD6" s="210"/>
      <c r="ATE6" s="208"/>
      <c r="ATF6" s="210"/>
      <c r="ATG6" s="210"/>
      <c r="ATH6" s="210"/>
      <c r="ATI6" s="210"/>
      <c r="ATJ6" s="210"/>
      <c r="ATK6" s="210"/>
      <c r="ATL6" s="210"/>
      <c r="ATM6" s="210"/>
      <c r="ATN6" s="210"/>
      <c r="ATO6" s="210"/>
      <c r="ATP6" s="210"/>
      <c r="ATQ6" s="210"/>
      <c r="ATR6" s="210"/>
      <c r="ATS6" s="210"/>
      <c r="ATT6" s="210"/>
      <c r="ATU6" s="208"/>
      <c r="ATV6" s="210"/>
      <c r="ATW6" s="210"/>
      <c r="ATX6" s="210"/>
      <c r="ATY6" s="210"/>
      <c r="ATZ6" s="210"/>
      <c r="AUA6" s="210"/>
      <c r="AUB6" s="210"/>
      <c r="AUC6" s="210"/>
      <c r="AUD6" s="210"/>
      <c r="AUE6" s="210"/>
      <c r="AUF6" s="210"/>
      <c r="AUG6" s="210"/>
      <c r="AUH6" s="210"/>
      <c r="AUI6" s="210"/>
      <c r="AUJ6" s="210"/>
      <c r="AUK6" s="208"/>
      <c r="AUL6" s="210"/>
      <c r="AUM6" s="210"/>
      <c r="AUN6" s="210"/>
      <c r="AUO6" s="210"/>
      <c r="AUP6" s="210"/>
      <c r="AUQ6" s="210"/>
      <c r="AUR6" s="210"/>
      <c r="AUS6" s="210"/>
      <c r="AUT6" s="210"/>
      <c r="AUU6" s="210"/>
      <c r="AUV6" s="210"/>
      <c r="AUW6" s="210"/>
      <c r="AUX6" s="210"/>
      <c r="AUY6" s="210"/>
      <c r="AUZ6" s="210"/>
      <c r="AVA6" s="208"/>
      <c r="AVB6" s="210"/>
      <c r="AVC6" s="210"/>
      <c r="AVD6" s="210"/>
      <c r="AVE6" s="210"/>
      <c r="AVF6" s="210"/>
      <c r="AVG6" s="210"/>
      <c r="AVH6" s="210"/>
      <c r="AVI6" s="210"/>
      <c r="AVJ6" s="210"/>
      <c r="AVK6" s="210"/>
      <c r="AVL6" s="210"/>
      <c r="AVM6" s="210"/>
      <c r="AVN6" s="210"/>
      <c r="AVO6" s="210"/>
      <c r="AVP6" s="210"/>
      <c r="AVQ6" s="208"/>
      <c r="AVR6" s="210"/>
      <c r="AVS6" s="210"/>
      <c r="AVT6" s="210"/>
      <c r="AVU6" s="210"/>
      <c r="AVV6" s="210"/>
      <c r="AVW6" s="210"/>
      <c r="AVX6" s="210"/>
      <c r="AVY6" s="210"/>
      <c r="AVZ6" s="210"/>
      <c r="AWA6" s="210"/>
      <c r="AWB6" s="210"/>
      <c r="AWC6" s="210"/>
      <c r="AWD6" s="210"/>
      <c r="AWE6" s="210"/>
      <c r="AWF6" s="210"/>
      <c r="AWG6" s="208"/>
      <c r="AWH6" s="210"/>
      <c r="AWI6" s="210"/>
      <c r="AWJ6" s="210"/>
      <c r="AWK6" s="210"/>
      <c r="AWL6" s="210"/>
      <c r="AWM6" s="210"/>
      <c r="AWN6" s="210"/>
      <c r="AWO6" s="210"/>
      <c r="AWP6" s="210"/>
      <c r="AWQ6" s="210"/>
      <c r="AWR6" s="210"/>
      <c r="AWS6" s="210"/>
      <c r="AWT6" s="210"/>
      <c r="AWU6" s="210"/>
      <c r="AWV6" s="210"/>
      <c r="AWW6" s="208"/>
      <c r="AWX6" s="210"/>
      <c r="AWY6" s="210"/>
      <c r="AWZ6" s="210"/>
      <c r="AXA6" s="210"/>
      <c r="AXB6" s="210"/>
      <c r="AXC6" s="210"/>
      <c r="AXD6" s="210"/>
      <c r="AXE6" s="210"/>
      <c r="AXF6" s="210"/>
      <c r="AXG6" s="210"/>
      <c r="AXH6" s="210"/>
      <c r="AXI6" s="210"/>
      <c r="AXJ6" s="210"/>
      <c r="AXK6" s="210"/>
      <c r="AXL6" s="210"/>
      <c r="AXM6" s="208"/>
      <c r="AXN6" s="210"/>
      <c r="AXO6" s="210"/>
      <c r="AXP6" s="210"/>
      <c r="AXQ6" s="210"/>
      <c r="AXR6" s="210"/>
      <c r="AXS6" s="210"/>
      <c r="AXT6" s="210"/>
      <c r="AXU6" s="210"/>
      <c r="AXV6" s="210"/>
      <c r="AXW6" s="210"/>
      <c r="AXX6" s="210"/>
      <c r="AXY6" s="210"/>
      <c r="AXZ6" s="210"/>
      <c r="AYA6" s="210"/>
      <c r="AYB6" s="210"/>
      <c r="AYC6" s="208"/>
      <c r="AYD6" s="210"/>
      <c r="AYE6" s="210"/>
      <c r="AYF6" s="210"/>
      <c r="AYG6" s="210"/>
      <c r="AYH6" s="210"/>
      <c r="AYI6" s="210"/>
      <c r="AYJ6" s="210"/>
      <c r="AYK6" s="210"/>
      <c r="AYL6" s="210"/>
      <c r="AYM6" s="210"/>
      <c r="AYN6" s="210"/>
      <c r="AYO6" s="210"/>
      <c r="AYP6" s="210"/>
      <c r="AYQ6" s="210"/>
      <c r="AYR6" s="210"/>
      <c r="AYS6" s="208"/>
      <c r="AYT6" s="210"/>
      <c r="AYU6" s="210"/>
      <c r="AYV6" s="210"/>
      <c r="AYW6" s="210"/>
      <c r="AYX6" s="210"/>
      <c r="AYY6" s="210"/>
      <c r="AYZ6" s="210"/>
      <c r="AZA6" s="210"/>
      <c r="AZB6" s="210"/>
      <c r="AZC6" s="210"/>
      <c r="AZD6" s="210"/>
      <c r="AZE6" s="210"/>
      <c r="AZF6" s="210"/>
      <c r="AZG6" s="210"/>
      <c r="AZH6" s="210"/>
      <c r="AZI6" s="208"/>
      <c r="AZJ6" s="210"/>
      <c r="AZK6" s="210"/>
      <c r="AZL6" s="210"/>
      <c r="AZM6" s="210"/>
      <c r="AZN6" s="210"/>
      <c r="AZO6" s="210"/>
      <c r="AZP6" s="210"/>
      <c r="AZQ6" s="210"/>
      <c r="AZR6" s="210"/>
      <c r="AZS6" s="210"/>
      <c r="AZT6" s="210"/>
      <c r="AZU6" s="210"/>
      <c r="AZV6" s="210"/>
      <c r="AZW6" s="210"/>
      <c r="AZX6" s="210"/>
      <c r="AZY6" s="208"/>
      <c r="AZZ6" s="210"/>
      <c r="BAA6" s="210"/>
      <c r="BAB6" s="210"/>
      <c r="BAC6" s="210"/>
      <c r="BAD6" s="210"/>
      <c r="BAE6" s="210"/>
      <c r="BAF6" s="210"/>
      <c r="BAG6" s="210"/>
      <c r="BAH6" s="210"/>
      <c r="BAI6" s="210"/>
      <c r="BAJ6" s="210"/>
      <c r="BAK6" s="210"/>
      <c r="BAL6" s="210"/>
      <c r="BAM6" s="210"/>
      <c r="BAN6" s="210"/>
      <c r="BAO6" s="208"/>
      <c r="BAP6" s="210"/>
      <c r="BAQ6" s="210"/>
      <c r="BAR6" s="210"/>
      <c r="BAS6" s="210"/>
      <c r="BAT6" s="210"/>
      <c r="BAU6" s="210"/>
      <c r="BAV6" s="210"/>
      <c r="BAW6" s="210"/>
      <c r="BAX6" s="210"/>
      <c r="BAY6" s="210"/>
      <c r="BAZ6" s="210"/>
      <c r="BBA6" s="210"/>
      <c r="BBB6" s="210"/>
      <c r="BBC6" s="210"/>
      <c r="BBD6" s="210"/>
      <c r="BBE6" s="208"/>
      <c r="BBF6" s="210"/>
      <c r="BBG6" s="210"/>
      <c r="BBH6" s="210"/>
      <c r="BBI6" s="210"/>
      <c r="BBJ6" s="210"/>
      <c r="BBK6" s="210"/>
      <c r="BBL6" s="210"/>
      <c r="BBM6" s="210"/>
      <c r="BBN6" s="210"/>
      <c r="BBO6" s="210"/>
      <c r="BBP6" s="210"/>
      <c r="BBQ6" s="210"/>
      <c r="BBR6" s="210"/>
      <c r="BBS6" s="210"/>
      <c r="BBT6" s="210"/>
      <c r="BBU6" s="208"/>
      <c r="BBV6" s="210"/>
      <c r="BBW6" s="210"/>
      <c r="BBX6" s="210"/>
      <c r="BBY6" s="210"/>
      <c r="BBZ6" s="210"/>
      <c r="BCA6" s="210"/>
      <c r="BCB6" s="210"/>
      <c r="BCC6" s="210"/>
      <c r="BCD6" s="210"/>
      <c r="BCE6" s="210"/>
      <c r="BCF6" s="210"/>
      <c r="BCG6" s="210"/>
      <c r="BCH6" s="210"/>
      <c r="BCI6" s="210"/>
      <c r="BCJ6" s="210"/>
      <c r="BCK6" s="208"/>
      <c r="BCL6" s="210"/>
      <c r="BCM6" s="210"/>
      <c r="BCN6" s="210"/>
      <c r="BCO6" s="210"/>
      <c r="BCP6" s="210"/>
      <c r="BCQ6" s="210"/>
      <c r="BCR6" s="210"/>
      <c r="BCS6" s="210"/>
      <c r="BCT6" s="210"/>
      <c r="BCU6" s="210"/>
      <c r="BCV6" s="210"/>
      <c r="BCW6" s="210"/>
      <c r="BCX6" s="210"/>
      <c r="BCY6" s="210"/>
      <c r="BCZ6" s="210"/>
      <c r="BDA6" s="208"/>
      <c r="BDB6" s="210"/>
      <c r="BDC6" s="210"/>
      <c r="BDD6" s="210"/>
      <c r="BDE6" s="210"/>
      <c r="BDF6" s="210"/>
      <c r="BDG6" s="210"/>
      <c r="BDH6" s="210"/>
      <c r="BDI6" s="210"/>
      <c r="BDJ6" s="210"/>
      <c r="BDK6" s="210"/>
      <c r="BDL6" s="210"/>
      <c r="BDM6" s="210"/>
      <c r="BDN6" s="210"/>
      <c r="BDO6" s="210"/>
      <c r="BDP6" s="210"/>
      <c r="BDQ6" s="208"/>
      <c r="BDR6" s="210"/>
      <c r="BDS6" s="210"/>
      <c r="BDT6" s="210"/>
      <c r="BDU6" s="210"/>
      <c r="BDV6" s="210"/>
      <c r="BDW6" s="210"/>
      <c r="BDX6" s="210"/>
      <c r="BDY6" s="210"/>
      <c r="BDZ6" s="210"/>
      <c r="BEA6" s="210"/>
      <c r="BEB6" s="210"/>
      <c r="BEC6" s="210"/>
      <c r="BED6" s="210"/>
      <c r="BEE6" s="210"/>
      <c r="BEF6" s="210"/>
      <c r="BEG6" s="208"/>
      <c r="BEH6" s="210"/>
      <c r="BEI6" s="210"/>
      <c r="BEJ6" s="210"/>
      <c r="BEK6" s="210"/>
      <c r="BEL6" s="210"/>
      <c r="BEM6" s="210"/>
      <c r="BEN6" s="210"/>
      <c r="BEO6" s="210"/>
      <c r="BEP6" s="210"/>
      <c r="BEQ6" s="210"/>
      <c r="BER6" s="210"/>
      <c r="BES6" s="210"/>
      <c r="BET6" s="210"/>
      <c r="BEU6" s="210"/>
      <c r="BEV6" s="210"/>
      <c r="BEW6" s="208"/>
      <c r="BEX6" s="210"/>
      <c r="BEY6" s="210"/>
      <c r="BEZ6" s="210"/>
      <c r="BFA6" s="210"/>
      <c r="BFB6" s="210"/>
      <c r="BFC6" s="210"/>
      <c r="BFD6" s="210"/>
      <c r="BFE6" s="210"/>
      <c r="BFF6" s="210"/>
      <c r="BFG6" s="210"/>
      <c r="BFH6" s="210"/>
      <c r="BFI6" s="210"/>
      <c r="BFJ6" s="210"/>
      <c r="BFK6" s="210"/>
      <c r="BFL6" s="210"/>
      <c r="BFM6" s="208"/>
      <c r="BFN6" s="210"/>
      <c r="BFO6" s="210"/>
      <c r="BFP6" s="210"/>
      <c r="BFQ6" s="210"/>
      <c r="BFR6" s="210"/>
      <c r="BFS6" s="210"/>
      <c r="BFT6" s="210"/>
      <c r="BFU6" s="210"/>
      <c r="BFV6" s="210"/>
      <c r="BFW6" s="210"/>
      <c r="BFX6" s="210"/>
      <c r="BFY6" s="210"/>
      <c r="BFZ6" s="210"/>
      <c r="BGA6" s="210"/>
      <c r="BGB6" s="210"/>
      <c r="BGC6" s="208"/>
      <c r="BGD6" s="210"/>
      <c r="BGE6" s="210"/>
      <c r="BGF6" s="210"/>
      <c r="BGG6" s="210"/>
      <c r="BGH6" s="210"/>
      <c r="BGI6" s="210"/>
      <c r="BGJ6" s="210"/>
      <c r="BGK6" s="210"/>
      <c r="BGL6" s="210"/>
      <c r="BGM6" s="210"/>
      <c r="BGN6" s="210"/>
      <c r="BGO6" s="210"/>
      <c r="BGP6" s="210"/>
      <c r="BGQ6" s="210"/>
      <c r="BGR6" s="210"/>
      <c r="BGS6" s="208"/>
      <c r="BGT6" s="210"/>
      <c r="BGU6" s="210"/>
      <c r="BGV6" s="210"/>
      <c r="BGW6" s="210"/>
      <c r="BGX6" s="210"/>
      <c r="BGY6" s="210"/>
      <c r="BGZ6" s="210"/>
      <c r="BHA6" s="210"/>
      <c r="BHB6" s="210"/>
      <c r="BHC6" s="210"/>
      <c r="BHD6" s="210"/>
      <c r="BHE6" s="210"/>
      <c r="BHF6" s="210"/>
      <c r="BHG6" s="210"/>
      <c r="BHH6" s="210"/>
      <c r="BHI6" s="208"/>
      <c r="BHJ6" s="210"/>
      <c r="BHK6" s="210"/>
      <c r="BHL6" s="210"/>
      <c r="BHM6" s="210"/>
      <c r="BHN6" s="210"/>
      <c r="BHO6" s="210"/>
      <c r="BHP6" s="210"/>
      <c r="BHQ6" s="210"/>
      <c r="BHR6" s="210"/>
      <c r="BHS6" s="210"/>
      <c r="BHT6" s="210"/>
      <c r="BHU6" s="210"/>
      <c r="BHV6" s="210"/>
      <c r="BHW6" s="210"/>
      <c r="BHX6" s="210"/>
      <c r="BHY6" s="208"/>
      <c r="BHZ6" s="210"/>
      <c r="BIA6" s="210"/>
      <c r="BIB6" s="210"/>
      <c r="BIC6" s="210"/>
      <c r="BID6" s="210"/>
      <c r="BIE6" s="210"/>
      <c r="BIF6" s="210"/>
      <c r="BIG6" s="210"/>
      <c r="BIH6" s="210"/>
      <c r="BII6" s="210"/>
      <c r="BIJ6" s="210"/>
      <c r="BIK6" s="210"/>
      <c r="BIL6" s="210"/>
      <c r="BIM6" s="210"/>
      <c r="BIN6" s="210"/>
      <c r="BIO6" s="208"/>
      <c r="BIP6" s="210"/>
      <c r="BIQ6" s="210"/>
      <c r="BIR6" s="210"/>
      <c r="BIS6" s="210"/>
      <c r="BIT6" s="210"/>
      <c r="BIU6" s="210"/>
      <c r="BIV6" s="210"/>
      <c r="BIW6" s="210"/>
      <c r="BIX6" s="210"/>
      <c r="BIY6" s="210"/>
      <c r="BIZ6" s="210"/>
      <c r="BJA6" s="210"/>
      <c r="BJB6" s="210"/>
      <c r="BJC6" s="210"/>
      <c r="BJD6" s="210"/>
      <c r="BJE6" s="208"/>
      <c r="BJF6" s="210"/>
      <c r="BJG6" s="210"/>
      <c r="BJH6" s="210"/>
      <c r="BJI6" s="210"/>
      <c r="BJJ6" s="210"/>
      <c r="BJK6" s="210"/>
      <c r="BJL6" s="210"/>
      <c r="BJM6" s="210"/>
      <c r="BJN6" s="210"/>
      <c r="BJO6" s="210"/>
      <c r="BJP6" s="210"/>
      <c r="BJQ6" s="210"/>
      <c r="BJR6" s="210"/>
      <c r="BJS6" s="210"/>
      <c r="BJT6" s="210"/>
      <c r="BJU6" s="208"/>
      <c r="BJV6" s="210"/>
      <c r="BJW6" s="210"/>
      <c r="BJX6" s="210"/>
      <c r="BJY6" s="210"/>
      <c r="BJZ6" s="210"/>
      <c r="BKA6" s="210"/>
      <c r="BKB6" s="210"/>
      <c r="BKC6" s="210"/>
      <c r="BKD6" s="210"/>
      <c r="BKE6" s="210"/>
      <c r="BKF6" s="210"/>
      <c r="BKG6" s="210"/>
      <c r="BKH6" s="210"/>
      <c r="BKI6" s="210"/>
      <c r="BKJ6" s="210"/>
      <c r="BKK6" s="208"/>
      <c r="BKL6" s="210"/>
      <c r="BKM6" s="210"/>
      <c r="BKN6" s="210"/>
      <c r="BKO6" s="210"/>
      <c r="BKP6" s="210"/>
      <c r="BKQ6" s="210"/>
      <c r="BKR6" s="210"/>
      <c r="BKS6" s="210"/>
      <c r="BKT6" s="210"/>
      <c r="BKU6" s="210"/>
      <c r="BKV6" s="210"/>
      <c r="BKW6" s="210"/>
      <c r="BKX6" s="210"/>
      <c r="BKY6" s="210"/>
      <c r="BKZ6" s="210"/>
      <c r="BLA6" s="208"/>
      <c r="BLB6" s="210"/>
      <c r="BLC6" s="210"/>
      <c r="BLD6" s="210"/>
      <c r="BLE6" s="210"/>
      <c r="BLF6" s="210"/>
      <c r="BLG6" s="210"/>
      <c r="BLH6" s="210"/>
      <c r="BLI6" s="210"/>
      <c r="BLJ6" s="210"/>
      <c r="BLK6" s="210"/>
      <c r="BLL6" s="210"/>
      <c r="BLM6" s="210"/>
      <c r="BLN6" s="210"/>
      <c r="BLO6" s="210"/>
      <c r="BLP6" s="210"/>
      <c r="BLQ6" s="208"/>
      <c r="BLR6" s="210"/>
      <c r="BLS6" s="210"/>
      <c r="BLT6" s="210"/>
      <c r="BLU6" s="210"/>
      <c r="BLV6" s="210"/>
      <c r="BLW6" s="210"/>
      <c r="BLX6" s="210"/>
      <c r="BLY6" s="210"/>
      <c r="BLZ6" s="210"/>
      <c r="BMA6" s="210"/>
      <c r="BMB6" s="210"/>
      <c r="BMC6" s="210"/>
      <c r="BMD6" s="210"/>
      <c r="BME6" s="210"/>
      <c r="BMF6" s="210"/>
      <c r="BMG6" s="208"/>
      <c r="BMH6" s="210"/>
      <c r="BMI6" s="210"/>
      <c r="BMJ6" s="210"/>
      <c r="BMK6" s="210"/>
      <c r="BML6" s="210"/>
      <c r="BMM6" s="210"/>
      <c r="BMN6" s="210"/>
      <c r="BMO6" s="210"/>
      <c r="BMP6" s="210"/>
      <c r="BMQ6" s="210"/>
      <c r="BMR6" s="210"/>
      <c r="BMS6" s="210"/>
      <c r="BMT6" s="210"/>
      <c r="BMU6" s="210"/>
      <c r="BMV6" s="210"/>
      <c r="BMW6" s="208"/>
      <c r="BMX6" s="210"/>
      <c r="BMY6" s="210"/>
      <c r="BMZ6" s="210"/>
      <c r="BNA6" s="210"/>
      <c r="BNB6" s="210"/>
      <c r="BNC6" s="210"/>
      <c r="BND6" s="210"/>
      <c r="BNE6" s="210"/>
      <c r="BNF6" s="210"/>
      <c r="BNG6" s="210"/>
      <c r="BNH6" s="210"/>
      <c r="BNI6" s="210"/>
      <c r="BNJ6" s="210"/>
      <c r="BNK6" s="210"/>
      <c r="BNL6" s="210"/>
      <c r="BNM6" s="208"/>
      <c r="BNN6" s="210"/>
      <c r="BNO6" s="210"/>
      <c r="BNP6" s="210"/>
      <c r="BNQ6" s="210"/>
      <c r="BNR6" s="210"/>
      <c r="BNS6" s="210"/>
      <c r="BNT6" s="210"/>
      <c r="BNU6" s="210"/>
      <c r="BNV6" s="210"/>
      <c r="BNW6" s="210"/>
      <c r="BNX6" s="210"/>
      <c r="BNY6" s="210"/>
      <c r="BNZ6" s="210"/>
      <c r="BOA6" s="210"/>
      <c r="BOB6" s="210"/>
      <c r="BOC6" s="208"/>
      <c r="BOD6" s="210"/>
      <c r="BOE6" s="210"/>
      <c r="BOF6" s="210"/>
      <c r="BOG6" s="210"/>
      <c r="BOH6" s="210"/>
      <c r="BOI6" s="210"/>
      <c r="BOJ6" s="210"/>
      <c r="BOK6" s="210"/>
      <c r="BOL6" s="210"/>
      <c r="BOM6" s="210"/>
      <c r="BON6" s="210"/>
      <c r="BOO6" s="210"/>
      <c r="BOP6" s="210"/>
      <c r="BOQ6" s="210"/>
      <c r="BOR6" s="210"/>
      <c r="BOS6" s="208"/>
      <c r="BOT6" s="210"/>
      <c r="BOU6" s="210"/>
      <c r="BOV6" s="210"/>
      <c r="BOW6" s="210"/>
      <c r="BOX6" s="210"/>
      <c r="BOY6" s="210"/>
      <c r="BOZ6" s="210"/>
      <c r="BPA6" s="210"/>
      <c r="BPB6" s="210"/>
      <c r="BPC6" s="210"/>
      <c r="BPD6" s="210"/>
      <c r="BPE6" s="210"/>
      <c r="BPF6" s="210"/>
      <c r="BPG6" s="210"/>
      <c r="BPH6" s="210"/>
      <c r="BPI6" s="208"/>
      <c r="BPJ6" s="210"/>
      <c r="BPK6" s="210"/>
      <c r="BPL6" s="210"/>
      <c r="BPM6" s="210"/>
      <c r="BPN6" s="210"/>
      <c r="BPO6" s="210"/>
      <c r="BPP6" s="210"/>
      <c r="BPQ6" s="210"/>
      <c r="BPR6" s="210"/>
      <c r="BPS6" s="210"/>
      <c r="BPT6" s="210"/>
      <c r="BPU6" s="210"/>
      <c r="BPV6" s="210"/>
      <c r="BPW6" s="210"/>
      <c r="BPX6" s="210"/>
      <c r="BPY6" s="208"/>
      <c r="BPZ6" s="210"/>
      <c r="BQA6" s="210"/>
      <c r="BQB6" s="210"/>
      <c r="BQC6" s="210"/>
      <c r="BQD6" s="210"/>
      <c r="BQE6" s="210"/>
      <c r="BQF6" s="210"/>
      <c r="BQG6" s="210"/>
      <c r="BQH6" s="210"/>
      <c r="BQI6" s="210"/>
      <c r="BQJ6" s="210"/>
      <c r="BQK6" s="210"/>
      <c r="BQL6" s="210"/>
      <c r="BQM6" s="210"/>
      <c r="BQN6" s="210"/>
      <c r="BQO6" s="208"/>
      <c r="BQP6" s="210"/>
      <c r="BQQ6" s="210"/>
      <c r="BQR6" s="210"/>
      <c r="BQS6" s="210"/>
      <c r="BQT6" s="210"/>
      <c r="BQU6" s="210"/>
      <c r="BQV6" s="210"/>
      <c r="BQW6" s="210"/>
      <c r="BQX6" s="210"/>
      <c r="BQY6" s="210"/>
      <c r="BQZ6" s="210"/>
      <c r="BRA6" s="210"/>
      <c r="BRB6" s="210"/>
      <c r="BRC6" s="210"/>
      <c r="BRD6" s="210"/>
      <c r="BRE6" s="208"/>
      <c r="BRF6" s="210"/>
      <c r="BRG6" s="210"/>
      <c r="BRH6" s="210"/>
      <c r="BRI6" s="210"/>
      <c r="BRJ6" s="210"/>
      <c r="BRK6" s="210"/>
      <c r="BRL6" s="210"/>
      <c r="BRM6" s="210"/>
      <c r="BRN6" s="210"/>
      <c r="BRO6" s="210"/>
      <c r="BRP6" s="210"/>
      <c r="BRQ6" s="210"/>
      <c r="BRR6" s="210"/>
      <c r="BRS6" s="210"/>
      <c r="BRT6" s="210"/>
      <c r="BRU6" s="208"/>
      <c r="BRV6" s="210"/>
      <c r="BRW6" s="210"/>
      <c r="BRX6" s="210"/>
      <c r="BRY6" s="210"/>
      <c r="BRZ6" s="210"/>
      <c r="BSA6" s="210"/>
      <c r="BSB6" s="210"/>
      <c r="BSC6" s="210"/>
      <c r="BSD6" s="210"/>
      <c r="BSE6" s="210"/>
      <c r="BSF6" s="210"/>
      <c r="BSG6" s="210"/>
      <c r="BSH6" s="210"/>
      <c r="BSI6" s="210"/>
      <c r="BSJ6" s="210"/>
      <c r="BSK6" s="208"/>
      <c r="BSL6" s="210"/>
      <c r="BSM6" s="210"/>
      <c r="BSN6" s="210"/>
      <c r="BSO6" s="210"/>
      <c r="BSP6" s="210"/>
      <c r="BSQ6" s="210"/>
      <c r="BSR6" s="210"/>
      <c r="BSS6" s="210"/>
      <c r="BST6" s="210"/>
      <c r="BSU6" s="210"/>
      <c r="BSV6" s="210"/>
      <c r="BSW6" s="210"/>
      <c r="BSX6" s="210"/>
      <c r="BSY6" s="210"/>
      <c r="BSZ6" s="210"/>
      <c r="BTA6" s="208"/>
      <c r="BTB6" s="210"/>
      <c r="BTC6" s="210"/>
      <c r="BTD6" s="210"/>
      <c r="BTE6" s="210"/>
      <c r="BTF6" s="210"/>
      <c r="BTG6" s="210"/>
      <c r="BTH6" s="210"/>
      <c r="BTI6" s="210"/>
      <c r="BTJ6" s="210"/>
      <c r="BTK6" s="210"/>
      <c r="BTL6" s="210"/>
      <c r="BTM6" s="210"/>
      <c r="BTN6" s="210"/>
      <c r="BTO6" s="210"/>
      <c r="BTP6" s="210"/>
      <c r="BTQ6" s="208"/>
      <c r="BTR6" s="210"/>
      <c r="BTS6" s="210"/>
      <c r="BTT6" s="210"/>
      <c r="BTU6" s="210"/>
      <c r="BTV6" s="210"/>
      <c r="BTW6" s="210"/>
      <c r="BTX6" s="210"/>
      <c r="BTY6" s="210"/>
      <c r="BTZ6" s="210"/>
      <c r="BUA6" s="210"/>
      <c r="BUB6" s="210"/>
      <c r="BUC6" s="210"/>
      <c r="BUD6" s="210"/>
      <c r="BUE6" s="210"/>
      <c r="BUF6" s="210"/>
      <c r="BUG6" s="208"/>
      <c r="BUH6" s="210"/>
      <c r="BUI6" s="210"/>
      <c r="BUJ6" s="210"/>
      <c r="BUK6" s="210"/>
      <c r="BUL6" s="210"/>
      <c r="BUM6" s="210"/>
      <c r="BUN6" s="210"/>
      <c r="BUO6" s="210"/>
      <c r="BUP6" s="210"/>
      <c r="BUQ6" s="210"/>
      <c r="BUR6" s="210"/>
      <c r="BUS6" s="210"/>
      <c r="BUT6" s="210"/>
      <c r="BUU6" s="210"/>
      <c r="BUV6" s="210"/>
      <c r="BUW6" s="208"/>
      <c r="BUX6" s="210"/>
      <c r="BUY6" s="210"/>
      <c r="BUZ6" s="210"/>
      <c r="BVA6" s="210"/>
      <c r="BVB6" s="210"/>
      <c r="BVC6" s="210"/>
      <c r="BVD6" s="210"/>
      <c r="BVE6" s="210"/>
      <c r="BVF6" s="210"/>
      <c r="BVG6" s="210"/>
      <c r="BVH6" s="210"/>
      <c r="BVI6" s="210"/>
      <c r="BVJ6" s="210"/>
      <c r="BVK6" s="210"/>
      <c r="BVL6" s="210"/>
      <c r="BVM6" s="208"/>
      <c r="BVN6" s="210"/>
      <c r="BVO6" s="210"/>
      <c r="BVP6" s="210"/>
      <c r="BVQ6" s="210"/>
      <c r="BVR6" s="210"/>
      <c r="BVS6" s="210"/>
      <c r="BVT6" s="210"/>
      <c r="BVU6" s="210"/>
      <c r="BVV6" s="210"/>
      <c r="BVW6" s="210"/>
      <c r="BVX6" s="210"/>
      <c r="BVY6" s="210"/>
      <c r="BVZ6" s="210"/>
      <c r="BWA6" s="210"/>
      <c r="BWB6" s="210"/>
      <c r="BWC6" s="208"/>
      <c r="BWD6" s="210"/>
      <c r="BWE6" s="210"/>
      <c r="BWF6" s="210"/>
      <c r="BWG6" s="210"/>
      <c r="BWH6" s="210"/>
      <c r="BWI6" s="210"/>
      <c r="BWJ6" s="210"/>
      <c r="BWK6" s="210"/>
      <c r="BWL6" s="210"/>
      <c r="BWM6" s="210"/>
      <c r="BWN6" s="210"/>
      <c r="BWO6" s="210"/>
      <c r="BWP6" s="210"/>
      <c r="BWQ6" s="210"/>
      <c r="BWR6" s="210"/>
      <c r="BWS6" s="208"/>
      <c r="BWT6" s="210"/>
      <c r="BWU6" s="210"/>
      <c r="BWV6" s="210"/>
      <c r="BWW6" s="210"/>
      <c r="BWX6" s="210"/>
      <c r="BWY6" s="210"/>
      <c r="BWZ6" s="210"/>
      <c r="BXA6" s="210"/>
      <c r="BXB6" s="210"/>
      <c r="BXC6" s="210"/>
      <c r="BXD6" s="210"/>
      <c r="BXE6" s="210"/>
      <c r="BXF6" s="210"/>
      <c r="BXG6" s="210"/>
      <c r="BXH6" s="210"/>
      <c r="BXI6" s="208"/>
      <c r="BXJ6" s="210"/>
      <c r="BXK6" s="210"/>
      <c r="BXL6" s="210"/>
      <c r="BXM6" s="210"/>
      <c r="BXN6" s="210"/>
      <c r="BXO6" s="210"/>
      <c r="BXP6" s="210"/>
      <c r="BXQ6" s="210"/>
      <c r="BXR6" s="210"/>
      <c r="BXS6" s="210"/>
      <c r="BXT6" s="210"/>
      <c r="BXU6" s="210"/>
      <c r="BXV6" s="210"/>
      <c r="BXW6" s="210"/>
      <c r="BXX6" s="210"/>
      <c r="BXY6" s="208"/>
      <c r="BXZ6" s="210"/>
      <c r="BYA6" s="210"/>
      <c r="BYB6" s="210"/>
      <c r="BYC6" s="210"/>
      <c r="BYD6" s="210"/>
      <c r="BYE6" s="210"/>
      <c r="BYF6" s="210"/>
      <c r="BYG6" s="210"/>
      <c r="BYH6" s="210"/>
      <c r="BYI6" s="210"/>
      <c r="BYJ6" s="210"/>
      <c r="BYK6" s="210"/>
      <c r="BYL6" s="210"/>
      <c r="BYM6" s="210"/>
      <c r="BYN6" s="210"/>
      <c r="BYO6" s="208"/>
      <c r="BYP6" s="210"/>
      <c r="BYQ6" s="210"/>
      <c r="BYR6" s="210"/>
      <c r="BYS6" s="210"/>
      <c r="BYT6" s="210"/>
      <c r="BYU6" s="210"/>
      <c r="BYV6" s="210"/>
      <c r="BYW6" s="210"/>
      <c r="BYX6" s="210"/>
      <c r="BYY6" s="210"/>
      <c r="BYZ6" s="210"/>
      <c r="BZA6" s="210"/>
      <c r="BZB6" s="210"/>
      <c r="BZC6" s="210"/>
      <c r="BZD6" s="210"/>
      <c r="BZE6" s="208"/>
      <c r="BZF6" s="210"/>
      <c r="BZG6" s="210"/>
      <c r="BZH6" s="210"/>
      <c r="BZI6" s="210"/>
      <c r="BZJ6" s="210"/>
      <c r="BZK6" s="210"/>
      <c r="BZL6" s="210"/>
      <c r="BZM6" s="210"/>
      <c r="BZN6" s="210"/>
      <c r="BZO6" s="210"/>
      <c r="BZP6" s="210"/>
      <c r="BZQ6" s="210"/>
      <c r="BZR6" s="210"/>
      <c r="BZS6" s="210"/>
      <c r="BZT6" s="210"/>
      <c r="BZU6" s="208"/>
      <c r="BZV6" s="210"/>
      <c r="BZW6" s="210"/>
      <c r="BZX6" s="210"/>
      <c r="BZY6" s="210"/>
      <c r="BZZ6" s="210"/>
      <c r="CAA6" s="210"/>
      <c r="CAB6" s="210"/>
      <c r="CAC6" s="210"/>
      <c r="CAD6" s="210"/>
      <c r="CAE6" s="210"/>
      <c r="CAF6" s="210"/>
      <c r="CAG6" s="210"/>
      <c r="CAH6" s="210"/>
      <c r="CAI6" s="210"/>
      <c r="CAJ6" s="210"/>
      <c r="CAK6" s="208"/>
      <c r="CAL6" s="210"/>
      <c r="CAM6" s="210"/>
      <c r="CAN6" s="210"/>
      <c r="CAO6" s="210"/>
      <c r="CAP6" s="210"/>
      <c r="CAQ6" s="210"/>
      <c r="CAR6" s="210"/>
      <c r="CAS6" s="210"/>
      <c r="CAT6" s="210"/>
      <c r="CAU6" s="210"/>
      <c r="CAV6" s="210"/>
      <c r="CAW6" s="210"/>
      <c r="CAX6" s="210"/>
      <c r="CAY6" s="210"/>
      <c r="CAZ6" s="210"/>
      <c r="CBA6" s="208"/>
      <c r="CBB6" s="210"/>
      <c r="CBC6" s="210"/>
      <c r="CBD6" s="210"/>
      <c r="CBE6" s="210"/>
      <c r="CBF6" s="210"/>
      <c r="CBG6" s="210"/>
      <c r="CBH6" s="210"/>
      <c r="CBI6" s="210"/>
      <c r="CBJ6" s="210"/>
      <c r="CBK6" s="210"/>
      <c r="CBL6" s="210"/>
      <c r="CBM6" s="210"/>
      <c r="CBN6" s="210"/>
      <c r="CBO6" s="210"/>
      <c r="CBP6" s="210"/>
      <c r="CBQ6" s="208"/>
      <c r="CBR6" s="210"/>
      <c r="CBS6" s="210"/>
      <c r="CBT6" s="210"/>
      <c r="CBU6" s="210"/>
      <c r="CBV6" s="210"/>
      <c r="CBW6" s="210"/>
      <c r="CBX6" s="210"/>
      <c r="CBY6" s="210"/>
      <c r="CBZ6" s="210"/>
      <c r="CCA6" s="210"/>
      <c r="CCB6" s="210"/>
      <c r="CCC6" s="210"/>
      <c r="CCD6" s="210"/>
      <c r="CCE6" s="210"/>
      <c r="CCF6" s="210"/>
      <c r="CCG6" s="208"/>
      <c r="CCH6" s="210"/>
      <c r="CCI6" s="210"/>
      <c r="CCJ6" s="210"/>
      <c r="CCK6" s="210"/>
      <c r="CCL6" s="210"/>
      <c r="CCM6" s="210"/>
      <c r="CCN6" s="210"/>
      <c r="CCO6" s="210"/>
      <c r="CCP6" s="210"/>
      <c r="CCQ6" s="210"/>
      <c r="CCR6" s="210"/>
      <c r="CCS6" s="210"/>
      <c r="CCT6" s="210"/>
      <c r="CCU6" s="210"/>
      <c r="CCV6" s="210"/>
      <c r="CCW6" s="208"/>
      <c r="CCX6" s="210"/>
      <c r="CCY6" s="210"/>
      <c r="CCZ6" s="210"/>
      <c r="CDA6" s="210"/>
      <c r="CDB6" s="210"/>
      <c r="CDC6" s="210"/>
      <c r="CDD6" s="210"/>
      <c r="CDE6" s="210"/>
      <c r="CDF6" s="210"/>
      <c r="CDG6" s="210"/>
      <c r="CDH6" s="210"/>
      <c r="CDI6" s="210"/>
      <c r="CDJ6" s="210"/>
      <c r="CDK6" s="210"/>
      <c r="CDL6" s="210"/>
      <c r="CDM6" s="208"/>
      <c r="CDN6" s="210"/>
      <c r="CDO6" s="210"/>
      <c r="CDP6" s="210"/>
      <c r="CDQ6" s="210"/>
      <c r="CDR6" s="210"/>
      <c r="CDS6" s="210"/>
      <c r="CDT6" s="210"/>
      <c r="CDU6" s="210"/>
      <c r="CDV6" s="210"/>
      <c r="CDW6" s="210"/>
      <c r="CDX6" s="210"/>
      <c r="CDY6" s="210"/>
      <c r="CDZ6" s="210"/>
      <c r="CEA6" s="210"/>
      <c r="CEB6" s="210"/>
      <c r="CEC6" s="208"/>
      <c r="CED6" s="210"/>
      <c r="CEE6" s="210"/>
      <c r="CEF6" s="210"/>
      <c r="CEG6" s="210"/>
      <c r="CEH6" s="210"/>
      <c r="CEI6" s="210"/>
      <c r="CEJ6" s="210"/>
      <c r="CEK6" s="210"/>
      <c r="CEL6" s="210"/>
      <c r="CEM6" s="210"/>
      <c r="CEN6" s="210"/>
      <c r="CEO6" s="210"/>
      <c r="CEP6" s="210"/>
      <c r="CEQ6" s="210"/>
      <c r="CER6" s="210"/>
      <c r="CES6" s="208"/>
      <c r="CET6" s="210"/>
      <c r="CEU6" s="210"/>
      <c r="CEV6" s="210"/>
      <c r="CEW6" s="210"/>
      <c r="CEX6" s="210"/>
      <c r="CEY6" s="210"/>
      <c r="CEZ6" s="210"/>
      <c r="CFA6" s="210"/>
      <c r="CFB6" s="210"/>
      <c r="CFC6" s="210"/>
      <c r="CFD6" s="210"/>
      <c r="CFE6" s="210"/>
      <c r="CFF6" s="210"/>
      <c r="CFG6" s="210"/>
      <c r="CFH6" s="210"/>
      <c r="CFI6" s="208"/>
      <c r="CFJ6" s="210"/>
      <c r="CFK6" s="210"/>
      <c r="CFL6" s="210"/>
      <c r="CFM6" s="210"/>
      <c r="CFN6" s="210"/>
      <c r="CFO6" s="210"/>
      <c r="CFP6" s="210"/>
      <c r="CFQ6" s="210"/>
      <c r="CFR6" s="210"/>
      <c r="CFS6" s="210"/>
      <c r="CFT6" s="210"/>
      <c r="CFU6" s="210"/>
      <c r="CFV6" s="210"/>
      <c r="CFW6" s="210"/>
      <c r="CFX6" s="210"/>
      <c r="CFY6" s="208"/>
      <c r="CFZ6" s="210"/>
      <c r="CGA6" s="210"/>
      <c r="CGB6" s="210"/>
      <c r="CGC6" s="210"/>
      <c r="CGD6" s="210"/>
      <c r="CGE6" s="210"/>
      <c r="CGF6" s="210"/>
      <c r="CGG6" s="210"/>
      <c r="CGH6" s="210"/>
      <c r="CGI6" s="210"/>
      <c r="CGJ6" s="210"/>
      <c r="CGK6" s="210"/>
      <c r="CGL6" s="210"/>
      <c r="CGM6" s="210"/>
      <c r="CGN6" s="210"/>
      <c r="CGO6" s="208"/>
      <c r="CGP6" s="210"/>
      <c r="CGQ6" s="210"/>
      <c r="CGR6" s="210"/>
      <c r="CGS6" s="210"/>
      <c r="CGT6" s="210"/>
      <c r="CGU6" s="210"/>
      <c r="CGV6" s="210"/>
      <c r="CGW6" s="210"/>
      <c r="CGX6" s="210"/>
      <c r="CGY6" s="210"/>
      <c r="CGZ6" s="210"/>
      <c r="CHA6" s="210"/>
      <c r="CHB6" s="210"/>
      <c r="CHC6" s="210"/>
      <c r="CHD6" s="210"/>
      <c r="CHE6" s="208"/>
      <c r="CHF6" s="210"/>
      <c r="CHG6" s="210"/>
      <c r="CHH6" s="210"/>
      <c r="CHI6" s="210"/>
      <c r="CHJ6" s="210"/>
      <c r="CHK6" s="210"/>
      <c r="CHL6" s="210"/>
      <c r="CHM6" s="210"/>
      <c r="CHN6" s="210"/>
      <c r="CHO6" s="210"/>
      <c r="CHP6" s="210"/>
      <c r="CHQ6" s="210"/>
      <c r="CHR6" s="210"/>
      <c r="CHS6" s="210"/>
      <c r="CHT6" s="210"/>
      <c r="CHU6" s="208"/>
      <c r="CHV6" s="210"/>
      <c r="CHW6" s="210"/>
      <c r="CHX6" s="210"/>
      <c r="CHY6" s="210"/>
      <c r="CHZ6" s="210"/>
      <c r="CIA6" s="210"/>
      <c r="CIB6" s="210"/>
      <c r="CIC6" s="210"/>
      <c r="CID6" s="210"/>
      <c r="CIE6" s="210"/>
      <c r="CIF6" s="210"/>
      <c r="CIG6" s="210"/>
      <c r="CIH6" s="210"/>
      <c r="CII6" s="210"/>
      <c r="CIJ6" s="210"/>
      <c r="CIK6" s="208"/>
      <c r="CIL6" s="210"/>
      <c r="CIM6" s="210"/>
      <c r="CIN6" s="210"/>
      <c r="CIO6" s="210"/>
      <c r="CIP6" s="210"/>
      <c r="CIQ6" s="210"/>
      <c r="CIR6" s="210"/>
      <c r="CIS6" s="210"/>
      <c r="CIT6" s="210"/>
      <c r="CIU6" s="210"/>
      <c r="CIV6" s="210"/>
      <c r="CIW6" s="210"/>
      <c r="CIX6" s="210"/>
      <c r="CIY6" s="210"/>
      <c r="CIZ6" s="210"/>
      <c r="CJA6" s="208"/>
      <c r="CJB6" s="210"/>
      <c r="CJC6" s="210"/>
      <c r="CJD6" s="210"/>
      <c r="CJE6" s="210"/>
      <c r="CJF6" s="210"/>
      <c r="CJG6" s="210"/>
      <c r="CJH6" s="210"/>
      <c r="CJI6" s="210"/>
      <c r="CJJ6" s="210"/>
      <c r="CJK6" s="210"/>
      <c r="CJL6" s="210"/>
      <c r="CJM6" s="210"/>
      <c r="CJN6" s="210"/>
      <c r="CJO6" s="210"/>
      <c r="CJP6" s="210"/>
      <c r="CJQ6" s="208"/>
      <c r="CJR6" s="210"/>
      <c r="CJS6" s="210"/>
      <c r="CJT6" s="210"/>
      <c r="CJU6" s="210"/>
      <c r="CJV6" s="210"/>
      <c r="CJW6" s="210"/>
      <c r="CJX6" s="210"/>
      <c r="CJY6" s="210"/>
      <c r="CJZ6" s="210"/>
      <c r="CKA6" s="210"/>
      <c r="CKB6" s="210"/>
      <c r="CKC6" s="210"/>
      <c r="CKD6" s="210"/>
      <c r="CKE6" s="210"/>
      <c r="CKF6" s="210"/>
      <c r="CKG6" s="208"/>
      <c r="CKH6" s="210"/>
      <c r="CKI6" s="210"/>
      <c r="CKJ6" s="210"/>
      <c r="CKK6" s="210"/>
      <c r="CKL6" s="210"/>
      <c r="CKM6" s="210"/>
      <c r="CKN6" s="210"/>
      <c r="CKO6" s="210"/>
      <c r="CKP6" s="210"/>
      <c r="CKQ6" s="210"/>
      <c r="CKR6" s="210"/>
      <c r="CKS6" s="210"/>
      <c r="CKT6" s="210"/>
      <c r="CKU6" s="210"/>
      <c r="CKV6" s="210"/>
      <c r="CKW6" s="208"/>
      <c r="CKX6" s="210"/>
      <c r="CKY6" s="210"/>
      <c r="CKZ6" s="210"/>
      <c r="CLA6" s="210"/>
      <c r="CLB6" s="210"/>
      <c r="CLC6" s="210"/>
      <c r="CLD6" s="210"/>
      <c r="CLE6" s="210"/>
      <c r="CLF6" s="210"/>
      <c r="CLG6" s="210"/>
      <c r="CLH6" s="210"/>
      <c r="CLI6" s="210"/>
      <c r="CLJ6" s="210"/>
      <c r="CLK6" s="210"/>
      <c r="CLL6" s="210"/>
      <c r="CLM6" s="208"/>
      <c r="CLN6" s="210"/>
      <c r="CLO6" s="210"/>
      <c r="CLP6" s="210"/>
      <c r="CLQ6" s="210"/>
      <c r="CLR6" s="210"/>
      <c r="CLS6" s="210"/>
      <c r="CLT6" s="210"/>
      <c r="CLU6" s="210"/>
      <c r="CLV6" s="210"/>
      <c r="CLW6" s="210"/>
      <c r="CLX6" s="210"/>
      <c r="CLY6" s="210"/>
      <c r="CLZ6" s="210"/>
      <c r="CMA6" s="210"/>
      <c r="CMB6" s="210"/>
      <c r="CMC6" s="208"/>
      <c r="CMD6" s="210"/>
      <c r="CME6" s="210"/>
      <c r="CMF6" s="210"/>
      <c r="CMG6" s="210"/>
      <c r="CMH6" s="210"/>
      <c r="CMI6" s="210"/>
      <c r="CMJ6" s="210"/>
      <c r="CMK6" s="210"/>
      <c r="CML6" s="210"/>
      <c r="CMM6" s="210"/>
      <c r="CMN6" s="210"/>
      <c r="CMO6" s="210"/>
      <c r="CMP6" s="210"/>
      <c r="CMQ6" s="210"/>
      <c r="CMR6" s="210"/>
      <c r="CMS6" s="208"/>
      <c r="CMT6" s="210"/>
      <c r="CMU6" s="210"/>
      <c r="CMV6" s="210"/>
      <c r="CMW6" s="210"/>
      <c r="CMX6" s="210"/>
      <c r="CMY6" s="210"/>
      <c r="CMZ6" s="210"/>
      <c r="CNA6" s="210"/>
      <c r="CNB6" s="210"/>
      <c r="CNC6" s="210"/>
      <c r="CND6" s="210"/>
      <c r="CNE6" s="210"/>
      <c r="CNF6" s="210"/>
      <c r="CNG6" s="210"/>
      <c r="CNH6" s="210"/>
      <c r="CNI6" s="208"/>
      <c r="CNJ6" s="210"/>
      <c r="CNK6" s="210"/>
      <c r="CNL6" s="210"/>
      <c r="CNM6" s="210"/>
      <c r="CNN6" s="210"/>
      <c r="CNO6" s="210"/>
      <c r="CNP6" s="210"/>
      <c r="CNQ6" s="210"/>
      <c r="CNR6" s="210"/>
      <c r="CNS6" s="210"/>
      <c r="CNT6" s="210"/>
      <c r="CNU6" s="210"/>
      <c r="CNV6" s="210"/>
      <c r="CNW6" s="210"/>
      <c r="CNX6" s="210"/>
      <c r="CNY6" s="208"/>
      <c r="CNZ6" s="210"/>
      <c r="COA6" s="210"/>
      <c r="COB6" s="210"/>
      <c r="COC6" s="210"/>
      <c r="COD6" s="210"/>
      <c r="COE6" s="210"/>
      <c r="COF6" s="210"/>
      <c r="COG6" s="210"/>
      <c r="COH6" s="210"/>
      <c r="COI6" s="210"/>
      <c r="COJ6" s="210"/>
      <c r="COK6" s="210"/>
      <c r="COL6" s="210"/>
      <c r="COM6" s="210"/>
      <c r="CON6" s="210"/>
      <c r="COO6" s="208"/>
      <c r="COP6" s="210"/>
      <c r="COQ6" s="210"/>
      <c r="COR6" s="210"/>
      <c r="COS6" s="210"/>
      <c r="COT6" s="210"/>
      <c r="COU6" s="210"/>
      <c r="COV6" s="210"/>
      <c r="COW6" s="210"/>
      <c r="COX6" s="210"/>
      <c r="COY6" s="210"/>
      <c r="COZ6" s="210"/>
      <c r="CPA6" s="210"/>
      <c r="CPB6" s="210"/>
      <c r="CPC6" s="210"/>
      <c r="CPD6" s="210"/>
      <c r="CPE6" s="208"/>
      <c r="CPF6" s="210"/>
      <c r="CPG6" s="210"/>
      <c r="CPH6" s="210"/>
      <c r="CPI6" s="210"/>
      <c r="CPJ6" s="210"/>
      <c r="CPK6" s="210"/>
      <c r="CPL6" s="210"/>
      <c r="CPM6" s="210"/>
      <c r="CPN6" s="210"/>
      <c r="CPO6" s="210"/>
      <c r="CPP6" s="210"/>
      <c r="CPQ6" s="210"/>
      <c r="CPR6" s="210"/>
      <c r="CPS6" s="210"/>
      <c r="CPT6" s="210"/>
      <c r="CPU6" s="208"/>
      <c r="CPV6" s="210"/>
      <c r="CPW6" s="210"/>
      <c r="CPX6" s="210"/>
      <c r="CPY6" s="210"/>
      <c r="CPZ6" s="210"/>
      <c r="CQA6" s="210"/>
      <c r="CQB6" s="210"/>
      <c r="CQC6" s="210"/>
      <c r="CQD6" s="210"/>
      <c r="CQE6" s="210"/>
      <c r="CQF6" s="210"/>
      <c r="CQG6" s="210"/>
      <c r="CQH6" s="210"/>
      <c r="CQI6" s="210"/>
      <c r="CQJ6" s="210"/>
      <c r="CQK6" s="208"/>
      <c r="CQL6" s="210"/>
      <c r="CQM6" s="210"/>
      <c r="CQN6" s="210"/>
      <c r="CQO6" s="210"/>
      <c r="CQP6" s="210"/>
      <c r="CQQ6" s="210"/>
      <c r="CQR6" s="210"/>
      <c r="CQS6" s="210"/>
      <c r="CQT6" s="210"/>
      <c r="CQU6" s="210"/>
      <c r="CQV6" s="210"/>
      <c r="CQW6" s="210"/>
      <c r="CQX6" s="210"/>
      <c r="CQY6" s="210"/>
      <c r="CQZ6" s="210"/>
      <c r="CRA6" s="208"/>
      <c r="CRB6" s="210"/>
      <c r="CRC6" s="210"/>
      <c r="CRD6" s="210"/>
      <c r="CRE6" s="210"/>
      <c r="CRF6" s="210"/>
      <c r="CRG6" s="210"/>
      <c r="CRH6" s="210"/>
      <c r="CRI6" s="210"/>
      <c r="CRJ6" s="210"/>
      <c r="CRK6" s="210"/>
      <c r="CRL6" s="210"/>
      <c r="CRM6" s="210"/>
      <c r="CRN6" s="210"/>
      <c r="CRO6" s="210"/>
      <c r="CRP6" s="210"/>
      <c r="CRQ6" s="208"/>
      <c r="CRR6" s="210"/>
      <c r="CRS6" s="210"/>
      <c r="CRT6" s="210"/>
      <c r="CRU6" s="210"/>
      <c r="CRV6" s="210"/>
      <c r="CRW6" s="210"/>
      <c r="CRX6" s="210"/>
      <c r="CRY6" s="210"/>
      <c r="CRZ6" s="210"/>
      <c r="CSA6" s="210"/>
      <c r="CSB6" s="210"/>
      <c r="CSC6" s="210"/>
      <c r="CSD6" s="210"/>
      <c r="CSE6" s="210"/>
      <c r="CSF6" s="210"/>
      <c r="CSG6" s="208"/>
      <c r="CSH6" s="210"/>
      <c r="CSI6" s="210"/>
      <c r="CSJ6" s="210"/>
      <c r="CSK6" s="210"/>
      <c r="CSL6" s="210"/>
      <c r="CSM6" s="210"/>
      <c r="CSN6" s="210"/>
      <c r="CSO6" s="210"/>
      <c r="CSP6" s="210"/>
      <c r="CSQ6" s="210"/>
      <c r="CSR6" s="210"/>
      <c r="CSS6" s="210"/>
      <c r="CST6" s="210"/>
      <c r="CSU6" s="210"/>
      <c r="CSV6" s="210"/>
      <c r="CSW6" s="208"/>
      <c r="CSX6" s="210"/>
      <c r="CSY6" s="210"/>
      <c r="CSZ6" s="210"/>
      <c r="CTA6" s="210"/>
      <c r="CTB6" s="210"/>
      <c r="CTC6" s="210"/>
      <c r="CTD6" s="210"/>
      <c r="CTE6" s="210"/>
      <c r="CTF6" s="210"/>
      <c r="CTG6" s="210"/>
      <c r="CTH6" s="210"/>
      <c r="CTI6" s="210"/>
      <c r="CTJ6" s="210"/>
      <c r="CTK6" s="210"/>
      <c r="CTL6" s="210"/>
      <c r="CTM6" s="208"/>
      <c r="CTN6" s="210"/>
      <c r="CTO6" s="210"/>
      <c r="CTP6" s="210"/>
      <c r="CTQ6" s="210"/>
      <c r="CTR6" s="210"/>
      <c r="CTS6" s="210"/>
      <c r="CTT6" s="210"/>
      <c r="CTU6" s="210"/>
      <c r="CTV6" s="210"/>
      <c r="CTW6" s="210"/>
      <c r="CTX6" s="210"/>
      <c r="CTY6" s="210"/>
      <c r="CTZ6" s="210"/>
      <c r="CUA6" s="210"/>
      <c r="CUB6" s="210"/>
      <c r="CUC6" s="208"/>
      <c r="CUD6" s="210"/>
      <c r="CUE6" s="210"/>
      <c r="CUF6" s="210"/>
      <c r="CUG6" s="210"/>
      <c r="CUH6" s="210"/>
      <c r="CUI6" s="210"/>
      <c r="CUJ6" s="210"/>
      <c r="CUK6" s="210"/>
      <c r="CUL6" s="210"/>
      <c r="CUM6" s="210"/>
      <c r="CUN6" s="210"/>
      <c r="CUO6" s="210"/>
      <c r="CUP6" s="210"/>
      <c r="CUQ6" s="210"/>
      <c r="CUR6" s="210"/>
      <c r="CUS6" s="208"/>
      <c r="CUT6" s="210"/>
      <c r="CUU6" s="210"/>
      <c r="CUV6" s="210"/>
      <c r="CUW6" s="210"/>
      <c r="CUX6" s="210"/>
      <c r="CUY6" s="210"/>
      <c r="CUZ6" s="210"/>
      <c r="CVA6" s="210"/>
      <c r="CVB6" s="210"/>
      <c r="CVC6" s="210"/>
      <c r="CVD6" s="210"/>
      <c r="CVE6" s="210"/>
      <c r="CVF6" s="210"/>
      <c r="CVG6" s="210"/>
      <c r="CVH6" s="210"/>
      <c r="CVI6" s="208"/>
      <c r="CVJ6" s="210"/>
      <c r="CVK6" s="210"/>
      <c r="CVL6" s="210"/>
      <c r="CVM6" s="210"/>
      <c r="CVN6" s="210"/>
      <c r="CVO6" s="210"/>
      <c r="CVP6" s="210"/>
      <c r="CVQ6" s="210"/>
      <c r="CVR6" s="210"/>
      <c r="CVS6" s="210"/>
      <c r="CVT6" s="210"/>
      <c r="CVU6" s="210"/>
      <c r="CVV6" s="210"/>
      <c r="CVW6" s="210"/>
      <c r="CVX6" s="210"/>
      <c r="CVY6" s="208"/>
      <c r="CVZ6" s="210"/>
      <c r="CWA6" s="210"/>
      <c r="CWB6" s="210"/>
      <c r="CWC6" s="210"/>
      <c r="CWD6" s="210"/>
      <c r="CWE6" s="210"/>
      <c r="CWF6" s="210"/>
      <c r="CWG6" s="210"/>
      <c r="CWH6" s="210"/>
      <c r="CWI6" s="210"/>
      <c r="CWJ6" s="210"/>
      <c r="CWK6" s="210"/>
      <c r="CWL6" s="210"/>
      <c r="CWM6" s="210"/>
      <c r="CWN6" s="210"/>
      <c r="CWO6" s="208"/>
      <c r="CWP6" s="210"/>
      <c r="CWQ6" s="210"/>
      <c r="CWR6" s="210"/>
      <c r="CWS6" s="210"/>
      <c r="CWT6" s="210"/>
      <c r="CWU6" s="210"/>
      <c r="CWV6" s="210"/>
      <c r="CWW6" s="210"/>
      <c r="CWX6" s="210"/>
      <c r="CWY6" s="210"/>
      <c r="CWZ6" s="210"/>
      <c r="CXA6" s="210"/>
      <c r="CXB6" s="210"/>
      <c r="CXC6" s="210"/>
      <c r="CXD6" s="210"/>
      <c r="CXE6" s="208"/>
      <c r="CXF6" s="210"/>
      <c r="CXG6" s="210"/>
      <c r="CXH6" s="210"/>
      <c r="CXI6" s="210"/>
      <c r="CXJ6" s="210"/>
      <c r="CXK6" s="210"/>
      <c r="CXL6" s="210"/>
      <c r="CXM6" s="210"/>
      <c r="CXN6" s="210"/>
      <c r="CXO6" s="210"/>
      <c r="CXP6" s="210"/>
      <c r="CXQ6" s="210"/>
      <c r="CXR6" s="210"/>
      <c r="CXS6" s="210"/>
      <c r="CXT6" s="210"/>
      <c r="CXU6" s="208"/>
      <c r="CXV6" s="210"/>
      <c r="CXW6" s="210"/>
      <c r="CXX6" s="210"/>
      <c r="CXY6" s="210"/>
      <c r="CXZ6" s="210"/>
      <c r="CYA6" s="210"/>
      <c r="CYB6" s="210"/>
      <c r="CYC6" s="210"/>
      <c r="CYD6" s="210"/>
      <c r="CYE6" s="210"/>
      <c r="CYF6" s="210"/>
      <c r="CYG6" s="210"/>
      <c r="CYH6" s="210"/>
      <c r="CYI6" s="210"/>
      <c r="CYJ6" s="210"/>
      <c r="CYK6" s="208"/>
      <c r="CYL6" s="210"/>
      <c r="CYM6" s="210"/>
      <c r="CYN6" s="210"/>
      <c r="CYO6" s="210"/>
      <c r="CYP6" s="210"/>
      <c r="CYQ6" s="210"/>
      <c r="CYR6" s="210"/>
      <c r="CYS6" s="210"/>
      <c r="CYT6" s="210"/>
      <c r="CYU6" s="210"/>
      <c r="CYV6" s="210"/>
      <c r="CYW6" s="210"/>
      <c r="CYX6" s="210"/>
      <c r="CYY6" s="210"/>
      <c r="CYZ6" s="210"/>
      <c r="CZA6" s="208"/>
      <c r="CZB6" s="210"/>
      <c r="CZC6" s="210"/>
      <c r="CZD6" s="210"/>
      <c r="CZE6" s="210"/>
      <c r="CZF6" s="210"/>
      <c r="CZG6" s="210"/>
      <c r="CZH6" s="210"/>
      <c r="CZI6" s="210"/>
      <c r="CZJ6" s="210"/>
      <c r="CZK6" s="210"/>
      <c r="CZL6" s="210"/>
      <c r="CZM6" s="210"/>
      <c r="CZN6" s="210"/>
      <c r="CZO6" s="210"/>
      <c r="CZP6" s="210"/>
      <c r="CZQ6" s="208"/>
      <c r="CZR6" s="210"/>
      <c r="CZS6" s="210"/>
      <c r="CZT6" s="210"/>
      <c r="CZU6" s="210"/>
      <c r="CZV6" s="210"/>
      <c r="CZW6" s="210"/>
      <c r="CZX6" s="210"/>
      <c r="CZY6" s="210"/>
      <c r="CZZ6" s="210"/>
      <c r="DAA6" s="210"/>
      <c r="DAB6" s="210"/>
      <c r="DAC6" s="210"/>
      <c r="DAD6" s="210"/>
      <c r="DAE6" s="210"/>
      <c r="DAF6" s="210"/>
      <c r="DAG6" s="208"/>
      <c r="DAH6" s="210"/>
      <c r="DAI6" s="210"/>
      <c r="DAJ6" s="210"/>
      <c r="DAK6" s="210"/>
      <c r="DAL6" s="210"/>
      <c r="DAM6" s="210"/>
      <c r="DAN6" s="210"/>
      <c r="DAO6" s="210"/>
      <c r="DAP6" s="210"/>
      <c r="DAQ6" s="210"/>
      <c r="DAR6" s="210"/>
      <c r="DAS6" s="210"/>
      <c r="DAT6" s="210"/>
      <c r="DAU6" s="210"/>
      <c r="DAV6" s="210"/>
      <c r="DAW6" s="208"/>
      <c r="DAX6" s="210"/>
      <c r="DAY6" s="210"/>
      <c r="DAZ6" s="210"/>
      <c r="DBA6" s="210"/>
      <c r="DBB6" s="210"/>
      <c r="DBC6" s="210"/>
      <c r="DBD6" s="210"/>
      <c r="DBE6" s="210"/>
      <c r="DBF6" s="210"/>
      <c r="DBG6" s="210"/>
      <c r="DBH6" s="210"/>
      <c r="DBI6" s="210"/>
      <c r="DBJ6" s="210"/>
      <c r="DBK6" s="210"/>
      <c r="DBL6" s="210"/>
      <c r="DBM6" s="208"/>
      <c r="DBN6" s="210"/>
      <c r="DBO6" s="210"/>
      <c r="DBP6" s="210"/>
      <c r="DBQ6" s="210"/>
      <c r="DBR6" s="210"/>
      <c r="DBS6" s="210"/>
      <c r="DBT6" s="210"/>
      <c r="DBU6" s="210"/>
      <c r="DBV6" s="210"/>
      <c r="DBW6" s="210"/>
      <c r="DBX6" s="210"/>
      <c r="DBY6" s="210"/>
      <c r="DBZ6" s="210"/>
      <c r="DCA6" s="210"/>
      <c r="DCB6" s="210"/>
      <c r="DCC6" s="208"/>
      <c r="DCD6" s="210"/>
      <c r="DCE6" s="210"/>
      <c r="DCF6" s="210"/>
      <c r="DCG6" s="210"/>
      <c r="DCH6" s="210"/>
      <c r="DCI6" s="210"/>
      <c r="DCJ6" s="210"/>
      <c r="DCK6" s="210"/>
      <c r="DCL6" s="210"/>
      <c r="DCM6" s="210"/>
      <c r="DCN6" s="210"/>
      <c r="DCO6" s="210"/>
      <c r="DCP6" s="210"/>
      <c r="DCQ6" s="210"/>
      <c r="DCR6" s="210"/>
      <c r="DCS6" s="208"/>
      <c r="DCT6" s="210"/>
      <c r="DCU6" s="210"/>
      <c r="DCV6" s="210"/>
      <c r="DCW6" s="210"/>
      <c r="DCX6" s="210"/>
      <c r="DCY6" s="210"/>
      <c r="DCZ6" s="210"/>
      <c r="DDA6" s="210"/>
      <c r="DDB6" s="210"/>
      <c r="DDC6" s="210"/>
      <c r="DDD6" s="210"/>
      <c r="DDE6" s="210"/>
      <c r="DDF6" s="210"/>
      <c r="DDG6" s="210"/>
      <c r="DDH6" s="210"/>
      <c r="DDI6" s="208"/>
      <c r="DDJ6" s="210"/>
      <c r="DDK6" s="210"/>
      <c r="DDL6" s="210"/>
      <c r="DDM6" s="210"/>
      <c r="DDN6" s="210"/>
      <c r="DDO6" s="210"/>
      <c r="DDP6" s="210"/>
      <c r="DDQ6" s="210"/>
      <c r="DDR6" s="210"/>
      <c r="DDS6" s="210"/>
      <c r="DDT6" s="210"/>
      <c r="DDU6" s="210"/>
      <c r="DDV6" s="210"/>
      <c r="DDW6" s="210"/>
      <c r="DDX6" s="210"/>
      <c r="DDY6" s="208"/>
      <c r="DDZ6" s="210"/>
      <c r="DEA6" s="210"/>
      <c r="DEB6" s="210"/>
      <c r="DEC6" s="210"/>
      <c r="DED6" s="210"/>
      <c r="DEE6" s="210"/>
      <c r="DEF6" s="210"/>
      <c r="DEG6" s="210"/>
      <c r="DEH6" s="210"/>
      <c r="DEI6" s="210"/>
      <c r="DEJ6" s="210"/>
      <c r="DEK6" s="210"/>
      <c r="DEL6" s="210"/>
      <c r="DEM6" s="210"/>
      <c r="DEN6" s="210"/>
      <c r="DEO6" s="208"/>
      <c r="DEP6" s="210"/>
      <c r="DEQ6" s="210"/>
      <c r="DER6" s="210"/>
      <c r="DES6" s="210"/>
      <c r="DET6" s="210"/>
      <c r="DEU6" s="210"/>
      <c r="DEV6" s="210"/>
      <c r="DEW6" s="210"/>
      <c r="DEX6" s="210"/>
      <c r="DEY6" s="210"/>
      <c r="DEZ6" s="210"/>
      <c r="DFA6" s="210"/>
      <c r="DFB6" s="210"/>
      <c r="DFC6" s="210"/>
      <c r="DFD6" s="210"/>
      <c r="DFE6" s="208"/>
      <c r="DFF6" s="210"/>
      <c r="DFG6" s="210"/>
      <c r="DFH6" s="210"/>
      <c r="DFI6" s="210"/>
      <c r="DFJ6" s="210"/>
      <c r="DFK6" s="210"/>
      <c r="DFL6" s="210"/>
      <c r="DFM6" s="210"/>
      <c r="DFN6" s="210"/>
      <c r="DFO6" s="210"/>
      <c r="DFP6" s="210"/>
      <c r="DFQ6" s="210"/>
      <c r="DFR6" s="210"/>
      <c r="DFS6" s="210"/>
      <c r="DFT6" s="210"/>
      <c r="DFU6" s="208"/>
      <c r="DFV6" s="210"/>
      <c r="DFW6" s="210"/>
      <c r="DFX6" s="210"/>
      <c r="DFY6" s="210"/>
      <c r="DFZ6" s="210"/>
      <c r="DGA6" s="210"/>
      <c r="DGB6" s="210"/>
      <c r="DGC6" s="210"/>
      <c r="DGD6" s="210"/>
      <c r="DGE6" s="210"/>
      <c r="DGF6" s="210"/>
      <c r="DGG6" s="210"/>
      <c r="DGH6" s="210"/>
      <c r="DGI6" s="210"/>
      <c r="DGJ6" s="210"/>
      <c r="DGK6" s="208"/>
      <c r="DGL6" s="210"/>
      <c r="DGM6" s="210"/>
      <c r="DGN6" s="210"/>
      <c r="DGO6" s="210"/>
      <c r="DGP6" s="210"/>
      <c r="DGQ6" s="210"/>
      <c r="DGR6" s="210"/>
      <c r="DGS6" s="210"/>
      <c r="DGT6" s="210"/>
      <c r="DGU6" s="210"/>
      <c r="DGV6" s="210"/>
      <c r="DGW6" s="210"/>
      <c r="DGX6" s="210"/>
      <c r="DGY6" s="210"/>
      <c r="DGZ6" s="210"/>
      <c r="DHA6" s="208"/>
      <c r="DHB6" s="210"/>
      <c r="DHC6" s="210"/>
      <c r="DHD6" s="210"/>
      <c r="DHE6" s="210"/>
      <c r="DHF6" s="210"/>
      <c r="DHG6" s="210"/>
      <c r="DHH6" s="210"/>
      <c r="DHI6" s="210"/>
      <c r="DHJ6" s="210"/>
      <c r="DHK6" s="210"/>
      <c r="DHL6" s="210"/>
      <c r="DHM6" s="210"/>
      <c r="DHN6" s="210"/>
      <c r="DHO6" s="210"/>
      <c r="DHP6" s="210"/>
      <c r="DHQ6" s="208"/>
      <c r="DHR6" s="210"/>
      <c r="DHS6" s="210"/>
      <c r="DHT6" s="210"/>
      <c r="DHU6" s="210"/>
      <c r="DHV6" s="210"/>
      <c r="DHW6" s="210"/>
      <c r="DHX6" s="210"/>
      <c r="DHY6" s="210"/>
      <c r="DHZ6" s="210"/>
      <c r="DIA6" s="210"/>
      <c r="DIB6" s="210"/>
      <c r="DIC6" s="210"/>
      <c r="DID6" s="210"/>
      <c r="DIE6" s="210"/>
      <c r="DIF6" s="210"/>
      <c r="DIG6" s="208"/>
      <c r="DIH6" s="210"/>
      <c r="DII6" s="210"/>
      <c r="DIJ6" s="210"/>
      <c r="DIK6" s="210"/>
      <c r="DIL6" s="210"/>
      <c r="DIM6" s="210"/>
      <c r="DIN6" s="210"/>
      <c r="DIO6" s="210"/>
      <c r="DIP6" s="210"/>
      <c r="DIQ6" s="210"/>
      <c r="DIR6" s="210"/>
      <c r="DIS6" s="210"/>
      <c r="DIT6" s="210"/>
      <c r="DIU6" s="210"/>
      <c r="DIV6" s="210"/>
      <c r="DIW6" s="208"/>
      <c r="DIX6" s="210"/>
      <c r="DIY6" s="210"/>
      <c r="DIZ6" s="210"/>
      <c r="DJA6" s="210"/>
      <c r="DJB6" s="210"/>
      <c r="DJC6" s="210"/>
      <c r="DJD6" s="210"/>
      <c r="DJE6" s="210"/>
      <c r="DJF6" s="210"/>
      <c r="DJG6" s="210"/>
      <c r="DJH6" s="210"/>
      <c r="DJI6" s="210"/>
      <c r="DJJ6" s="210"/>
      <c r="DJK6" s="210"/>
      <c r="DJL6" s="210"/>
      <c r="DJM6" s="208"/>
      <c r="DJN6" s="210"/>
      <c r="DJO6" s="210"/>
      <c r="DJP6" s="210"/>
      <c r="DJQ6" s="210"/>
      <c r="DJR6" s="210"/>
      <c r="DJS6" s="210"/>
      <c r="DJT6" s="210"/>
      <c r="DJU6" s="210"/>
      <c r="DJV6" s="210"/>
      <c r="DJW6" s="210"/>
      <c r="DJX6" s="210"/>
      <c r="DJY6" s="210"/>
      <c r="DJZ6" s="210"/>
      <c r="DKA6" s="210"/>
      <c r="DKB6" s="210"/>
      <c r="DKC6" s="208"/>
      <c r="DKD6" s="210"/>
      <c r="DKE6" s="210"/>
      <c r="DKF6" s="210"/>
      <c r="DKG6" s="210"/>
      <c r="DKH6" s="210"/>
      <c r="DKI6" s="210"/>
      <c r="DKJ6" s="210"/>
      <c r="DKK6" s="210"/>
      <c r="DKL6" s="210"/>
      <c r="DKM6" s="210"/>
      <c r="DKN6" s="210"/>
      <c r="DKO6" s="210"/>
      <c r="DKP6" s="210"/>
      <c r="DKQ6" s="210"/>
      <c r="DKR6" s="210"/>
      <c r="DKS6" s="208"/>
      <c r="DKT6" s="210"/>
      <c r="DKU6" s="210"/>
      <c r="DKV6" s="210"/>
      <c r="DKW6" s="210"/>
      <c r="DKX6" s="210"/>
      <c r="DKY6" s="210"/>
      <c r="DKZ6" s="210"/>
      <c r="DLA6" s="210"/>
      <c r="DLB6" s="210"/>
      <c r="DLC6" s="210"/>
      <c r="DLD6" s="210"/>
      <c r="DLE6" s="210"/>
      <c r="DLF6" s="210"/>
      <c r="DLG6" s="210"/>
      <c r="DLH6" s="210"/>
      <c r="DLI6" s="208"/>
      <c r="DLJ6" s="210"/>
      <c r="DLK6" s="210"/>
      <c r="DLL6" s="210"/>
      <c r="DLM6" s="210"/>
      <c r="DLN6" s="210"/>
      <c r="DLO6" s="210"/>
      <c r="DLP6" s="210"/>
      <c r="DLQ6" s="210"/>
      <c r="DLR6" s="210"/>
      <c r="DLS6" s="210"/>
      <c r="DLT6" s="210"/>
      <c r="DLU6" s="210"/>
      <c r="DLV6" s="210"/>
      <c r="DLW6" s="210"/>
      <c r="DLX6" s="210"/>
      <c r="DLY6" s="208"/>
      <c r="DLZ6" s="210"/>
      <c r="DMA6" s="210"/>
      <c r="DMB6" s="210"/>
      <c r="DMC6" s="210"/>
      <c r="DMD6" s="210"/>
      <c r="DME6" s="210"/>
      <c r="DMF6" s="210"/>
      <c r="DMG6" s="210"/>
      <c r="DMH6" s="210"/>
      <c r="DMI6" s="210"/>
      <c r="DMJ6" s="210"/>
      <c r="DMK6" s="210"/>
      <c r="DML6" s="210"/>
      <c r="DMM6" s="210"/>
      <c r="DMN6" s="210"/>
      <c r="DMO6" s="208"/>
      <c r="DMP6" s="210"/>
      <c r="DMQ6" s="210"/>
      <c r="DMR6" s="210"/>
      <c r="DMS6" s="210"/>
      <c r="DMT6" s="210"/>
      <c r="DMU6" s="210"/>
      <c r="DMV6" s="210"/>
      <c r="DMW6" s="210"/>
      <c r="DMX6" s="210"/>
      <c r="DMY6" s="210"/>
      <c r="DMZ6" s="210"/>
      <c r="DNA6" s="210"/>
      <c r="DNB6" s="210"/>
      <c r="DNC6" s="210"/>
      <c r="DND6" s="210"/>
      <c r="DNE6" s="208"/>
      <c r="DNF6" s="210"/>
      <c r="DNG6" s="210"/>
      <c r="DNH6" s="210"/>
      <c r="DNI6" s="210"/>
      <c r="DNJ6" s="210"/>
      <c r="DNK6" s="210"/>
      <c r="DNL6" s="210"/>
      <c r="DNM6" s="210"/>
      <c r="DNN6" s="210"/>
      <c r="DNO6" s="210"/>
      <c r="DNP6" s="210"/>
      <c r="DNQ6" s="210"/>
      <c r="DNR6" s="210"/>
      <c r="DNS6" s="210"/>
      <c r="DNT6" s="210"/>
      <c r="DNU6" s="208"/>
      <c r="DNV6" s="210"/>
      <c r="DNW6" s="210"/>
      <c r="DNX6" s="210"/>
      <c r="DNY6" s="210"/>
      <c r="DNZ6" s="210"/>
      <c r="DOA6" s="210"/>
      <c r="DOB6" s="210"/>
      <c r="DOC6" s="210"/>
      <c r="DOD6" s="210"/>
      <c r="DOE6" s="210"/>
      <c r="DOF6" s="210"/>
      <c r="DOG6" s="210"/>
      <c r="DOH6" s="210"/>
      <c r="DOI6" s="210"/>
      <c r="DOJ6" s="210"/>
      <c r="DOK6" s="208"/>
      <c r="DOL6" s="210"/>
      <c r="DOM6" s="210"/>
      <c r="DON6" s="210"/>
      <c r="DOO6" s="210"/>
      <c r="DOP6" s="210"/>
      <c r="DOQ6" s="210"/>
      <c r="DOR6" s="210"/>
      <c r="DOS6" s="210"/>
      <c r="DOT6" s="210"/>
      <c r="DOU6" s="210"/>
      <c r="DOV6" s="210"/>
      <c r="DOW6" s="210"/>
      <c r="DOX6" s="210"/>
      <c r="DOY6" s="210"/>
      <c r="DOZ6" s="210"/>
      <c r="DPA6" s="208"/>
      <c r="DPB6" s="210"/>
      <c r="DPC6" s="210"/>
      <c r="DPD6" s="210"/>
      <c r="DPE6" s="210"/>
      <c r="DPF6" s="210"/>
      <c r="DPG6" s="210"/>
      <c r="DPH6" s="210"/>
      <c r="DPI6" s="210"/>
      <c r="DPJ6" s="210"/>
      <c r="DPK6" s="210"/>
      <c r="DPL6" s="210"/>
      <c r="DPM6" s="210"/>
      <c r="DPN6" s="210"/>
      <c r="DPO6" s="210"/>
      <c r="DPP6" s="210"/>
      <c r="DPQ6" s="208"/>
      <c r="DPR6" s="210"/>
      <c r="DPS6" s="210"/>
      <c r="DPT6" s="210"/>
      <c r="DPU6" s="210"/>
      <c r="DPV6" s="210"/>
      <c r="DPW6" s="210"/>
      <c r="DPX6" s="210"/>
      <c r="DPY6" s="210"/>
      <c r="DPZ6" s="210"/>
      <c r="DQA6" s="210"/>
      <c r="DQB6" s="210"/>
      <c r="DQC6" s="210"/>
      <c r="DQD6" s="210"/>
      <c r="DQE6" s="210"/>
      <c r="DQF6" s="210"/>
      <c r="DQG6" s="208"/>
      <c r="DQH6" s="210"/>
      <c r="DQI6" s="210"/>
      <c r="DQJ6" s="210"/>
      <c r="DQK6" s="210"/>
      <c r="DQL6" s="210"/>
      <c r="DQM6" s="210"/>
      <c r="DQN6" s="210"/>
      <c r="DQO6" s="210"/>
      <c r="DQP6" s="210"/>
      <c r="DQQ6" s="210"/>
      <c r="DQR6" s="210"/>
      <c r="DQS6" s="210"/>
      <c r="DQT6" s="210"/>
      <c r="DQU6" s="210"/>
      <c r="DQV6" s="210"/>
      <c r="DQW6" s="208"/>
      <c r="DQX6" s="210"/>
      <c r="DQY6" s="210"/>
      <c r="DQZ6" s="210"/>
      <c r="DRA6" s="210"/>
      <c r="DRB6" s="210"/>
      <c r="DRC6" s="210"/>
      <c r="DRD6" s="210"/>
      <c r="DRE6" s="210"/>
      <c r="DRF6" s="210"/>
      <c r="DRG6" s="210"/>
      <c r="DRH6" s="210"/>
      <c r="DRI6" s="210"/>
      <c r="DRJ6" s="210"/>
      <c r="DRK6" s="210"/>
      <c r="DRL6" s="210"/>
      <c r="DRM6" s="208"/>
      <c r="DRN6" s="210"/>
      <c r="DRO6" s="210"/>
      <c r="DRP6" s="210"/>
      <c r="DRQ6" s="210"/>
      <c r="DRR6" s="210"/>
      <c r="DRS6" s="210"/>
      <c r="DRT6" s="210"/>
      <c r="DRU6" s="210"/>
      <c r="DRV6" s="210"/>
      <c r="DRW6" s="210"/>
      <c r="DRX6" s="210"/>
      <c r="DRY6" s="210"/>
      <c r="DRZ6" s="210"/>
      <c r="DSA6" s="210"/>
      <c r="DSB6" s="210"/>
      <c r="DSC6" s="208"/>
      <c r="DSD6" s="210"/>
      <c r="DSE6" s="210"/>
      <c r="DSF6" s="210"/>
      <c r="DSG6" s="210"/>
      <c r="DSH6" s="210"/>
      <c r="DSI6" s="210"/>
      <c r="DSJ6" s="210"/>
      <c r="DSK6" s="210"/>
      <c r="DSL6" s="210"/>
      <c r="DSM6" s="210"/>
      <c r="DSN6" s="210"/>
      <c r="DSO6" s="210"/>
      <c r="DSP6" s="210"/>
      <c r="DSQ6" s="210"/>
      <c r="DSR6" s="210"/>
      <c r="DSS6" s="208"/>
      <c r="DST6" s="210"/>
      <c r="DSU6" s="210"/>
      <c r="DSV6" s="210"/>
      <c r="DSW6" s="210"/>
      <c r="DSX6" s="210"/>
      <c r="DSY6" s="210"/>
      <c r="DSZ6" s="210"/>
      <c r="DTA6" s="210"/>
      <c r="DTB6" s="210"/>
      <c r="DTC6" s="210"/>
      <c r="DTD6" s="210"/>
      <c r="DTE6" s="210"/>
      <c r="DTF6" s="210"/>
      <c r="DTG6" s="210"/>
      <c r="DTH6" s="210"/>
      <c r="DTI6" s="208"/>
      <c r="DTJ6" s="210"/>
      <c r="DTK6" s="210"/>
      <c r="DTL6" s="210"/>
      <c r="DTM6" s="210"/>
      <c r="DTN6" s="210"/>
      <c r="DTO6" s="210"/>
      <c r="DTP6" s="210"/>
      <c r="DTQ6" s="210"/>
      <c r="DTR6" s="210"/>
      <c r="DTS6" s="210"/>
      <c r="DTT6" s="210"/>
      <c r="DTU6" s="210"/>
      <c r="DTV6" s="210"/>
      <c r="DTW6" s="210"/>
      <c r="DTX6" s="210"/>
      <c r="DTY6" s="208"/>
      <c r="DTZ6" s="210"/>
      <c r="DUA6" s="210"/>
      <c r="DUB6" s="210"/>
      <c r="DUC6" s="210"/>
      <c r="DUD6" s="210"/>
      <c r="DUE6" s="210"/>
      <c r="DUF6" s="210"/>
      <c r="DUG6" s="210"/>
      <c r="DUH6" s="210"/>
      <c r="DUI6" s="210"/>
      <c r="DUJ6" s="210"/>
      <c r="DUK6" s="210"/>
      <c r="DUL6" s="210"/>
      <c r="DUM6" s="210"/>
      <c r="DUN6" s="210"/>
      <c r="DUO6" s="208"/>
      <c r="DUP6" s="210"/>
      <c r="DUQ6" s="210"/>
      <c r="DUR6" s="210"/>
      <c r="DUS6" s="210"/>
      <c r="DUT6" s="210"/>
      <c r="DUU6" s="210"/>
      <c r="DUV6" s="210"/>
      <c r="DUW6" s="210"/>
      <c r="DUX6" s="210"/>
      <c r="DUY6" s="210"/>
      <c r="DUZ6" s="210"/>
      <c r="DVA6" s="210"/>
      <c r="DVB6" s="210"/>
      <c r="DVC6" s="210"/>
      <c r="DVD6" s="210"/>
      <c r="DVE6" s="208"/>
      <c r="DVF6" s="210"/>
      <c r="DVG6" s="210"/>
      <c r="DVH6" s="210"/>
      <c r="DVI6" s="210"/>
      <c r="DVJ6" s="210"/>
      <c r="DVK6" s="210"/>
      <c r="DVL6" s="210"/>
      <c r="DVM6" s="210"/>
      <c r="DVN6" s="210"/>
      <c r="DVO6" s="210"/>
      <c r="DVP6" s="210"/>
      <c r="DVQ6" s="210"/>
      <c r="DVR6" s="210"/>
      <c r="DVS6" s="210"/>
      <c r="DVT6" s="210"/>
      <c r="DVU6" s="208"/>
      <c r="DVV6" s="210"/>
      <c r="DVW6" s="210"/>
      <c r="DVX6" s="210"/>
      <c r="DVY6" s="210"/>
      <c r="DVZ6" s="210"/>
      <c r="DWA6" s="210"/>
      <c r="DWB6" s="210"/>
      <c r="DWC6" s="210"/>
      <c r="DWD6" s="210"/>
      <c r="DWE6" s="210"/>
      <c r="DWF6" s="210"/>
      <c r="DWG6" s="210"/>
      <c r="DWH6" s="210"/>
      <c r="DWI6" s="210"/>
      <c r="DWJ6" s="210"/>
      <c r="DWK6" s="208"/>
      <c r="DWL6" s="210"/>
      <c r="DWM6" s="210"/>
      <c r="DWN6" s="210"/>
      <c r="DWO6" s="210"/>
      <c r="DWP6" s="210"/>
      <c r="DWQ6" s="210"/>
      <c r="DWR6" s="210"/>
      <c r="DWS6" s="210"/>
      <c r="DWT6" s="210"/>
      <c r="DWU6" s="210"/>
      <c r="DWV6" s="210"/>
      <c r="DWW6" s="210"/>
      <c r="DWX6" s="210"/>
      <c r="DWY6" s="210"/>
      <c r="DWZ6" s="210"/>
      <c r="DXA6" s="208"/>
      <c r="DXB6" s="210"/>
      <c r="DXC6" s="210"/>
      <c r="DXD6" s="210"/>
      <c r="DXE6" s="210"/>
      <c r="DXF6" s="210"/>
      <c r="DXG6" s="210"/>
      <c r="DXH6" s="210"/>
      <c r="DXI6" s="210"/>
      <c r="DXJ6" s="210"/>
      <c r="DXK6" s="210"/>
      <c r="DXL6" s="210"/>
      <c r="DXM6" s="210"/>
      <c r="DXN6" s="210"/>
      <c r="DXO6" s="210"/>
      <c r="DXP6" s="210"/>
      <c r="DXQ6" s="208"/>
      <c r="DXR6" s="210"/>
      <c r="DXS6" s="210"/>
      <c r="DXT6" s="210"/>
      <c r="DXU6" s="210"/>
      <c r="DXV6" s="210"/>
      <c r="DXW6" s="210"/>
      <c r="DXX6" s="210"/>
      <c r="DXY6" s="210"/>
      <c r="DXZ6" s="210"/>
      <c r="DYA6" s="210"/>
      <c r="DYB6" s="210"/>
      <c r="DYC6" s="210"/>
      <c r="DYD6" s="210"/>
      <c r="DYE6" s="210"/>
      <c r="DYF6" s="210"/>
      <c r="DYG6" s="208"/>
      <c r="DYH6" s="210"/>
      <c r="DYI6" s="210"/>
      <c r="DYJ6" s="210"/>
      <c r="DYK6" s="210"/>
      <c r="DYL6" s="210"/>
      <c r="DYM6" s="210"/>
      <c r="DYN6" s="210"/>
      <c r="DYO6" s="210"/>
      <c r="DYP6" s="210"/>
      <c r="DYQ6" s="210"/>
      <c r="DYR6" s="210"/>
      <c r="DYS6" s="210"/>
      <c r="DYT6" s="210"/>
      <c r="DYU6" s="210"/>
      <c r="DYV6" s="210"/>
      <c r="DYW6" s="208"/>
      <c r="DYX6" s="210"/>
      <c r="DYY6" s="210"/>
      <c r="DYZ6" s="210"/>
      <c r="DZA6" s="210"/>
      <c r="DZB6" s="210"/>
      <c r="DZC6" s="210"/>
      <c r="DZD6" s="210"/>
      <c r="DZE6" s="210"/>
      <c r="DZF6" s="210"/>
      <c r="DZG6" s="210"/>
      <c r="DZH6" s="210"/>
      <c r="DZI6" s="210"/>
      <c r="DZJ6" s="210"/>
      <c r="DZK6" s="210"/>
      <c r="DZL6" s="210"/>
      <c r="DZM6" s="208"/>
      <c r="DZN6" s="210"/>
      <c r="DZO6" s="210"/>
      <c r="DZP6" s="210"/>
      <c r="DZQ6" s="210"/>
      <c r="DZR6" s="210"/>
      <c r="DZS6" s="210"/>
      <c r="DZT6" s="210"/>
      <c r="DZU6" s="210"/>
      <c r="DZV6" s="210"/>
      <c r="DZW6" s="210"/>
      <c r="DZX6" s="210"/>
      <c r="DZY6" s="210"/>
      <c r="DZZ6" s="210"/>
      <c r="EAA6" s="210"/>
      <c r="EAB6" s="210"/>
      <c r="EAC6" s="208"/>
      <c r="EAD6" s="210"/>
      <c r="EAE6" s="210"/>
      <c r="EAF6" s="210"/>
      <c r="EAG6" s="210"/>
      <c r="EAH6" s="210"/>
      <c r="EAI6" s="210"/>
      <c r="EAJ6" s="210"/>
      <c r="EAK6" s="210"/>
      <c r="EAL6" s="210"/>
      <c r="EAM6" s="210"/>
      <c r="EAN6" s="210"/>
      <c r="EAO6" s="210"/>
      <c r="EAP6" s="210"/>
      <c r="EAQ6" s="210"/>
      <c r="EAR6" s="210"/>
      <c r="EAS6" s="208"/>
      <c r="EAT6" s="210"/>
      <c r="EAU6" s="210"/>
      <c r="EAV6" s="210"/>
      <c r="EAW6" s="210"/>
      <c r="EAX6" s="210"/>
      <c r="EAY6" s="210"/>
      <c r="EAZ6" s="210"/>
      <c r="EBA6" s="210"/>
      <c r="EBB6" s="210"/>
      <c r="EBC6" s="210"/>
      <c r="EBD6" s="210"/>
      <c r="EBE6" s="210"/>
      <c r="EBF6" s="210"/>
      <c r="EBG6" s="210"/>
      <c r="EBH6" s="210"/>
      <c r="EBI6" s="208"/>
      <c r="EBJ6" s="210"/>
      <c r="EBK6" s="210"/>
      <c r="EBL6" s="210"/>
      <c r="EBM6" s="210"/>
      <c r="EBN6" s="210"/>
      <c r="EBO6" s="210"/>
      <c r="EBP6" s="210"/>
      <c r="EBQ6" s="210"/>
      <c r="EBR6" s="210"/>
      <c r="EBS6" s="210"/>
      <c r="EBT6" s="210"/>
      <c r="EBU6" s="210"/>
      <c r="EBV6" s="210"/>
      <c r="EBW6" s="210"/>
      <c r="EBX6" s="210"/>
      <c r="EBY6" s="208"/>
      <c r="EBZ6" s="210"/>
      <c r="ECA6" s="210"/>
      <c r="ECB6" s="210"/>
      <c r="ECC6" s="210"/>
      <c r="ECD6" s="210"/>
      <c r="ECE6" s="210"/>
      <c r="ECF6" s="210"/>
      <c r="ECG6" s="210"/>
      <c r="ECH6" s="210"/>
      <c r="ECI6" s="210"/>
      <c r="ECJ6" s="210"/>
      <c r="ECK6" s="210"/>
      <c r="ECL6" s="210"/>
      <c r="ECM6" s="210"/>
      <c r="ECN6" s="210"/>
      <c r="ECO6" s="208"/>
      <c r="ECP6" s="210"/>
      <c r="ECQ6" s="210"/>
      <c r="ECR6" s="210"/>
      <c r="ECS6" s="210"/>
      <c r="ECT6" s="210"/>
      <c r="ECU6" s="210"/>
      <c r="ECV6" s="210"/>
      <c r="ECW6" s="210"/>
      <c r="ECX6" s="210"/>
      <c r="ECY6" s="210"/>
      <c r="ECZ6" s="210"/>
      <c r="EDA6" s="210"/>
      <c r="EDB6" s="210"/>
      <c r="EDC6" s="210"/>
      <c r="EDD6" s="210"/>
      <c r="EDE6" s="208"/>
      <c r="EDF6" s="210"/>
      <c r="EDG6" s="210"/>
      <c r="EDH6" s="210"/>
      <c r="EDI6" s="210"/>
      <c r="EDJ6" s="210"/>
      <c r="EDK6" s="210"/>
      <c r="EDL6" s="210"/>
      <c r="EDM6" s="210"/>
      <c r="EDN6" s="210"/>
      <c r="EDO6" s="210"/>
      <c r="EDP6" s="210"/>
      <c r="EDQ6" s="210"/>
      <c r="EDR6" s="210"/>
      <c r="EDS6" s="210"/>
      <c r="EDT6" s="210"/>
      <c r="EDU6" s="208"/>
      <c r="EDV6" s="210"/>
      <c r="EDW6" s="210"/>
      <c r="EDX6" s="210"/>
      <c r="EDY6" s="210"/>
      <c r="EDZ6" s="210"/>
      <c r="EEA6" s="210"/>
      <c r="EEB6" s="210"/>
      <c r="EEC6" s="210"/>
      <c r="EED6" s="210"/>
      <c r="EEE6" s="210"/>
      <c r="EEF6" s="210"/>
      <c r="EEG6" s="210"/>
      <c r="EEH6" s="210"/>
      <c r="EEI6" s="210"/>
      <c r="EEJ6" s="210"/>
      <c r="EEK6" s="208"/>
      <c r="EEL6" s="210"/>
      <c r="EEM6" s="210"/>
      <c r="EEN6" s="210"/>
      <c r="EEO6" s="210"/>
      <c r="EEP6" s="210"/>
      <c r="EEQ6" s="210"/>
      <c r="EER6" s="210"/>
      <c r="EES6" s="210"/>
      <c r="EET6" s="210"/>
      <c r="EEU6" s="210"/>
      <c r="EEV6" s="210"/>
      <c r="EEW6" s="210"/>
      <c r="EEX6" s="210"/>
      <c r="EEY6" s="210"/>
      <c r="EEZ6" s="210"/>
      <c r="EFA6" s="208"/>
      <c r="EFB6" s="210"/>
      <c r="EFC6" s="210"/>
      <c r="EFD6" s="210"/>
      <c r="EFE6" s="210"/>
      <c r="EFF6" s="210"/>
      <c r="EFG6" s="210"/>
      <c r="EFH6" s="210"/>
      <c r="EFI6" s="210"/>
      <c r="EFJ6" s="210"/>
      <c r="EFK6" s="210"/>
      <c r="EFL6" s="210"/>
      <c r="EFM6" s="210"/>
      <c r="EFN6" s="210"/>
      <c r="EFO6" s="210"/>
      <c r="EFP6" s="210"/>
      <c r="EFQ6" s="208"/>
      <c r="EFR6" s="210"/>
      <c r="EFS6" s="210"/>
      <c r="EFT6" s="210"/>
      <c r="EFU6" s="210"/>
      <c r="EFV6" s="210"/>
      <c r="EFW6" s="210"/>
      <c r="EFX6" s="210"/>
      <c r="EFY6" s="210"/>
      <c r="EFZ6" s="210"/>
      <c r="EGA6" s="210"/>
      <c r="EGB6" s="210"/>
      <c r="EGC6" s="210"/>
      <c r="EGD6" s="210"/>
      <c r="EGE6" s="210"/>
      <c r="EGF6" s="210"/>
      <c r="EGG6" s="208"/>
      <c r="EGH6" s="210"/>
      <c r="EGI6" s="210"/>
      <c r="EGJ6" s="210"/>
      <c r="EGK6" s="210"/>
      <c r="EGL6" s="210"/>
      <c r="EGM6" s="210"/>
      <c r="EGN6" s="210"/>
      <c r="EGO6" s="210"/>
      <c r="EGP6" s="210"/>
      <c r="EGQ6" s="210"/>
      <c r="EGR6" s="210"/>
      <c r="EGS6" s="210"/>
      <c r="EGT6" s="210"/>
      <c r="EGU6" s="210"/>
      <c r="EGV6" s="210"/>
      <c r="EGW6" s="208"/>
      <c r="EGX6" s="210"/>
      <c r="EGY6" s="210"/>
      <c r="EGZ6" s="210"/>
      <c r="EHA6" s="210"/>
      <c r="EHB6" s="210"/>
      <c r="EHC6" s="210"/>
      <c r="EHD6" s="210"/>
      <c r="EHE6" s="210"/>
      <c r="EHF6" s="210"/>
      <c r="EHG6" s="210"/>
      <c r="EHH6" s="210"/>
      <c r="EHI6" s="210"/>
      <c r="EHJ6" s="210"/>
      <c r="EHK6" s="210"/>
      <c r="EHL6" s="210"/>
      <c r="EHM6" s="208"/>
      <c r="EHN6" s="210"/>
      <c r="EHO6" s="210"/>
      <c r="EHP6" s="210"/>
      <c r="EHQ6" s="210"/>
      <c r="EHR6" s="210"/>
      <c r="EHS6" s="210"/>
      <c r="EHT6" s="210"/>
      <c r="EHU6" s="210"/>
      <c r="EHV6" s="210"/>
      <c r="EHW6" s="210"/>
      <c r="EHX6" s="210"/>
      <c r="EHY6" s="210"/>
      <c r="EHZ6" s="210"/>
      <c r="EIA6" s="210"/>
      <c r="EIB6" s="210"/>
      <c r="EIC6" s="208"/>
      <c r="EID6" s="210"/>
      <c r="EIE6" s="210"/>
      <c r="EIF6" s="210"/>
      <c r="EIG6" s="210"/>
      <c r="EIH6" s="210"/>
      <c r="EII6" s="210"/>
      <c r="EIJ6" s="210"/>
      <c r="EIK6" s="210"/>
      <c r="EIL6" s="210"/>
      <c r="EIM6" s="210"/>
      <c r="EIN6" s="210"/>
      <c r="EIO6" s="210"/>
      <c r="EIP6" s="210"/>
      <c r="EIQ6" s="210"/>
      <c r="EIR6" s="210"/>
      <c r="EIS6" s="208"/>
      <c r="EIT6" s="210"/>
      <c r="EIU6" s="210"/>
      <c r="EIV6" s="210"/>
      <c r="EIW6" s="210"/>
      <c r="EIX6" s="210"/>
      <c r="EIY6" s="210"/>
      <c r="EIZ6" s="210"/>
      <c r="EJA6" s="210"/>
      <c r="EJB6" s="210"/>
      <c r="EJC6" s="210"/>
      <c r="EJD6" s="210"/>
      <c r="EJE6" s="210"/>
      <c r="EJF6" s="210"/>
      <c r="EJG6" s="210"/>
      <c r="EJH6" s="210"/>
      <c r="EJI6" s="208"/>
      <c r="EJJ6" s="210"/>
      <c r="EJK6" s="210"/>
      <c r="EJL6" s="210"/>
      <c r="EJM6" s="210"/>
      <c r="EJN6" s="210"/>
      <c r="EJO6" s="210"/>
      <c r="EJP6" s="210"/>
      <c r="EJQ6" s="210"/>
      <c r="EJR6" s="210"/>
      <c r="EJS6" s="210"/>
      <c r="EJT6" s="210"/>
      <c r="EJU6" s="210"/>
      <c r="EJV6" s="210"/>
      <c r="EJW6" s="210"/>
      <c r="EJX6" s="210"/>
      <c r="EJY6" s="208"/>
      <c r="EJZ6" s="210"/>
      <c r="EKA6" s="210"/>
      <c r="EKB6" s="210"/>
      <c r="EKC6" s="210"/>
      <c r="EKD6" s="210"/>
      <c r="EKE6" s="210"/>
      <c r="EKF6" s="210"/>
      <c r="EKG6" s="210"/>
      <c r="EKH6" s="210"/>
      <c r="EKI6" s="210"/>
      <c r="EKJ6" s="210"/>
      <c r="EKK6" s="210"/>
      <c r="EKL6" s="210"/>
      <c r="EKM6" s="210"/>
      <c r="EKN6" s="210"/>
      <c r="EKO6" s="208"/>
      <c r="EKP6" s="210"/>
      <c r="EKQ6" s="210"/>
      <c r="EKR6" s="210"/>
      <c r="EKS6" s="210"/>
      <c r="EKT6" s="210"/>
      <c r="EKU6" s="210"/>
      <c r="EKV6" s="210"/>
      <c r="EKW6" s="210"/>
      <c r="EKX6" s="210"/>
      <c r="EKY6" s="210"/>
      <c r="EKZ6" s="210"/>
      <c r="ELA6" s="210"/>
      <c r="ELB6" s="210"/>
      <c r="ELC6" s="210"/>
      <c r="ELD6" s="210"/>
      <c r="ELE6" s="208"/>
      <c r="ELF6" s="210"/>
      <c r="ELG6" s="210"/>
      <c r="ELH6" s="210"/>
      <c r="ELI6" s="210"/>
      <c r="ELJ6" s="210"/>
      <c r="ELK6" s="210"/>
      <c r="ELL6" s="210"/>
      <c r="ELM6" s="210"/>
      <c r="ELN6" s="210"/>
      <c r="ELO6" s="210"/>
      <c r="ELP6" s="210"/>
      <c r="ELQ6" s="210"/>
      <c r="ELR6" s="210"/>
      <c r="ELS6" s="210"/>
      <c r="ELT6" s="210"/>
      <c r="ELU6" s="208"/>
      <c r="ELV6" s="210"/>
      <c r="ELW6" s="210"/>
      <c r="ELX6" s="210"/>
      <c r="ELY6" s="210"/>
      <c r="ELZ6" s="210"/>
      <c r="EMA6" s="210"/>
      <c r="EMB6" s="210"/>
      <c r="EMC6" s="210"/>
      <c r="EMD6" s="210"/>
      <c r="EME6" s="210"/>
      <c r="EMF6" s="210"/>
      <c r="EMG6" s="210"/>
      <c r="EMH6" s="210"/>
      <c r="EMI6" s="210"/>
      <c r="EMJ6" s="210"/>
      <c r="EMK6" s="208"/>
      <c r="EML6" s="210"/>
      <c r="EMM6" s="210"/>
      <c r="EMN6" s="210"/>
      <c r="EMO6" s="210"/>
      <c r="EMP6" s="210"/>
      <c r="EMQ6" s="210"/>
      <c r="EMR6" s="210"/>
      <c r="EMS6" s="210"/>
      <c r="EMT6" s="210"/>
      <c r="EMU6" s="210"/>
      <c r="EMV6" s="210"/>
      <c r="EMW6" s="210"/>
      <c r="EMX6" s="210"/>
      <c r="EMY6" s="210"/>
      <c r="EMZ6" s="210"/>
      <c r="ENA6" s="208"/>
      <c r="ENB6" s="210"/>
      <c r="ENC6" s="210"/>
      <c r="END6" s="210"/>
      <c r="ENE6" s="210"/>
      <c r="ENF6" s="210"/>
      <c r="ENG6" s="210"/>
      <c r="ENH6" s="210"/>
      <c r="ENI6" s="210"/>
      <c r="ENJ6" s="210"/>
      <c r="ENK6" s="210"/>
      <c r="ENL6" s="210"/>
      <c r="ENM6" s="210"/>
      <c r="ENN6" s="210"/>
      <c r="ENO6" s="210"/>
      <c r="ENP6" s="210"/>
      <c r="ENQ6" s="208"/>
      <c r="ENR6" s="210"/>
      <c r="ENS6" s="210"/>
      <c r="ENT6" s="210"/>
      <c r="ENU6" s="210"/>
      <c r="ENV6" s="210"/>
      <c r="ENW6" s="210"/>
      <c r="ENX6" s="210"/>
      <c r="ENY6" s="210"/>
      <c r="ENZ6" s="210"/>
      <c r="EOA6" s="210"/>
      <c r="EOB6" s="210"/>
      <c r="EOC6" s="210"/>
      <c r="EOD6" s="210"/>
      <c r="EOE6" s="210"/>
      <c r="EOF6" s="210"/>
      <c r="EOG6" s="208"/>
      <c r="EOH6" s="210"/>
      <c r="EOI6" s="210"/>
      <c r="EOJ6" s="210"/>
      <c r="EOK6" s="210"/>
      <c r="EOL6" s="210"/>
      <c r="EOM6" s="210"/>
      <c r="EON6" s="210"/>
      <c r="EOO6" s="210"/>
      <c r="EOP6" s="210"/>
      <c r="EOQ6" s="210"/>
      <c r="EOR6" s="210"/>
      <c r="EOS6" s="210"/>
      <c r="EOT6" s="210"/>
      <c r="EOU6" s="210"/>
      <c r="EOV6" s="210"/>
      <c r="EOW6" s="208"/>
      <c r="EOX6" s="210"/>
      <c r="EOY6" s="210"/>
      <c r="EOZ6" s="210"/>
      <c r="EPA6" s="210"/>
      <c r="EPB6" s="210"/>
      <c r="EPC6" s="210"/>
      <c r="EPD6" s="210"/>
      <c r="EPE6" s="210"/>
      <c r="EPF6" s="210"/>
      <c r="EPG6" s="210"/>
      <c r="EPH6" s="210"/>
      <c r="EPI6" s="210"/>
      <c r="EPJ6" s="210"/>
      <c r="EPK6" s="210"/>
      <c r="EPL6" s="210"/>
      <c r="EPM6" s="208"/>
      <c r="EPN6" s="210"/>
      <c r="EPO6" s="210"/>
      <c r="EPP6" s="210"/>
      <c r="EPQ6" s="210"/>
      <c r="EPR6" s="210"/>
      <c r="EPS6" s="210"/>
      <c r="EPT6" s="210"/>
      <c r="EPU6" s="210"/>
      <c r="EPV6" s="210"/>
      <c r="EPW6" s="210"/>
      <c r="EPX6" s="210"/>
      <c r="EPY6" s="210"/>
      <c r="EPZ6" s="210"/>
      <c r="EQA6" s="210"/>
      <c r="EQB6" s="210"/>
      <c r="EQC6" s="208"/>
      <c r="EQD6" s="210"/>
      <c r="EQE6" s="210"/>
      <c r="EQF6" s="210"/>
      <c r="EQG6" s="210"/>
      <c r="EQH6" s="210"/>
      <c r="EQI6" s="210"/>
      <c r="EQJ6" s="210"/>
      <c r="EQK6" s="210"/>
      <c r="EQL6" s="210"/>
      <c r="EQM6" s="210"/>
      <c r="EQN6" s="210"/>
      <c r="EQO6" s="210"/>
      <c r="EQP6" s="210"/>
      <c r="EQQ6" s="210"/>
      <c r="EQR6" s="210"/>
      <c r="EQS6" s="208"/>
      <c r="EQT6" s="210"/>
      <c r="EQU6" s="210"/>
      <c r="EQV6" s="210"/>
      <c r="EQW6" s="210"/>
      <c r="EQX6" s="210"/>
      <c r="EQY6" s="210"/>
      <c r="EQZ6" s="210"/>
      <c r="ERA6" s="210"/>
      <c r="ERB6" s="210"/>
      <c r="ERC6" s="210"/>
      <c r="ERD6" s="210"/>
      <c r="ERE6" s="210"/>
      <c r="ERF6" s="210"/>
      <c r="ERG6" s="210"/>
      <c r="ERH6" s="210"/>
      <c r="ERI6" s="208"/>
      <c r="ERJ6" s="210"/>
      <c r="ERK6" s="210"/>
      <c r="ERL6" s="210"/>
      <c r="ERM6" s="210"/>
      <c r="ERN6" s="210"/>
      <c r="ERO6" s="210"/>
      <c r="ERP6" s="210"/>
      <c r="ERQ6" s="210"/>
      <c r="ERR6" s="210"/>
      <c r="ERS6" s="210"/>
      <c r="ERT6" s="210"/>
      <c r="ERU6" s="210"/>
      <c r="ERV6" s="210"/>
      <c r="ERW6" s="210"/>
      <c r="ERX6" s="210"/>
      <c r="ERY6" s="208"/>
      <c r="ERZ6" s="210"/>
      <c r="ESA6" s="210"/>
      <c r="ESB6" s="210"/>
      <c r="ESC6" s="210"/>
      <c r="ESD6" s="210"/>
      <c r="ESE6" s="210"/>
      <c r="ESF6" s="210"/>
      <c r="ESG6" s="210"/>
      <c r="ESH6" s="210"/>
      <c r="ESI6" s="210"/>
      <c r="ESJ6" s="210"/>
      <c r="ESK6" s="210"/>
      <c r="ESL6" s="210"/>
      <c r="ESM6" s="210"/>
      <c r="ESN6" s="210"/>
      <c r="ESO6" s="208"/>
      <c r="ESP6" s="210"/>
      <c r="ESQ6" s="210"/>
      <c r="ESR6" s="210"/>
      <c r="ESS6" s="210"/>
      <c r="EST6" s="210"/>
      <c r="ESU6" s="210"/>
      <c r="ESV6" s="210"/>
      <c r="ESW6" s="210"/>
      <c r="ESX6" s="210"/>
      <c r="ESY6" s="210"/>
      <c r="ESZ6" s="210"/>
      <c r="ETA6" s="210"/>
      <c r="ETB6" s="210"/>
      <c r="ETC6" s="210"/>
      <c r="ETD6" s="210"/>
      <c r="ETE6" s="208"/>
      <c r="ETF6" s="210"/>
      <c r="ETG6" s="210"/>
      <c r="ETH6" s="210"/>
      <c r="ETI6" s="210"/>
      <c r="ETJ6" s="210"/>
      <c r="ETK6" s="210"/>
      <c r="ETL6" s="210"/>
      <c r="ETM6" s="210"/>
      <c r="ETN6" s="210"/>
      <c r="ETO6" s="210"/>
      <c r="ETP6" s="210"/>
      <c r="ETQ6" s="210"/>
      <c r="ETR6" s="210"/>
      <c r="ETS6" s="210"/>
      <c r="ETT6" s="210"/>
      <c r="ETU6" s="208"/>
      <c r="ETV6" s="210"/>
      <c r="ETW6" s="210"/>
      <c r="ETX6" s="210"/>
      <c r="ETY6" s="210"/>
      <c r="ETZ6" s="210"/>
      <c r="EUA6" s="210"/>
      <c r="EUB6" s="210"/>
      <c r="EUC6" s="210"/>
      <c r="EUD6" s="210"/>
      <c r="EUE6" s="210"/>
      <c r="EUF6" s="210"/>
      <c r="EUG6" s="210"/>
      <c r="EUH6" s="210"/>
      <c r="EUI6" s="210"/>
      <c r="EUJ6" s="210"/>
      <c r="EUK6" s="208"/>
      <c r="EUL6" s="210"/>
      <c r="EUM6" s="210"/>
      <c r="EUN6" s="210"/>
      <c r="EUO6" s="210"/>
      <c r="EUP6" s="210"/>
      <c r="EUQ6" s="210"/>
      <c r="EUR6" s="210"/>
      <c r="EUS6" s="210"/>
      <c r="EUT6" s="210"/>
      <c r="EUU6" s="210"/>
      <c r="EUV6" s="210"/>
      <c r="EUW6" s="210"/>
      <c r="EUX6" s="210"/>
      <c r="EUY6" s="210"/>
      <c r="EUZ6" s="210"/>
      <c r="EVA6" s="208"/>
      <c r="EVB6" s="210"/>
      <c r="EVC6" s="210"/>
      <c r="EVD6" s="210"/>
      <c r="EVE6" s="210"/>
      <c r="EVF6" s="210"/>
      <c r="EVG6" s="210"/>
      <c r="EVH6" s="210"/>
      <c r="EVI6" s="210"/>
      <c r="EVJ6" s="210"/>
      <c r="EVK6" s="210"/>
      <c r="EVL6" s="210"/>
      <c r="EVM6" s="210"/>
      <c r="EVN6" s="210"/>
      <c r="EVO6" s="210"/>
      <c r="EVP6" s="210"/>
      <c r="EVQ6" s="208"/>
      <c r="EVR6" s="210"/>
      <c r="EVS6" s="210"/>
      <c r="EVT6" s="210"/>
      <c r="EVU6" s="210"/>
      <c r="EVV6" s="210"/>
      <c r="EVW6" s="210"/>
      <c r="EVX6" s="210"/>
      <c r="EVY6" s="210"/>
      <c r="EVZ6" s="210"/>
      <c r="EWA6" s="210"/>
      <c r="EWB6" s="210"/>
      <c r="EWC6" s="210"/>
      <c r="EWD6" s="210"/>
      <c r="EWE6" s="210"/>
      <c r="EWF6" s="210"/>
      <c r="EWG6" s="208"/>
      <c r="EWH6" s="210"/>
      <c r="EWI6" s="210"/>
      <c r="EWJ6" s="210"/>
      <c r="EWK6" s="210"/>
      <c r="EWL6" s="210"/>
      <c r="EWM6" s="210"/>
      <c r="EWN6" s="210"/>
      <c r="EWO6" s="210"/>
      <c r="EWP6" s="210"/>
      <c r="EWQ6" s="210"/>
      <c r="EWR6" s="210"/>
      <c r="EWS6" s="210"/>
      <c r="EWT6" s="210"/>
      <c r="EWU6" s="210"/>
      <c r="EWV6" s="210"/>
      <c r="EWW6" s="208"/>
      <c r="EWX6" s="210"/>
      <c r="EWY6" s="210"/>
      <c r="EWZ6" s="210"/>
      <c r="EXA6" s="210"/>
      <c r="EXB6" s="210"/>
      <c r="EXC6" s="210"/>
      <c r="EXD6" s="210"/>
      <c r="EXE6" s="210"/>
      <c r="EXF6" s="210"/>
      <c r="EXG6" s="210"/>
      <c r="EXH6" s="210"/>
      <c r="EXI6" s="210"/>
      <c r="EXJ6" s="210"/>
      <c r="EXK6" s="210"/>
      <c r="EXL6" s="210"/>
      <c r="EXM6" s="208"/>
      <c r="EXN6" s="210"/>
      <c r="EXO6" s="210"/>
      <c r="EXP6" s="210"/>
      <c r="EXQ6" s="210"/>
      <c r="EXR6" s="210"/>
      <c r="EXS6" s="210"/>
      <c r="EXT6" s="210"/>
      <c r="EXU6" s="210"/>
      <c r="EXV6" s="210"/>
      <c r="EXW6" s="210"/>
      <c r="EXX6" s="210"/>
      <c r="EXY6" s="210"/>
      <c r="EXZ6" s="210"/>
      <c r="EYA6" s="210"/>
      <c r="EYB6" s="210"/>
      <c r="EYC6" s="208"/>
      <c r="EYD6" s="210"/>
      <c r="EYE6" s="210"/>
      <c r="EYF6" s="210"/>
      <c r="EYG6" s="210"/>
      <c r="EYH6" s="210"/>
      <c r="EYI6" s="210"/>
      <c r="EYJ6" s="210"/>
      <c r="EYK6" s="210"/>
      <c r="EYL6" s="210"/>
      <c r="EYM6" s="210"/>
      <c r="EYN6" s="210"/>
      <c r="EYO6" s="210"/>
      <c r="EYP6" s="210"/>
      <c r="EYQ6" s="210"/>
      <c r="EYR6" s="210"/>
      <c r="EYS6" s="208"/>
      <c r="EYT6" s="210"/>
      <c r="EYU6" s="210"/>
      <c r="EYV6" s="210"/>
      <c r="EYW6" s="210"/>
      <c r="EYX6" s="210"/>
      <c r="EYY6" s="210"/>
      <c r="EYZ6" s="210"/>
      <c r="EZA6" s="210"/>
      <c r="EZB6" s="210"/>
      <c r="EZC6" s="210"/>
      <c r="EZD6" s="210"/>
      <c r="EZE6" s="210"/>
      <c r="EZF6" s="210"/>
      <c r="EZG6" s="210"/>
      <c r="EZH6" s="210"/>
      <c r="EZI6" s="208"/>
      <c r="EZJ6" s="210"/>
      <c r="EZK6" s="210"/>
      <c r="EZL6" s="210"/>
      <c r="EZM6" s="210"/>
      <c r="EZN6" s="210"/>
      <c r="EZO6" s="210"/>
      <c r="EZP6" s="210"/>
      <c r="EZQ6" s="210"/>
      <c r="EZR6" s="210"/>
      <c r="EZS6" s="210"/>
      <c r="EZT6" s="210"/>
      <c r="EZU6" s="210"/>
      <c r="EZV6" s="210"/>
      <c r="EZW6" s="210"/>
      <c r="EZX6" s="210"/>
      <c r="EZY6" s="208"/>
      <c r="EZZ6" s="210"/>
      <c r="FAA6" s="210"/>
      <c r="FAB6" s="210"/>
      <c r="FAC6" s="210"/>
      <c r="FAD6" s="210"/>
      <c r="FAE6" s="210"/>
      <c r="FAF6" s="210"/>
      <c r="FAG6" s="210"/>
      <c r="FAH6" s="210"/>
      <c r="FAI6" s="210"/>
      <c r="FAJ6" s="210"/>
      <c r="FAK6" s="210"/>
      <c r="FAL6" s="210"/>
      <c r="FAM6" s="210"/>
      <c r="FAN6" s="210"/>
      <c r="FAO6" s="208"/>
      <c r="FAP6" s="210"/>
      <c r="FAQ6" s="210"/>
      <c r="FAR6" s="210"/>
      <c r="FAS6" s="210"/>
      <c r="FAT6" s="210"/>
      <c r="FAU6" s="210"/>
      <c r="FAV6" s="210"/>
      <c r="FAW6" s="210"/>
      <c r="FAX6" s="210"/>
      <c r="FAY6" s="210"/>
      <c r="FAZ6" s="210"/>
      <c r="FBA6" s="210"/>
      <c r="FBB6" s="210"/>
      <c r="FBC6" s="210"/>
      <c r="FBD6" s="210"/>
      <c r="FBE6" s="208"/>
      <c r="FBF6" s="210"/>
      <c r="FBG6" s="210"/>
      <c r="FBH6" s="210"/>
      <c r="FBI6" s="210"/>
      <c r="FBJ6" s="210"/>
      <c r="FBK6" s="210"/>
      <c r="FBL6" s="210"/>
      <c r="FBM6" s="210"/>
      <c r="FBN6" s="210"/>
      <c r="FBO6" s="210"/>
      <c r="FBP6" s="210"/>
      <c r="FBQ6" s="210"/>
      <c r="FBR6" s="210"/>
      <c r="FBS6" s="210"/>
      <c r="FBT6" s="210"/>
      <c r="FBU6" s="208"/>
      <c r="FBV6" s="210"/>
      <c r="FBW6" s="210"/>
      <c r="FBX6" s="210"/>
      <c r="FBY6" s="210"/>
      <c r="FBZ6" s="210"/>
      <c r="FCA6" s="210"/>
      <c r="FCB6" s="210"/>
      <c r="FCC6" s="210"/>
      <c r="FCD6" s="210"/>
      <c r="FCE6" s="210"/>
      <c r="FCF6" s="210"/>
      <c r="FCG6" s="210"/>
      <c r="FCH6" s="210"/>
      <c r="FCI6" s="210"/>
      <c r="FCJ6" s="210"/>
      <c r="FCK6" s="208"/>
      <c r="FCL6" s="210"/>
      <c r="FCM6" s="210"/>
      <c r="FCN6" s="210"/>
      <c r="FCO6" s="210"/>
      <c r="FCP6" s="210"/>
      <c r="FCQ6" s="210"/>
      <c r="FCR6" s="210"/>
      <c r="FCS6" s="210"/>
      <c r="FCT6" s="210"/>
      <c r="FCU6" s="210"/>
      <c r="FCV6" s="210"/>
      <c r="FCW6" s="210"/>
      <c r="FCX6" s="210"/>
      <c r="FCY6" s="210"/>
      <c r="FCZ6" s="210"/>
      <c r="FDA6" s="208"/>
      <c r="FDB6" s="210"/>
      <c r="FDC6" s="210"/>
      <c r="FDD6" s="210"/>
      <c r="FDE6" s="210"/>
      <c r="FDF6" s="210"/>
      <c r="FDG6" s="210"/>
      <c r="FDH6" s="210"/>
      <c r="FDI6" s="210"/>
      <c r="FDJ6" s="210"/>
      <c r="FDK6" s="210"/>
      <c r="FDL6" s="210"/>
      <c r="FDM6" s="210"/>
      <c r="FDN6" s="210"/>
      <c r="FDO6" s="210"/>
      <c r="FDP6" s="210"/>
      <c r="FDQ6" s="208"/>
      <c r="FDR6" s="210"/>
      <c r="FDS6" s="210"/>
      <c r="FDT6" s="210"/>
      <c r="FDU6" s="210"/>
      <c r="FDV6" s="210"/>
      <c r="FDW6" s="210"/>
      <c r="FDX6" s="210"/>
      <c r="FDY6" s="210"/>
      <c r="FDZ6" s="210"/>
      <c r="FEA6" s="210"/>
      <c r="FEB6" s="210"/>
      <c r="FEC6" s="210"/>
      <c r="FED6" s="210"/>
      <c r="FEE6" s="210"/>
      <c r="FEF6" s="210"/>
      <c r="FEG6" s="208"/>
      <c r="FEH6" s="210"/>
      <c r="FEI6" s="210"/>
      <c r="FEJ6" s="210"/>
      <c r="FEK6" s="210"/>
      <c r="FEL6" s="210"/>
      <c r="FEM6" s="210"/>
      <c r="FEN6" s="210"/>
      <c r="FEO6" s="210"/>
      <c r="FEP6" s="210"/>
      <c r="FEQ6" s="210"/>
      <c r="FER6" s="210"/>
      <c r="FES6" s="210"/>
      <c r="FET6" s="210"/>
      <c r="FEU6" s="210"/>
      <c r="FEV6" s="210"/>
      <c r="FEW6" s="208"/>
      <c r="FEX6" s="210"/>
      <c r="FEY6" s="210"/>
      <c r="FEZ6" s="210"/>
      <c r="FFA6" s="210"/>
      <c r="FFB6" s="210"/>
      <c r="FFC6" s="210"/>
      <c r="FFD6" s="210"/>
      <c r="FFE6" s="210"/>
      <c r="FFF6" s="210"/>
      <c r="FFG6" s="210"/>
      <c r="FFH6" s="210"/>
      <c r="FFI6" s="210"/>
      <c r="FFJ6" s="210"/>
      <c r="FFK6" s="210"/>
      <c r="FFL6" s="210"/>
      <c r="FFM6" s="208"/>
      <c r="FFN6" s="210"/>
      <c r="FFO6" s="210"/>
      <c r="FFP6" s="210"/>
      <c r="FFQ6" s="210"/>
      <c r="FFR6" s="210"/>
      <c r="FFS6" s="210"/>
      <c r="FFT6" s="210"/>
      <c r="FFU6" s="210"/>
      <c r="FFV6" s="210"/>
      <c r="FFW6" s="210"/>
      <c r="FFX6" s="210"/>
      <c r="FFY6" s="210"/>
      <c r="FFZ6" s="210"/>
      <c r="FGA6" s="210"/>
      <c r="FGB6" s="210"/>
      <c r="FGC6" s="208"/>
      <c r="FGD6" s="210"/>
      <c r="FGE6" s="210"/>
      <c r="FGF6" s="210"/>
      <c r="FGG6" s="210"/>
      <c r="FGH6" s="210"/>
      <c r="FGI6" s="210"/>
      <c r="FGJ6" s="210"/>
      <c r="FGK6" s="210"/>
      <c r="FGL6" s="210"/>
      <c r="FGM6" s="210"/>
      <c r="FGN6" s="210"/>
      <c r="FGO6" s="210"/>
      <c r="FGP6" s="210"/>
      <c r="FGQ6" s="210"/>
      <c r="FGR6" s="210"/>
      <c r="FGS6" s="208"/>
      <c r="FGT6" s="210"/>
      <c r="FGU6" s="210"/>
      <c r="FGV6" s="210"/>
      <c r="FGW6" s="210"/>
      <c r="FGX6" s="210"/>
      <c r="FGY6" s="210"/>
      <c r="FGZ6" s="210"/>
      <c r="FHA6" s="210"/>
      <c r="FHB6" s="210"/>
      <c r="FHC6" s="210"/>
      <c r="FHD6" s="210"/>
      <c r="FHE6" s="210"/>
      <c r="FHF6" s="210"/>
      <c r="FHG6" s="210"/>
      <c r="FHH6" s="210"/>
      <c r="FHI6" s="208"/>
      <c r="FHJ6" s="210"/>
      <c r="FHK6" s="210"/>
      <c r="FHL6" s="210"/>
      <c r="FHM6" s="210"/>
      <c r="FHN6" s="210"/>
      <c r="FHO6" s="210"/>
      <c r="FHP6" s="210"/>
      <c r="FHQ6" s="210"/>
      <c r="FHR6" s="210"/>
      <c r="FHS6" s="210"/>
      <c r="FHT6" s="210"/>
      <c r="FHU6" s="210"/>
      <c r="FHV6" s="210"/>
      <c r="FHW6" s="210"/>
      <c r="FHX6" s="210"/>
      <c r="FHY6" s="208"/>
      <c r="FHZ6" s="210"/>
      <c r="FIA6" s="210"/>
      <c r="FIB6" s="210"/>
      <c r="FIC6" s="210"/>
      <c r="FID6" s="210"/>
      <c r="FIE6" s="210"/>
      <c r="FIF6" s="210"/>
      <c r="FIG6" s="210"/>
      <c r="FIH6" s="210"/>
      <c r="FII6" s="210"/>
      <c r="FIJ6" s="210"/>
      <c r="FIK6" s="210"/>
      <c r="FIL6" s="210"/>
      <c r="FIM6" s="210"/>
      <c r="FIN6" s="210"/>
      <c r="FIO6" s="208"/>
      <c r="FIP6" s="210"/>
      <c r="FIQ6" s="210"/>
      <c r="FIR6" s="210"/>
      <c r="FIS6" s="210"/>
      <c r="FIT6" s="210"/>
      <c r="FIU6" s="210"/>
      <c r="FIV6" s="210"/>
      <c r="FIW6" s="210"/>
      <c r="FIX6" s="210"/>
      <c r="FIY6" s="210"/>
      <c r="FIZ6" s="210"/>
      <c r="FJA6" s="210"/>
      <c r="FJB6" s="210"/>
      <c r="FJC6" s="210"/>
      <c r="FJD6" s="210"/>
      <c r="FJE6" s="208"/>
      <c r="FJF6" s="210"/>
      <c r="FJG6" s="210"/>
      <c r="FJH6" s="210"/>
      <c r="FJI6" s="210"/>
      <c r="FJJ6" s="210"/>
      <c r="FJK6" s="210"/>
      <c r="FJL6" s="210"/>
      <c r="FJM6" s="210"/>
      <c r="FJN6" s="210"/>
      <c r="FJO6" s="210"/>
      <c r="FJP6" s="210"/>
      <c r="FJQ6" s="210"/>
      <c r="FJR6" s="210"/>
      <c r="FJS6" s="210"/>
      <c r="FJT6" s="210"/>
      <c r="FJU6" s="208"/>
      <c r="FJV6" s="210"/>
      <c r="FJW6" s="210"/>
      <c r="FJX6" s="210"/>
      <c r="FJY6" s="210"/>
      <c r="FJZ6" s="210"/>
      <c r="FKA6" s="210"/>
      <c r="FKB6" s="210"/>
      <c r="FKC6" s="210"/>
      <c r="FKD6" s="210"/>
      <c r="FKE6" s="210"/>
      <c r="FKF6" s="210"/>
      <c r="FKG6" s="210"/>
      <c r="FKH6" s="210"/>
      <c r="FKI6" s="210"/>
      <c r="FKJ6" s="210"/>
      <c r="FKK6" s="208"/>
      <c r="FKL6" s="210"/>
      <c r="FKM6" s="210"/>
      <c r="FKN6" s="210"/>
      <c r="FKO6" s="210"/>
      <c r="FKP6" s="210"/>
      <c r="FKQ6" s="210"/>
      <c r="FKR6" s="210"/>
      <c r="FKS6" s="210"/>
      <c r="FKT6" s="210"/>
      <c r="FKU6" s="210"/>
      <c r="FKV6" s="210"/>
      <c r="FKW6" s="210"/>
      <c r="FKX6" s="210"/>
      <c r="FKY6" s="210"/>
      <c r="FKZ6" s="210"/>
      <c r="FLA6" s="208"/>
      <c r="FLB6" s="210"/>
      <c r="FLC6" s="210"/>
      <c r="FLD6" s="210"/>
      <c r="FLE6" s="210"/>
      <c r="FLF6" s="210"/>
      <c r="FLG6" s="210"/>
      <c r="FLH6" s="210"/>
      <c r="FLI6" s="210"/>
      <c r="FLJ6" s="210"/>
      <c r="FLK6" s="210"/>
      <c r="FLL6" s="210"/>
      <c r="FLM6" s="210"/>
      <c r="FLN6" s="210"/>
      <c r="FLO6" s="210"/>
      <c r="FLP6" s="210"/>
      <c r="FLQ6" s="208"/>
      <c r="FLR6" s="210"/>
      <c r="FLS6" s="210"/>
      <c r="FLT6" s="210"/>
      <c r="FLU6" s="210"/>
      <c r="FLV6" s="210"/>
      <c r="FLW6" s="210"/>
      <c r="FLX6" s="210"/>
      <c r="FLY6" s="210"/>
      <c r="FLZ6" s="210"/>
      <c r="FMA6" s="210"/>
      <c r="FMB6" s="210"/>
      <c r="FMC6" s="210"/>
      <c r="FMD6" s="210"/>
      <c r="FME6" s="210"/>
      <c r="FMF6" s="210"/>
      <c r="FMG6" s="208"/>
      <c r="FMH6" s="210"/>
      <c r="FMI6" s="210"/>
      <c r="FMJ6" s="210"/>
      <c r="FMK6" s="210"/>
      <c r="FML6" s="210"/>
      <c r="FMM6" s="210"/>
      <c r="FMN6" s="210"/>
      <c r="FMO6" s="210"/>
      <c r="FMP6" s="210"/>
      <c r="FMQ6" s="210"/>
      <c r="FMR6" s="210"/>
      <c r="FMS6" s="210"/>
      <c r="FMT6" s="210"/>
      <c r="FMU6" s="210"/>
      <c r="FMV6" s="210"/>
      <c r="FMW6" s="208"/>
      <c r="FMX6" s="210"/>
      <c r="FMY6" s="210"/>
      <c r="FMZ6" s="210"/>
      <c r="FNA6" s="210"/>
      <c r="FNB6" s="210"/>
      <c r="FNC6" s="210"/>
      <c r="FND6" s="210"/>
      <c r="FNE6" s="210"/>
      <c r="FNF6" s="210"/>
      <c r="FNG6" s="210"/>
      <c r="FNH6" s="210"/>
      <c r="FNI6" s="210"/>
      <c r="FNJ6" s="210"/>
      <c r="FNK6" s="210"/>
      <c r="FNL6" s="210"/>
      <c r="FNM6" s="208"/>
      <c r="FNN6" s="210"/>
      <c r="FNO6" s="210"/>
      <c r="FNP6" s="210"/>
      <c r="FNQ6" s="210"/>
      <c r="FNR6" s="210"/>
      <c r="FNS6" s="210"/>
      <c r="FNT6" s="210"/>
      <c r="FNU6" s="210"/>
      <c r="FNV6" s="210"/>
      <c r="FNW6" s="210"/>
      <c r="FNX6" s="210"/>
      <c r="FNY6" s="210"/>
      <c r="FNZ6" s="210"/>
      <c r="FOA6" s="210"/>
      <c r="FOB6" s="210"/>
      <c r="FOC6" s="208"/>
      <c r="FOD6" s="210"/>
      <c r="FOE6" s="210"/>
      <c r="FOF6" s="210"/>
      <c r="FOG6" s="210"/>
      <c r="FOH6" s="210"/>
      <c r="FOI6" s="210"/>
      <c r="FOJ6" s="210"/>
      <c r="FOK6" s="210"/>
      <c r="FOL6" s="210"/>
      <c r="FOM6" s="210"/>
      <c r="FON6" s="210"/>
      <c r="FOO6" s="210"/>
      <c r="FOP6" s="210"/>
      <c r="FOQ6" s="210"/>
      <c r="FOR6" s="210"/>
      <c r="FOS6" s="208"/>
      <c r="FOT6" s="210"/>
      <c r="FOU6" s="210"/>
      <c r="FOV6" s="210"/>
      <c r="FOW6" s="210"/>
      <c r="FOX6" s="210"/>
      <c r="FOY6" s="210"/>
      <c r="FOZ6" s="210"/>
      <c r="FPA6" s="210"/>
      <c r="FPB6" s="210"/>
      <c r="FPC6" s="210"/>
      <c r="FPD6" s="210"/>
      <c r="FPE6" s="210"/>
      <c r="FPF6" s="210"/>
      <c r="FPG6" s="210"/>
      <c r="FPH6" s="210"/>
      <c r="FPI6" s="208"/>
      <c r="FPJ6" s="210"/>
      <c r="FPK6" s="210"/>
      <c r="FPL6" s="210"/>
      <c r="FPM6" s="210"/>
      <c r="FPN6" s="210"/>
      <c r="FPO6" s="210"/>
      <c r="FPP6" s="210"/>
      <c r="FPQ6" s="210"/>
      <c r="FPR6" s="210"/>
      <c r="FPS6" s="210"/>
      <c r="FPT6" s="210"/>
      <c r="FPU6" s="210"/>
      <c r="FPV6" s="210"/>
      <c r="FPW6" s="210"/>
      <c r="FPX6" s="210"/>
      <c r="FPY6" s="208"/>
      <c r="FPZ6" s="210"/>
      <c r="FQA6" s="210"/>
      <c r="FQB6" s="210"/>
      <c r="FQC6" s="210"/>
      <c r="FQD6" s="210"/>
      <c r="FQE6" s="210"/>
      <c r="FQF6" s="210"/>
      <c r="FQG6" s="210"/>
      <c r="FQH6" s="210"/>
      <c r="FQI6" s="210"/>
      <c r="FQJ6" s="210"/>
      <c r="FQK6" s="210"/>
      <c r="FQL6" s="210"/>
      <c r="FQM6" s="210"/>
      <c r="FQN6" s="210"/>
      <c r="FQO6" s="208"/>
      <c r="FQP6" s="210"/>
      <c r="FQQ6" s="210"/>
      <c r="FQR6" s="210"/>
      <c r="FQS6" s="210"/>
      <c r="FQT6" s="210"/>
      <c r="FQU6" s="210"/>
      <c r="FQV6" s="210"/>
      <c r="FQW6" s="210"/>
      <c r="FQX6" s="210"/>
      <c r="FQY6" s="210"/>
      <c r="FQZ6" s="210"/>
      <c r="FRA6" s="210"/>
      <c r="FRB6" s="210"/>
      <c r="FRC6" s="210"/>
      <c r="FRD6" s="210"/>
      <c r="FRE6" s="208"/>
      <c r="FRF6" s="210"/>
      <c r="FRG6" s="210"/>
      <c r="FRH6" s="210"/>
      <c r="FRI6" s="210"/>
      <c r="FRJ6" s="210"/>
      <c r="FRK6" s="210"/>
      <c r="FRL6" s="210"/>
      <c r="FRM6" s="210"/>
      <c r="FRN6" s="210"/>
      <c r="FRO6" s="210"/>
      <c r="FRP6" s="210"/>
      <c r="FRQ6" s="210"/>
      <c r="FRR6" s="210"/>
      <c r="FRS6" s="210"/>
      <c r="FRT6" s="210"/>
      <c r="FRU6" s="208"/>
      <c r="FRV6" s="210"/>
      <c r="FRW6" s="210"/>
      <c r="FRX6" s="210"/>
      <c r="FRY6" s="210"/>
      <c r="FRZ6" s="210"/>
      <c r="FSA6" s="210"/>
      <c r="FSB6" s="210"/>
      <c r="FSC6" s="210"/>
      <c r="FSD6" s="210"/>
      <c r="FSE6" s="210"/>
      <c r="FSF6" s="210"/>
      <c r="FSG6" s="210"/>
      <c r="FSH6" s="210"/>
      <c r="FSI6" s="210"/>
      <c r="FSJ6" s="210"/>
      <c r="FSK6" s="208"/>
      <c r="FSL6" s="210"/>
      <c r="FSM6" s="210"/>
      <c r="FSN6" s="210"/>
      <c r="FSO6" s="210"/>
      <c r="FSP6" s="210"/>
      <c r="FSQ6" s="210"/>
      <c r="FSR6" s="210"/>
      <c r="FSS6" s="210"/>
      <c r="FST6" s="210"/>
      <c r="FSU6" s="210"/>
      <c r="FSV6" s="210"/>
      <c r="FSW6" s="210"/>
      <c r="FSX6" s="210"/>
      <c r="FSY6" s="210"/>
      <c r="FSZ6" s="210"/>
      <c r="FTA6" s="208"/>
      <c r="FTB6" s="210"/>
      <c r="FTC6" s="210"/>
      <c r="FTD6" s="210"/>
      <c r="FTE6" s="210"/>
      <c r="FTF6" s="210"/>
      <c r="FTG6" s="210"/>
      <c r="FTH6" s="210"/>
      <c r="FTI6" s="210"/>
      <c r="FTJ6" s="210"/>
      <c r="FTK6" s="210"/>
      <c r="FTL6" s="210"/>
      <c r="FTM6" s="210"/>
      <c r="FTN6" s="210"/>
      <c r="FTO6" s="210"/>
      <c r="FTP6" s="210"/>
      <c r="FTQ6" s="208"/>
      <c r="FTR6" s="210"/>
      <c r="FTS6" s="210"/>
      <c r="FTT6" s="210"/>
      <c r="FTU6" s="210"/>
      <c r="FTV6" s="210"/>
      <c r="FTW6" s="210"/>
      <c r="FTX6" s="210"/>
      <c r="FTY6" s="210"/>
      <c r="FTZ6" s="210"/>
      <c r="FUA6" s="210"/>
      <c r="FUB6" s="210"/>
      <c r="FUC6" s="210"/>
      <c r="FUD6" s="210"/>
      <c r="FUE6" s="210"/>
      <c r="FUF6" s="210"/>
      <c r="FUG6" s="208"/>
      <c r="FUH6" s="210"/>
      <c r="FUI6" s="210"/>
      <c r="FUJ6" s="210"/>
      <c r="FUK6" s="210"/>
      <c r="FUL6" s="210"/>
      <c r="FUM6" s="210"/>
      <c r="FUN6" s="210"/>
      <c r="FUO6" s="210"/>
      <c r="FUP6" s="210"/>
      <c r="FUQ6" s="210"/>
      <c r="FUR6" s="210"/>
      <c r="FUS6" s="210"/>
      <c r="FUT6" s="210"/>
      <c r="FUU6" s="210"/>
      <c r="FUV6" s="210"/>
      <c r="FUW6" s="208"/>
      <c r="FUX6" s="210"/>
      <c r="FUY6" s="210"/>
      <c r="FUZ6" s="210"/>
      <c r="FVA6" s="210"/>
      <c r="FVB6" s="210"/>
      <c r="FVC6" s="210"/>
      <c r="FVD6" s="210"/>
      <c r="FVE6" s="210"/>
      <c r="FVF6" s="210"/>
      <c r="FVG6" s="210"/>
      <c r="FVH6" s="210"/>
      <c r="FVI6" s="210"/>
      <c r="FVJ6" s="210"/>
      <c r="FVK6" s="210"/>
      <c r="FVL6" s="210"/>
      <c r="FVM6" s="208"/>
      <c r="FVN6" s="210"/>
      <c r="FVO6" s="210"/>
      <c r="FVP6" s="210"/>
      <c r="FVQ6" s="210"/>
      <c r="FVR6" s="210"/>
      <c r="FVS6" s="210"/>
      <c r="FVT6" s="210"/>
      <c r="FVU6" s="210"/>
      <c r="FVV6" s="210"/>
      <c r="FVW6" s="210"/>
      <c r="FVX6" s="210"/>
      <c r="FVY6" s="210"/>
      <c r="FVZ6" s="210"/>
      <c r="FWA6" s="210"/>
      <c r="FWB6" s="210"/>
      <c r="FWC6" s="208"/>
      <c r="FWD6" s="210"/>
      <c r="FWE6" s="210"/>
      <c r="FWF6" s="210"/>
      <c r="FWG6" s="210"/>
      <c r="FWH6" s="210"/>
      <c r="FWI6" s="210"/>
      <c r="FWJ6" s="210"/>
      <c r="FWK6" s="210"/>
      <c r="FWL6" s="210"/>
      <c r="FWM6" s="210"/>
      <c r="FWN6" s="210"/>
      <c r="FWO6" s="210"/>
      <c r="FWP6" s="210"/>
      <c r="FWQ6" s="210"/>
      <c r="FWR6" s="210"/>
      <c r="FWS6" s="208"/>
      <c r="FWT6" s="210"/>
      <c r="FWU6" s="210"/>
      <c r="FWV6" s="210"/>
      <c r="FWW6" s="210"/>
      <c r="FWX6" s="210"/>
      <c r="FWY6" s="210"/>
      <c r="FWZ6" s="210"/>
      <c r="FXA6" s="210"/>
      <c r="FXB6" s="210"/>
      <c r="FXC6" s="210"/>
      <c r="FXD6" s="210"/>
      <c r="FXE6" s="210"/>
      <c r="FXF6" s="210"/>
      <c r="FXG6" s="210"/>
      <c r="FXH6" s="210"/>
      <c r="FXI6" s="208"/>
      <c r="FXJ6" s="210"/>
      <c r="FXK6" s="210"/>
      <c r="FXL6" s="210"/>
      <c r="FXM6" s="210"/>
      <c r="FXN6" s="210"/>
      <c r="FXO6" s="210"/>
      <c r="FXP6" s="210"/>
      <c r="FXQ6" s="210"/>
      <c r="FXR6" s="210"/>
      <c r="FXS6" s="210"/>
      <c r="FXT6" s="210"/>
      <c r="FXU6" s="210"/>
      <c r="FXV6" s="210"/>
      <c r="FXW6" s="210"/>
      <c r="FXX6" s="210"/>
      <c r="FXY6" s="208"/>
      <c r="FXZ6" s="210"/>
      <c r="FYA6" s="210"/>
      <c r="FYB6" s="210"/>
      <c r="FYC6" s="210"/>
      <c r="FYD6" s="210"/>
      <c r="FYE6" s="210"/>
      <c r="FYF6" s="210"/>
      <c r="FYG6" s="210"/>
      <c r="FYH6" s="210"/>
      <c r="FYI6" s="210"/>
      <c r="FYJ6" s="210"/>
      <c r="FYK6" s="210"/>
      <c r="FYL6" s="210"/>
      <c r="FYM6" s="210"/>
      <c r="FYN6" s="210"/>
      <c r="FYO6" s="208"/>
      <c r="FYP6" s="210"/>
      <c r="FYQ6" s="210"/>
      <c r="FYR6" s="210"/>
      <c r="FYS6" s="210"/>
      <c r="FYT6" s="210"/>
      <c r="FYU6" s="210"/>
      <c r="FYV6" s="210"/>
      <c r="FYW6" s="210"/>
      <c r="FYX6" s="210"/>
      <c r="FYY6" s="210"/>
      <c r="FYZ6" s="210"/>
      <c r="FZA6" s="210"/>
      <c r="FZB6" s="210"/>
      <c r="FZC6" s="210"/>
      <c r="FZD6" s="210"/>
      <c r="FZE6" s="208"/>
      <c r="FZF6" s="210"/>
      <c r="FZG6" s="210"/>
      <c r="FZH6" s="210"/>
      <c r="FZI6" s="210"/>
      <c r="FZJ6" s="210"/>
      <c r="FZK6" s="210"/>
      <c r="FZL6" s="210"/>
      <c r="FZM6" s="210"/>
      <c r="FZN6" s="210"/>
      <c r="FZO6" s="210"/>
      <c r="FZP6" s="210"/>
      <c r="FZQ6" s="210"/>
      <c r="FZR6" s="210"/>
      <c r="FZS6" s="210"/>
      <c r="FZT6" s="210"/>
      <c r="FZU6" s="208"/>
      <c r="FZV6" s="210"/>
      <c r="FZW6" s="210"/>
      <c r="FZX6" s="210"/>
      <c r="FZY6" s="210"/>
      <c r="FZZ6" s="210"/>
      <c r="GAA6" s="210"/>
      <c r="GAB6" s="210"/>
      <c r="GAC6" s="210"/>
      <c r="GAD6" s="210"/>
      <c r="GAE6" s="210"/>
      <c r="GAF6" s="210"/>
      <c r="GAG6" s="210"/>
      <c r="GAH6" s="210"/>
      <c r="GAI6" s="210"/>
      <c r="GAJ6" s="210"/>
      <c r="GAK6" s="208"/>
      <c r="GAL6" s="210"/>
      <c r="GAM6" s="210"/>
      <c r="GAN6" s="210"/>
      <c r="GAO6" s="210"/>
      <c r="GAP6" s="210"/>
      <c r="GAQ6" s="210"/>
      <c r="GAR6" s="210"/>
      <c r="GAS6" s="210"/>
      <c r="GAT6" s="210"/>
      <c r="GAU6" s="210"/>
      <c r="GAV6" s="210"/>
      <c r="GAW6" s="210"/>
      <c r="GAX6" s="210"/>
      <c r="GAY6" s="210"/>
      <c r="GAZ6" s="210"/>
      <c r="GBA6" s="208"/>
      <c r="GBB6" s="210"/>
      <c r="GBC6" s="210"/>
      <c r="GBD6" s="210"/>
      <c r="GBE6" s="210"/>
      <c r="GBF6" s="210"/>
      <c r="GBG6" s="210"/>
      <c r="GBH6" s="210"/>
      <c r="GBI6" s="210"/>
      <c r="GBJ6" s="210"/>
      <c r="GBK6" s="210"/>
      <c r="GBL6" s="210"/>
      <c r="GBM6" s="210"/>
      <c r="GBN6" s="210"/>
      <c r="GBO6" s="210"/>
      <c r="GBP6" s="210"/>
      <c r="GBQ6" s="208"/>
      <c r="GBR6" s="210"/>
      <c r="GBS6" s="210"/>
      <c r="GBT6" s="210"/>
      <c r="GBU6" s="210"/>
      <c r="GBV6" s="210"/>
      <c r="GBW6" s="210"/>
      <c r="GBX6" s="210"/>
      <c r="GBY6" s="210"/>
      <c r="GBZ6" s="210"/>
      <c r="GCA6" s="210"/>
      <c r="GCB6" s="210"/>
      <c r="GCC6" s="210"/>
      <c r="GCD6" s="210"/>
      <c r="GCE6" s="210"/>
      <c r="GCF6" s="210"/>
      <c r="GCG6" s="208"/>
      <c r="GCH6" s="210"/>
      <c r="GCI6" s="210"/>
      <c r="GCJ6" s="210"/>
      <c r="GCK6" s="210"/>
      <c r="GCL6" s="210"/>
      <c r="GCM6" s="210"/>
      <c r="GCN6" s="210"/>
      <c r="GCO6" s="210"/>
      <c r="GCP6" s="210"/>
      <c r="GCQ6" s="210"/>
      <c r="GCR6" s="210"/>
      <c r="GCS6" s="210"/>
      <c r="GCT6" s="210"/>
      <c r="GCU6" s="210"/>
      <c r="GCV6" s="210"/>
      <c r="GCW6" s="208"/>
      <c r="GCX6" s="210"/>
      <c r="GCY6" s="210"/>
      <c r="GCZ6" s="210"/>
      <c r="GDA6" s="210"/>
      <c r="GDB6" s="210"/>
      <c r="GDC6" s="210"/>
      <c r="GDD6" s="210"/>
      <c r="GDE6" s="210"/>
      <c r="GDF6" s="210"/>
      <c r="GDG6" s="210"/>
      <c r="GDH6" s="210"/>
      <c r="GDI6" s="210"/>
      <c r="GDJ6" s="210"/>
      <c r="GDK6" s="210"/>
      <c r="GDL6" s="210"/>
      <c r="GDM6" s="208"/>
      <c r="GDN6" s="210"/>
      <c r="GDO6" s="210"/>
      <c r="GDP6" s="210"/>
      <c r="GDQ6" s="210"/>
      <c r="GDR6" s="210"/>
      <c r="GDS6" s="210"/>
      <c r="GDT6" s="210"/>
      <c r="GDU6" s="210"/>
      <c r="GDV6" s="210"/>
      <c r="GDW6" s="210"/>
      <c r="GDX6" s="210"/>
      <c r="GDY6" s="210"/>
      <c r="GDZ6" s="210"/>
      <c r="GEA6" s="210"/>
      <c r="GEB6" s="210"/>
      <c r="GEC6" s="208"/>
      <c r="GED6" s="210"/>
      <c r="GEE6" s="210"/>
      <c r="GEF6" s="210"/>
      <c r="GEG6" s="210"/>
      <c r="GEH6" s="210"/>
      <c r="GEI6" s="210"/>
      <c r="GEJ6" s="210"/>
      <c r="GEK6" s="210"/>
      <c r="GEL6" s="210"/>
      <c r="GEM6" s="210"/>
      <c r="GEN6" s="210"/>
      <c r="GEO6" s="210"/>
      <c r="GEP6" s="210"/>
      <c r="GEQ6" s="210"/>
      <c r="GER6" s="210"/>
      <c r="GES6" s="208"/>
      <c r="GET6" s="210"/>
      <c r="GEU6" s="210"/>
      <c r="GEV6" s="210"/>
      <c r="GEW6" s="210"/>
      <c r="GEX6" s="210"/>
      <c r="GEY6" s="210"/>
      <c r="GEZ6" s="210"/>
      <c r="GFA6" s="210"/>
      <c r="GFB6" s="210"/>
      <c r="GFC6" s="210"/>
      <c r="GFD6" s="210"/>
      <c r="GFE6" s="210"/>
      <c r="GFF6" s="210"/>
      <c r="GFG6" s="210"/>
      <c r="GFH6" s="210"/>
      <c r="GFI6" s="208"/>
      <c r="GFJ6" s="210"/>
      <c r="GFK6" s="210"/>
      <c r="GFL6" s="210"/>
      <c r="GFM6" s="210"/>
      <c r="GFN6" s="210"/>
      <c r="GFO6" s="210"/>
      <c r="GFP6" s="210"/>
      <c r="GFQ6" s="210"/>
      <c r="GFR6" s="210"/>
      <c r="GFS6" s="210"/>
      <c r="GFT6" s="210"/>
      <c r="GFU6" s="210"/>
      <c r="GFV6" s="210"/>
      <c r="GFW6" s="210"/>
      <c r="GFX6" s="210"/>
      <c r="GFY6" s="208"/>
      <c r="GFZ6" s="210"/>
      <c r="GGA6" s="210"/>
      <c r="GGB6" s="210"/>
      <c r="GGC6" s="210"/>
      <c r="GGD6" s="210"/>
      <c r="GGE6" s="210"/>
      <c r="GGF6" s="210"/>
      <c r="GGG6" s="210"/>
      <c r="GGH6" s="210"/>
      <c r="GGI6" s="210"/>
      <c r="GGJ6" s="210"/>
      <c r="GGK6" s="210"/>
      <c r="GGL6" s="210"/>
      <c r="GGM6" s="210"/>
      <c r="GGN6" s="210"/>
      <c r="GGO6" s="208"/>
      <c r="GGP6" s="210"/>
      <c r="GGQ6" s="210"/>
      <c r="GGR6" s="210"/>
      <c r="GGS6" s="210"/>
      <c r="GGT6" s="210"/>
      <c r="GGU6" s="210"/>
      <c r="GGV6" s="210"/>
      <c r="GGW6" s="210"/>
      <c r="GGX6" s="210"/>
      <c r="GGY6" s="210"/>
      <c r="GGZ6" s="210"/>
      <c r="GHA6" s="210"/>
      <c r="GHB6" s="210"/>
      <c r="GHC6" s="210"/>
      <c r="GHD6" s="210"/>
      <c r="GHE6" s="208"/>
      <c r="GHF6" s="210"/>
      <c r="GHG6" s="210"/>
      <c r="GHH6" s="210"/>
      <c r="GHI6" s="210"/>
      <c r="GHJ6" s="210"/>
      <c r="GHK6" s="210"/>
      <c r="GHL6" s="210"/>
      <c r="GHM6" s="210"/>
      <c r="GHN6" s="210"/>
      <c r="GHO6" s="210"/>
      <c r="GHP6" s="210"/>
      <c r="GHQ6" s="210"/>
      <c r="GHR6" s="210"/>
      <c r="GHS6" s="210"/>
      <c r="GHT6" s="210"/>
      <c r="GHU6" s="208"/>
      <c r="GHV6" s="210"/>
      <c r="GHW6" s="210"/>
      <c r="GHX6" s="210"/>
      <c r="GHY6" s="210"/>
      <c r="GHZ6" s="210"/>
      <c r="GIA6" s="210"/>
      <c r="GIB6" s="210"/>
      <c r="GIC6" s="210"/>
      <c r="GID6" s="210"/>
      <c r="GIE6" s="210"/>
      <c r="GIF6" s="210"/>
      <c r="GIG6" s="210"/>
      <c r="GIH6" s="210"/>
      <c r="GII6" s="210"/>
      <c r="GIJ6" s="210"/>
      <c r="GIK6" s="208"/>
      <c r="GIL6" s="210"/>
      <c r="GIM6" s="210"/>
      <c r="GIN6" s="210"/>
      <c r="GIO6" s="210"/>
      <c r="GIP6" s="210"/>
      <c r="GIQ6" s="210"/>
      <c r="GIR6" s="210"/>
      <c r="GIS6" s="210"/>
      <c r="GIT6" s="210"/>
      <c r="GIU6" s="210"/>
      <c r="GIV6" s="210"/>
      <c r="GIW6" s="210"/>
      <c r="GIX6" s="210"/>
      <c r="GIY6" s="210"/>
      <c r="GIZ6" s="210"/>
      <c r="GJA6" s="208"/>
      <c r="GJB6" s="210"/>
      <c r="GJC6" s="210"/>
      <c r="GJD6" s="210"/>
      <c r="GJE6" s="210"/>
      <c r="GJF6" s="210"/>
      <c r="GJG6" s="210"/>
      <c r="GJH6" s="210"/>
      <c r="GJI6" s="210"/>
      <c r="GJJ6" s="210"/>
      <c r="GJK6" s="210"/>
      <c r="GJL6" s="210"/>
      <c r="GJM6" s="210"/>
      <c r="GJN6" s="210"/>
      <c r="GJO6" s="210"/>
      <c r="GJP6" s="210"/>
      <c r="GJQ6" s="208"/>
      <c r="GJR6" s="210"/>
      <c r="GJS6" s="210"/>
      <c r="GJT6" s="210"/>
      <c r="GJU6" s="210"/>
      <c r="GJV6" s="210"/>
      <c r="GJW6" s="210"/>
      <c r="GJX6" s="210"/>
      <c r="GJY6" s="210"/>
      <c r="GJZ6" s="210"/>
      <c r="GKA6" s="210"/>
      <c r="GKB6" s="210"/>
      <c r="GKC6" s="210"/>
      <c r="GKD6" s="210"/>
      <c r="GKE6" s="210"/>
      <c r="GKF6" s="210"/>
      <c r="GKG6" s="208"/>
      <c r="GKH6" s="210"/>
      <c r="GKI6" s="210"/>
      <c r="GKJ6" s="210"/>
      <c r="GKK6" s="210"/>
      <c r="GKL6" s="210"/>
      <c r="GKM6" s="210"/>
      <c r="GKN6" s="210"/>
      <c r="GKO6" s="210"/>
      <c r="GKP6" s="210"/>
      <c r="GKQ6" s="210"/>
      <c r="GKR6" s="210"/>
      <c r="GKS6" s="210"/>
      <c r="GKT6" s="210"/>
      <c r="GKU6" s="210"/>
      <c r="GKV6" s="210"/>
      <c r="GKW6" s="208"/>
      <c r="GKX6" s="210"/>
      <c r="GKY6" s="210"/>
      <c r="GKZ6" s="210"/>
      <c r="GLA6" s="210"/>
      <c r="GLB6" s="210"/>
      <c r="GLC6" s="210"/>
      <c r="GLD6" s="210"/>
      <c r="GLE6" s="210"/>
      <c r="GLF6" s="210"/>
      <c r="GLG6" s="210"/>
      <c r="GLH6" s="210"/>
      <c r="GLI6" s="210"/>
      <c r="GLJ6" s="210"/>
      <c r="GLK6" s="210"/>
      <c r="GLL6" s="210"/>
      <c r="GLM6" s="208"/>
      <c r="GLN6" s="210"/>
      <c r="GLO6" s="210"/>
      <c r="GLP6" s="210"/>
      <c r="GLQ6" s="210"/>
      <c r="GLR6" s="210"/>
      <c r="GLS6" s="210"/>
      <c r="GLT6" s="210"/>
      <c r="GLU6" s="210"/>
      <c r="GLV6" s="210"/>
      <c r="GLW6" s="210"/>
      <c r="GLX6" s="210"/>
      <c r="GLY6" s="210"/>
      <c r="GLZ6" s="210"/>
      <c r="GMA6" s="210"/>
      <c r="GMB6" s="210"/>
      <c r="GMC6" s="208"/>
      <c r="GMD6" s="210"/>
      <c r="GME6" s="210"/>
      <c r="GMF6" s="210"/>
      <c r="GMG6" s="210"/>
      <c r="GMH6" s="210"/>
      <c r="GMI6" s="210"/>
      <c r="GMJ6" s="210"/>
      <c r="GMK6" s="210"/>
      <c r="GML6" s="210"/>
      <c r="GMM6" s="210"/>
      <c r="GMN6" s="210"/>
      <c r="GMO6" s="210"/>
      <c r="GMP6" s="210"/>
      <c r="GMQ6" s="210"/>
      <c r="GMR6" s="210"/>
      <c r="GMS6" s="208"/>
      <c r="GMT6" s="210"/>
      <c r="GMU6" s="210"/>
      <c r="GMV6" s="210"/>
      <c r="GMW6" s="210"/>
      <c r="GMX6" s="210"/>
      <c r="GMY6" s="210"/>
      <c r="GMZ6" s="210"/>
      <c r="GNA6" s="210"/>
      <c r="GNB6" s="210"/>
      <c r="GNC6" s="210"/>
      <c r="GND6" s="210"/>
      <c r="GNE6" s="210"/>
      <c r="GNF6" s="210"/>
      <c r="GNG6" s="210"/>
      <c r="GNH6" s="210"/>
      <c r="GNI6" s="208"/>
      <c r="GNJ6" s="210"/>
      <c r="GNK6" s="210"/>
      <c r="GNL6" s="210"/>
      <c r="GNM6" s="210"/>
      <c r="GNN6" s="210"/>
      <c r="GNO6" s="210"/>
      <c r="GNP6" s="210"/>
      <c r="GNQ6" s="210"/>
      <c r="GNR6" s="210"/>
      <c r="GNS6" s="210"/>
      <c r="GNT6" s="210"/>
      <c r="GNU6" s="210"/>
      <c r="GNV6" s="210"/>
      <c r="GNW6" s="210"/>
      <c r="GNX6" s="210"/>
      <c r="GNY6" s="208"/>
      <c r="GNZ6" s="210"/>
      <c r="GOA6" s="210"/>
      <c r="GOB6" s="210"/>
      <c r="GOC6" s="210"/>
      <c r="GOD6" s="210"/>
      <c r="GOE6" s="210"/>
      <c r="GOF6" s="210"/>
      <c r="GOG6" s="210"/>
      <c r="GOH6" s="210"/>
      <c r="GOI6" s="210"/>
      <c r="GOJ6" s="210"/>
      <c r="GOK6" s="210"/>
      <c r="GOL6" s="210"/>
      <c r="GOM6" s="210"/>
      <c r="GON6" s="210"/>
      <c r="GOO6" s="208"/>
      <c r="GOP6" s="210"/>
      <c r="GOQ6" s="210"/>
      <c r="GOR6" s="210"/>
      <c r="GOS6" s="210"/>
      <c r="GOT6" s="210"/>
      <c r="GOU6" s="210"/>
      <c r="GOV6" s="210"/>
      <c r="GOW6" s="210"/>
      <c r="GOX6" s="210"/>
      <c r="GOY6" s="210"/>
      <c r="GOZ6" s="210"/>
      <c r="GPA6" s="210"/>
      <c r="GPB6" s="210"/>
      <c r="GPC6" s="210"/>
      <c r="GPD6" s="210"/>
      <c r="GPE6" s="208"/>
      <c r="GPF6" s="210"/>
      <c r="GPG6" s="210"/>
      <c r="GPH6" s="210"/>
      <c r="GPI6" s="210"/>
      <c r="GPJ6" s="210"/>
      <c r="GPK6" s="210"/>
      <c r="GPL6" s="210"/>
      <c r="GPM6" s="210"/>
      <c r="GPN6" s="210"/>
      <c r="GPO6" s="210"/>
      <c r="GPP6" s="210"/>
      <c r="GPQ6" s="210"/>
      <c r="GPR6" s="210"/>
      <c r="GPS6" s="210"/>
      <c r="GPT6" s="210"/>
      <c r="GPU6" s="208"/>
      <c r="GPV6" s="210"/>
      <c r="GPW6" s="210"/>
      <c r="GPX6" s="210"/>
      <c r="GPY6" s="210"/>
      <c r="GPZ6" s="210"/>
      <c r="GQA6" s="210"/>
      <c r="GQB6" s="210"/>
      <c r="GQC6" s="210"/>
      <c r="GQD6" s="210"/>
      <c r="GQE6" s="210"/>
      <c r="GQF6" s="210"/>
      <c r="GQG6" s="210"/>
      <c r="GQH6" s="210"/>
      <c r="GQI6" s="210"/>
      <c r="GQJ6" s="210"/>
      <c r="GQK6" s="208"/>
      <c r="GQL6" s="210"/>
      <c r="GQM6" s="210"/>
      <c r="GQN6" s="210"/>
      <c r="GQO6" s="210"/>
      <c r="GQP6" s="210"/>
      <c r="GQQ6" s="210"/>
      <c r="GQR6" s="210"/>
      <c r="GQS6" s="210"/>
      <c r="GQT6" s="210"/>
      <c r="GQU6" s="210"/>
      <c r="GQV6" s="210"/>
      <c r="GQW6" s="210"/>
      <c r="GQX6" s="210"/>
      <c r="GQY6" s="210"/>
      <c r="GQZ6" s="210"/>
      <c r="GRA6" s="208"/>
      <c r="GRB6" s="210"/>
      <c r="GRC6" s="210"/>
      <c r="GRD6" s="210"/>
      <c r="GRE6" s="210"/>
      <c r="GRF6" s="210"/>
      <c r="GRG6" s="210"/>
      <c r="GRH6" s="210"/>
      <c r="GRI6" s="210"/>
      <c r="GRJ6" s="210"/>
      <c r="GRK6" s="210"/>
      <c r="GRL6" s="210"/>
      <c r="GRM6" s="210"/>
      <c r="GRN6" s="210"/>
      <c r="GRO6" s="210"/>
      <c r="GRP6" s="210"/>
      <c r="GRQ6" s="208"/>
      <c r="GRR6" s="210"/>
      <c r="GRS6" s="210"/>
      <c r="GRT6" s="210"/>
      <c r="GRU6" s="210"/>
      <c r="GRV6" s="210"/>
      <c r="GRW6" s="210"/>
      <c r="GRX6" s="210"/>
      <c r="GRY6" s="210"/>
      <c r="GRZ6" s="210"/>
      <c r="GSA6" s="210"/>
      <c r="GSB6" s="210"/>
      <c r="GSC6" s="210"/>
      <c r="GSD6" s="210"/>
      <c r="GSE6" s="210"/>
      <c r="GSF6" s="210"/>
      <c r="GSG6" s="208"/>
      <c r="GSH6" s="210"/>
      <c r="GSI6" s="210"/>
      <c r="GSJ6" s="210"/>
      <c r="GSK6" s="210"/>
      <c r="GSL6" s="210"/>
      <c r="GSM6" s="210"/>
      <c r="GSN6" s="210"/>
      <c r="GSO6" s="210"/>
      <c r="GSP6" s="210"/>
      <c r="GSQ6" s="210"/>
      <c r="GSR6" s="210"/>
      <c r="GSS6" s="210"/>
      <c r="GST6" s="210"/>
      <c r="GSU6" s="210"/>
      <c r="GSV6" s="210"/>
      <c r="GSW6" s="208"/>
      <c r="GSX6" s="210"/>
      <c r="GSY6" s="210"/>
      <c r="GSZ6" s="210"/>
      <c r="GTA6" s="210"/>
      <c r="GTB6" s="210"/>
      <c r="GTC6" s="210"/>
      <c r="GTD6" s="210"/>
      <c r="GTE6" s="210"/>
      <c r="GTF6" s="210"/>
      <c r="GTG6" s="210"/>
      <c r="GTH6" s="210"/>
      <c r="GTI6" s="210"/>
      <c r="GTJ6" s="210"/>
      <c r="GTK6" s="210"/>
      <c r="GTL6" s="210"/>
      <c r="GTM6" s="208"/>
      <c r="GTN6" s="210"/>
      <c r="GTO6" s="210"/>
      <c r="GTP6" s="210"/>
      <c r="GTQ6" s="210"/>
      <c r="GTR6" s="210"/>
      <c r="GTS6" s="210"/>
      <c r="GTT6" s="210"/>
      <c r="GTU6" s="210"/>
      <c r="GTV6" s="210"/>
      <c r="GTW6" s="210"/>
      <c r="GTX6" s="210"/>
      <c r="GTY6" s="210"/>
      <c r="GTZ6" s="210"/>
      <c r="GUA6" s="210"/>
      <c r="GUB6" s="210"/>
      <c r="GUC6" s="208"/>
      <c r="GUD6" s="210"/>
      <c r="GUE6" s="210"/>
      <c r="GUF6" s="210"/>
      <c r="GUG6" s="210"/>
      <c r="GUH6" s="210"/>
      <c r="GUI6" s="210"/>
      <c r="GUJ6" s="210"/>
      <c r="GUK6" s="210"/>
      <c r="GUL6" s="210"/>
      <c r="GUM6" s="210"/>
      <c r="GUN6" s="210"/>
      <c r="GUO6" s="210"/>
      <c r="GUP6" s="210"/>
      <c r="GUQ6" s="210"/>
      <c r="GUR6" s="210"/>
      <c r="GUS6" s="208"/>
      <c r="GUT6" s="210"/>
      <c r="GUU6" s="210"/>
      <c r="GUV6" s="210"/>
      <c r="GUW6" s="210"/>
      <c r="GUX6" s="210"/>
      <c r="GUY6" s="210"/>
      <c r="GUZ6" s="210"/>
      <c r="GVA6" s="210"/>
      <c r="GVB6" s="210"/>
      <c r="GVC6" s="210"/>
      <c r="GVD6" s="210"/>
      <c r="GVE6" s="210"/>
      <c r="GVF6" s="210"/>
      <c r="GVG6" s="210"/>
      <c r="GVH6" s="210"/>
      <c r="GVI6" s="208"/>
      <c r="GVJ6" s="210"/>
      <c r="GVK6" s="210"/>
      <c r="GVL6" s="210"/>
      <c r="GVM6" s="210"/>
      <c r="GVN6" s="210"/>
      <c r="GVO6" s="210"/>
      <c r="GVP6" s="210"/>
      <c r="GVQ6" s="210"/>
      <c r="GVR6" s="210"/>
      <c r="GVS6" s="210"/>
      <c r="GVT6" s="210"/>
      <c r="GVU6" s="210"/>
      <c r="GVV6" s="210"/>
      <c r="GVW6" s="210"/>
      <c r="GVX6" s="210"/>
      <c r="GVY6" s="208"/>
      <c r="GVZ6" s="210"/>
      <c r="GWA6" s="210"/>
      <c r="GWB6" s="210"/>
      <c r="GWC6" s="210"/>
      <c r="GWD6" s="210"/>
      <c r="GWE6" s="210"/>
      <c r="GWF6" s="210"/>
      <c r="GWG6" s="210"/>
      <c r="GWH6" s="210"/>
      <c r="GWI6" s="210"/>
      <c r="GWJ6" s="210"/>
      <c r="GWK6" s="210"/>
      <c r="GWL6" s="210"/>
      <c r="GWM6" s="210"/>
      <c r="GWN6" s="210"/>
      <c r="GWO6" s="208"/>
      <c r="GWP6" s="210"/>
      <c r="GWQ6" s="210"/>
      <c r="GWR6" s="210"/>
      <c r="GWS6" s="210"/>
      <c r="GWT6" s="210"/>
      <c r="GWU6" s="210"/>
      <c r="GWV6" s="210"/>
      <c r="GWW6" s="210"/>
      <c r="GWX6" s="210"/>
      <c r="GWY6" s="210"/>
      <c r="GWZ6" s="210"/>
      <c r="GXA6" s="210"/>
      <c r="GXB6" s="210"/>
      <c r="GXC6" s="210"/>
      <c r="GXD6" s="210"/>
      <c r="GXE6" s="208"/>
      <c r="GXF6" s="210"/>
      <c r="GXG6" s="210"/>
      <c r="GXH6" s="210"/>
      <c r="GXI6" s="210"/>
      <c r="GXJ6" s="210"/>
      <c r="GXK6" s="210"/>
      <c r="GXL6" s="210"/>
      <c r="GXM6" s="210"/>
      <c r="GXN6" s="210"/>
      <c r="GXO6" s="210"/>
      <c r="GXP6" s="210"/>
      <c r="GXQ6" s="210"/>
      <c r="GXR6" s="210"/>
      <c r="GXS6" s="210"/>
      <c r="GXT6" s="210"/>
      <c r="GXU6" s="208"/>
      <c r="GXV6" s="210"/>
      <c r="GXW6" s="210"/>
      <c r="GXX6" s="210"/>
      <c r="GXY6" s="210"/>
      <c r="GXZ6" s="210"/>
      <c r="GYA6" s="210"/>
      <c r="GYB6" s="210"/>
      <c r="GYC6" s="210"/>
      <c r="GYD6" s="210"/>
      <c r="GYE6" s="210"/>
      <c r="GYF6" s="210"/>
      <c r="GYG6" s="210"/>
      <c r="GYH6" s="210"/>
      <c r="GYI6" s="210"/>
      <c r="GYJ6" s="210"/>
      <c r="GYK6" s="208"/>
      <c r="GYL6" s="210"/>
      <c r="GYM6" s="210"/>
      <c r="GYN6" s="210"/>
      <c r="GYO6" s="210"/>
      <c r="GYP6" s="210"/>
      <c r="GYQ6" s="210"/>
      <c r="GYR6" s="210"/>
      <c r="GYS6" s="210"/>
      <c r="GYT6" s="210"/>
      <c r="GYU6" s="210"/>
      <c r="GYV6" s="210"/>
      <c r="GYW6" s="210"/>
      <c r="GYX6" s="210"/>
      <c r="GYY6" s="210"/>
      <c r="GYZ6" s="210"/>
      <c r="GZA6" s="208"/>
      <c r="GZB6" s="210"/>
      <c r="GZC6" s="210"/>
      <c r="GZD6" s="210"/>
      <c r="GZE6" s="210"/>
      <c r="GZF6" s="210"/>
      <c r="GZG6" s="210"/>
      <c r="GZH6" s="210"/>
      <c r="GZI6" s="210"/>
      <c r="GZJ6" s="210"/>
      <c r="GZK6" s="210"/>
      <c r="GZL6" s="210"/>
      <c r="GZM6" s="210"/>
      <c r="GZN6" s="210"/>
      <c r="GZO6" s="210"/>
      <c r="GZP6" s="210"/>
      <c r="GZQ6" s="208"/>
      <c r="GZR6" s="210"/>
      <c r="GZS6" s="210"/>
      <c r="GZT6" s="210"/>
      <c r="GZU6" s="210"/>
      <c r="GZV6" s="210"/>
      <c r="GZW6" s="210"/>
      <c r="GZX6" s="210"/>
      <c r="GZY6" s="210"/>
      <c r="GZZ6" s="210"/>
      <c r="HAA6" s="210"/>
      <c r="HAB6" s="210"/>
      <c r="HAC6" s="210"/>
      <c r="HAD6" s="210"/>
      <c r="HAE6" s="210"/>
      <c r="HAF6" s="210"/>
      <c r="HAG6" s="208"/>
      <c r="HAH6" s="210"/>
      <c r="HAI6" s="210"/>
      <c r="HAJ6" s="210"/>
      <c r="HAK6" s="210"/>
      <c r="HAL6" s="210"/>
      <c r="HAM6" s="210"/>
      <c r="HAN6" s="210"/>
      <c r="HAO6" s="210"/>
      <c r="HAP6" s="210"/>
      <c r="HAQ6" s="210"/>
      <c r="HAR6" s="210"/>
      <c r="HAS6" s="210"/>
      <c r="HAT6" s="210"/>
      <c r="HAU6" s="210"/>
      <c r="HAV6" s="210"/>
      <c r="HAW6" s="208"/>
      <c r="HAX6" s="210"/>
      <c r="HAY6" s="210"/>
      <c r="HAZ6" s="210"/>
      <c r="HBA6" s="210"/>
      <c r="HBB6" s="210"/>
      <c r="HBC6" s="210"/>
      <c r="HBD6" s="210"/>
      <c r="HBE6" s="210"/>
      <c r="HBF6" s="210"/>
      <c r="HBG6" s="210"/>
      <c r="HBH6" s="210"/>
      <c r="HBI6" s="210"/>
      <c r="HBJ6" s="210"/>
      <c r="HBK6" s="210"/>
      <c r="HBL6" s="210"/>
      <c r="HBM6" s="208"/>
      <c r="HBN6" s="210"/>
      <c r="HBO6" s="210"/>
      <c r="HBP6" s="210"/>
      <c r="HBQ6" s="210"/>
      <c r="HBR6" s="210"/>
      <c r="HBS6" s="210"/>
      <c r="HBT6" s="210"/>
      <c r="HBU6" s="210"/>
      <c r="HBV6" s="210"/>
      <c r="HBW6" s="210"/>
      <c r="HBX6" s="210"/>
      <c r="HBY6" s="210"/>
      <c r="HBZ6" s="210"/>
      <c r="HCA6" s="210"/>
      <c r="HCB6" s="210"/>
      <c r="HCC6" s="208"/>
      <c r="HCD6" s="210"/>
      <c r="HCE6" s="210"/>
      <c r="HCF6" s="210"/>
      <c r="HCG6" s="210"/>
      <c r="HCH6" s="210"/>
      <c r="HCI6" s="210"/>
      <c r="HCJ6" s="210"/>
      <c r="HCK6" s="210"/>
      <c r="HCL6" s="210"/>
      <c r="HCM6" s="210"/>
      <c r="HCN6" s="210"/>
      <c r="HCO6" s="210"/>
      <c r="HCP6" s="210"/>
      <c r="HCQ6" s="210"/>
      <c r="HCR6" s="210"/>
      <c r="HCS6" s="208"/>
      <c r="HCT6" s="210"/>
      <c r="HCU6" s="210"/>
      <c r="HCV6" s="210"/>
      <c r="HCW6" s="210"/>
      <c r="HCX6" s="210"/>
      <c r="HCY6" s="210"/>
      <c r="HCZ6" s="210"/>
      <c r="HDA6" s="210"/>
      <c r="HDB6" s="210"/>
      <c r="HDC6" s="210"/>
      <c r="HDD6" s="210"/>
      <c r="HDE6" s="210"/>
      <c r="HDF6" s="210"/>
      <c r="HDG6" s="210"/>
      <c r="HDH6" s="210"/>
      <c r="HDI6" s="208"/>
      <c r="HDJ6" s="210"/>
      <c r="HDK6" s="210"/>
      <c r="HDL6" s="210"/>
      <c r="HDM6" s="210"/>
      <c r="HDN6" s="210"/>
      <c r="HDO6" s="210"/>
      <c r="HDP6" s="210"/>
      <c r="HDQ6" s="210"/>
      <c r="HDR6" s="210"/>
      <c r="HDS6" s="210"/>
      <c r="HDT6" s="210"/>
      <c r="HDU6" s="210"/>
      <c r="HDV6" s="210"/>
      <c r="HDW6" s="210"/>
      <c r="HDX6" s="210"/>
      <c r="HDY6" s="208"/>
      <c r="HDZ6" s="210"/>
      <c r="HEA6" s="210"/>
      <c r="HEB6" s="210"/>
      <c r="HEC6" s="210"/>
      <c r="HED6" s="210"/>
      <c r="HEE6" s="210"/>
      <c r="HEF6" s="210"/>
      <c r="HEG6" s="210"/>
      <c r="HEH6" s="210"/>
      <c r="HEI6" s="210"/>
      <c r="HEJ6" s="210"/>
      <c r="HEK6" s="210"/>
      <c r="HEL6" s="210"/>
      <c r="HEM6" s="210"/>
      <c r="HEN6" s="210"/>
      <c r="HEO6" s="208"/>
      <c r="HEP6" s="210"/>
      <c r="HEQ6" s="210"/>
      <c r="HER6" s="210"/>
      <c r="HES6" s="210"/>
      <c r="HET6" s="210"/>
      <c r="HEU6" s="210"/>
      <c r="HEV6" s="210"/>
      <c r="HEW6" s="210"/>
      <c r="HEX6" s="210"/>
      <c r="HEY6" s="210"/>
      <c r="HEZ6" s="210"/>
      <c r="HFA6" s="210"/>
      <c r="HFB6" s="210"/>
      <c r="HFC6" s="210"/>
      <c r="HFD6" s="210"/>
      <c r="HFE6" s="208"/>
      <c r="HFF6" s="210"/>
      <c r="HFG6" s="210"/>
      <c r="HFH6" s="210"/>
      <c r="HFI6" s="210"/>
      <c r="HFJ6" s="210"/>
      <c r="HFK6" s="210"/>
      <c r="HFL6" s="210"/>
      <c r="HFM6" s="210"/>
      <c r="HFN6" s="210"/>
      <c r="HFO6" s="210"/>
      <c r="HFP6" s="210"/>
      <c r="HFQ6" s="210"/>
      <c r="HFR6" s="210"/>
      <c r="HFS6" s="210"/>
      <c r="HFT6" s="210"/>
      <c r="HFU6" s="208"/>
      <c r="HFV6" s="210"/>
      <c r="HFW6" s="210"/>
      <c r="HFX6" s="210"/>
      <c r="HFY6" s="210"/>
      <c r="HFZ6" s="210"/>
      <c r="HGA6" s="210"/>
      <c r="HGB6" s="210"/>
      <c r="HGC6" s="210"/>
      <c r="HGD6" s="210"/>
      <c r="HGE6" s="210"/>
      <c r="HGF6" s="210"/>
      <c r="HGG6" s="210"/>
      <c r="HGH6" s="210"/>
      <c r="HGI6" s="210"/>
      <c r="HGJ6" s="210"/>
      <c r="HGK6" s="208"/>
      <c r="HGL6" s="210"/>
      <c r="HGM6" s="210"/>
      <c r="HGN6" s="210"/>
      <c r="HGO6" s="210"/>
      <c r="HGP6" s="210"/>
      <c r="HGQ6" s="210"/>
      <c r="HGR6" s="210"/>
      <c r="HGS6" s="210"/>
      <c r="HGT6" s="210"/>
      <c r="HGU6" s="210"/>
      <c r="HGV6" s="210"/>
      <c r="HGW6" s="210"/>
      <c r="HGX6" s="210"/>
      <c r="HGY6" s="210"/>
      <c r="HGZ6" s="210"/>
      <c r="HHA6" s="208"/>
      <c r="HHB6" s="210"/>
      <c r="HHC6" s="210"/>
      <c r="HHD6" s="210"/>
      <c r="HHE6" s="210"/>
      <c r="HHF6" s="210"/>
      <c r="HHG6" s="210"/>
      <c r="HHH6" s="210"/>
      <c r="HHI6" s="210"/>
      <c r="HHJ6" s="210"/>
      <c r="HHK6" s="210"/>
      <c r="HHL6" s="210"/>
      <c r="HHM6" s="210"/>
      <c r="HHN6" s="210"/>
      <c r="HHO6" s="210"/>
      <c r="HHP6" s="210"/>
      <c r="HHQ6" s="208"/>
      <c r="HHR6" s="210"/>
      <c r="HHS6" s="210"/>
      <c r="HHT6" s="210"/>
      <c r="HHU6" s="210"/>
      <c r="HHV6" s="210"/>
      <c r="HHW6" s="210"/>
      <c r="HHX6" s="210"/>
      <c r="HHY6" s="210"/>
      <c r="HHZ6" s="210"/>
      <c r="HIA6" s="210"/>
      <c r="HIB6" s="210"/>
      <c r="HIC6" s="210"/>
      <c r="HID6" s="210"/>
      <c r="HIE6" s="210"/>
      <c r="HIF6" s="210"/>
      <c r="HIG6" s="208"/>
      <c r="HIH6" s="210"/>
      <c r="HII6" s="210"/>
      <c r="HIJ6" s="210"/>
      <c r="HIK6" s="210"/>
      <c r="HIL6" s="210"/>
      <c r="HIM6" s="210"/>
      <c r="HIN6" s="210"/>
      <c r="HIO6" s="210"/>
      <c r="HIP6" s="210"/>
      <c r="HIQ6" s="210"/>
      <c r="HIR6" s="210"/>
      <c r="HIS6" s="210"/>
      <c r="HIT6" s="210"/>
      <c r="HIU6" s="210"/>
      <c r="HIV6" s="210"/>
      <c r="HIW6" s="208"/>
      <c r="HIX6" s="210"/>
      <c r="HIY6" s="210"/>
      <c r="HIZ6" s="210"/>
      <c r="HJA6" s="210"/>
      <c r="HJB6" s="210"/>
      <c r="HJC6" s="210"/>
      <c r="HJD6" s="210"/>
      <c r="HJE6" s="210"/>
      <c r="HJF6" s="210"/>
      <c r="HJG6" s="210"/>
      <c r="HJH6" s="210"/>
      <c r="HJI6" s="210"/>
      <c r="HJJ6" s="210"/>
      <c r="HJK6" s="210"/>
      <c r="HJL6" s="210"/>
      <c r="HJM6" s="208"/>
      <c r="HJN6" s="210"/>
      <c r="HJO6" s="210"/>
      <c r="HJP6" s="210"/>
      <c r="HJQ6" s="210"/>
      <c r="HJR6" s="210"/>
      <c r="HJS6" s="210"/>
      <c r="HJT6" s="210"/>
      <c r="HJU6" s="210"/>
      <c r="HJV6" s="210"/>
      <c r="HJW6" s="210"/>
      <c r="HJX6" s="210"/>
      <c r="HJY6" s="210"/>
      <c r="HJZ6" s="210"/>
      <c r="HKA6" s="210"/>
      <c r="HKB6" s="210"/>
      <c r="HKC6" s="208"/>
      <c r="HKD6" s="210"/>
      <c r="HKE6" s="210"/>
      <c r="HKF6" s="210"/>
      <c r="HKG6" s="210"/>
      <c r="HKH6" s="210"/>
      <c r="HKI6" s="210"/>
      <c r="HKJ6" s="210"/>
      <c r="HKK6" s="210"/>
      <c r="HKL6" s="210"/>
      <c r="HKM6" s="210"/>
      <c r="HKN6" s="210"/>
      <c r="HKO6" s="210"/>
      <c r="HKP6" s="210"/>
      <c r="HKQ6" s="210"/>
      <c r="HKR6" s="210"/>
      <c r="HKS6" s="208"/>
      <c r="HKT6" s="210"/>
      <c r="HKU6" s="210"/>
      <c r="HKV6" s="210"/>
      <c r="HKW6" s="210"/>
      <c r="HKX6" s="210"/>
      <c r="HKY6" s="210"/>
      <c r="HKZ6" s="210"/>
      <c r="HLA6" s="210"/>
      <c r="HLB6" s="210"/>
      <c r="HLC6" s="210"/>
      <c r="HLD6" s="210"/>
      <c r="HLE6" s="210"/>
      <c r="HLF6" s="210"/>
      <c r="HLG6" s="210"/>
      <c r="HLH6" s="210"/>
      <c r="HLI6" s="208"/>
      <c r="HLJ6" s="210"/>
      <c r="HLK6" s="210"/>
      <c r="HLL6" s="210"/>
      <c r="HLM6" s="210"/>
      <c r="HLN6" s="210"/>
      <c r="HLO6" s="210"/>
      <c r="HLP6" s="210"/>
      <c r="HLQ6" s="210"/>
      <c r="HLR6" s="210"/>
      <c r="HLS6" s="210"/>
      <c r="HLT6" s="210"/>
      <c r="HLU6" s="210"/>
      <c r="HLV6" s="210"/>
      <c r="HLW6" s="210"/>
      <c r="HLX6" s="210"/>
      <c r="HLY6" s="208"/>
      <c r="HLZ6" s="210"/>
      <c r="HMA6" s="210"/>
      <c r="HMB6" s="210"/>
      <c r="HMC6" s="210"/>
      <c r="HMD6" s="210"/>
      <c r="HME6" s="210"/>
      <c r="HMF6" s="210"/>
      <c r="HMG6" s="210"/>
      <c r="HMH6" s="210"/>
      <c r="HMI6" s="210"/>
      <c r="HMJ6" s="210"/>
      <c r="HMK6" s="210"/>
      <c r="HML6" s="210"/>
      <c r="HMM6" s="210"/>
      <c r="HMN6" s="210"/>
      <c r="HMO6" s="208"/>
      <c r="HMP6" s="210"/>
      <c r="HMQ6" s="210"/>
      <c r="HMR6" s="210"/>
      <c r="HMS6" s="210"/>
      <c r="HMT6" s="210"/>
      <c r="HMU6" s="210"/>
      <c r="HMV6" s="210"/>
      <c r="HMW6" s="210"/>
      <c r="HMX6" s="210"/>
      <c r="HMY6" s="210"/>
      <c r="HMZ6" s="210"/>
      <c r="HNA6" s="210"/>
      <c r="HNB6" s="210"/>
      <c r="HNC6" s="210"/>
      <c r="HND6" s="210"/>
      <c r="HNE6" s="208"/>
      <c r="HNF6" s="210"/>
      <c r="HNG6" s="210"/>
      <c r="HNH6" s="210"/>
      <c r="HNI6" s="210"/>
      <c r="HNJ6" s="210"/>
      <c r="HNK6" s="210"/>
      <c r="HNL6" s="210"/>
      <c r="HNM6" s="210"/>
      <c r="HNN6" s="210"/>
      <c r="HNO6" s="210"/>
      <c r="HNP6" s="210"/>
      <c r="HNQ6" s="210"/>
      <c r="HNR6" s="210"/>
      <c r="HNS6" s="210"/>
      <c r="HNT6" s="210"/>
      <c r="HNU6" s="208"/>
      <c r="HNV6" s="210"/>
      <c r="HNW6" s="210"/>
      <c r="HNX6" s="210"/>
      <c r="HNY6" s="210"/>
      <c r="HNZ6" s="210"/>
      <c r="HOA6" s="210"/>
      <c r="HOB6" s="210"/>
      <c r="HOC6" s="210"/>
      <c r="HOD6" s="210"/>
      <c r="HOE6" s="210"/>
      <c r="HOF6" s="210"/>
      <c r="HOG6" s="210"/>
      <c r="HOH6" s="210"/>
      <c r="HOI6" s="210"/>
      <c r="HOJ6" s="210"/>
      <c r="HOK6" s="208"/>
      <c r="HOL6" s="210"/>
      <c r="HOM6" s="210"/>
      <c r="HON6" s="210"/>
      <c r="HOO6" s="210"/>
      <c r="HOP6" s="210"/>
      <c r="HOQ6" s="210"/>
      <c r="HOR6" s="210"/>
      <c r="HOS6" s="210"/>
      <c r="HOT6" s="210"/>
      <c r="HOU6" s="210"/>
      <c r="HOV6" s="210"/>
      <c r="HOW6" s="210"/>
      <c r="HOX6" s="210"/>
      <c r="HOY6" s="210"/>
      <c r="HOZ6" s="210"/>
      <c r="HPA6" s="208"/>
      <c r="HPB6" s="210"/>
      <c r="HPC6" s="210"/>
      <c r="HPD6" s="210"/>
      <c r="HPE6" s="210"/>
      <c r="HPF6" s="210"/>
      <c r="HPG6" s="210"/>
      <c r="HPH6" s="210"/>
      <c r="HPI6" s="210"/>
      <c r="HPJ6" s="210"/>
      <c r="HPK6" s="210"/>
      <c r="HPL6" s="210"/>
      <c r="HPM6" s="210"/>
      <c r="HPN6" s="210"/>
      <c r="HPO6" s="210"/>
      <c r="HPP6" s="210"/>
      <c r="HPQ6" s="208"/>
      <c r="HPR6" s="210"/>
      <c r="HPS6" s="210"/>
      <c r="HPT6" s="210"/>
      <c r="HPU6" s="210"/>
      <c r="HPV6" s="210"/>
      <c r="HPW6" s="210"/>
      <c r="HPX6" s="210"/>
      <c r="HPY6" s="210"/>
      <c r="HPZ6" s="210"/>
      <c r="HQA6" s="210"/>
      <c r="HQB6" s="210"/>
      <c r="HQC6" s="210"/>
      <c r="HQD6" s="210"/>
      <c r="HQE6" s="210"/>
      <c r="HQF6" s="210"/>
      <c r="HQG6" s="208"/>
      <c r="HQH6" s="210"/>
      <c r="HQI6" s="210"/>
      <c r="HQJ6" s="210"/>
      <c r="HQK6" s="210"/>
      <c r="HQL6" s="210"/>
      <c r="HQM6" s="210"/>
      <c r="HQN6" s="210"/>
      <c r="HQO6" s="210"/>
      <c r="HQP6" s="210"/>
      <c r="HQQ6" s="210"/>
      <c r="HQR6" s="210"/>
      <c r="HQS6" s="210"/>
      <c r="HQT6" s="210"/>
      <c r="HQU6" s="210"/>
      <c r="HQV6" s="210"/>
      <c r="HQW6" s="208"/>
      <c r="HQX6" s="210"/>
      <c r="HQY6" s="210"/>
      <c r="HQZ6" s="210"/>
      <c r="HRA6" s="210"/>
      <c r="HRB6" s="210"/>
      <c r="HRC6" s="210"/>
      <c r="HRD6" s="210"/>
      <c r="HRE6" s="210"/>
      <c r="HRF6" s="210"/>
      <c r="HRG6" s="210"/>
      <c r="HRH6" s="210"/>
      <c r="HRI6" s="210"/>
      <c r="HRJ6" s="210"/>
      <c r="HRK6" s="210"/>
      <c r="HRL6" s="210"/>
      <c r="HRM6" s="208"/>
      <c r="HRN6" s="210"/>
      <c r="HRO6" s="210"/>
      <c r="HRP6" s="210"/>
      <c r="HRQ6" s="210"/>
      <c r="HRR6" s="210"/>
      <c r="HRS6" s="210"/>
      <c r="HRT6" s="210"/>
      <c r="HRU6" s="210"/>
      <c r="HRV6" s="210"/>
      <c r="HRW6" s="210"/>
      <c r="HRX6" s="210"/>
      <c r="HRY6" s="210"/>
      <c r="HRZ6" s="210"/>
      <c r="HSA6" s="210"/>
      <c r="HSB6" s="210"/>
      <c r="HSC6" s="208"/>
      <c r="HSD6" s="210"/>
      <c r="HSE6" s="210"/>
      <c r="HSF6" s="210"/>
      <c r="HSG6" s="210"/>
      <c r="HSH6" s="210"/>
      <c r="HSI6" s="210"/>
      <c r="HSJ6" s="210"/>
      <c r="HSK6" s="210"/>
      <c r="HSL6" s="210"/>
      <c r="HSM6" s="210"/>
      <c r="HSN6" s="210"/>
      <c r="HSO6" s="210"/>
      <c r="HSP6" s="210"/>
      <c r="HSQ6" s="210"/>
      <c r="HSR6" s="210"/>
      <c r="HSS6" s="208"/>
      <c r="HST6" s="210"/>
      <c r="HSU6" s="210"/>
      <c r="HSV6" s="210"/>
      <c r="HSW6" s="210"/>
      <c r="HSX6" s="210"/>
      <c r="HSY6" s="210"/>
      <c r="HSZ6" s="210"/>
      <c r="HTA6" s="210"/>
      <c r="HTB6" s="210"/>
      <c r="HTC6" s="210"/>
      <c r="HTD6" s="210"/>
      <c r="HTE6" s="210"/>
      <c r="HTF6" s="210"/>
      <c r="HTG6" s="210"/>
      <c r="HTH6" s="210"/>
      <c r="HTI6" s="208"/>
      <c r="HTJ6" s="210"/>
      <c r="HTK6" s="210"/>
      <c r="HTL6" s="210"/>
      <c r="HTM6" s="210"/>
      <c r="HTN6" s="210"/>
      <c r="HTO6" s="210"/>
      <c r="HTP6" s="210"/>
      <c r="HTQ6" s="210"/>
      <c r="HTR6" s="210"/>
      <c r="HTS6" s="210"/>
      <c r="HTT6" s="210"/>
      <c r="HTU6" s="210"/>
      <c r="HTV6" s="210"/>
      <c r="HTW6" s="210"/>
      <c r="HTX6" s="210"/>
      <c r="HTY6" s="208"/>
      <c r="HTZ6" s="210"/>
      <c r="HUA6" s="210"/>
      <c r="HUB6" s="210"/>
      <c r="HUC6" s="210"/>
      <c r="HUD6" s="210"/>
      <c r="HUE6" s="210"/>
      <c r="HUF6" s="210"/>
      <c r="HUG6" s="210"/>
      <c r="HUH6" s="210"/>
      <c r="HUI6" s="210"/>
      <c r="HUJ6" s="210"/>
      <c r="HUK6" s="210"/>
      <c r="HUL6" s="210"/>
      <c r="HUM6" s="210"/>
      <c r="HUN6" s="210"/>
      <c r="HUO6" s="208"/>
      <c r="HUP6" s="210"/>
      <c r="HUQ6" s="210"/>
      <c r="HUR6" s="210"/>
      <c r="HUS6" s="210"/>
      <c r="HUT6" s="210"/>
      <c r="HUU6" s="210"/>
      <c r="HUV6" s="210"/>
      <c r="HUW6" s="210"/>
      <c r="HUX6" s="210"/>
      <c r="HUY6" s="210"/>
      <c r="HUZ6" s="210"/>
      <c r="HVA6" s="210"/>
      <c r="HVB6" s="210"/>
      <c r="HVC6" s="210"/>
      <c r="HVD6" s="210"/>
      <c r="HVE6" s="208"/>
      <c r="HVF6" s="210"/>
      <c r="HVG6" s="210"/>
      <c r="HVH6" s="210"/>
      <c r="HVI6" s="210"/>
      <c r="HVJ6" s="210"/>
      <c r="HVK6" s="210"/>
      <c r="HVL6" s="210"/>
      <c r="HVM6" s="210"/>
      <c r="HVN6" s="210"/>
      <c r="HVO6" s="210"/>
      <c r="HVP6" s="210"/>
      <c r="HVQ6" s="210"/>
      <c r="HVR6" s="210"/>
      <c r="HVS6" s="210"/>
      <c r="HVT6" s="210"/>
      <c r="HVU6" s="208"/>
      <c r="HVV6" s="210"/>
      <c r="HVW6" s="210"/>
      <c r="HVX6" s="210"/>
      <c r="HVY6" s="210"/>
      <c r="HVZ6" s="210"/>
      <c r="HWA6" s="210"/>
      <c r="HWB6" s="210"/>
      <c r="HWC6" s="210"/>
      <c r="HWD6" s="210"/>
      <c r="HWE6" s="210"/>
      <c r="HWF6" s="210"/>
      <c r="HWG6" s="210"/>
      <c r="HWH6" s="210"/>
      <c r="HWI6" s="210"/>
      <c r="HWJ6" s="210"/>
      <c r="HWK6" s="208"/>
      <c r="HWL6" s="210"/>
      <c r="HWM6" s="210"/>
      <c r="HWN6" s="210"/>
      <c r="HWO6" s="210"/>
      <c r="HWP6" s="210"/>
      <c r="HWQ6" s="210"/>
      <c r="HWR6" s="210"/>
      <c r="HWS6" s="210"/>
      <c r="HWT6" s="210"/>
      <c r="HWU6" s="210"/>
      <c r="HWV6" s="210"/>
      <c r="HWW6" s="210"/>
      <c r="HWX6" s="210"/>
      <c r="HWY6" s="210"/>
      <c r="HWZ6" s="210"/>
      <c r="HXA6" s="208"/>
      <c r="HXB6" s="210"/>
      <c r="HXC6" s="210"/>
      <c r="HXD6" s="210"/>
      <c r="HXE6" s="210"/>
      <c r="HXF6" s="210"/>
      <c r="HXG6" s="210"/>
      <c r="HXH6" s="210"/>
      <c r="HXI6" s="210"/>
      <c r="HXJ6" s="210"/>
      <c r="HXK6" s="210"/>
      <c r="HXL6" s="210"/>
      <c r="HXM6" s="210"/>
      <c r="HXN6" s="210"/>
      <c r="HXO6" s="210"/>
      <c r="HXP6" s="210"/>
      <c r="HXQ6" s="208"/>
      <c r="HXR6" s="210"/>
      <c r="HXS6" s="210"/>
      <c r="HXT6" s="210"/>
      <c r="HXU6" s="210"/>
      <c r="HXV6" s="210"/>
      <c r="HXW6" s="210"/>
      <c r="HXX6" s="210"/>
      <c r="HXY6" s="210"/>
      <c r="HXZ6" s="210"/>
      <c r="HYA6" s="210"/>
      <c r="HYB6" s="210"/>
      <c r="HYC6" s="210"/>
      <c r="HYD6" s="210"/>
      <c r="HYE6" s="210"/>
      <c r="HYF6" s="210"/>
      <c r="HYG6" s="208"/>
      <c r="HYH6" s="210"/>
      <c r="HYI6" s="210"/>
      <c r="HYJ6" s="210"/>
      <c r="HYK6" s="210"/>
      <c r="HYL6" s="210"/>
      <c r="HYM6" s="210"/>
      <c r="HYN6" s="210"/>
      <c r="HYO6" s="210"/>
      <c r="HYP6" s="210"/>
      <c r="HYQ6" s="210"/>
      <c r="HYR6" s="210"/>
      <c r="HYS6" s="210"/>
      <c r="HYT6" s="210"/>
      <c r="HYU6" s="210"/>
      <c r="HYV6" s="210"/>
      <c r="HYW6" s="208"/>
      <c r="HYX6" s="210"/>
      <c r="HYY6" s="210"/>
      <c r="HYZ6" s="210"/>
      <c r="HZA6" s="210"/>
      <c r="HZB6" s="210"/>
      <c r="HZC6" s="210"/>
      <c r="HZD6" s="210"/>
      <c r="HZE6" s="210"/>
      <c r="HZF6" s="210"/>
      <c r="HZG6" s="210"/>
      <c r="HZH6" s="210"/>
      <c r="HZI6" s="210"/>
      <c r="HZJ6" s="210"/>
      <c r="HZK6" s="210"/>
      <c r="HZL6" s="210"/>
      <c r="HZM6" s="208"/>
      <c r="HZN6" s="210"/>
      <c r="HZO6" s="210"/>
      <c r="HZP6" s="210"/>
      <c r="HZQ6" s="210"/>
      <c r="HZR6" s="210"/>
      <c r="HZS6" s="210"/>
      <c r="HZT6" s="210"/>
      <c r="HZU6" s="210"/>
      <c r="HZV6" s="210"/>
      <c r="HZW6" s="210"/>
      <c r="HZX6" s="210"/>
      <c r="HZY6" s="210"/>
      <c r="HZZ6" s="210"/>
      <c r="IAA6" s="210"/>
      <c r="IAB6" s="210"/>
      <c r="IAC6" s="208"/>
      <c r="IAD6" s="210"/>
      <c r="IAE6" s="210"/>
      <c r="IAF6" s="210"/>
      <c r="IAG6" s="210"/>
      <c r="IAH6" s="210"/>
      <c r="IAI6" s="210"/>
      <c r="IAJ6" s="210"/>
      <c r="IAK6" s="210"/>
      <c r="IAL6" s="210"/>
      <c r="IAM6" s="210"/>
      <c r="IAN6" s="210"/>
      <c r="IAO6" s="210"/>
      <c r="IAP6" s="210"/>
      <c r="IAQ6" s="210"/>
      <c r="IAR6" s="210"/>
      <c r="IAS6" s="208"/>
      <c r="IAT6" s="210"/>
      <c r="IAU6" s="210"/>
      <c r="IAV6" s="210"/>
      <c r="IAW6" s="210"/>
      <c r="IAX6" s="210"/>
      <c r="IAY6" s="210"/>
      <c r="IAZ6" s="210"/>
      <c r="IBA6" s="210"/>
      <c r="IBB6" s="210"/>
      <c r="IBC6" s="210"/>
      <c r="IBD6" s="210"/>
      <c r="IBE6" s="210"/>
      <c r="IBF6" s="210"/>
      <c r="IBG6" s="210"/>
      <c r="IBH6" s="210"/>
      <c r="IBI6" s="208"/>
      <c r="IBJ6" s="210"/>
      <c r="IBK6" s="210"/>
      <c r="IBL6" s="210"/>
      <c r="IBM6" s="210"/>
      <c r="IBN6" s="210"/>
      <c r="IBO6" s="210"/>
      <c r="IBP6" s="210"/>
      <c r="IBQ6" s="210"/>
      <c r="IBR6" s="210"/>
      <c r="IBS6" s="210"/>
      <c r="IBT6" s="210"/>
      <c r="IBU6" s="210"/>
      <c r="IBV6" s="210"/>
      <c r="IBW6" s="210"/>
      <c r="IBX6" s="210"/>
      <c r="IBY6" s="208"/>
      <c r="IBZ6" s="210"/>
      <c r="ICA6" s="210"/>
      <c r="ICB6" s="210"/>
      <c r="ICC6" s="210"/>
      <c r="ICD6" s="210"/>
      <c r="ICE6" s="210"/>
      <c r="ICF6" s="210"/>
      <c r="ICG6" s="210"/>
      <c r="ICH6" s="210"/>
      <c r="ICI6" s="210"/>
      <c r="ICJ6" s="210"/>
      <c r="ICK6" s="210"/>
      <c r="ICL6" s="210"/>
      <c r="ICM6" s="210"/>
      <c r="ICN6" s="210"/>
      <c r="ICO6" s="208"/>
      <c r="ICP6" s="210"/>
      <c r="ICQ6" s="210"/>
      <c r="ICR6" s="210"/>
      <c r="ICS6" s="210"/>
      <c r="ICT6" s="210"/>
      <c r="ICU6" s="210"/>
      <c r="ICV6" s="210"/>
      <c r="ICW6" s="210"/>
      <c r="ICX6" s="210"/>
      <c r="ICY6" s="210"/>
      <c r="ICZ6" s="210"/>
      <c r="IDA6" s="210"/>
      <c r="IDB6" s="210"/>
      <c r="IDC6" s="210"/>
      <c r="IDD6" s="210"/>
      <c r="IDE6" s="208"/>
      <c r="IDF6" s="210"/>
      <c r="IDG6" s="210"/>
      <c r="IDH6" s="210"/>
      <c r="IDI6" s="210"/>
      <c r="IDJ6" s="210"/>
      <c r="IDK6" s="210"/>
      <c r="IDL6" s="210"/>
      <c r="IDM6" s="210"/>
      <c r="IDN6" s="210"/>
      <c r="IDO6" s="210"/>
      <c r="IDP6" s="210"/>
      <c r="IDQ6" s="210"/>
      <c r="IDR6" s="210"/>
      <c r="IDS6" s="210"/>
      <c r="IDT6" s="210"/>
      <c r="IDU6" s="208"/>
      <c r="IDV6" s="210"/>
      <c r="IDW6" s="210"/>
      <c r="IDX6" s="210"/>
      <c r="IDY6" s="210"/>
      <c r="IDZ6" s="210"/>
      <c r="IEA6" s="210"/>
      <c r="IEB6" s="210"/>
      <c r="IEC6" s="210"/>
      <c r="IED6" s="210"/>
      <c r="IEE6" s="210"/>
      <c r="IEF6" s="210"/>
      <c r="IEG6" s="210"/>
      <c r="IEH6" s="210"/>
      <c r="IEI6" s="210"/>
      <c r="IEJ6" s="210"/>
      <c r="IEK6" s="208"/>
      <c r="IEL6" s="210"/>
      <c r="IEM6" s="210"/>
      <c r="IEN6" s="210"/>
      <c r="IEO6" s="210"/>
      <c r="IEP6" s="210"/>
      <c r="IEQ6" s="210"/>
      <c r="IER6" s="210"/>
      <c r="IES6" s="210"/>
      <c r="IET6" s="210"/>
      <c r="IEU6" s="210"/>
      <c r="IEV6" s="210"/>
      <c r="IEW6" s="210"/>
      <c r="IEX6" s="210"/>
      <c r="IEY6" s="210"/>
      <c r="IEZ6" s="210"/>
      <c r="IFA6" s="208"/>
      <c r="IFB6" s="210"/>
      <c r="IFC6" s="210"/>
      <c r="IFD6" s="210"/>
      <c r="IFE6" s="210"/>
      <c r="IFF6" s="210"/>
      <c r="IFG6" s="210"/>
      <c r="IFH6" s="210"/>
      <c r="IFI6" s="210"/>
      <c r="IFJ6" s="210"/>
      <c r="IFK6" s="210"/>
      <c r="IFL6" s="210"/>
      <c r="IFM6" s="210"/>
      <c r="IFN6" s="210"/>
      <c r="IFO6" s="210"/>
      <c r="IFP6" s="210"/>
      <c r="IFQ6" s="208"/>
      <c r="IFR6" s="210"/>
      <c r="IFS6" s="210"/>
      <c r="IFT6" s="210"/>
      <c r="IFU6" s="210"/>
      <c r="IFV6" s="210"/>
      <c r="IFW6" s="210"/>
      <c r="IFX6" s="210"/>
      <c r="IFY6" s="210"/>
      <c r="IFZ6" s="210"/>
      <c r="IGA6" s="210"/>
      <c r="IGB6" s="210"/>
      <c r="IGC6" s="210"/>
      <c r="IGD6" s="210"/>
      <c r="IGE6" s="210"/>
      <c r="IGF6" s="210"/>
      <c r="IGG6" s="208"/>
      <c r="IGH6" s="210"/>
      <c r="IGI6" s="210"/>
      <c r="IGJ6" s="210"/>
      <c r="IGK6" s="210"/>
      <c r="IGL6" s="210"/>
      <c r="IGM6" s="210"/>
      <c r="IGN6" s="210"/>
      <c r="IGO6" s="210"/>
      <c r="IGP6" s="210"/>
      <c r="IGQ6" s="210"/>
      <c r="IGR6" s="210"/>
      <c r="IGS6" s="210"/>
      <c r="IGT6" s="210"/>
      <c r="IGU6" s="210"/>
      <c r="IGV6" s="210"/>
      <c r="IGW6" s="208"/>
      <c r="IGX6" s="210"/>
      <c r="IGY6" s="210"/>
      <c r="IGZ6" s="210"/>
      <c r="IHA6" s="210"/>
      <c r="IHB6" s="210"/>
      <c r="IHC6" s="210"/>
      <c r="IHD6" s="210"/>
      <c r="IHE6" s="210"/>
      <c r="IHF6" s="210"/>
      <c r="IHG6" s="210"/>
      <c r="IHH6" s="210"/>
      <c r="IHI6" s="210"/>
      <c r="IHJ6" s="210"/>
      <c r="IHK6" s="210"/>
      <c r="IHL6" s="210"/>
      <c r="IHM6" s="208"/>
      <c r="IHN6" s="210"/>
      <c r="IHO6" s="210"/>
      <c r="IHP6" s="210"/>
      <c r="IHQ6" s="210"/>
      <c r="IHR6" s="210"/>
      <c r="IHS6" s="210"/>
      <c r="IHT6" s="210"/>
      <c r="IHU6" s="210"/>
      <c r="IHV6" s="210"/>
      <c r="IHW6" s="210"/>
      <c r="IHX6" s="210"/>
      <c r="IHY6" s="210"/>
      <c r="IHZ6" s="210"/>
      <c r="IIA6" s="210"/>
      <c r="IIB6" s="210"/>
      <c r="IIC6" s="208"/>
      <c r="IID6" s="210"/>
      <c r="IIE6" s="210"/>
      <c r="IIF6" s="210"/>
      <c r="IIG6" s="210"/>
      <c r="IIH6" s="210"/>
      <c r="III6" s="210"/>
      <c r="IIJ6" s="210"/>
      <c r="IIK6" s="210"/>
      <c r="IIL6" s="210"/>
      <c r="IIM6" s="210"/>
      <c r="IIN6" s="210"/>
      <c r="IIO6" s="210"/>
      <c r="IIP6" s="210"/>
      <c r="IIQ6" s="210"/>
      <c r="IIR6" s="210"/>
      <c r="IIS6" s="208"/>
      <c r="IIT6" s="210"/>
      <c r="IIU6" s="210"/>
      <c r="IIV6" s="210"/>
      <c r="IIW6" s="210"/>
      <c r="IIX6" s="210"/>
      <c r="IIY6" s="210"/>
      <c r="IIZ6" s="210"/>
      <c r="IJA6" s="210"/>
      <c r="IJB6" s="210"/>
      <c r="IJC6" s="210"/>
      <c r="IJD6" s="210"/>
      <c r="IJE6" s="210"/>
      <c r="IJF6" s="210"/>
      <c r="IJG6" s="210"/>
      <c r="IJH6" s="210"/>
      <c r="IJI6" s="208"/>
      <c r="IJJ6" s="210"/>
      <c r="IJK6" s="210"/>
      <c r="IJL6" s="210"/>
      <c r="IJM6" s="210"/>
      <c r="IJN6" s="210"/>
      <c r="IJO6" s="210"/>
      <c r="IJP6" s="210"/>
      <c r="IJQ6" s="210"/>
      <c r="IJR6" s="210"/>
      <c r="IJS6" s="210"/>
      <c r="IJT6" s="210"/>
      <c r="IJU6" s="210"/>
      <c r="IJV6" s="210"/>
      <c r="IJW6" s="210"/>
      <c r="IJX6" s="210"/>
      <c r="IJY6" s="208"/>
      <c r="IJZ6" s="210"/>
      <c r="IKA6" s="210"/>
      <c r="IKB6" s="210"/>
      <c r="IKC6" s="210"/>
      <c r="IKD6" s="210"/>
      <c r="IKE6" s="210"/>
      <c r="IKF6" s="210"/>
      <c r="IKG6" s="210"/>
      <c r="IKH6" s="210"/>
      <c r="IKI6" s="210"/>
      <c r="IKJ6" s="210"/>
      <c r="IKK6" s="210"/>
      <c r="IKL6" s="210"/>
      <c r="IKM6" s="210"/>
      <c r="IKN6" s="210"/>
      <c r="IKO6" s="208"/>
      <c r="IKP6" s="210"/>
      <c r="IKQ6" s="210"/>
      <c r="IKR6" s="210"/>
      <c r="IKS6" s="210"/>
      <c r="IKT6" s="210"/>
      <c r="IKU6" s="210"/>
      <c r="IKV6" s="210"/>
      <c r="IKW6" s="210"/>
      <c r="IKX6" s="210"/>
      <c r="IKY6" s="210"/>
      <c r="IKZ6" s="210"/>
      <c r="ILA6" s="210"/>
      <c r="ILB6" s="210"/>
      <c r="ILC6" s="210"/>
      <c r="ILD6" s="210"/>
      <c r="ILE6" s="208"/>
      <c r="ILF6" s="210"/>
      <c r="ILG6" s="210"/>
      <c r="ILH6" s="210"/>
      <c r="ILI6" s="210"/>
      <c r="ILJ6" s="210"/>
      <c r="ILK6" s="210"/>
      <c r="ILL6" s="210"/>
      <c r="ILM6" s="210"/>
      <c r="ILN6" s="210"/>
      <c r="ILO6" s="210"/>
      <c r="ILP6" s="210"/>
      <c r="ILQ6" s="210"/>
      <c r="ILR6" s="210"/>
      <c r="ILS6" s="210"/>
      <c r="ILT6" s="210"/>
      <c r="ILU6" s="208"/>
      <c r="ILV6" s="210"/>
      <c r="ILW6" s="210"/>
      <c r="ILX6" s="210"/>
      <c r="ILY6" s="210"/>
      <c r="ILZ6" s="210"/>
      <c r="IMA6" s="210"/>
      <c r="IMB6" s="210"/>
      <c r="IMC6" s="210"/>
      <c r="IMD6" s="210"/>
      <c r="IME6" s="210"/>
      <c r="IMF6" s="210"/>
      <c r="IMG6" s="210"/>
      <c r="IMH6" s="210"/>
      <c r="IMI6" s="210"/>
      <c r="IMJ6" s="210"/>
      <c r="IMK6" s="208"/>
      <c r="IML6" s="210"/>
      <c r="IMM6" s="210"/>
      <c r="IMN6" s="210"/>
      <c r="IMO6" s="210"/>
      <c r="IMP6" s="210"/>
      <c r="IMQ6" s="210"/>
      <c r="IMR6" s="210"/>
      <c r="IMS6" s="210"/>
      <c r="IMT6" s="210"/>
      <c r="IMU6" s="210"/>
      <c r="IMV6" s="210"/>
      <c r="IMW6" s="210"/>
      <c r="IMX6" s="210"/>
      <c r="IMY6" s="210"/>
      <c r="IMZ6" s="210"/>
      <c r="INA6" s="208"/>
      <c r="INB6" s="210"/>
      <c r="INC6" s="210"/>
      <c r="IND6" s="210"/>
      <c r="INE6" s="210"/>
      <c r="INF6" s="210"/>
      <c r="ING6" s="210"/>
      <c r="INH6" s="210"/>
      <c r="INI6" s="210"/>
      <c r="INJ6" s="210"/>
      <c r="INK6" s="210"/>
      <c r="INL6" s="210"/>
      <c r="INM6" s="210"/>
      <c r="INN6" s="210"/>
      <c r="INO6" s="210"/>
      <c r="INP6" s="210"/>
      <c r="INQ6" s="208"/>
      <c r="INR6" s="210"/>
      <c r="INS6" s="210"/>
      <c r="INT6" s="210"/>
      <c r="INU6" s="210"/>
      <c r="INV6" s="210"/>
      <c r="INW6" s="210"/>
      <c r="INX6" s="210"/>
      <c r="INY6" s="210"/>
      <c r="INZ6" s="210"/>
      <c r="IOA6" s="210"/>
      <c r="IOB6" s="210"/>
      <c r="IOC6" s="210"/>
      <c r="IOD6" s="210"/>
      <c r="IOE6" s="210"/>
      <c r="IOF6" s="210"/>
      <c r="IOG6" s="208"/>
      <c r="IOH6" s="210"/>
      <c r="IOI6" s="210"/>
      <c r="IOJ6" s="210"/>
      <c r="IOK6" s="210"/>
      <c r="IOL6" s="210"/>
      <c r="IOM6" s="210"/>
      <c r="ION6" s="210"/>
      <c r="IOO6" s="210"/>
      <c r="IOP6" s="210"/>
      <c r="IOQ6" s="210"/>
      <c r="IOR6" s="210"/>
      <c r="IOS6" s="210"/>
      <c r="IOT6" s="210"/>
      <c r="IOU6" s="210"/>
      <c r="IOV6" s="210"/>
      <c r="IOW6" s="208"/>
      <c r="IOX6" s="210"/>
      <c r="IOY6" s="210"/>
      <c r="IOZ6" s="210"/>
      <c r="IPA6" s="210"/>
      <c r="IPB6" s="210"/>
      <c r="IPC6" s="210"/>
      <c r="IPD6" s="210"/>
      <c r="IPE6" s="210"/>
      <c r="IPF6" s="210"/>
      <c r="IPG6" s="210"/>
      <c r="IPH6" s="210"/>
      <c r="IPI6" s="210"/>
      <c r="IPJ6" s="210"/>
      <c r="IPK6" s="210"/>
      <c r="IPL6" s="210"/>
      <c r="IPM6" s="208"/>
      <c r="IPN6" s="210"/>
      <c r="IPO6" s="210"/>
      <c r="IPP6" s="210"/>
      <c r="IPQ6" s="210"/>
      <c r="IPR6" s="210"/>
      <c r="IPS6" s="210"/>
      <c r="IPT6" s="210"/>
      <c r="IPU6" s="210"/>
      <c r="IPV6" s="210"/>
      <c r="IPW6" s="210"/>
      <c r="IPX6" s="210"/>
      <c r="IPY6" s="210"/>
      <c r="IPZ6" s="210"/>
      <c r="IQA6" s="210"/>
      <c r="IQB6" s="210"/>
      <c r="IQC6" s="208"/>
      <c r="IQD6" s="210"/>
      <c r="IQE6" s="210"/>
      <c r="IQF6" s="210"/>
      <c r="IQG6" s="210"/>
      <c r="IQH6" s="210"/>
      <c r="IQI6" s="210"/>
      <c r="IQJ6" s="210"/>
      <c r="IQK6" s="210"/>
      <c r="IQL6" s="210"/>
      <c r="IQM6" s="210"/>
      <c r="IQN6" s="210"/>
      <c r="IQO6" s="210"/>
      <c r="IQP6" s="210"/>
      <c r="IQQ6" s="210"/>
      <c r="IQR6" s="210"/>
      <c r="IQS6" s="208"/>
      <c r="IQT6" s="210"/>
      <c r="IQU6" s="210"/>
      <c r="IQV6" s="210"/>
      <c r="IQW6" s="210"/>
      <c r="IQX6" s="210"/>
      <c r="IQY6" s="210"/>
      <c r="IQZ6" s="210"/>
      <c r="IRA6" s="210"/>
      <c r="IRB6" s="210"/>
      <c r="IRC6" s="210"/>
      <c r="IRD6" s="210"/>
      <c r="IRE6" s="210"/>
      <c r="IRF6" s="210"/>
      <c r="IRG6" s="210"/>
      <c r="IRH6" s="210"/>
      <c r="IRI6" s="208"/>
      <c r="IRJ6" s="210"/>
      <c r="IRK6" s="210"/>
      <c r="IRL6" s="210"/>
      <c r="IRM6" s="210"/>
      <c r="IRN6" s="210"/>
      <c r="IRO6" s="210"/>
      <c r="IRP6" s="210"/>
      <c r="IRQ6" s="210"/>
      <c r="IRR6" s="210"/>
      <c r="IRS6" s="210"/>
      <c r="IRT6" s="210"/>
      <c r="IRU6" s="210"/>
      <c r="IRV6" s="210"/>
      <c r="IRW6" s="210"/>
      <c r="IRX6" s="210"/>
      <c r="IRY6" s="208"/>
      <c r="IRZ6" s="210"/>
      <c r="ISA6" s="210"/>
      <c r="ISB6" s="210"/>
      <c r="ISC6" s="210"/>
      <c r="ISD6" s="210"/>
      <c r="ISE6" s="210"/>
      <c r="ISF6" s="210"/>
      <c r="ISG6" s="210"/>
      <c r="ISH6" s="210"/>
      <c r="ISI6" s="210"/>
      <c r="ISJ6" s="210"/>
      <c r="ISK6" s="210"/>
      <c r="ISL6" s="210"/>
      <c r="ISM6" s="210"/>
      <c r="ISN6" s="210"/>
      <c r="ISO6" s="208"/>
      <c r="ISP6" s="210"/>
      <c r="ISQ6" s="210"/>
      <c r="ISR6" s="210"/>
      <c r="ISS6" s="210"/>
      <c r="IST6" s="210"/>
      <c r="ISU6" s="210"/>
      <c r="ISV6" s="210"/>
      <c r="ISW6" s="210"/>
      <c r="ISX6" s="210"/>
      <c r="ISY6" s="210"/>
      <c r="ISZ6" s="210"/>
      <c r="ITA6" s="210"/>
      <c r="ITB6" s="210"/>
      <c r="ITC6" s="210"/>
      <c r="ITD6" s="210"/>
      <c r="ITE6" s="208"/>
      <c r="ITF6" s="210"/>
      <c r="ITG6" s="210"/>
      <c r="ITH6" s="210"/>
      <c r="ITI6" s="210"/>
      <c r="ITJ6" s="210"/>
      <c r="ITK6" s="210"/>
      <c r="ITL6" s="210"/>
      <c r="ITM6" s="210"/>
      <c r="ITN6" s="210"/>
      <c r="ITO6" s="210"/>
      <c r="ITP6" s="210"/>
      <c r="ITQ6" s="210"/>
      <c r="ITR6" s="210"/>
      <c r="ITS6" s="210"/>
      <c r="ITT6" s="210"/>
      <c r="ITU6" s="208"/>
      <c r="ITV6" s="210"/>
      <c r="ITW6" s="210"/>
      <c r="ITX6" s="210"/>
      <c r="ITY6" s="210"/>
      <c r="ITZ6" s="210"/>
      <c r="IUA6" s="210"/>
      <c r="IUB6" s="210"/>
      <c r="IUC6" s="210"/>
      <c r="IUD6" s="210"/>
      <c r="IUE6" s="210"/>
      <c r="IUF6" s="210"/>
      <c r="IUG6" s="210"/>
      <c r="IUH6" s="210"/>
      <c r="IUI6" s="210"/>
      <c r="IUJ6" s="210"/>
      <c r="IUK6" s="208"/>
      <c r="IUL6" s="210"/>
      <c r="IUM6" s="210"/>
      <c r="IUN6" s="210"/>
      <c r="IUO6" s="210"/>
      <c r="IUP6" s="210"/>
      <c r="IUQ6" s="210"/>
      <c r="IUR6" s="210"/>
      <c r="IUS6" s="210"/>
      <c r="IUT6" s="210"/>
      <c r="IUU6" s="210"/>
      <c r="IUV6" s="210"/>
      <c r="IUW6" s="210"/>
      <c r="IUX6" s="210"/>
      <c r="IUY6" s="210"/>
      <c r="IUZ6" s="210"/>
      <c r="IVA6" s="208"/>
      <c r="IVB6" s="210"/>
      <c r="IVC6" s="210"/>
      <c r="IVD6" s="210"/>
      <c r="IVE6" s="210"/>
      <c r="IVF6" s="210"/>
      <c r="IVG6" s="210"/>
      <c r="IVH6" s="210"/>
      <c r="IVI6" s="210"/>
      <c r="IVJ6" s="210"/>
      <c r="IVK6" s="210"/>
      <c r="IVL6" s="210"/>
      <c r="IVM6" s="210"/>
      <c r="IVN6" s="210"/>
      <c r="IVO6" s="210"/>
      <c r="IVP6" s="210"/>
      <c r="IVQ6" s="208"/>
      <c r="IVR6" s="210"/>
      <c r="IVS6" s="210"/>
      <c r="IVT6" s="210"/>
      <c r="IVU6" s="210"/>
      <c r="IVV6" s="210"/>
      <c r="IVW6" s="210"/>
      <c r="IVX6" s="210"/>
      <c r="IVY6" s="210"/>
      <c r="IVZ6" s="210"/>
      <c r="IWA6" s="210"/>
      <c r="IWB6" s="210"/>
      <c r="IWC6" s="210"/>
      <c r="IWD6" s="210"/>
      <c r="IWE6" s="210"/>
      <c r="IWF6" s="210"/>
      <c r="IWG6" s="208"/>
      <c r="IWH6" s="210"/>
      <c r="IWI6" s="210"/>
      <c r="IWJ6" s="210"/>
      <c r="IWK6" s="210"/>
      <c r="IWL6" s="210"/>
      <c r="IWM6" s="210"/>
      <c r="IWN6" s="210"/>
      <c r="IWO6" s="210"/>
      <c r="IWP6" s="210"/>
      <c r="IWQ6" s="210"/>
      <c r="IWR6" s="210"/>
      <c r="IWS6" s="210"/>
      <c r="IWT6" s="210"/>
      <c r="IWU6" s="210"/>
      <c r="IWV6" s="210"/>
      <c r="IWW6" s="208"/>
      <c r="IWX6" s="210"/>
      <c r="IWY6" s="210"/>
      <c r="IWZ6" s="210"/>
      <c r="IXA6" s="210"/>
      <c r="IXB6" s="210"/>
      <c r="IXC6" s="210"/>
      <c r="IXD6" s="210"/>
      <c r="IXE6" s="210"/>
      <c r="IXF6" s="210"/>
      <c r="IXG6" s="210"/>
      <c r="IXH6" s="210"/>
      <c r="IXI6" s="210"/>
      <c r="IXJ6" s="210"/>
      <c r="IXK6" s="210"/>
      <c r="IXL6" s="210"/>
      <c r="IXM6" s="208"/>
      <c r="IXN6" s="210"/>
      <c r="IXO6" s="210"/>
      <c r="IXP6" s="210"/>
      <c r="IXQ6" s="210"/>
      <c r="IXR6" s="210"/>
      <c r="IXS6" s="210"/>
      <c r="IXT6" s="210"/>
      <c r="IXU6" s="210"/>
      <c r="IXV6" s="210"/>
      <c r="IXW6" s="210"/>
      <c r="IXX6" s="210"/>
      <c r="IXY6" s="210"/>
      <c r="IXZ6" s="210"/>
      <c r="IYA6" s="210"/>
      <c r="IYB6" s="210"/>
      <c r="IYC6" s="208"/>
      <c r="IYD6" s="210"/>
      <c r="IYE6" s="210"/>
      <c r="IYF6" s="210"/>
      <c r="IYG6" s="210"/>
      <c r="IYH6" s="210"/>
      <c r="IYI6" s="210"/>
      <c r="IYJ6" s="210"/>
      <c r="IYK6" s="210"/>
      <c r="IYL6" s="210"/>
      <c r="IYM6" s="210"/>
      <c r="IYN6" s="210"/>
      <c r="IYO6" s="210"/>
      <c r="IYP6" s="210"/>
      <c r="IYQ6" s="210"/>
      <c r="IYR6" s="210"/>
      <c r="IYS6" s="208"/>
      <c r="IYT6" s="210"/>
      <c r="IYU6" s="210"/>
      <c r="IYV6" s="210"/>
      <c r="IYW6" s="210"/>
      <c r="IYX6" s="210"/>
      <c r="IYY6" s="210"/>
      <c r="IYZ6" s="210"/>
      <c r="IZA6" s="210"/>
      <c r="IZB6" s="210"/>
      <c r="IZC6" s="210"/>
      <c r="IZD6" s="210"/>
      <c r="IZE6" s="210"/>
      <c r="IZF6" s="210"/>
      <c r="IZG6" s="210"/>
      <c r="IZH6" s="210"/>
      <c r="IZI6" s="208"/>
      <c r="IZJ6" s="210"/>
      <c r="IZK6" s="210"/>
      <c r="IZL6" s="210"/>
      <c r="IZM6" s="210"/>
      <c r="IZN6" s="210"/>
      <c r="IZO6" s="210"/>
      <c r="IZP6" s="210"/>
      <c r="IZQ6" s="210"/>
      <c r="IZR6" s="210"/>
      <c r="IZS6" s="210"/>
      <c r="IZT6" s="210"/>
      <c r="IZU6" s="210"/>
      <c r="IZV6" s="210"/>
      <c r="IZW6" s="210"/>
      <c r="IZX6" s="210"/>
      <c r="IZY6" s="208"/>
      <c r="IZZ6" s="210"/>
      <c r="JAA6" s="210"/>
      <c r="JAB6" s="210"/>
      <c r="JAC6" s="210"/>
      <c r="JAD6" s="210"/>
      <c r="JAE6" s="210"/>
      <c r="JAF6" s="210"/>
      <c r="JAG6" s="210"/>
      <c r="JAH6" s="210"/>
      <c r="JAI6" s="210"/>
      <c r="JAJ6" s="210"/>
      <c r="JAK6" s="210"/>
      <c r="JAL6" s="210"/>
      <c r="JAM6" s="210"/>
      <c r="JAN6" s="210"/>
      <c r="JAO6" s="208"/>
      <c r="JAP6" s="210"/>
      <c r="JAQ6" s="210"/>
      <c r="JAR6" s="210"/>
      <c r="JAS6" s="210"/>
      <c r="JAT6" s="210"/>
      <c r="JAU6" s="210"/>
      <c r="JAV6" s="210"/>
      <c r="JAW6" s="210"/>
      <c r="JAX6" s="210"/>
      <c r="JAY6" s="210"/>
      <c r="JAZ6" s="210"/>
      <c r="JBA6" s="210"/>
      <c r="JBB6" s="210"/>
      <c r="JBC6" s="210"/>
      <c r="JBD6" s="210"/>
      <c r="JBE6" s="208"/>
      <c r="JBF6" s="210"/>
      <c r="JBG6" s="210"/>
      <c r="JBH6" s="210"/>
      <c r="JBI6" s="210"/>
      <c r="JBJ6" s="210"/>
      <c r="JBK6" s="210"/>
      <c r="JBL6" s="210"/>
      <c r="JBM6" s="210"/>
      <c r="JBN6" s="210"/>
      <c r="JBO6" s="210"/>
      <c r="JBP6" s="210"/>
      <c r="JBQ6" s="210"/>
      <c r="JBR6" s="210"/>
      <c r="JBS6" s="210"/>
      <c r="JBT6" s="210"/>
      <c r="JBU6" s="208"/>
      <c r="JBV6" s="210"/>
      <c r="JBW6" s="210"/>
      <c r="JBX6" s="210"/>
      <c r="JBY6" s="210"/>
      <c r="JBZ6" s="210"/>
      <c r="JCA6" s="210"/>
      <c r="JCB6" s="210"/>
      <c r="JCC6" s="210"/>
      <c r="JCD6" s="210"/>
      <c r="JCE6" s="210"/>
      <c r="JCF6" s="210"/>
      <c r="JCG6" s="210"/>
      <c r="JCH6" s="210"/>
      <c r="JCI6" s="210"/>
      <c r="JCJ6" s="210"/>
      <c r="JCK6" s="208"/>
      <c r="JCL6" s="210"/>
      <c r="JCM6" s="210"/>
      <c r="JCN6" s="210"/>
      <c r="JCO6" s="210"/>
      <c r="JCP6" s="210"/>
      <c r="JCQ6" s="210"/>
      <c r="JCR6" s="210"/>
      <c r="JCS6" s="210"/>
      <c r="JCT6" s="210"/>
      <c r="JCU6" s="210"/>
      <c r="JCV6" s="210"/>
      <c r="JCW6" s="210"/>
      <c r="JCX6" s="210"/>
      <c r="JCY6" s="210"/>
      <c r="JCZ6" s="210"/>
      <c r="JDA6" s="208"/>
      <c r="JDB6" s="210"/>
      <c r="JDC6" s="210"/>
      <c r="JDD6" s="210"/>
      <c r="JDE6" s="210"/>
      <c r="JDF6" s="210"/>
      <c r="JDG6" s="210"/>
      <c r="JDH6" s="210"/>
      <c r="JDI6" s="210"/>
      <c r="JDJ6" s="210"/>
      <c r="JDK6" s="210"/>
      <c r="JDL6" s="210"/>
      <c r="JDM6" s="210"/>
      <c r="JDN6" s="210"/>
      <c r="JDO6" s="210"/>
      <c r="JDP6" s="210"/>
      <c r="JDQ6" s="208"/>
      <c r="JDR6" s="210"/>
      <c r="JDS6" s="210"/>
      <c r="JDT6" s="210"/>
      <c r="JDU6" s="210"/>
      <c r="JDV6" s="210"/>
      <c r="JDW6" s="210"/>
      <c r="JDX6" s="210"/>
      <c r="JDY6" s="210"/>
      <c r="JDZ6" s="210"/>
      <c r="JEA6" s="210"/>
      <c r="JEB6" s="210"/>
      <c r="JEC6" s="210"/>
      <c r="JED6" s="210"/>
      <c r="JEE6" s="210"/>
      <c r="JEF6" s="210"/>
      <c r="JEG6" s="208"/>
      <c r="JEH6" s="210"/>
      <c r="JEI6" s="210"/>
      <c r="JEJ6" s="210"/>
      <c r="JEK6" s="210"/>
      <c r="JEL6" s="210"/>
      <c r="JEM6" s="210"/>
      <c r="JEN6" s="210"/>
      <c r="JEO6" s="210"/>
      <c r="JEP6" s="210"/>
      <c r="JEQ6" s="210"/>
      <c r="JER6" s="210"/>
      <c r="JES6" s="210"/>
      <c r="JET6" s="210"/>
      <c r="JEU6" s="210"/>
      <c r="JEV6" s="210"/>
      <c r="JEW6" s="208"/>
      <c r="JEX6" s="210"/>
      <c r="JEY6" s="210"/>
      <c r="JEZ6" s="210"/>
      <c r="JFA6" s="210"/>
      <c r="JFB6" s="210"/>
      <c r="JFC6" s="210"/>
      <c r="JFD6" s="210"/>
      <c r="JFE6" s="210"/>
      <c r="JFF6" s="210"/>
      <c r="JFG6" s="210"/>
      <c r="JFH6" s="210"/>
      <c r="JFI6" s="210"/>
      <c r="JFJ6" s="210"/>
      <c r="JFK6" s="210"/>
      <c r="JFL6" s="210"/>
      <c r="JFM6" s="208"/>
      <c r="JFN6" s="210"/>
      <c r="JFO6" s="210"/>
      <c r="JFP6" s="210"/>
      <c r="JFQ6" s="210"/>
      <c r="JFR6" s="210"/>
      <c r="JFS6" s="210"/>
      <c r="JFT6" s="210"/>
      <c r="JFU6" s="210"/>
      <c r="JFV6" s="210"/>
      <c r="JFW6" s="210"/>
      <c r="JFX6" s="210"/>
      <c r="JFY6" s="210"/>
      <c r="JFZ6" s="210"/>
      <c r="JGA6" s="210"/>
      <c r="JGB6" s="210"/>
      <c r="JGC6" s="208"/>
      <c r="JGD6" s="210"/>
      <c r="JGE6" s="210"/>
      <c r="JGF6" s="210"/>
      <c r="JGG6" s="210"/>
      <c r="JGH6" s="210"/>
      <c r="JGI6" s="210"/>
      <c r="JGJ6" s="210"/>
      <c r="JGK6" s="210"/>
      <c r="JGL6" s="210"/>
      <c r="JGM6" s="210"/>
      <c r="JGN6" s="210"/>
      <c r="JGO6" s="210"/>
      <c r="JGP6" s="210"/>
      <c r="JGQ6" s="210"/>
      <c r="JGR6" s="210"/>
      <c r="JGS6" s="208"/>
      <c r="JGT6" s="210"/>
      <c r="JGU6" s="210"/>
      <c r="JGV6" s="210"/>
      <c r="JGW6" s="210"/>
      <c r="JGX6" s="210"/>
      <c r="JGY6" s="210"/>
      <c r="JGZ6" s="210"/>
      <c r="JHA6" s="210"/>
      <c r="JHB6" s="210"/>
      <c r="JHC6" s="210"/>
      <c r="JHD6" s="210"/>
      <c r="JHE6" s="210"/>
      <c r="JHF6" s="210"/>
      <c r="JHG6" s="210"/>
      <c r="JHH6" s="210"/>
      <c r="JHI6" s="208"/>
      <c r="JHJ6" s="210"/>
      <c r="JHK6" s="210"/>
      <c r="JHL6" s="210"/>
      <c r="JHM6" s="210"/>
      <c r="JHN6" s="210"/>
      <c r="JHO6" s="210"/>
      <c r="JHP6" s="210"/>
      <c r="JHQ6" s="210"/>
      <c r="JHR6" s="210"/>
      <c r="JHS6" s="210"/>
      <c r="JHT6" s="210"/>
      <c r="JHU6" s="210"/>
      <c r="JHV6" s="210"/>
      <c r="JHW6" s="210"/>
      <c r="JHX6" s="210"/>
      <c r="JHY6" s="208"/>
      <c r="JHZ6" s="210"/>
      <c r="JIA6" s="210"/>
      <c r="JIB6" s="210"/>
      <c r="JIC6" s="210"/>
      <c r="JID6" s="210"/>
      <c r="JIE6" s="210"/>
      <c r="JIF6" s="210"/>
      <c r="JIG6" s="210"/>
      <c r="JIH6" s="210"/>
      <c r="JII6" s="210"/>
      <c r="JIJ6" s="210"/>
      <c r="JIK6" s="210"/>
      <c r="JIL6" s="210"/>
      <c r="JIM6" s="210"/>
      <c r="JIN6" s="210"/>
      <c r="JIO6" s="208"/>
      <c r="JIP6" s="210"/>
      <c r="JIQ6" s="210"/>
      <c r="JIR6" s="210"/>
      <c r="JIS6" s="210"/>
      <c r="JIT6" s="210"/>
      <c r="JIU6" s="210"/>
      <c r="JIV6" s="210"/>
      <c r="JIW6" s="210"/>
      <c r="JIX6" s="210"/>
      <c r="JIY6" s="210"/>
      <c r="JIZ6" s="210"/>
      <c r="JJA6" s="210"/>
      <c r="JJB6" s="210"/>
      <c r="JJC6" s="210"/>
      <c r="JJD6" s="210"/>
      <c r="JJE6" s="208"/>
      <c r="JJF6" s="210"/>
      <c r="JJG6" s="210"/>
      <c r="JJH6" s="210"/>
      <c r="JJI6" s="210"/>
      <c r="JJJ6" s="210"/>
      <c r="JJK6" s="210"/>
      <c r="JJL6" s="210"/>
      <c r="JJM6" s="210"/>
      <c r="JJN6" s="210"/>
      <c r="JJO6" s="210"/>
      <c r="JJP6" s="210"/>
      <c r="JJQ6" s="210"/>
      <c r="JJR6" s="210"/>
      <c r="JJS6" s="210"/>
      <c r="JJT6" s="210"/>
      <c r="JJU6" s="208"/>
      <c r="JJV6" s="210"/>
      <c r="JJW6" s="210"/>
      <c r="JJX6" s="210"/>
      <c r="JJY6" s="210"/>
      <c r="JJZ6" s="210"/>
      <c r="JKA6" s="210"/>
      <c r="JKB6" s="210"/>
      <c r="JKC6" s="210"/>
      <c r="JKD6" s="210"/>
      <c r="JKE6" s="210"/>
      <c r="JKF6" s="210"/>
      <c r="JKG6" s="210"/>
      <c r="JKH6" s="210"/>
      <c r="JKI6" s="210"/>
      <c r="JKJ6" s="210"/>
      <c r="JKK6" s="208"/>
      <c r="JKL6" s="210"/>
      <c r="JKM6" s="210"/>
      <c r="JKN6" s="210"/>
      <c r="JKO6" s="210"/>
      <c r="JKP6" s="210"/>
      <c r="JKQ6" s="210"/>
      <c r="JKR6" s="210"/>
      <c r="JKS6" s="210"/>
      <c r="JKT6" s="210"/>
      <c r="JKU6" s="210"/>
      <c r="JKV6" s="210"/>
      <c r="JKW6" s="210"/>
      <c r="JKX6" s="210"/>
      <c r="JKY6" s="210"/>
      <c r="JKZ6" s="210"/>
      <c r="JLA6" s="208"/>
      <c r="JLB6" s="210"/>
      <c r="JLC6" s="210"/>
      <c r="JLD6" s="210"/>
      <c r="JLE6" s="210"/>
      <c r="JLF6" s="210"/>
      <c r="JLG6" s="210"/>
      <c r="JLH6" s="210"/>
      <c r="JLI6" s="210"/>
      <c r="JLJ6" s="210"/>
      <c r="JLK6" s="210"/>
      <c r="JLL6" s="210"/>
      <c r="JLM6" s="210"/>
      <c r="JLN6" s="210"/>
      <c r="JLO6" s="210"/>
      <c r="JLP6" s="210"/>
      <c r="JLQ6" s="208"/>
      <c r="JLR6" s="210"/>
      <c r="JLS6" s="210"/>
      <c r="JLT6" s="210"/>
      <c r="JLU6" s="210"/>
      <c r="JLV6" s="210"/>
      <c r="JLW6" s="210"/>
      <c r="JLX6" s="210"/>
      <c r="JLY6" s="210"/>
      <c r="JLZ6" s="210"/>
      <c r="JMA6" s="210"/>
      <c r="JMB6" s="210"/>
      <c r="JMC6" s="210"/>
      <c r="JMD6" s="210"/>
      <c r="JME6" s="210"/>
      <c r="JMF6" s="210"/>
      <c r="JMG6" s="208"/>
      <c r="JMH6" s="210"/>
      <c r="JMI6" s="210"/>
      <c r="JMJ6" s="210"/>
      <c r="JMK6" s="210"/>
      <c r="JML6" s="210"/>
      <c r="JMM6" s="210"/>
      <c r="JMN6" s="210"/>
      <c r="JMO6" s="210"/>
      <c r="JMP6" s="210"/>
      <c r="JMQ6" s="210"/>
      <c r="JMR6" s="210"/>
      <c r="JMS6" s="210"/>
      <c r="JMT6" s="210"/>
      <c r="JMU6" s="210"/>
      <c r="JMV6" s="210"/>
      <c r="JMW6" s="208"/>
      <c r="JMX6" s="210"/>
      <c r="JMY6" s="210"/>
      <c r="JMZ6" s="210"/>
      <c r="JNA6" s="210"/>
      <c r="JNB6" s="210"/>
      <c r="JNC6" s="210"/>
      <c r="JND6" s="210"/>
      <c r="JNE6" s="210"/>
      <c r="JNF6" s="210"/>
      <c r="JNG6" s="210"/>
      <c r="JNH6" s="210"/>
      <c r="JNI6" s="210"/>
      <c r="JNJ6" s="210"/>
      <c r="JNK6" s="210"/>
      <c r="JNL6" s="210"/>
      <c r="JNM6" s="208"/>
      <c r="JNN6" s="210"/>
      <c r="JNO6" s="210"/>
      <c r="JNP6" s="210"/>
      <c r="JNQ6" s="210"/>
      <c r="JNR6" s="210"/>
      <c r="JNS6" s="210"/>
      <c r="JNT6" s="210"/>
      <c r="JNU6" s="210"/>
      <c r="JNV6" s="210"/>
      <c r="JNW6" s="210"/>
      <c r="JNX6" s="210"/>
      <c r="JNY6" s="210"/>
      <c r="JNZ6" s="210"/>
      <c r="JOA6" s="210"/>
      <c r="JOB6" s="210"/>
      <c r="JOC6" s="208"/>
      <c r="JOD6" s="210"/>
      <c r="JOE6" s="210"/>
      <c r="JOF6" s="210"/>
      <c r="JOG6" s="210"/>
      <c r="JOH6" s="210"/>
      <c r="JOI6" s="210"/>
      <c r="JOJ6" s="210"/>
      <c r="JOK6" s="210"/>
      <c r="JOL6" s="210"/>
      <c r="JOM6" s="210"/>
      <c r="JON6" s="210"/>
      <c r="JOO6" s="210"/>
      <c r="JOP6" s="210"/>
      <c r="JOQ6" s="210"/>
      <c r="JOR6" s="210"/>
      <c r="JOS6" s="208"/>
      <c r="JOT6" s="210"/>
      <c r="JOU6" s="210"/>
      <c r="JOV6" s="210"/>
      <c r="JOW6" s="210"/>
      <c r="JOX6" s="210"/>
      <c r="JOY6" s="210"/>
      <c r="JOZ6" s="210"/>
      <c r="JPA6" s="210"/>
      <c r="JPB6" s="210"/>
      <c r="JPC6" s="210"/>
      <c r="JPD6" s="210"/>
      <c r="JPE6" s="210"/>
      <c r="JPF6" s="210"/>
      <c r="JPG6" s="210"/>
      <c r="JPH6" s="210"/>
      <c r="JPI6" s="208"/>
      <c r="JPJ6" s="210"/>
      <c r="JPK6" s="210"/>
      <c r="JPL6" s="210"/>
      <c r="JPM6" s="210"/>
      <c r="JPN6" s="210"/>
      <c r="JPO6" s="210"/>
      <c r="JPP6" s="210"/>
      <c r="JPQ6" s="210"/>
      <c r="JPR6" s="210"/>
      <c r="JPS6" s="210"/>
      <c r="JPT6" s="210"/>
      <c r="JPU6" s="210"/>
      <c r="JPV6" s="210"/>
      <c r="JPW6" s="210"/>
      <c r="JPX6" s="210"/>
      <c r="JPY6" s="208"/>
      <c r="JPZ6" s="210"/>
      <c r="JQA6" s="210"/>
      <c r="JQB6" s="210"/>
      <c r="JQC6" s="210"/>
      <c r="JQD6" s="210"/>
      <c r="JQE6" s="210"/>
      <c r="JQF6" s="210"/>
      <c r="JQG6" s="210"/>
      <c r="JQH6" s="210"/>
      <c r="JQI6" s="210"/>
      <c r="JQJ6" s="210"/>
      <c r="JQK6" s="210"/>
      <c r="JQL6" s="210"/>
      <c r="JQM6" s="210"/>
      <c r="JQN6" s="210"/>
      <c r="JQO6" s="208"/>
      <c r="JQP6" s="210"/>
      <c r="JQQ6" s="210"/>
      <c r="JQR6" s="210"/>
      <c r="JQS6" s="210"/>
      <c r="JQT6" s="210"/>
      <c r="JQU6" s="210"/>
      <c r="JQV6" s="210"/>
      <c r="JQW6" s="210"/>
      <c r="JQX6" s="210"/>
      <c r="JQY6" s="210"/>
      <c r="JQZ6" s="210"/>
      <c r="JRA6" s="210"/>
      <c r="JRB6" s="210"/>
      <c r="JRC6" s="210"/>
      <c r="JRD6" s="210"/>
      <c r="JRE6" s="208"/>
      <c r="JRF6" s="210"/>
      <c r="JRG6" s="210"/>
      <c r="JRH6" s="210"/>
      <c r="JRI6" s="210"/>
      <c r="JRJ6" s="210"/>
      <c r="JRK6" s="210"/>
      <c r="JRL6" s="210"/>
      <c r="JRM6" s="210"/>
      <c r="JRN6" s="210"/>
      <c r="JRO6" s="210"/>
      <c r="JRP6" s="210"/>
      <c r="JRQ6" s="210"/>
      <c r="JRR6" s="210"/>
      <c r="JRS6" s="210"/>
      <c r="JRT6" s="210"/>
      <c r="JRU6" s="208"/>
      <c r="JRV6" s="210"/>
      <c r="JRW6" s="210"/>
      <c r="JRX6" s="210"/>
      <c r="JRY6" s="210"/>
      <c r="JRZ6" s="210"/>
      <c r="JSA6" s="210"/>
      <c r="JSB6" s="210"/>
      <c r="JSC6" s="210"/>
      <c r="JSD6" s="210"/>
      <c r="JSE6" s="210"/>
      <c r="JSF6" s="210"/>
      <c r="JSG6" s="210"/>
      <c r="JSH6" s="210"/>
      <c r="JSI6" s="210"/>
      <c r="JSJ6" s="210"/>
      <c r="JSK6" s="208"/>
      <c r="JSL6" s="210"/>
      <c r="JSM6" s="210"/>
      <c r="JSN6" s="210"/>
      <c r="JSO6" s="210"/>
      <c r="JSP6" s="210"/>
      <c r="JSQ6" s="210"/>
      <c r="JSR6" s="210"/>
      <c r="JSS6" s="210"/>
      <c r="JST6" s="210"/>
      <c r="JSU6" s="210"/>
      <c r="JSV6" s="210"/>
      <c r="JSW6" s="210"/>
      <c r="JSX6" s="210"/>
      <c r="JSY6" s="210"/>
      <c r="JSZ6" s="210"/>
      <c r="JTA6" s="208"/>
      <c r="JTB6" s="210"/>
      <c r="JTC6" s="210"/>
      <c r="JTD6" s="210"/>
      <c r="JTE6" s="210"/>
      <c r="JTF6" s="210"/>
      <c r="JTG6" s="210"/>
      <c r="JTH6" s="210"/>
      <c r="JTI6" s="210"/>
      <c r="JTJ6" s="210"/>
      <c r="JTK6" s="210"/>
      <c r="JTL6" s="210"/>
      <c r="JTM6" s="210"/>
      <c r="JTN6" s="210"/>
      <c r="JTO6" s="210"/>
      <c r="JTP6" s="210"/>
      <c r="JTQ6" s="208"/>
      <c r="JTR6" s="210"/>
      <c r="JTS6" s="210"/>
      <c r="JTT6" s="210"/>
      <c r="JTU6" s="210"/>
      <c r="JTV6" s="210"/>
      <c r="JTW6" s="210"/>
      <c r="JTX6" s="210"/>
      <c r="JTY6" s="210"/>
      <c r="JTZ6" s="210"/>
      <c r="JUA6" s="210"/>
      <c r="JUB6" s="210"/>
      <c r="JUC6" s="210"/>
      <c r="JUD6" s="210"/>
      <c r="JUE6" s="210"/>
      <c r="JUF6" s="210"/>
      <c r="JUG6" s="208"/>
      <c r="JUH6" s="210"/>
      <c r="JUI6" s="210"/>
      <c r="JUJ6" s="210"/>
      <c r="JUK6" s="210"/>
      <c r="JUL6" s="210"/>
      <c r="JUM6" s="210"/>
      <c r="JUN6" s="210"/>
      <c r="JUO6" s="210"/>
      <c r="JUP6" s="210"/>
      <c r="JUQ6" s="210"/>
      <c r="JUR6" s="210"/>
      <c r="JUS6" s="210"/>
      <c r="JUT6" s="210"/>
      <c r="JUU6" s="210"/>
      <c r="JUV6" s="210"/>
      <c r="JUW6" s="208"/>
      <c r="JUX6" s="210"/>
      <c r="JUY6" s="210"/>
      <c r="JUZ6" s="210"/>
      <c r="JVA6" s="210"/>
      <c r="JVB6" s="210"/>
      <c r="JVC6" s="210"/>
      <c r="JVD6" s="210"/>
      <c r="JVE6" s="210"/>
      <c r="JVF6" s="210"/>
      <c r="JVG6" s="210"/>
      <c r="JVH6" s="210"/>
      <c r="JVI6" s="210"/>
      <c r="JVJ6" s="210"/>
      <c r="JVK6" s="210"/>
      <c r="JVL6" s="210"/>
      <c r="JVM6" s="208"/>
      <c r="JVN6" s="210"/>
      <c r="JVO6" s="210"/>
      <c r="JVP6" s="210"/>
      <c r="JVQ6" s="210"/>
      <c r="JVR6" s="210"/>
      <c r="JVS6" s="210"/>
      <c r="JVT6" s="210"/>
      <c r="JVU6" s="210"/>
      <c r="JVV6" s="210"/>
      <c r="JVW6" s="210"/>
      <c r="JVX6" s="210"/>
      <c r="JVY6" s="210"/>
      <c r="JVZ6" s="210"/>
      <c r="JWA6" s="210"/>
      <c r="JWB6" s="210"/>
      <c r="JWC6" s="208"/>
      <c r="JWD6" s="210"/>
      <c r="JWE6" s="210"/>
      <c r="JWF6" s="210"/>
      <c r="JWG6" s="210"/>
      <c r="JWH6" s="210"/>
      <c r="JWI6" s="210"/>
      <c r="JWJ6" s="210"/>
      <c r="JWK6" s="210"/>
      <c r="JWL6" s="210"/>
      <c r="JWM6" s="210"/>
      <c r="JWN6" s="210"/>
      <c r="JWO6" s="210"/>
      <c r="JWP6" s="210"/>
      <c r="JWQ6" s="210"/>
      <c r="JWR6" s="210"/>
      <c r="JWS6" s="208"/>
      <c r="JWT6" s="210"/>
      <c r="JWU6" s="210"/>
      <c r="JWV6" s="210"/>
      <c r="JWW6" s="210"/>
      <c r="JWX6" s="210"/>
      <c r="JWY6" s="210"/>
      <c r="JWZ6" s="210"/>
      <c r="JXA6" s="210"/>
      <c r="JXB6" s="210"/>
      <c r="JXC6" s="210"/>
      <c r="JXD6" s="210"/>
      <c r="JXE6" s="210"/>
      <c r="JXF6" s="210"/>
      <c r="JXG6" s="210"/>
      <c r="JXH6" s="210"/>
      <c r="JXI6" s="208"/>
      <c r="JXJ6" s="210"/>
      <c r="JXK6" s="210"/>
      <c r="JXL6" s="210"/>
      <c r="JXM6" s="210"/>
      <c r="JXN6" s="210"/>
      <c r="JXO6" s="210"/>
      <c r="JXP6" s="210"/>
      <c r="JXQ6" s="210"/>
      <c r="JXR6" s="210"/>
      <c r="JXS6" s="210"/>
      <c r="JXT6" s="210"/>
      <c r="JXU6" s="210"/>
      <c r="JXV6" s="210"/>
      <c r="JXW6" s="210"/>
      <c r="JXX6" s="210"/>
      <c r="JXY6" s="208"/>
      <c r="JXZ6" s="210"/>
      <c r="JYA6" s="210"/>
      <c r="JYB6" s="210"/>
      <c r="JYC6" s="210"/>
      <c r="JYD6" s="210"/>
      <c r="JYE6" s="210"/>
      <c r="JYF6" s="210"/>
      <c r="JYG6" s="210"/>
      <c r="JYH6" s="210"/>
      <c r="JYI6" s="210"/>
      <c r="JYJ6" s="210"/>
      <c r="JYK6" s="210"/>
      <c r="JYL6" s="210"/>
      <c r="JYM6" s="210"/>
      <c r="JYN6" s="210"/>
      <c r="JYO6" s="208"/>
      <c r="JYP6" s="210"/>
      <c r="JYQ6" s="210"/>
      <c r="JYR6" s="210"/>
      <c r="JYS6" s="210"/>
      <c r="JYT6" s="210"/>
      <c r="JYU6" s="210"/>
      <c r="JYV6" s="210"/>
      <c r="JYW6" s="210"/>
      <c r="JYX6" s="210"/>
      <c r="JYY6" s="210"/>
      <c r="JYZ6" s="210"/>
      <c r="JZA6" s="210"/>
      <c r="JZB6" s="210"/>
      <c r="JZC6" s="210"/>
      <c r="JZD6" s="210"/>
      <c r="JZE6" s="208"/>
      <c r="JZF6" s="210"/>
      <c r="JZG6" s="210"/>
      <c r="JZH6" s="210"/>
      <c r="JZI6" s="210"/>
      <c r="JZJ6" s="210"/>
      <c r="JZK6" s="210"/>
      <c r="JZL6" s="210"/>
      <c r="JZM6" s="210"/>
      <c r="JZN6" s="210"/>
      <c r="JZO6" s="210"/>
      <c r="JZP6" s="210"/>
      <c r="JZQ6" s="210"/>
      <c r="JZR6" s="210"/>
      <c r="JZS6" s="210"/>
      <c r="JZT6" s="210"/>
      <c r="JZU6" s="208"/>
      <c r="JZV6" s="210"/>
      <c r="JZW6" s="210"/>
      <c r="JZX6" s="210"/>
      <c r="JZY6" s="210"/>
      <c r="JZZ6" s="210"/>
      <c r="KAA6" s="210"/>
      <c r="KAB6" s="210"/>
      <c r="KAC6" s="210"/>
      <c r="KAD6" s="210"/>
      <c r="KAE6" s="210"/>
      <c r="KAF6" s="210"/>
      <c r="KAG6" s="210"/>
      <c r="KAH6" s="210"/>
      <c r="KAI6" s="210"/>
      <c r="KAJ6" s="210"/>
      <c r="KAK6" s="208"/>
      <c r="KAL6" s="210"/>
      <c r="KAM6" s="210"/>
      <c r="KAN6" s="210"/>
      <c r="KAO6" s="210"/>
      <c r="KAP6" s="210"/>
      <c r="KAQ6" s="210"/>
      <c r="KAR6" s="210"/>
      <c r="KAS6" s="210"/>
      <c r="KAT6" s="210"/>
      <c r="KAU6" s="210"/>
      <c r="KAV6" s="210"/>
      <c r="KAW6" s="210"/>
      <c r="KAX6" s="210"/>
      <c r="KAY6" s="210"/>
      <c r="KAZ6" s="210"/>
      <c r="KBA6" s="208"/>
      <c r="KBB6" s="210"/>
      <c r="KBC6" s="210"/>
      <c r="KBD6" s="210"/>
      <c r="KBE6" s="210"/>
      <c r="KBF6" s="210"/>
      <c r="KBG6" s="210"/>
      <c r="KBH6" s="210"/>
      <c r="KBI6" s="210"/>
      <c r="KBJ6" s="210"/>
      <c r="KBK6" s="210"/>
      <c r="KBL6" s="210"/>
      <c r="KBM6" s="210"/>
      <c r="KBN6" s="210"/>
      <c r="KBO6" s="210"/>
      <c r="KBP6" s="210"/>
      <c r="KBQ6" s="208"/>
      <c r="KBR6" s="210"/>
      <c r="KBS6" s="210"/>
      <c r="KBT6" s="210"/>
      <c r="KBU6" s="210"/>
      <c r="KBV6" s="210"/>
      <c r="KBW6" s="210"/>
      <c r="KBX6" s="210"/>
      <c r="KBY6" s="210"/>
      <c r="KBZ6" s="210"/>
      <c r="KCA6" s="210"/>
      <c r="KCB6" s="210"/>
      <c r="KCC6" s="210"/>
      <c r="KCD6" s="210"/>
      <c r="KCE6" s="210"/>
      <c r="KCF6" s="210"/>
      <c r="KCG6" s="208"/>
      <c r="KCH6" s="210"/>
      <c r="KCI6" s="210"/>
      <c r="KCJ6" s="210"/>
      <c r="KCK6" s="210"/>
      <c r="KCL6" s="210"/>
      <c r="KCM6" s="210"/>
      <c r="KCN6" s="210"/>
      <c r="KCO6" s="210"/>
      <c r="KCP6" s="210"/>
      <c r="KCQ6" s="210"/>
      <c r="KCR6" s="210"/>
      <c r="KCS6" s="210"/>
      <c r="KCT6" s="210"/>
      <c r="KCU6" s="210"/>
      <c r="KCV6" s="210"/>
      <c r="KCW6" s="208"/>
      <c r="KCX6" s="210"/>
      <c r="KCY6" s="210"/>
      <c r="KCZ6" s="210"/>
      <c r="KDA6" s="210"/>
      <c r="KDB6" s="210"/>
      <c r="KDC6" s="210"/>
      <c r="KDD6" s="210"/>
      <c r="KDE6" s="210"/>
      <c r="KDF6" s="210"/>
      <c r="KDG6" s="210"/>
      <c r="KDH6" s="210"/>
      <c r="KDI6" s="210"/>
      <c r="KDJ6" s="210"/>
      <c r="KDK6" s="210"/>
      <c r="KDL6" s="210"/>
      <c r="KDM6" s="208"/>
      <c r="KDN6" s="210"/>
      <c r="KDO6" s="210"/>
      <c r="KDP6" s="210"/>
      <c r="KDQ6" s="210"/>
      <c r="KDR6" s="210"/>
      <c r="KDS6" s="210"/>
      <c r="KDT6" s="210"/>
      <c r="KDU6" s="210"/>
      <c r="KDV6" s="210"/>
      <c r="KDW6" s="210"/>
      <c r="KDX6" s="210"/>
      <c r="KDY6" s="210"/>
      <c r="KDZ6" s="210"/>
      <c r="KEA6" s="210"/>
      <c r="KEB6" s="210"/>
      <c r="KEC6" s="208"/>
      <c r="KED6" s="210"/>
      <c r="KEE6" s="210"/>
      <c r="KEF6" s="210"/>
      <c r="KEG6" s="210"/>
      <c r="KEH6" s="210"/>
      <c r="KEI6" s="210"/>
      <c r="KEJ6" s="210"/>
      <c r="KEK6" s="210"/>
      <c r="KEL6" s="210"/>
      <c r="KEM6" s="210"/>
      <c r="KEN6" s="210"/>
      <c r="KEO6" s="210"/>
      <c r="KEP6" s="210"/>
      <c r="KEQ6" s="210"/>
      <c r="KER6" s="210"/>
      <c r="KES6" s="208"/>
      <c r="KET6" s="210"/>
      <c r="KEU6" s="210"/>
      <c r="KEV6" s="210"/>
      <c r="KEW6" s="210"/>
      <c r="KEX6" s="210"/>
      <c r="KEY6" s="210"/>
      <c r="KEZ6" s="210"/>
      <c r="KFA6" s="210"/>
      <c r="KFB6" s="210"/>
      <c r="KFC6" s="210"/>
      <c r="KFD6" s="210"/>
      <c r="KFE6" s="210"/>
      <c r="KFF6" s="210"/>
      <c r="KFG6" s="210"/>
      <c r="KFH6" s="210"/>
      <c r="KFI6" s="208"/>
      <c r="KFJ6" s="210"/>
      <c r="KFK6" s="210"/>
      <c r="KFL6" s="210"/>
      <c r="KFM6" s="210"/>
      <c r="KFN6" s="210"/>
      <c r="KFO6" s="210"/>
      <c r="KFP6" s="210"/>
      <c r="KFQ6" s="210"/>
      <c r="KFR6" s="210"/>
      <c r="KFS6" s="210"/>
      <c r="KFT6" s="210"/>
      <c r="KFU6" s="210"/>
      <c r="KFV6" s="210"/>
      <c r="KFW6" s="210"/>
      <c r="KFX6" s="210"/>
      <c r="KFY6" s="208"/>
      <c r="KFZ6" s="210"/>
      <c r="KGA6" s="210"/>
      <c r="KGB6" s="210"/>
      <c r="KGC6" s="210"/>
      <c r="KGD6" s="210"/>
      <c r="KGE6" s="210"/>
      <c r="KGF6" s="210"/>
      <c r="KGG6" s="210"/>
      <c r="KGH6" s="210"/>
      <c r="KGI6" s="210"/>
      <c r="KGJ6" s="210"/>
      <c r="KGK6" s="210"/>
      <c r="KGL6" s="210"/>
      <c r="KGM6" s="210"/>
      <c r="KGN6" s="210"/>
      <c r="KGO6" s="208"/>
      <c r="KGP6" s="210"/>
      <c r="KGQ6" s="210"/>
      <c r="KGR6" s="210"/>
      <c r="KGS6" s="210"/>
      <c r="KGT6" s="210"/>
      <c r="KGU6" s="210"/>
      <c r="KGV6" s="210"/>
      <c r="KGW6" s="210"/>
      <c r="KGX6" s="210"/>
      <c r="KGY6" s="210"/>
      <c r="KGZ6" s="210"/>
      <c r="KHA6" s="210"/>
      <c r="KHB6" s="210"/>
      <c r="KHC6" s="210"/>
      <c r="KHD6" s="210"/>
      <c r="KHE6" s="208"/>
      <c r="KHF6" s="210"/>
      <c r="KHG6" s="210"/>
      <c r="KHH6" s="210"/>
      <c r="KHI6" s="210"/>
      <c r="KHJ6" s="210"/>
      <c r="KHK6" s="210"/>
      <c r="KHL6" s="210"/>
      <c r="KHM6" s="210"/>
      <c r="KHN6" s="210"/>
      <c r="KHO6" s="210"/>
      <c r="KHP6" s="210"/>
      <c r="KHQ6" s="210"/>
      <c r="KHR6" s="210"/>
      <c r="KHS6" s="210"/>
      <c r="KHT6" s="210"/>
      <c r="KHU6" s="208"/>
      <c r="KHV6" s="210"/>
      <c r="KHW6" s="210"/>
      <c r="KHX6" s="210"/>
      <c r="KHY6" s="210"/>
      <c r="KHZ6" s="210"/>
      <c r="KIA6" s="210"/>
      <c r="KIB6" s="210"/>
      <c r="KIC6" s="210"/>
      <c r="KID6" s="210"/>
      <c r="KIE6" s="210"/>
      <c r="KIF6" s="210"/>
      <c r="KIG6" s="210"/>
      <c r="KIH6" s="210"/>
      <c r="KII6" s="210"/>
      <c r="KIJ6" s="210"/>
      <c r="KIK6" s="208"/>
      <c r="KIL6" s="210"/>
      <c r="KIM6" s="210"/>
      <c r="KIN6" s="210"/>
      <c r="KIO6" s="210"/>
      <c r="KIP6" s="210"/>
      <c r="KIQ6" s="210"/>
      <c r="KIR6" s="210"/>
      <c r="KIS6" s="210"/>
      <c r="KIT6" s="210"/>
      <c r="KIU6" s="210"/>
      <c r="KIV6" s="210"/>
      <c r="KIW6" s="210"/>
      <c r="KIX6" s="210"/>
      <c r="KIY6" s="210"/>
      <c r="KIZ6" s="210"/>
      <c r="KJA6" s="208"/>
      <c r="KJB6" s="210"/>
      <c r="KJC6" s="210"/>
      <c r="KJD6" s="210"/>
      <c r="KJE6" s="210"/>
      <c r="KJF6" s="210"/>
      <c r="KJG6" s="210"/>
      <c r="KJH6" s="210"/>
      <c r="KJI6" s="210"/>
      <c r="KJJ6" s="210"/>
      <c r="KJK6" s="210"/>
      <c r="KJL6" s="210"/>
      <c r="KJM6" s="210"/>
      <c r="KJN6" s="210"/>
      <c r="KJO6" s="210"/>
      <c r="KJP6" s="210"/>
      <c r="KJQ6" s="208"/>
      <c r="KJR6" s="210"/>
      <c r="KJS6" s="210"/>
      <c r="KJT6" s="210"/>
      <c r="KJU6" s="210"/>
      <c r="KJV6" s="210"/>
      <c r="KJW6" s="210"/>
      <c r="KJX6" s="210"/>
      <c r="KJY6" s="210"/>
      <c r="KJZ6" s="210"/>
      <c r="KKA6" s="210"/>
      <c r="KKB6" s="210"/>
      <c r="KKC6" s="210"/>
      <c r="KKD6" s="210"/>
      <c r="KKE6" s="210"/>
      <c r="KKF6" s="210"/>
      <c r="KKG6" s="208"/>
      <c r="KKH6" s="210"/>
      <c r="KKI6" s="210"/>
      <c r="KKJ6" s="210"/>
      <c r="KKK6" s="210"/>
      <c r="KKL6" s="210"/>
      <c r="KKM6" s="210"/>
      <c r="KKN6" s="210"/>
      <c r="KKO6" s="210"/>
      <c r="KKP6" s="210"/>
      <c r="KKQ6" s="210"/>
      <c r="KKR6" s="210"/>
      <c r="KKS6" s="210"/>
      <c r="KKT6" s="210"/>
      <c r="KKU6" s="210"/>
      <c r="KKV6" s="210"/>
      <c r="KKW6" s="208"/>
      <c r="KKX6" s="210"/>
      <c r="KKY6" s="210"/>
      <c r="KKZ6" s="210"/>
      <c r="KLA6" s="210"/>
      <c r="KLB6" s="210"/>
      <c r="KLC6" s="210"/>
      <c r="KLD6" s="210"/>
      <c r="KLE6" s="210"/>
      <c r="KLF6" s="210"/>
      <c r="KLG6" s="210"/>
      <c r="KLH6" s="210"/>
      <c r="KLI6" s="210"/>
      <c r="KLJ6" s="210"/>
      <c r="KLK6" s="210"/>
      <c r="KLL6" s="210"/>
      <c r="KLM6" s="208"/>
      <c r="KLN6" s="210"/>
      <c r="KLO6" s="210"/>
      <c r="KLP6" s="210"/>
      <c r="KLQ6" s="210"/>
      <c r="KLR6" s="210"/>
      <c r="KLS6" s="210"/>
      <c r="KLT6" s="210"/>
      <c r="KLU6" s="210"/>
      <c r="KLV6" s="210"/>
      <c r="KLW6" s="210"/>
      <c r="KLX6" s="210"/>
      <c r="KLY6" s="210"/>
      <c r="KLZ6" s="210"/>
      <c r="KMA6" s="210"/>
      <c r="KMB6" s="210"/>
      <c r="KMC6" s="208"/>
      <c r="KMD6" s="210"/>
      <c r="KME6" s="210"/>
      <c r="KMF6" s="210"/>
      <c r="KMG6" s="210"/>
      <c r="KMH6" s="210"/>
      <c r="KMI6" s="210"/>
      <c r="KMJ6" s="210"/>
      <c r="KMK6" s="210"/>
      <c r="KML6" s="210"/>
      <c r="KMM6" s="210"/>
      <c r="KMN6" s="210"/>
      <c r="KMO6" s="210"/>
      <c r="KMP6" s="210"/>
      <c r="KMQ6" s="210"/>
      <c r="KMR6" s="210"/>
      <c r="KMS6" s="208"/>
      <c r="KMT6" s="210"/>
      <c r="KMU6" s="210"/>
      <c r="KMV6" s="210"/>
      <c r="KMW6" s="210"/>
      <c r="KMX6" s="210"/>
      <c r="KMY6" s="210"/>
      <c r="KMZ6" s="210"/>
      <c r="KNA6" s="210"/>
      <c r="KNB6" s="210"/>
      <c r="KNC6" s="210"/>
      <c r="KND6" s="210"/>
      <c r="KNE6" s="210"/>
      <c r="KNF6" s="210"/>
      <c r="KNG6" s="210"/>
      <c r="KNH6" s="210"/>
      <c r="KNI6" s="208"/>
      <c r="KNJ6" s="210"/>
      <c r="KNK6" s="210"/>
      <c r="KNL6" s="210"/>
      <c r="KNM6" s="210"/>
      <c r="KNN6" s="210"/>
      <c r="KNO6" s="210"/>
      <c r="KNP6" s="210"/>
      <c r="KNQ6" s="210"/>
      <c r="KNR6" s="210"/>
      <c r="KNS6" s="210"/>
      <c r="KNT6" s="210"/>
      <c r="KNU6" s="210"/>
      <c r="KNV6" s="210"/>
      <c r="KNW6" s="210"/>
      <c r="KNX6" s="210"/>
      <c r="KNY6" s="208"/>
      <c r="KNZ6" s="210"/>
      <c r="KOA6" s="210"/>
      <c r="KOB6" s="210"/>
      <c r="KOC6" s="210"/>
      <c r="KOD6" s="210"/>
      <c r="KOE6" s="210"/>
      <c r="KOF6" s="210"/>
      <c r="KOG6" s="210"/>
      <c r="KOH6" s="210"/>
      <c r="KOI6" s="210"/>
      <c r="KOJ6" s="210"/>
      <c r="KOK6" s="210"/>
      <c r="KOL6" s="210"/>
      <c r="KOM6" s="210"/>
      <c r="KON6" s="210"/>
      <c r="KOO6" s="208"/>
      <c r="KOP6" s="210"/>
      <c r="KOQ6" s="210"/>
      <c r="KOR6" s="210"/>
      <c r="KOS6" s="210"/>
      <c r="KOT6" s="210"/>
      <c r="KOU6" s="210"/>
      <c r="KOV6" s="210"/>
      <c r="KOW6" s="210"/>
      <c r="KOX6" s="210"/>
      <c r="KOY6" s="210"/>
      <c r="KOZ6" s="210"/>
      <c r="KPA6" s="210"/>
      <c r="KPB6" s="210"/>
      <c r="KPC6" s="210"/>
      <c r="KPD6" s="210"/>
      <c r="KPE6" s="208"/>
      <c r="KPF6" s="210"/>
      <c r="KPG6" s="210"/>
      <c r="KPH6" s="210"/>
      <c r="KPI6" s="210"/>
      <c r="KPJ6" s="210"/>
      <c r="KPK6" s="210"/>
      <c r="KPL6" s="210"/>
      <c r="KPM6" s="210"/>
      <c r="KPN6" s="210"/>
      <c r="KPO6" s="210"/>
      <c r="KPP6" s="210"/>
      <c r="KPQ6" s="210"/>
      <c r="KPR6" s="210"/>
      <c r="KPS6" s="210"/>
      <c r="KPT6" s="210"/>
      <c r="KPU6" s="208"/>
      <c r="KPV6" s="210"/>
      <c r="KPW6" s="210"/>
      <c r="KPX6" s="210"/>
      <c r="KPY6" s="210"/>
      <c r="KPZ6" s="210"/>
      <c r="KQA6" s="210"/>
      <c r="KQB6" s="210"/>
      <c r="KQC6" s="210"/>
      <c r="KQD6" s="210"/>
      <c r="KQE6" s="210"/>
      <c r="KQF6" s="210"/>
      <c r="KQG6" s="210"/>
      <c r="KQH6" s="210"/>
      <c r="KQI6" s="210"/>
      <c r="KQJ6" s="210"/>
      <c r="KQK6" s="208"/>
      <c r="KQL6" s="210"/>
      <c r="KQM6" s="210"/>
      <c r="KQN6" s="210"/>
      <c r="KQO6" s="210"/>
      <c r="KQP6" s="210"/>
      <c r="KQQ6" s="210"/>
      <c r="KQR6" s="210"/>
      <c r="KQS6" s="210"/>
      <c r="KQT6" s="210"/>
      <c r="KQU6" s="210"/>
      <c r="KQV6" s="210"/>
      <c r="KQW6" s="210"/>
      <c r="KQX6" s="210"/>
      <c r="KQY6" s="210"/>
      <c r="KQZ6" s="210"/>
      <c r="KRA6" s="208"/>
      <c r="KRB6" s="210"/>
      <c r="KRC6" s="210"/>
      <c r="KRD6" s="210"/>
      <c r="KRE6" s="210"/>
      <c r="KRF6" s="210"/>
      <c r="KRG6" s="210"/>
      <c r="KRH6" s="210"/>
      <c r="KRI6" s="210"/>
      <c r="KRJ6" s="210"/>
      <c r="KRK6" s="210"/>
      <c r="KRL6" s="210"/>
      <c r="KRM6" s="210"/>
      <c r="KRN6" s="210"/>
      <c r="KRO6" s="210"/>
      <c r="KRP6" s="210"/>
      <c r="KRQ6" s="208"/>
      <c r="KRR6" s="210"/>
      <c r="KRS6" s="210"/>
      <c r="KRT6" s="210"/>
      <c r="KRU6" s="210"/>
      <c r="KRV6" s="210"/>
      <c r="KRW6" s="210"/>
      <c r="KRX6" s="210"/>
      <c r="KRY6" s="210"/>
      <c r="KRZ6" s="210"/>
      <c r="KSA6" s="210"/>
      <c r="KSB6" s="210"/>
      <c r="KSC6" s="210"/>
      <c r="KSD6" s="210"/>
      <c r="KSE6" s="210"/>
      <c r="KSF6" s="210"/>
      <c r="KSG6" s="208"/>
      <c r="KSH6" s="210"/>
      <c r="KSI6" s="210"/>
      <c r="KSJ6" s="210"/>
      <c r="KSK6" s="210"/>
      <c r="KSL6" s="210"/>
      <c r="KSM6" s="210"/>
      <c r="KSN6" s="210"/>
      <c r="KSO6" s="210"/>
      <c r="KSP6" s="210"/>
      <c r="KSQ6" s="210"/>
      <c r="KSR6" s="210"/>
      <c r="KSS6" s="210"/>
      <c r="KST6" s="210"/>
      <c r="KSU6" s="210"/>
      <c r="KSV6" s="210"/>
      <c r="KSW6" s="208"/>
      <c r="KSX6" s="210"/>
      <c r="KSY6" s="210"/>
      <c r="KSZ6" s="210"/>
      <c r="KTA6" s="210"/>
      <c r="KTB6" s="210"/>
      <c r="KTC6" s="210"/>
      <c r="KTD6" s="210"/>
      <c r="KTE6" s="210"/>
      <c r="KTF6" s="210"/>
      <c r="KTG6" s="210"/>
      <c r="KTH6" s="210"/>
      <c r="KTI6" s="210"/>
      <c r="KTJ6" s="210"/>
      <c r="KTK6" s="210"/>
      <c r="KTL6" s="210"/>
      <c r="KTM6" s="208"/>
      <c r="KTN6" s="210"/>
      <c r="KTO6" s="210"/>
      <c r="KTP6" s="210"/>
      <c r="KTQ6" s="210"/>
      <c r="KTR6" s="210"/>
      <c r="KTS6" s="210"/>
      <c r="KTT6" s="210"/>
      <c r="KTU6" s="210"/>
      <c r="KTV6" s="210"/>
      <c r="KTW6" s="210"/>
      <c r="KTX6" s="210"/>
      <c r="KTY6" s="210"/>
      <c r="KTZ6" s="210"/>
      <c r="KUA6" s="210"/>
      <c r="KUB6" s="210"/>
      <c r="KUC6" s="208"/>
      <c r="KUD6" s="210"/>
      <c r="KUE6" s="210"/>
      <c r="KUF6" s="210"/>
      <c r="KUG6" s="210"/>
      <c r="KUH6" s="210"/>
      <c r="KUI6" s="210"/>
      <c r="KUJ6" s="210"/>
      <c r="KUK6" s="210"/>
      <c r="KUL6" s="210"/>
      <c r="KUM6" s="210"/>
      <c r="KUN6" s="210"/>
      <c r="KUO6" s="210"/>
      <c r="KUP6" s="210"/>
      <c r="KUQ6" s="210"/>
      <c r="KUR6" s="210"/>
      <c r="KUS6" s="208"/>
      <c r="KUT6" s="210"/>
      <c r="KUU6" s="210"/>
      <c r="KUV6" s="210"/>
      <c r="KUW6" s="210"/>
      <c r="KUX6" s="210"/>
      <c r="KUY6" s="210"/>
      <c r="KUZ6" s="210"/>
      <c r="KVA6" s="210"/>
      <c r="KVB6" s="210"/>
      <c r="KVC6" s="210"/>
      <c r="KVD6" s="210"/>
      <c r="KVE6" s="210"/>
      <c r="KVF6" s="210"/>
      <c r="KVG6" s="210"/>
      <c r="KVH6" s="210"/>
      <c r="KVI6" s="208"/>
      <c r="KVJ6" s="210"/>
      <c r="KVK6" s="210"/>
      <c r="KVL6" s="210"/>
      <c r="KVM6" s="210"/>
      <c r="KVN6" s="210"/>
      <c r="KVO6" s="210"/>
      <c r="KVP6" s="210"/>
      <c r="KVQ6" s="210"/>
      <c r="KVR6" s="210"/>
      <c r="KVS6" s="210"/>
      <c r="KVT6" s="210"/>
      <c r="KVU6" s="210"/>
      <c r="KVV6" s="210"/>
      <c r="KVW6" s="210"/>
      <c r="KVX6" s="210"/>
      <c r="KVY6" s="208"/>
      <c r="KVZ6" s="210"/>
      <c r="KWA6" s="210"/>
      <c r="KWB6" s="210"/>
      <c r="KWC6" s="210"/>
      <c r="KWD6" s="210"/>
      <c r="KWE6" s="210"/>
      <c r="KWF6" s="210"/>
      <c r="KWG6" s="210"/>
      <c r="KWH6" s="210"/>
      <c r="KWI6" s="210"/>
      <c r="KWJ6" s="210"/>
      <c r="KWK6" s="210"/>
      <c r="KWL6" s="210"/>
      <c r="KWM6" s="210"/>
      <c r="KWN6" s="210"/>
      <c r="KWO6" s="208"/>
      <c r="KWP6" s="210"/>
      <c r="KWQ6" s="210"/>
      <c r="KWR6" s="210"/>
      <c r="KWS6" s="210"/>
      <c r="KWT6" s="210"/>
      <c r="KWU6" s="210"/>
      <c r="KWV6" s="210"/>
      <c r="KWW6" s="210"/>
      <c r="KWX6" s="210"/>
      <c r="KWY6" s="210"/>
      <c r="KWZ6" s="210"/>
      <c r="KXA6" s="210"/>
      <c r="KXB6" s="210"/>
      <c r="KXC6" s="210"/>
      <c r="KXD6" s="210"/>
      <c r="KXE6" s="208"/>
      <c r="KXF6" s="210"/>
      <c r="KXG6" s="210"/>
      <c r="KXH6" s="210"/>
      <c r="KXI6" s="210"/>
      <c r="KXJ6" s="210"/>
      <c r="KXK6" s="210"/>
      <c r="KXL6" s="210"/>
      <c r="KXM6" s="210"/>
      <c r="KXN6" s="210"/>
      <c r="KXO6" s="210"/>
      <c r="KXP6" s="210"/>
      <c r="KXQ6" s="210"/>
      <c r="KXR6" s="210"/>
      <c r="KXS6" s="210"/>
      <c r="KXT6" s="210"/>
      <c r="KXU6" s="208"/>
      <c r="KXV6" s="210"/>
      <c r="KXW6" s="210"/>
      <c r="KXX6" s="210"/>
      <c r="KXY6" s="210"/>
      <c r="KXZ6" s="210"/>
      <c r="KYA6" s="210"/>
      <c r="KYB6" s="210"/>
      <c r="KYC6" s="210"/>
      <c r="KYD6" s="210"/>
      <c r="KYE6" s="210"/>
      <c r="KYF6" s="210"/>
      <c r="KYG6" s="210"/>
      <c r="KYH6" s="210"/>
      <c r="KYI6" s="210"/>
      <c r="KYJ6" s="210"/>
      <c r="KYK6" s="208"/>
      <c r="KYL6" s="210"/>
      <c r="KYM6" s="210"/>
      <c r="KYN6" s="210"/>
      <c r="KYO6" s="210"/>
      <c r="KYP6" s="210"/>
      <c r="KYQ6" s="210"/>
      <c r="KYR6" s="210"/>
      <c r="KYS6" s="210"/>
      <c r="KYT6" s="210"/>
      <c r="KYU6" s="210"/>
      <c r="KYV6" s="210"/>
      <c r="KYW6" s="210"/>
      <c r="KYX6" s="210"/>
      <c r="KYY6" s="210"/>
      <c r="KYZ6" s="210"/>
      <c r="KZA6" s="208"/>
      <c r="KZB6" s="210"/>
      <c r="KZC6" s="210"/>
      <c r="KZD6" s="210"/>
      <c r="KZE6" s="210"/>
      <c r="KZF6" s="210"/>
      <c r="KZG6" s="210"/>
      <c r="KZH6" s="210"/>
      <c r="KZI6" s="210"/>
      <c r="KZJ6" s="210"/>
      <c r="KZK6" s="210"/>
      <c r="KZL6" s="210"/>
      <c r="KZM6" s="210"/>
      <c r="KZN6" s="210"/>
      <c r="KZO6" s="210"/>
      <c r="KZP6" s="210"/>
      <c r="KZQ6" s="208"/>
      <c r="KZR6" s="210"/>
      <c r="KZS6" s="210"/>
      <c r="KZT6" s="210"/>
      <c r="KZU6" s="210"/>
      <c r="KZV6" s="210"/>
      <c r="KZW6" s="210"/>
      <c r="KZX6" s="210"/>
      <c r="KZY6" s="210"/>
      <c r="KZZ6" s="210"/>
      <c r="LAA6" s="210"/>
      <c r="LAB6" s="210"/>
      <c r="LAC6" s="210"/>
      <c r="LAD6" s="210"/>
      <c r="LAE6" s="210"/>
      <c r="LAF6" s="210"/>
      <c r="LAG6" s="208"/>
      <c r="LAH6" s="210"/>
      <c r="LAI6" s="210"/>
      <c r="LAJ6" s="210"/>
      <c r="LAK6" s="210"/>
      <c r="LAL6" s="210"/>
      <c r="LAM6" s="210"/>
      <c r="LAN6" s="210"/>
      <c r="LAO6" s="210"/>
      <c r="LAP6" s="210"/>
      <c r="LAQ6" s="210"/>
      <c r="LAR6" s="210"/>
      <c r="LAS6" s="210"/>
      <c r="LAT6" s="210"/>
      <c r="LAU6" s="210"/>
      <c r="LAV6" s="210"/>
      <c r="LAW6" s="208"/>
      <c r="LAX6" s="210"/>
      <c r="LAY6" s="210"/>
      <c r="LAZ6" s="210"/>
      <c r="LBA6" s="210"/>
      <c r="LBB6" s="210"/>
      <c r="LBC6" s="210"/>
      <c r="LBD6" s="210"/>
      <c r="LBE6" s="210"/>
      <c r="LBF6" s="210"/>
      <c r="LBG6" s="210"/>
      <c r="LBH6" s="210"/>
      <c r="LBI6" s="210"/>
      <c r="LBJ6" s="210"/>
      <c r="LBK6" s="210"/>
      <c r="LBL6" s="210"/>
      <c r="LBM6" s="208"/>
      <c r="LBN6" s="210"/>
      <c r="LBO6" s="210"/>
      <c r="LBP6" s="210"/>
      <c r="LBQ6" s="210"/>
      <c r="LBR6" s="210"/>
      <c r="LBS6" s="210"/>
      <c r="LBT6" s="210"/>
      <c r="LBU6" s="210"/>
      <c r="LBV6" s="210"/>
      <c r="LBW6" s="210"/>
      <c r="LBX6" s="210"/>
      <c r="LBY6" s="210"/>
      <c r="LBZ6" s="210"/>
      <c r="LCA6" s="210"/>
      <c r="LCB6" s="210"/>
      <c r="LCC6" s="208"/>
      <c r="LCD6" s="210"/>
      <c r="LCE6" s="210"/>
      <c r="LCF6" s="210"/>
      <c r="LCG6" s="210"/>
      <c r="LCH6" s="210"/>
      <c r="LCI6" s="210"/>
      <c r="LCJ6" s="210"/>
      <c r="LCK6" s="210"/>
      <c r="LCL6" s="210"/>
      <c r="LCM6" s="210"/>
      <c r="LCN6" s="210"/>
      <c r="LCO6" s="210"/>
      <c r="LCP6" s="210"/>
      <c r="LCQ6" s="210"/>
      <c r="LCR6" s="210"/>
      <c r="LCS6" s="208"/>
      <c r="LCT6" s="210"/>
      <c r="LCU6" s="210"/>
      <c r="LCV6" s="210"/>
      <c r="LCW6" s="210"/>
      <c r="LCX6" s="210"/>
      <c r="LCY6" s="210"/>
      <c r="LCZ6" s="210"/>
      <c r="LDA6" s="210"/>
      <c r="LDB6" s="210"/>
      <c r="LDC6" s="210"/>
      <c r="LDD6" s="210"/>
      <c r="LDE6" s="210"/>
      <c r="LDF6" s="210"/>
      <c r="LDG6" s="210"/>
      <c r="LDH6" s="210"/>
      <c r="LDI6" s="208"/>
      <c r="LDJ6" s="210"/>
      <c r="LDK6" s="210"/>
      <c r="LDL6" s="210"/>
      <c r="LDM6" s="210"/>
      <c r="LDN6" s="210"/>
      <c r="LDO6" s="210"/>
      <c r="LDP6" s="210"/>
      <c r="LDQ6" s="210"/>
      <c r="LDR6" s="210"/>
      <c r="LDS6" s="210"/>
      <c r="LDT6" s="210"/>
      <c r="LDU6" s="210"/>
      <c r="LDV6" s="210"/>
      <c r="LDW6" s="210"/>
      <c r="LDX6" s="210"/>
      <c r="LDY6" s="208"/>
      <c r="LDZ6" s="210"/>
      <c r="LEA6" s="210"/>
      <c r="LEB6" s="210"/>
      <c r="LEC6" s="210"/>
      <c r="LED6" s="210"/>
      <c r="LEE6" s="210"/>
      <c r="LEF6" s="210"/>
      <c r="LEG6" s="210"/>
      <c r="LEH6" s="210"/>
      <c r="LEI6" s="210"/>
      <c r="LEJ6" s="210"/>
      <c r="LEK6" s="210"/>
      <c r="LEL6" s="210"/>
      <c r="LEM6" s="210"/>
      <c r="LEN6" s="210"/>
      <c r="LEO6" s="208"/>
      <c r="LEP6" s="210"/>
      <c r="LEQ6" s="210"/>
      <c r="LER6" s="210"/>
      <c r="LES6" s="210"/>
      <c r="LET6" s="210"/>
      <c r="LEU6" s="210"/>
      <c r="LEV6" s="210"/>
      <c r="LEW6" s="210"/>
      <c r="LEX6" s="210"/>
      <c r="LEY6" s="210"/>
      <c r="LEZ6" s="210"/>
      <c r="LFA6" s="210"/>
      <c r="LFB6" s="210"/>
      <c r="LFC6" s="210"/>
      <c r="LFD6" s="210"/>
      <c r="LFE6" s="208"/>
      <c r="LFF6" s="210"/>
      <c r="LFG6" s="210"/>
      <c r="LFH6" s="210"/>
      <c r="LFI6" s="210"/>
      <c r="LFJ6" s="210"/>
      <c r="LFK6" s="210"/>
      <c r="LFL6" s="210"/>
      <c r="LFM6" s="210"/>
      <c r="LFN6" s="210"/>
      <c r="LFO6" s="210"/>
      <c r="LFP6" s="210"/>
      <c r="LFQ6" s="210"/>
      <c r="LFR6" s="210"/>
      <c r="LFS6" s="210"/>
      <c r="LFT6" s="210"/>
      <c r="LFU6" s="208"/>
      <c r="LFV6" s="210"/>
      <c r="LFW6" s="210"/>
      <c r="LFX6" s="210"/>
      <c r="LFY6" s="210"/>
      <c r="LFZ6" s="210"/>
      <c r="LGA6" s="210"/>
      <c r="LGB6" s="210"/>
      <c r="LGC6" s="210"/>
      <c r="LGD6" s="210"/>
      <c r="LGE6" s="210"/>
      <c r="LGF6" s="210"/>
      <c r="LGG6" s="210"/>
      <c r="LGH6" s="210"/>
      <c r="LGI6" s="210"/>
      <c r="LGJ6" s="210"/>
      <c r="LGK6" s="208"/>
      <c r="LGL6" s="210"/>
      <c r="LGM6" s="210"/>
      <c r="LGN6" s="210"/>
      <c r="LGO6" s="210"/>
      <c r="LGP6" s="210"/>
      <c r="LGQ6" s="210"/>
      <c r="LGR6" s="210"/>
      <c r="LGS6" s="210"/>
      <c r="LGT6" s="210"/>
      <c r="LGU6" s="210"/>
      <c r="LGV6" s="210"/>
      <c r="LGW6" s="210"/>
      <c r="LGX6" s="210"/>
      <c r="LGY6" s="210"/>
      <c r="LGZ6" s="210"/>
      <c r="LHA6" s="208"/>
      <c r="LHB6" s="210"/>
      <c r="LHC6" s="210"/>
      <c r="LHD6" s="210"/>
      <c r="LHE6" s="210"/>
      <c r="LHF6" s="210"/>
      <c r="LHG6" s="210"/>
      <c r="LHH6" s="210"/>
      <c r="LHI6" s="210"/>
      <c r="LHJ6" s="210"/>
      <c r="LHK6" s="210"/>
      <c r="LHL6" s="210"/>
      <c r="LHM6" s="210"/>
      <c r="LHN6" s="210"/>
      <c r="LHO6" s="210"/>
      <c r="LHP6" s="210"/>
      <c r="LHQ6" s="208"/>
      <c r="LHR6" s="210"/>
      <c r="LHS6" s="210"/>
      <c r="LHT6" s="210"/>
      <c r="LHU6" s="210"/>
      <c r="LHV6" s="210"/>
      <c r="LHW6" s="210"/>
      <c r="LHX6" s="210"/>
      <c r="LHY6" s="210"/>
      <c r="LHZ6" s="210"/>
      <c r="LIA6" s="210"/>
      <c r="LIB6" s="210"/>
      <c r="LIC6" s="210"/>
      <c r="LID6" s="210"/>
      <c r="LIE6" s="210"/>
      <c r="LIF6" s="210"/>
      <c r="LIG6" s="208"/>
      <c r="LIH6" s="210"/>
      <c r="LII6" s="210"/>
      <c r="LIJ6" s="210"/>
      <c r="LIK6" s="210"/>
      <c r="LIL6" s="210"/>
      <c r="LIM6" s="210"/>
      <c r="LIN6" s="210"/>
      <c r="LIO6" s="210"/>
      <c r="LIP6" s="210"/>
      <c r="LIQ6" s="210"/>
      <c r="LIR6" s="210"/>
      <c r="LIS6" s="210"/>
      <c r="LIT6" s="210"/>
      <c r="LIU6" s="210"/>
      <c r="LIV6" s="210"/>
      <c r="LIW6" s="208"/>
      <c r="LIX6" s="210"/>
      <c r="LIY6" s="210"/>
      <c r="LIZ6" s="210"/>
      <c r="LJA6" s="210"/>
      <c r="LJB6" s="210"/>
      <c r="LJC6" s="210"/>
      <c r="LJD6" s="210"/>
      <c r="LJE6" s="210"/>
      <c r="LJF6" s="210"/>
      <c r="LJG6" s="210"/>
      <c r="LJH6" s="210"/>
      <c r="LJI6" s="210"/>
      <c r="LJJ6" s="210"/>
      <c r="LJK6" s="210"/>
      <c r="LJL6" s="210"/>
      <c r="LJM6" s="208"/>
      <c r="LJN6" s="210"/>
      <c r="LJO6" s="210"/>
      <c r="LJP6" s="210"/>
      <c r="LJQ6" s="210"/>
      <c r="LJR6" s="210"/>
      <c r="LJS6" s="210"/>
      <c r="LJT6" s="210"/>
      <c r="LJU6" s="210"/>
      <c r="LJV6" s="210"/>
      <c r="LJW6" s="210"/>
      <c r="LJX6" s="210"/>
      <c r="LJY6" s="210"/>
      <c r="LJZ6" s="210"/>
      <c r="LKA6" s="210"/>
      <c r="LKB6" s="210"/>
      <c r="LKC6" s="208"/>
      <c r="LKD6" s="210"/>
      <c r="LKE6" s="210"/>
      <c r="LKF6" s="210"/>
      <c r="LKG6" s="210"/>
      <c r="LKH6" s="210"/>
      <c r="LKI6" s="210"/>
      <c r="LKJ6" s="210"/>
      <c r="LKK6" s="210"/>
      <c r="LKL6" s="210"/>
      <c r="LKM6" s="210"/>
      <c r="LKN6" s="210"/>
      <c r="LKO6" s="210"/>
      <c r="LKP6" s="210"/>
      <c r="LKQ6" s="210"/>
      <c r="LKR6" s="210"/>
      <c r="LKS6" s="208"/>
      <c r="LKT6" s="210"/>
      <c r="LKU6" s="210"/>
      <c r="LKV6" s="210"/>
      <c r="LKW6" s="210"/>
      <c r="LKX6" s="210"/>
      <c r="LKY6" s="210"/>
      <c r="LKZ6" s="210"/>
      <c r="LLA6" s="210"/>
      <c r="LLB6" s="210"/>
      <c r="LLC6" s="210"/>
      <c r="LLD6" s="210"/>
      <c r="LLE6" s="210"/>
      <c r="LLF6" s="210"/>
      <c r="LLG6" s="210"/>
      <c r="LLH6" s="210"/>
      <c r="LLI6" s="208"/>
      <c r="LLJ6" s="210"/>
      <c r="LLK6" s="210"/>
      <c r="LLL6" s="210"/>
      <c r="LLM6" s="210"/>
      <c r="LLN6" s="210"/>
      <c r="LLO6" s="210"/>
      <c r="LLP6" s="210"/>
      <c r="LLQ6" s="210"/>
      <c r="LLR6" s="210"/>
      <c r="LLS6" s="210"/>
      <c r="LLT6" s="210"/>
      <c r="LLU6" s="210"/>
      <c r="LLV6" s="210"/>
      <c r="LLW6" s="210"/>
      <c r="LLX6" s="210"/>
      <c r="LLY6" s="208"/>
      <c r="LLZ6" s="210"/>
      <c r="LMA6" s="210"/>
      <c r="LMB6" s="210"/>
      <c r="LMC6" s="210"/>
      <c r="LMD6" s="210"/>
      <c r="LME6" s="210"/>
      <c r="LMF6" s="210"/>
      <c r="LMG6" s="210"/>
      <c r="LMH6" s="210"/>
      <c r="LMI6" s="210"/>
      <c r="LMJ6" s="210"/>
      <c r="LMK6" s="210"/>
      <c r="LML6" s="210"/>
      <c r="LMM6" s="210"/>
      <c r="LMN6" s="210"/>
      <c r="LMO6" s="208"/>
      <c r="LMP6" s="210"/>
      <c r="LMQ6" s="210"/>
      <c r="LMR6" s="210"/>
      <c r="LMS6" s="210"/>
      <c r="LMT6" s="210"/>
      <c r="LMU6" s="210"/>
      <c r="LMV6" s="210"/>
      <c r="LMW6" s="210"/>
      <c r="LMX6" s="210"/>
      <c r="LMY6" s="210"/>
      <c r="LMZ6" s="210"/>
      <c r="LNA6" s="210"/>
      <c r="LNB6" s="210"/>
      <c r="LNC6" s="210"/>
      <c r="LND6" s="210"/>
      <c r="LNE6" s="208"/>
      <c r="LNF6" s="210"/>
      <c r="LNG6" s="210"/>
      <c r="LNH6" s="210"/>
      <c r="LNI6" s="210"/>
      <c r="LNJ6" s="210"/>
      <c r="LNK6" s="210"/>
      <c r="LNL6" s="210"/>
      <c r="LNM6" s="210"/>
      <c r="LNN6" s="210"/>
      <c r="LNO6" s="210"/>
      <c r="LNP6" s="210"/>
      <c r="LNQ6" s="210"/>
      <c r="LNR6" s="210"/>
      <c r="LNS6" s="210"/>
      <c r="LNT6" s="210"/>
      <c r="LNU6" s="208"/>
      <c r="LNV6" s="210"/>
      <c r="LNW6" s="210"/>
      <c r="LNX6" s="210"/>
      <c r="LNY6" s="210"/>
      <c r="LNZ6" s="210"/>
      <c r="LOA6" s="210"/>
      <c r="LOB6" s="210"/>
      <c r="LOC6" s="210"/>
      <c r="LOD6" s="210"/>
      <c r="LOE6" s="210"/>
      <c r="LOF6" s="210"/>
      <c r="LOG6" s="210"/>
      <c r="LOH6" s="210"/>
      <c r="LOI6" s="210"/>
      <c r="LOJ6" s="210"/>
      <c r="LOK6" s="208"/>
      <c r="LOL6" s="210"/>
      <c r="LOM6" s="210"/>
      <c r="LON6" s="210"/>
      <c r="LOO6" s="210"/>
      <c r="LOP6" s="210"/>
      <c r="LOQ6" s="210"/>
      <c r="LOR6" s="210"/>
      <c r="LOS6" s="210"/>
      <c r="LOT6" s="210"/>
      <c r="LOU6" s="210"/>
      <c r="LOV6" s="210"/>
      <c r="LOW6" s="210"/>
      <c r="LOX6" s="210"/>
      <c r="LOY6" s="210"/>
      <c r="LOZ6" s="210"/>
      <c r="LPA6" s="208"/>
      <c r="LPB6" s="210"/>
      <c r="LPC6" s="210"/>
      <c r="LPD6" s="210"/>
      <c r="LPE6" s="210"/>
      <c r="LPF6" s="210"/>
      <c r="LPG6" s="210"/>
      <c r="LPH6" s="210"/>
      <c r="LPI6" s="210"/>
      <c r="LPJ6" s="210"/>
      <c r="LPK6" s="210"/>
      <c r="LPL6" s="210"/>
      <c r="LPM6" s="210"/>
      <c r="LPN6" s="210"/>
      <c r="LPO6" s="210"/>
      <c r="LPP6" s="210"/>
      <c r="LPQ6" s="208"/>
      <c r="LPR6" s="210"/>
      <c r="LPS6" s="210"/>
      <c r="LPT6" s="210"/>
      <c r="LPU6" s="210"/>
      <c r="LPV6" s="210"/>
      <c r="LPW6" s="210"/>
      <c r="LPX6" s="210"/>
      <c r="LPY6" s="210"/>
      <c r="LPZ6" s="210"/>
      <c r="LQA6" s="210"/>
      <c r="LQB6" s="210"/>
      <c r="LQC6" s="210"/>
      <c r="LQD6" s="210"/>
      <c r="LQE6" s="210"/>
      <c r="LQF6" s="210"/>
      <c r="LQG6" s="208"/>
      <c r="LQH6" s="210"/>
      <c r="LQI6" s="210"/>
      <c r="LQJ6" s="210"/>
      <c r="LQK6" s="210"/>
      <c r="LQL6" s="210"/>
      <c r="LQM6" s="210"/>
      <c r="LQN6" s="210"/>
      <c r="LQO6" s="210"/>
      <c r="LQP6" s="210"/>
      <c r="LQQ6" s="210"/>
      <c r="LQR6" s="210"/>
      <c r="LQS6" s="210"/>
      <c r="LQT6" s="210"/>
      <c r="LQU6" s="210"/>
      <c r="LQV6" s="210"/>
      <c r="LQW6" s="208"/>
      <c r="LQX6" s="210"/>
      <c r="LQY6" s="210"/>
      <c r="LQZ6" s="210"/>
      <c r="LRA6" s="210"/>
      <c r="LRB6" s="210"/>
      <c r="LRC6" s="210"/>
      <c r="LRD6" s="210"/>
      <c r="LRE6" s="210"/>
      <c r="LRF6" s="210"/>
      <c r="LRG6" s="210"/>
      <c r="LRH6" s="210"/>
      <c r="LRI6" s="210"/>
      <c r="LRJ6" s="210"/>
      <c r="LRK6" s="210"/>
      <c r="LRL6" s="210"/>
      <c r="LRM6" s="208"/>
      <c r="LRN6" s="210"/>
      <c r="LRO6" s="210"/>
      <c r="LRP6" s="210"/>
      <c r="LRQ6" s="210"/>
      <c r="LRR6" s="210"/>
      <c r="LRS6" s="210"/>
      <c r="LRT6" s="210"/>
      <c r="LRU6" s="210"/>
      <c r="LRV6" s="210"/>
      <c r="LRW6" s="210"/>
      <c r="LRX6" s="210"/>
      <c r="LRY6" s="210"/>
      <c r="LRZ6" s="210"/>
      <c r="LSA6" s="210"/>
      <c r="LSB6" s="210"/>
      <c r="LSC6" s="208"/>
      <c r="LSD6" s="210"/>
      <c r="LSE6" s="210"/>
      <c r="LSF6" s="210"/>
      <c r="LSG6" s="210"/>
      <c r="LSH6" s="210"/>
      <c r="LSI6" s="210"/>
      <c r="LSJ6" s="210"/>
      <c r="LSK6" s="210"/>
      <c r="LSL6" s="210"/>
      <c r="LSM6" s="210"/>
      <c r="LSN6" s="210"/>
      <c r="LSO6" s="210"/>
      <c r="LSP6" s="210"/>
      <c r="LSQ6" s="210"/>
      <c r="LSR6" s="210"/>
      <c r="LSS6" s="208"/>
      <c r="LST6" s="210"/>
      <c r="LSU6" s="210"/>
      <c r="LSV6" s="210"/>
      <c r="LSW6" s="210"/>
      <c r="LSX6" s="210"/>
      <c r="LSY6" s="210"/>
      <c r="LSZ6" s="210"/>
      <c r="LTA6" s="210"/>
      <c r="LTB6" s="210"/>
      <c r="LTC6" s="210"/>
      <c r="LTD6" s="210"/>
      <c r="LTE6" s="210"/>
      <c r="LTF6" s="210"/>
      <c r="LTG6" s="210"/>
      <c r="LTH6" s="210"/>
      <c r="LTI6" s="208"/>
      <c r="LTJ6" s="210"/>
      <c r="LTK6" s="210"/>
      <c r="LTL6" s="210"/>
      <c r="LTM6" s="210"/>
      <c r="LTN6" s="210"/>
      <c r="LTO6" s="210"/>
      <c r="LTP6" s="210"/>
      <c r="LTQ6" s="210"/>
      <c r="LTR6" s="210"/>
      <c r="LTS6" s="210"/>
      <c r="LTT6" s="210"/>
      <c r="LTU6" s="210"/>
      <c r="LTV6" s="210"/>
      <c r="LTW6" s="210"/>
      <c r="LTX6" s="210"/>
      <c r="LTY6" s="208"/>
      <c r="LTZ6" s="210"/>
      <c r="LUA6" s="210"/>
      <c r="LUB6" s="210"/>
      <c r="LUC6" s="210"/>
      <c r="LUD6" s="210"/>
      <c r="LUE6" s="210"/>
      <c r="LUF6" s="210"/>
      <c r="LUG6" s="210"/>
      <c r="LUH6" s="210"/>
      <c r="LUI6" s="210"/>
      <c r="LUJ6" s="210"/>
      <c r="LUK6" s="210"/>
      <c r="LUL6" s="210"/>
      <c r="LUM6" s="210"/>
      <c r="LUN6" s="210"/>
      <c r="LUO6" s="208"/>
      <c r="LUP6" s="210"/>
      <c r="LUQ6" s="210"/>
      <c r="LUR6" s="210"/>
      <c r="LUS6" s="210"/>
      <c r="LUT6" s="210"/>
      <c r="LUU6" s="210"/>
      <c r="LUV6" s="210"/>
      <c r="LUW6" s="210"/>
      <c r="LUX6" s="210"/>
      <c r="LUY6" s="210"/>
      <c r="LUZ6" s="210"/>
      <c r="LVA6" s="210"/>
      <c r="LVB6" s="210"/>
      <c r="LVC6" s="210"/>
      <c r="LVD6" s="210"/>
      <c r="LVE6" s="208"/>
      <c r="LVF6" s="210"/>
      <c r="LVG6" s="210"/>
      <c r="LVH6" s="210"/>
      <c r="LVI6" s="210"/>
      <c r="LVJ6" s="210"/>
      <c r="LVK6" s="210"/>
      <c r="LVL6" s="210"/>
      <c r="LVM6" s="210"/>
      <c r="LVN6" s="210"/>
      <c r="LVO6" s="210"/>
      <c r="LVP6" s="210"/>
      <c r="LVQ6" s="210"/>
      <c r="LVR6" s="210"/>
      <c r="LVS6" s="210"/>
      <c r="LVT6" s="210"/>
      <c r="LVU6" s="208"/>
      <c r="LVV6" s="210"/>
      <c r="LVW6" s="210"/>
      <c r="LVX6" s="210"/>
      <c r="LVY6" s="210"/>
      <c r="LVZ6" s="210"/>
      <c r="LWA6" s="210"/>
      <c r="LWB6" s="210"/>
      <c r="LWC6" s="210"/>
      <c r="LWD6" s="210"/>
      <c r="LWE6" s="210"/>
      <c r="LWF6" s="210"/>
      <c r="LWG6" s="210"/>
      <c r="LWH6" s="210"/>
      <c r="LWI6" s="210"/>
      <c r="LWJ6" s="210"/>
      <c r="LWK6" s="208"/>
      <c r="LWL6" s="210"/>
      <c r="LWM6" s="210"/>
      <c r="LWN6" s="210"/>
      <c r="LWO6" s="210"/>
      <c r="LWP6" s="210"/>
      <c r="LWQ6" s="210"/>
      <c r="LWR6" s="210"/>
      <c r="LWS6" s="210"/>
      <c r="LWT6" s="210"/>
      <c r="LWU6" s="210"/>
      <c r="LWV6" s="210"/>
      <c r="LWW6" s="210"/>
      <c r="LWX6" s="210"/>
      <c r="LWY6" s="210"/>
      <c r="LWZ6" s="210"/>
      <c r="LXA6" s="208"/>
      <c r="LXB6" s="210"/>
      <c r="LXC6" s="210"/>
      <c r="LXD6" s="210"/>
      <c r="LXE6" s="210"/>
      <c r="LXF6" s="210"/>
      <c r="LXG6" s="210"/>
      <c r="LXH6" s="210"/>
      <c r="LXI6" s="210"/>
      <c r="LXJ6" s="210"/>
      <c r="LXK6" s="210"/>
      <c r="LXL6" s="210"/>
      <c r="LXM6" s="210"/>
      <c r="LXN6" s="210"/>
      <c r="LXO6" s="210"/>
      <c r="LXP6" s="210"/>
      <c r="LXQ6" s="208"/>
      <c r="LXR6" s="210"/>
      <c r="LXS6" s="210"/>
      <c r="LXT6" s="210"/>
      <c r="LXU6" s="210"/>
      <c r="LXV6" s="210"/>
      <c r="LXW6" s="210"/>
      <c r="LXX6" s="210"/>
      <c r="LXY6" s="210"/>
      <c r="LXZ6" s="210"/>
      <c r="LYA6" s="210"/>
      <c r="LYB6" s="210"/>
      <c r="LYC6" s="210"/>
      <c r="LYD6" s="210"/>
      <c r="LYE6" s="210"/>
      <c r="LYF6" s="210"/>
      <c r="LYG6" s="208"/>
      <c r="LYH6" s="210"/>
      <c r="LYI6" s="210"/>
      <c r="LYJ6" s="210"/>
      <c r="LYK6" s="210"/>
      <c r="LYL6" s="210"/>
      <c r="LYM6" s="210"/>
      <c r="LYN6" s="210"/>
      <c r="LYO6" s="210"/>
      <c r="LYP6" s="210"/>
      <c r="LYQ6" s="210"/>
      <c r="LYR6" s="210"/>
      <c r="LYS6" s="210"/>
      <c r="LYT6" s="210"/>
      <c r="LYU6" s="210"/>
      <c r="LYV6" s="210"/>
      <c r="LYW6" s="208"/>
      <c r="LYX6" s="210"/>
      <c r="LYY6" s="210"/>
      <c r="LYZ6" s="210"/>
      <c r="LZA6" s="210"/>
      <c r="LZB6" s="210"/>
      <c r="LZC6" s="210"/>
      <c r="LZD6" s="210"/>
      <c r="LZE6" s="210"/>
      <c r="LZF6" s="210"/>
      <c r="LZG6" s="210"/>
      <c r="LZH6" s="210"/>
      <c r="LZI6" s="210"/>
      <c r="LZJ6" s="210"/>
      <c r="LZK6" s="210"/>
      <c r="LZL6" s="210"/>
      <c r="LZM6" s="208"/>
      <c r="LZN6" s="210"/>
      <c r="LZO6" s="210"/>
      <c r="LZP6" s="210"/>
      <c r="LZQ6" s="210"/>
      <c r="LZR6" s="210"/>
      <c r="LZS6" s="210"/>
      <c r="LZT6" s="210"/>
      <c r="LZU6" s="210"/>
      <c r="LZV6" s="210"/>
      <c r="LZW6" s="210"/>
      <c r="LZX6" s="210"/>
      <c r="LZY6" s="210"/>
      <c r="LZZ6" s="210"/>
      <c r="MAA6" s="210"/>
      <c r="MAB6" s="210"/>
      <c r="MAC6" s="208"/>
      <c r="MAD6" s="210"/>
      <c r="MAE6" s="210"/>
      <c r="MAF6" s="210"/>
      <c r="MAG6" s="210"/>
      <c r="MAH6" s="210"/>
      <c r="MAI6" s="210"/>
      <c r="MAJ6" s="210"/>
      <c r="MAK6" s="210"/>
      <c r="MAL6" s="210"/>
      <c r="MAM6" s="210"/>
      <c r="MAN6" s="210"/>
      <c r="MAO6" s="210"/>
      <c r="MAP6" s="210"/>
      <c r="MAQ6" s="210"/>
      <c r="MAR6" s="210"/>
      <c r="MAS6" s="208"/>
      <c r="MAT6" s="210"/>
      <c r="MAU6" s="210"/>
      <c r="MAV6" s="210"/>
      <c r="MAW6" s="210"/>
      <c r="MAX6" s="210"/>
      <c r="MAY6" s="210"/>
      <c r="MAZ6" s="210"/>
      <c r="MBA6" s="210"/>
      <c r="MBB6" s="210"/>
      <c r="MBC6" s="210"/>
      <c r="MBD6" s="210"/>
      <c r="MBE6" s="210"/>
      <c r="MBF6" s="210"/>
      <c r="MBG6" s="210"/>
      <c r="MBH6" s="210"/>
      <c r="MBI6" s="208"/>
      <c r="MBJ6" s="210"/>
      <c r="MBK6" s="210"/>
      <c r="MBL6" s="210"/>
      <c r="MBM6" s="210"/>
      <c r="MBN6" s="210"/>
      <c r="MBO6" s="210"/>
      <c r="MBP6" s="210"/>
      <c r="MBQ6" s="210"/>
      <c r="MBR6" s="210"/>
      <c r="MBS6" s="210"/>
      <c r="MBT6" s="210"/>
      <c r="MBU6" s="210"/>
      <c r="MBV6" s="210"/>
      <c r="MBW6" s="210"/>
      <c r="MBX6" s="210"/>
      <c r="MBY6" s="208"/>
      <c r="MBZ6" s="210"/>
      <c r="MCA6" s="210"/>
      <c r="MCB6" s="210"/>
      <c r="MCC6" s="210"/>
      <c r="MCD6" s="210"/>
      <c r="MCE6" s="210"/>
      <c r="MCF6" s="210"/>
      <c r="MCG6" s="210"/>
      <c r="MCH6" s="210"/>
      <c r="MCI6" s="210"/>
      <c r="MCJ6" s="210"/>
      <c r="MCK6" s="210"/>
      <c r="MCL6" s="210"/>
      <c r="MCM6" s="210"/>
      <c r="MCN6" s="210"/>
      <c r="MCO6" s="208"/>
      <c r="MCP6" s="210"/>
      <c r="MCQ6" s="210"/>
      <c r="MCR6" s="210"/>
      <c r="MCS6" s="210"/>
      <c r="MCT6" s="210"/>
      <c r="MCU6" s="210"/>
      <c r="MCV6" s="210"/>
      <c r="MCW6" s="210"/>
      <c r="MCX6" s="210"/>
      <c r="MCY6" s="210"/>
      <c r="MCZ6" s="210"/>
      <c r="MDA6" s="210"/>
      <c r="MDB6" s="210"/>
      <c r="MDC6" s="210"/>
      <c r="MDD6" s="210"/>
      <c r="MDE6" s="208"/>
      <c r="MDF6" s="210"/>
      <c r="MDG6" s="210"/>
      <c r="MDH6" s="210"/>
      <c r="MDI6" s="210"/>
      <c r="MDJ6" s="210"/>
      <c r="MDK6" s="210"/>
      <c r="MDL6" s="210"/>
      <c r="MDM6" s="210"/>
      <c r="MDN6" s="210"/>
      <c r="MDO6" s="210"/>
      <c r="MDP6" s="210"/>
      <c r="MDQ6" s="210"/>
      <c r="MDR6" s="210"/>
      <c r="MDS6" s="210"/>
      <c r="MDT6" s="210"/>
      <c r="MDU6" s="208"/>
      <c r="MDV6" s="210"/>
      <c r="MDW6" s="210"/>
      <c r="MDX6" s="210"/>
      <c r="MDY6" s="210"/>
      <c r="MDZ6" s="210"/>
      <c r="MEA6" s="210"/>
      <c r="MEB6" s="210"/>
      <c r="MEC6" s="210"/>
      <c r="MED6" s="210"/>
      <c r="MEE6" s="210"/>
      <c r="MEF6" s="210"/>
      <c r="MEG6" s="210"/>
      <c r="MEH6" s="210"/>
      <c r="MEI6" s="210"/>
      <c r="MEJ6" s="210"/>
      <c r="MEK6" s="208"/>
      <c r="MEL6" s="210"/>
      <c r="MEM6" s="210"/>
      <c r="MEN6" s="210"/>
      <c r="MEO6" s="210"/>
      <c r="MEP6" s="210"/>
      <c r="MEQ6" s="210"/>
      <c r="MER6" s="210"/>
      <c r="MES6" s="210"/>
      <c r="MET6" s="210"/>
      <c r="MEU6" s="210"/>
      <c r="MEV6" s="210"/>
      <c r="MEW6" s="210"/>
      <c r="MEX6" s="210"/>
      <c r="MEY6" s="210"/>
      <c r="MEZ6" s="210"/>
      <c r="MFA6" s="208"/>
      <c r="MFB6" s="210"/>
      <c r="MFC6" s="210"/>
      <c r="MFD6" s="210"/>
      <c r="MFE6" s="210"/>
      <c r="MFF6" s="210"/>
      <c r="MFG6" s="210"/>
      <c r="MFH6" s="210"/>
      <c r="MFI6" s="210"/>
      <c r="MFJ6" s="210"/>
      <c r="MFK6" s="210"/>
      <c r="MFL6" s="210"/>
      <c r="MFM6" s="210"/>
      <c r="MFN6" s="210"/>
      <c r="MFO6" s="210"/>
      <c r="MFP6" s="210"/>
      <c r="MFQ6" s="208"/>
      <c r="MFR6" s="210"/>
      <c r="MFS6" s="210"/>
      <c r="MFT6" s="210"/>
      <c r="MFU6" s="210"/>
      <c r="MFV6" s="210"/>
      <c r="MFW6" s="210"/>
      <c r="MFX6" s="210"/>
      <c r="MFY6" s="210"/>
      <c r="MFZ6" s="210"/>
      <c r="MGA6" s="210"/>
      <c r="MGB6" s="210"/>
      <c r="MGC6" s="210"/>
      <c r="MGD6" s="210"/>
      <c r="MGE6" s="210"/>
      <c r="MGF6" s="210"/>
      <c r="MGG6" s="208"/>
      <c r="MGH6" s="210"/>
      <c r="MGI6" s="210"/>
      <c r="MGJ6" s="210"/>
      <c r="MGK6" s="210"/>
      <c r="MGL6" s="210"/>
      <c r="MGM6" s="210"/>
      <c r="MGN6" s="210"/>
      <c r="MGO6" s="210"/>
      <c r="MGP6" s="210"/>
      <c r="MGQ6" s="210"/>
      <c r="MGR6" s="210"/>
      <c r="MGS6" s="210"/>
      <c r="MGT6" s="210"/>
      <c r="MGU6" s="210"/>
      <c r="MGV6" s="210"/>
      <c r="MGW6" s="208"/>
      <c r="MGX6" s="210"/>
      <c r="MGY6" s="210"/>
      <c r="MGZ6" s="210"/>
      <c r="MHA6" s="210"/>
      <c r="MHB6" s="210"/>
      <c r="MHC6" s="210"/>
      <c r="MHD6" s="210"/>
      <c r="MHE6" s="210"/>
      <c r="MHF6" s="210"/>
      <c r="MHG6" s="210"/>
      <c r="MHH6" s="210"/>
      <c r="MHI6" s="210"/>
      <c r="MHJ6" s="210"/>
      <c r="MHK6" s="210"/>
      <c r="MHL6" s="210"/>
      <c r="MHM6" s="208"/>
      <c r="MHN6" s="210"/>
      <c r="MHO6" s="210"/>
      <c r="MHP6" s="210"/>
      <c r="MHQ6" s="210"/>
      <c r="MHR6" s="210"/>
      <c r="MHS6" s="210"/>
      <c r="MHT6" s="210"/>
      <c r="MHU6" s="210"/>
      <c r="MHV6" s="210"/>
      <c r="MHW6" s="210"/>
      <c r="MHX6" s="210"/>
      <c r="MHY6" s="210"/>
      <c r="MHZ6" s="210"/>
      <c r="MIA6" s="210"/>
      <c r="MIB6" s="210"/>
      <c r="MIC6" s="208"/>
      <c r="MID6" s="210"/>
      <c r="MIE6" s="210"/>
      <c r="MIF6" s="210"/>
      <c r="MIG6" s="210"/>
      <c r="MIH6" s="210"/>
      <c r="MII6" s="210"/>
      <c r="MIJ6" s="210"/>
      <c r="MIK6" s="210"/>
      <c r="MIL6" s="210"/>
      <c r="MIM6" s="210"/>
      <c r="MIN6" s="210"/>
      <c r="MIO6" s="210"/>
      <c r="MIP6" s="210"/>
      <c r="MIQ6" s="210"/>
      <c r="MIR6" s="210"/>
      <c r="MIS6" s="208"/>
      <c r="MIT6" s="210"/>
      <c r="MIU6" s="210"/>
      <c r="MIV6" s="210"/>
      <c r="MIW6" s="210"/>
      <c r="MIX6" s="210"/>
      <c r="MIY6" s="210"/>
      <c r="MIZ6" s="210"/>
      <c r="MJA6" s="210"/>
      <c r="MJB6" s="210"/>
      <c r="MJC6" s="210"/>
      <c r="MJD6" s="210"/>
      <c r="MJE6" s="210"/>
      <c r="MJF6" s="210"/>
      <c r="MJG6" s="210"/>
      <c r="MJH6" s="210"/>
      <c r="MJI6" s="208"/>
      <c r="MJJ6" s="210"/>
      <c r="MJK6" s="210"/>
      <c r="MJL6" s="210"/>
      <c r="MJM6" s="210"/>
      <c r="MJN6" s="210"/>
      <c r="MJO6" s="210"/>
      <c r="MJP6" s="210"/>
      <c r="MJQ6" s="210"/>
      <c r="MJR6" s="210"/>
      <c r="MJS6" s="210"/>
      <c r="MJT6" s="210"/>
      <c r="MJU6" s="210"/>
      <c r="MJV6" s="210"/>
      <c r="MJW6" s="210"/>
      <c r="MJX6" s="210"/>
      <c r="MJY6" s="208"/>
      <c r="MJZ6" s="210"/>
      <c r="MKA6" s="210"/>
      <c r="MKB6" s="210"/>
      <c r="MKC6" s="210"/>
      <c r="MKD6" s="210"/>
      <c r="MKE6" s="210"/>
      <c r="MKF6" s="210"/>
      <c r="MKG6" s="210"/>
      <c r="MKH6" s="210"/>
      <c r="MKI6" s="210"/>
      <c r="MKJ6" s="210"/>
      <c r="MKK6" s="210"/>
      <c r="MKL6" s="210"/>
      <c r="MKM6" s="210"/>
      <c r="MKN6" s="210"/>
      <c r="MKO6" s="208"/>
      <c r="MKP6" s="210"/>
      <c r="MKQ6" s="210"/>
      <c r="MKR6" s="210"/>
      <c r="MKS6" s="210"/>
      <c r="MKT6" s="210"/>
      <c r="MKU6" s="210"/>
      <c r="MKV6" s="210"/>
      <c r="MKW6" s="210"/>
      <c r="MKX6" s="210"/>
      <c r="MKY6" s="210"/>
      <c r="MKZ6" s="210"/>
      <c r="MLA6" s="210"/>
      <c r="MLB6" s="210"/>
      <c r="MLC6" s="210"/>
      <c r="MLD6" s="210"/>
      <c r="MLE6" s="208"/>
      <c r="MLF6" s="210"/>
      <c r="MLG6" s="210"/>
      <c r="MLH6" s="210"/>
      <c r="MLI6" s="210"/>
      <c r="MLJ6" s="210"/>
      <c r="MLK6" s="210"/>
      <c r="MLL6" s="210"/>
      <c r="MLM6" s="210"/>
      <c r="MLN6" s="210"/>
      <c r="MLO6" s="210"/>
      <c r="MLP6" s="210"/>
      <c r="MLQ6" s="210"/>
      <c r="MLR6" s="210"/>
      <c r="MLS6" s="210"/>
      <c r="MLT6" s="210"/>
      <c r="MLU6" s="208"/>
      <c r="MLV6" s="210"/>
      <c r="MLW6" s="210"/>
      <c r="MLX6" s="210"/>
      <c r="MLY6" s="210"/>
      <c r="MLZ6" s="210"/>
      <c r="MMA6" s="210"/>
      <c r="MMB6" s="210"/>
      <c r="MMC6" s="210"/>
      <c r="MMD6" s="210"/>
      <c r="MME6" s="210"/>
      <c r="MMF6" s="210"/>
      <c r="MMG6" s="210"/>
      <c r="MMH6" s="210"/>
      <c r="MMI6" s="210"/>
      <c r="MMJ6" s="210"/>
      <c r="MMK6" s="208"/>
      <c r="MML6" s="210"/>
      <c r="MMM6" s="210"/>
      <c r="MMN6" s="210"/>
      <c r="MMO6" s="210"/>
      <c r="MMP6" s="210"/>
      <c r="MMQ6" s="210"/>
      <c r="MMR6" s="210"/>
      <c r="MMS6" s="210"/>
      <c r="MMT6" s="210"/>
      <c r="MMU6" s="210"/>
      <c r="MMV6" s="210"/>
      <c r="MMW6" s="210"/>
      <c r="MMX6" s="210"/>
      <c r="MMY6" s="210"/>
      <c r="MMZ6" s="210"/>
      <c r="MNA6" s="208"/>
      <c r="MNB6" s="210"/>
      <c r="MNC6" s="210"/>
      <c r="MND6" s="210"/>
      <c r="MNE6" s="210"/>
      <c r="MNF6" s="210"/>
      <c r="MNG6" s="210"/>
      <c r="MNH6" s="210"/>
      <c r="MNI6" s="210"/>
      <c r="MNJ6" s="210"/>
      <c r="MNK6" s="210"/>
      <c r="MNL6" s="210"/>
      <c r="MNM6" s="210"/>
      <c r="MNN6" s="210"/>
      <c r="MNO6" s="210"/>
      <c r="MNP6" s="210"/>
      <c r="MNQ6" s="208"/>
      <c r="MNR6" s="210"/>
      <c r="MNS6" s="210"/>
      <c r="MNT6" s="210"/>
      <c r="MNU6" s="210"/>
      <c r="MNV6" s="210"/>
      <c r="MNW6" s="210"/>
      <c r="MNX6" s="210"/>
      <c r="MNY6" s="210"/>
      <c r="MNZ6" s="210"/>
      <c r="MOA6" s="210"/>
      <c r="MOB6" s="210"/>
      <c r="MOC6" s="210"/>
      <c r="MOD6" s="210"/>
      <c r="MOE6" s="210"/>
      <c r="MOF6" s="210"/>
      <c r="MOG6" s="208"/>
      <c r="MOH6" s="210"/>
      <c r="MOI6" s="210"/>
      <c r="MOJ6" s="210"/>
      <c r="MOK6" s="210"/>
      <c r="MOL6" s="210"/>
      <c r="MOM6" s="210"/>
      <c r="MON6" s="210"/>
      <c r="MOO6" s="210"/>
      <c r="MOP6" s="210"/>
      <c r="MOQ6" s="210"/>
      <c r="MOR6" s="210"/>
      <c r="MOS6" s="210"/>
      <c r="MOT6" s="210"/>
      <c r="MOU6" s="210"/>
      <c r="MOV6" s="210"/>
      <c r="MOW6" s="208"/>
      <c r="MOX6" s="210"/>
      <c r="MOY6" s="210"/>
      <c r="MOZ6" s="210"/>
      <c r="MPA6" s="210"/>
      <c r="MPB6" s="210"/>
      <c r="MPC6" s="210"/>
      <c r="MPD6" s="210"/>
      <c r="MPE6" s="210"/>
      <c r="MPF6" s="210"/>
      <c r="MPG6" s="210"/>
      <c r="MPH6" s="210"/>
      <c r="MPI6" s="210"/>
      <c r="MPJ6" s="210"/>
      <c r="MPK6" s="210"/>
      <c r="MPL6" s="210"/>
      <c r="MPM6" s="208"/>
      <c r="MPN6" s="210"/>
      <c r="MPO6" s="210"/>
      <c r="MPP6" s="210"/>
      <c r="MPQ6" s="210"/>
      <c r="MPR6" s="210"/>
      <c r="MPS6" s="210"/>
      <c r="MPT6" s="210"/>
      <c r="MPU6" s="210"/>
      <c r="MPV6" s="210"/>
      <c r="MPW6" s="210"/>
      <c r="MPX6" s="210"/>
      <c r="MPY6" s="210"/>
      <c r="MPZ6" s="210"/>
      <c r="MQA6" s="210"/>
      <c r="MQB6" s="210"/>
      <c r="MQC6" s="208"/>
      <c r="MQD6" s="210"/>
      <c r="MQE6" s="210"/>
      <c r="MQF6" s="210"/>
      <c r="MQG6" s="210"/>
      <c r="MQH6" s="210"/>
      <c r="MQI6" s="210"/>
      <c r="MQJ6" s="210"/>
      <c r="MQK6" s="210"/>
      <c r="MQL6" s="210"/>
      <c r="MQM6" s="210"/>
      <c r="MQN6" s="210"/>
      <c r="MQO6" s="210"/>
      <c r="MQP6" s="210"/>
      <c r="MQQ6" s="210"/>
      <c r="MQR6" s="210"/>
      <c r="MQS6" s="208"/>
      <c r="MQT6" s="210"/>
      <c r="MQU6" s="210"/>
      <c r="MQV6" s="210"/>
      <c r="MQW6" s="210"/>
      <c r="MQX6" s="210"/>
      <c r="MQY6" s="210"/>
      <c r="MQZ6" s="210"/>
      <c r="MRA6" s="210"/>
      <c r="MRB6" s="210"/>
      <c r="MRC6" s="210"/>
      <c r="MRD6" s="210"/>
      <c r="MRE6" s="210"/>
      <c r="MRF6" s="210"/>
      <c r="MRG6" s="210"/>
      <c r="MRH6" s="210"/>
      <c r="MRI6" s="208"/>
      <c r="MRJ6" s="210"/>
      <c r="MRK6" s="210"/>
      <c r="MRL6" s="210"/>
      <c r="MRM6" s="210"/>
      <c r="MRN6" s="210"/>
      <c r="MRO6" s="210"/>
      <c r="MRP6" s="210"/>
      <c r="MRQ6" s="210"/>
      <c r="MRR6" s="210"/>
      <c r="MRS6" s="210"/>
      <c r="MRT6" s="210"/>
      <c r="MRU6" s="210"/>
      <c r="MRV6" s="210"/>
      <c r="MRW6" s="210"/>
      <c r="MRX6" s="210"/>
      <c r="MRY6" s="208"/>
      <c r="MRZ6" s="210"/>
      <c r="MSA6" s="210"/>
      <c r="MSB6" s="210"/>
      <c r="MSC6" s="210"/>
      <c r="MSD6" s="210"/>
      <c r="MSE6" s="210"/>
      <c r="MSF6" s="210"/>
      <c r="MSG6" s="210"/>
      <c r="MSH6" s="210"/>
      <c r="MSI6" s="210"/>
      <c r="MSJ6" s="210"/>
      <c r="MSK6" s="210"/>
      <c r="MSL6" s="210"/>
      <c r="MSM6" s="210"/>
      <c r="MSN6" s="210"/>
      <c r="MSO6" s="208"/>
      <c r="MSP6" s="210"/>
      <c r="MSQ6" s="210"/>
      <c r="MSR6" s="210"/>
      <c r="MSS6" s="210"/>
      <c r="MST6" s="210"/>
      <c r="MSU6" s="210"/>
      <c r="MSV6" s="210"/>
      <c r="MSW6" s="210"/>
      <c r="MSX6" s="210"/>
      <c r="MSY6" s="210"/>
      <c r="MSZ6" s="210"/>
      <c r="MTA6" s="210"/>
      <c r="MTB6" s="210"/>
      <c r="MTC6" s="210"/>
      <c r="MTD6" s="210"/>
      <c r="MTE6" s="208"/>
      <c r="MTF6" s="210"/>
      <c r="MTG6" s="210"/>
      <c r="MTH6" s="210"/>
      <c r="MTI6" s="210"/>
      <c r="MTJ6" s="210"/>
      <c r="MTK6" s="210"/>
      <c r="MTL6" s="210"/>
      <c r="MTM6" s="210"/>
      <c r="MTN6" s="210"/>
      <c r="MTO6" s="210"/>
      <c r="MTP6" s="210"/>
      <c r="MTQ6" s="210"/>
      <c r="MTR6" s="210"/>
      <c r="MTS6" s="210"/>
      <c r="MTT6" s="210"/>
      <c r="MTU6" s="208"/>
      <c r="MTV6" s="210"/>
      <c r="MTW6" s="210"/>
      <c r="MTX6" s="210"/>
      <c r="MTY6" s="210"/>
      <c r="MTZ6" s="210"/>
      <c r="MUA6" s="210"/>
      <c r="MUB6" s="210"/>
      <c r="MUC6" s="210"/>
      <c r="MUD6" s="210"/>
      <c r="MUE6" s="210"/>
      <c r="MUF6" s="210"/>
      <c r="MUG6" s="210"/>
      <c r="MUH6" s="210"/>
      <c r="MUI6" s="210"/>
      <c r="MUJ6" s="210"/>
      <c r="MUK6" s="208"/>
      <c r="MUL6" s="210"/>
      <c r="MUM6" s="210"/>
      <c r="MUN6" s="210"/>
      <c r="MUO6" s="210"/>
      <c r="MUP6" s="210"/>
      <c r="MUQ6" s="210"/>
      <c r="MUR6" s="210"/>
      <c r="MUS6" s="210"/>
      <c r="MUT6" s="210"/>
      <c r="MUU6" s="210"/>
      <c r="MUV6" s="210"/>
      <c r="MUW6" s="210"/>
      <c r="MUX6" s="210"/>
      <c r="MUY6" s="210"/>
      <c r="MUZ6" s="210"/>
      <c r="MVA6" s="208"/>
      <c r="MVB6" s="210"/>
      <c r="MVC6" s="210"/>
      <c r="MVD6" s="210"/>
      <c r="MVE6" s="210"/>
      <c r="MVF6" s="210"/>
      <c r="MVG6" s="210"/>
      <c r="MVH6" s="210"/>
      <c r="MVI6" s="210"/>
      <c r="MVJ6" s="210"/>
      <c r="MVK6" s="210"/>
      <c r="MVL6" s="210"/>
      <c r="MVM6" s="210"/>
      <c r="MVN6" s="210"/>
      <c r="MVO6" s="210"/>
      <c r="MVP6" s="210"/>
      <c r="MVQ6" s="208"/>
      <c r="MVR6" s="210"/>
      <c r="MVS6" s="210"/>
      <c r="MVT6" s="210"/>
      <c r="MVU6" s="210"/>
      <c r="MVV6" s="210"/>
      <c r="MVW6" s="210"/>
      <c r="MVX6" s="210"/>
      <c r="MVY6" s="210"/>
      <c r="MVZ6" s="210"/>
      <c r="MWA6" s="210"/>
      <c r="MWB6" s="210"/>
      <c r="MWC6" s="210"/>
      <c r="MWD6" s="210"/>
      <c r="MWE6" s="210"/>
      <c r="MWF6" s="210"/>
      <c r="MWG6" s="208"/>
      <c r="MWH6" s="210"/>
      <c r="MWI6" s="210"/>
      <c r="MWJ6" s="210"/>
      <c r="MWK6" s="210"/>
      <c r="MWL6" s="210"/>
      <c r="MWM6" s="210"/>
      <c r="MWN6" s="210"/>
      <c r="MWO6" s="210"/>
      <c r="MWP6" s="210"/>
      <c r="MWQ6" s="210"/>
      <c r="MWR6" s="210"/>
      <c r="MWS6" s="210"/>
      <c r="MWT6" s="210"/>
      <c r="MWU6" s="210"/>
      <c r="MWV6" s="210"/>
      <c r="MWW6" s="208"/>
      <c r="MWX6" s="210"/>
      <c r="MWY6" s="210"/>
      <c r="MWZ6" s="210"/>
      <c r="MXA6" s="210"/>
      <c r="MXB6" s="210"/>
      <c r="MXC6" s="210"/>
      <c r="MXD6" s="210"/>
      <c r="MXE6" s="210"/>
      <c r="MXF6" s="210"/>
      <c r="MXG6" s="210"/>
      <c r="MXH6" s="210"/>
      <c r="MXI6" s="210"/>
      <c r="MXJ6" s="210"/>
      <c r="MXK6" s="210"/>
      <c r="MXL6" s="210"/>
      <c r="MXM6" s="208"/>
      <c r="MXN6" s="210"/>
      <c r="MXO6" s="210"/>
      <c r="MXP6" s="210"/>
      <c r="MXQ6" s="210"/>
      <c r="MXR6" s="210"/>
      <c r="MXS6" s="210"/>
      <c r="MXT6" s="210"/>
      <c r="MXU6" s="210"/>
      <c r="MXV6" s="210"/>
      <c r="MXW6" s="210"/>
      <c r="MXX6" s="210"/>
      <c r="MXY6" s="210"/>
      <c r="MXZ6" s="210"/>
      <c r="MYA6" s="210"/>
      <c r="MYB6" s="210"/>
      <c r="MYC6" s="208"/>
      <c r="MYD6" s="210"/>
      <c r="MYE6" s="210"/>
      <c r="MYF6" s="210"/>
      <c r="MYG6" s="210"/>
      <c r="MYH6" s="210"/>
      <c r="MYI6" s="210"/>
      <c r="MYJ6" s="210"/>
      <c r="MYK6" s="210"/>
      <c r="MYL6" s="210"/>
      <c r="MYM6" s="210"/>
      <c r="MYN6" s="210"/>
      <c r="MYO6" s="210"/>
      <c r="MYP6" s="210"/>
      <c r="MYQ6" s="210"/>
      <c r="MYR6" s="210"/>
      <c r="MYS6" s="208"/>
      <c r="MYT6" s="210"/>
      <c r="MYU6" s="210"/>
      <c r="MYV6" s="210"/>
      <c r="MYW6" s="210"/>
      <c r="MYX6" s="210"/>
      <c r="MYY6" s="210"/>
      <c r="MYZ6" s="210"/>
      <c r="MZA6" s="210"/>
      <c r="MZB6" s="210"/>
      <c r="MZC6" s="210"/>
      <c r="MZD6" s="210"/>
      <c r="MZE6" s="210"/>
      <c r="MZF6" s="210"/>
      <c r="MZG6" s="210"/>
      <c r="MZH6" s="210"/>
      <c r="MZI6" s="208"/>
      <c r="MZJ6" s="210"/>
      <c r="MZK6" s="210"/>
      <c r="MZL6" s="210"/>
      <c r="MZM6" s="210"/>
      <c r="MZN6" s="210"/>
      <c r="MZO6" s="210"/>
      <c r="MZP6" s="210"/>
      <c r="MZQ6" s="210"/>
      <c r="MZR6" s="210"/>
      <c r="MZS6" s="210"/>
      <c r="MZT6" s="210"/>
      <c r="MZU6" s="210"/>
      <c r="MZV6" s="210"/>
      <c r="MZW6" s="210"/>
      <c r="MZX6" s="210"/>
      <c r="MZY6" s="208"/>
      <c r="MZZ6" s="210"/>
      <c r="NAA6" s="210"/>
      <c r="NAB6" s="210"/>
      <c r="NAC6" s="210"/>
      <c r="NAD6" s="210"/>
      <c r="NAE6" s="210"/>
      <c r="NAF6" s="210"/>
      <c r="NAG6" s="210"/>
      <c r="NAH6" s="210"/>
      <c r="NAI6" s="210"/>
      <c r="NAJ6" s="210"/>
      <c r="NAK6" s="210"/>
      <c r="NAL6" s="210"/>
      <c r="NAM6" s="210"/>
      <c r="NAN6" s="210"/>
      <c r="NAO6" s="208"/>
      <c r="NAP6" s="210"/>
      <c r="NAQ6" s="210"/>
      <c r="NAR6" s="210"/>
      <c r="NAS6" s="210"/>
      <c r="NAT6" s="210"/>
      <c r="NAU6" s="210"/>
      <c r="NAV6" s="210"/>
      <c r="NAW6" s="210"/>
      <c r="NAX6" s="210"/>
      <c r="NAY6" s="210"/>
      <c r="NAZ6" s="210"/>
      <c r="NBA6" s="210"/>
      <c r="NBB6" s="210"/>
      <c r="NBC6" s="210"/>
      <c r="NBD6" s="210"/>
      <c r="NBE6" s="208"/>
      <c r="NBF6" s="210"/>
      <c r="NBG6" s="210"/>
      <c r="NBH6" s="210"/>
      <c r="NBI6" s="210"/>
      <c r="NBJ6" s="210"/>
      <c r="NBK6" s="210"/>
      <c r="NBL6" s="210"/>
      <c r="NBM6" s="210"/>
      <c r="NBN6" s="210"/>
      <c r="NBO6" s="210"/>
      <c r="NBP6" s="210"/>
      <c r="NBQ6" s="210"/>
      <c r="NBR6" s="210"/>
      <c r="NBS6" s="210"/>
      <c r="NBT6" s="210"/>
      <c r="NBU6" s="208"/>
      <c r="NBV6" s="210"/>
      <c r="NBW6" s="210"/>
      <c r="NBX6" s="210"/>
      <c r="NBY6" s="210"/>
      <c r="NBZ6" s="210"/>
      <c r="NCA6" s="210"/>
      <c r="NCB6" s="210"/>
      <c r="NCC6" s="210"/>
      <c r="NCD6" s="210"/>
      <c r="NCE6" s="210"/>
      <c r="NCF6" s="210"/>
      <c r="NCG6" s="210"/>
      <c r="NCH6" s="210"/>
      <c r="NCI6" s="210"/>
      <c r="NCJ6" s="210"/>
      <c r="NCK6" s="208"/>
      <c r="NCL6" s="210"/>
      <c r="NCM6" s="210"/>
      <c r="NCN6" s="210"/>
      <c r="NCO6" s="210"/>
      <c r="NCP6" s="210"/>
      <c r="NCQ6" s="210"/>
      <c r="NCR6" s="210"/>
      <c r="NCS6" s="210"/>
      <c r="NCT6" s="210"/>
      <c r="NCU6" s="210"/>
      <c r="NCV6" s="210"/>
      <c r="NCW6" s="210"/>
      <c r="NCX6" s="210"/>
      <c r="NCY6" s="210"/>
      <c r="NCZ6" s="210"/>
      <c r="NDA6" s="208"/>
      <c r="NDB6" s="210"/>
      <c r="NDC6" s="210"/>
      <c r="NDD6" s="210"/>
      <c r="NDE6" s="210"/>
      <c r="NDF6" s="210"/>
      <c r="NDG6" s="210"/>
      <c r="NDH6" s="210"/>
      <c r="NDI6" s="210"/>
      <c r="NDJ6" s="210"/>
      <c r="NDK6" s="210"/>
      <c r="NDL6" s="210"/>
      <c r="NDM6" s="210"/>
      <c r="NDN6" s="210"/>
      <c r="NDO6" s="210"/>
      <c r="NDP6" s="210"/>
      <c r="NDQ6" s="208"/>
      <c r="NDR6" s="210"/>
      <c r="NDS6" s="210"/>
      <c r="NDT6" s="210"/>
      <c r="NDU6" s="210"/>
      <c r="NDV6" s="210"/>
      <c r="NDW6" s="210"/>
      <c r="NDX6" s="210"/>
      <c r="NDY6" s="210"/>
      <c r="NDZ6" s="210"/>
      <c r="NEA6" s="210"/>
      <c r="NEB6" s="210"/>
      <c r="NEC6" s="210"/>
      <c r="NED6" s="210"/>
      <c r="NEE6" s="210"/>
      <c r="NEF6" s="210"/>
      <c r="NEG6" s="208"/>
      <c r="NEH6" s="210"/>
      <c r="NEI6" s="210"/>
      <c r="NEJ6" s="210"/>
      <c r="NEK6" s="210"/>
      <c r="NEL6" s="210"/>
      <c r="NEM6" s="210"/>
      <c r="NEN6" s="210"/>
      <c r="NEO6" s="210"/>
      <c r="NEP6" s="210"/>
      <c r="NEQ6" s="210"/>
      <c r="NER6" s="210"/>
      <c r="NES6" s="210"/>
      <c r="NET6" s="210"/>
      <c r="NEU6" s="210"/>
      <c r="NEV6" s="210"/>
      <c r="NEW6" s="208"/>
      <c r="NEX6" s="210"/>
      <c r="NEY6" s="210"/>
      <c r="NEZ6" s="210"/>
      <c r="NFA6" s="210"/>
      <c r="NFB6" s="210"/>
      <c r="NFC6" s="210"/>
      <c r="NFD6" s="210"/>
      <c r="NFE6" s="210"/>
      <c r="NFF6" s="210"/>
      <c r="NFG6" s="210"/>
      <c r="NFH6" s="210"/>
      <c r="NFI6" s="210"/>
      <c r="NFJ6" s="210"/>
      <c r="NFK6" s="210"/>
      <c r="NFL6" s="210"/>
      <c r="NFM6" s="208"/>
      <c r="NFN6" s="210"/>
      <c r="NFO6" s="210"/>
      <c r="NFP6" s="210"/>
      <c r="NFQ6" s="210"/>
      <c r="NFR6" s="210"/>
      <c r="NFS6" s="210"/>
      <c r="NFT6" s="210"/>
      <c r="NFU6" s="210"/>
      <c r="NFV6" s="210"/>
      <c r="NFW6" s="210"/>
      <c r="NFX6" s="210"/>
      <c r="NFY6" s="210"/>
      <c r="NFZ6" s="210"/>
      <c r="NGA6" s="210"/>
      <c r="NGB6" s="210"/>
      <c r="NGC6" s="208"/>
      <c r="NGD6" s="210"/>
      <c r="NGE6" s="210"/>
      <c r="NGF6" s="210"/>
      <c r="NGG6" s="210"/>
      <c r="NGH6" s="210"/>
      <c r="NGI6" s="210"/>
      <c r="NGJ6" s="210"/>
      <c r="NGK6" s="210"/>
      <c r="NGL6" s="210"/>
      <c r="NGM6" s="210"/>
      <c r="NGN6" s="210"/>
      <c r="NGO6" s="210"/>
      <c r="NGP6" s="210"/>
      <c r="NGQ6" s="210"/>
      <c r="NGR6" s="210"/>
      <c r="NGS6" s="208"/>
      <c r="NGT6" s="210"/>
      <c r="NGU6" s="210"/>
      <c r="NGV6" s="210"/>
      <c r="NGW6" s="210"/>
      <c r="NGX6" s="210"/>
      <c r="NGY6" s="210"/>
      <c r="NGZ6" s="210"/>
      <c r="NHA6" s="210"/>
      <c r="NHB6" s="210"/>
      <c r="NHC6" s="210"/>
      <c r="NHD6" s="210"/>
      <c r="NHE6" s="210"/>
      <c r="NHF6" s="210"/>
      <c r="NHG6" s="210"/>
      <c r="NHH6" s="210"/>
      <c r="NHI6" s="208"/>
      <c r="NHJ6" s="210"/>
      <c r="NHK6" s="210"/>
      <c r="NHL6" s="210"/>
      <c r="NHM6" s="210"/>
      <c r="NHN6" s="210"/>
      <c r="NHO6" s="210"/>
      <c r="NHP6" s="210"/>
      <c r="NHQ6" s="210"/>
      <c r="NHR6" s="210"/>
      <c r="NHS6" s="210"/>
      <c r="NHT6" s="210"/>
      <c r="NHU6" s="210"/>
      <c r="NHV6" s="210"/>
      <c r="NHW6" s="210"/>
      <c r="NHX6" s="210"/>
      <c r="NHY6" s="208"/>
      <c r="NHZ6" s="210"/>
      <c r="NIA6" s="210"/>
      <c r="NIB6" s="210"/>
      <c r="NIC6" s="210"/>
      <c r="NID6" s="210"/>
      <c r="NIE6" s="210"/>
      <c r="NIF6" s="210"/>
      <c r="NIG6" s="210"/>
      <c r="NIH6" s="210"/>
      <c r="NII6" s="210"/>
      <c r="NIJ6" s="210"/>
      <c r="NIK6" s="210"/>
      <c r="NIL6" s="210"/>
      <c r="NIM6" s="210"/>
      <c r="NIN6" s="210"/>
      <c r="NIO6" s="208"/>
      <c r="NIP6" s="210"/>
      <c r="NIQ6" s="210"/>
      <c r="NIR6" s="210"/>
      <c r="NIS6" s="210"/>
      <c r="NIT6" s="210"/>
      <c r="NIU6" s="210"/>
      <c r="NIV6" s="210"/>
      <c r="NIW6" s="210"/>
      <c r="NIX6" s="210"/>
      <c r="NIY6" s="210"/>
      <c r="NIZ6" s="210"/>
      <c r="NJA6" s="210"/>
      <c r="NJB6" s="210"/>
      <c r="NJC6" s="210"/>
      <c r="NJD6" s="210"/>
      <c r="NJE6" s="208"/>
      <c r="NJF6" s="210"/>
      <c r="NJG6" s="210"/>
      <c r="NJH6" s="210"/>
      <c r="NJI6" s="210"/>
      <c r="NJJ6" s="210"/>
      <c r="NJK6" s="210"/>
      <c r="NJL6" s="210"/>
      <c r="NJM6" s="210"/>
      <c r="NJN6" s="210"/>
      <c r="NJO6" s="210"/>
      <c r="NJP6" s="210"/>
      <c r="NJQ6" s="210"/>
      <c r="NJR6" s="210"/>
      <c r="NJS6" s="210"/>
      <c r="NJT6" s="210"/>
      <c r="NJU6" s="208"/>
      <c r="NJV6" s="210"/>
      <c r="NJW6" s="210"/>
      <c r="NJX6" s="210"/>
      <c r="NJY6" s="210"/>
      <c r="NJZ6" s="210"/>
      <c r="NKA6" s="210"/>
      <c r="NKB6" s="210"/>
      <c r="NKC6" s="210"/>
      <c r="NKD6" s="210"/>
      <c r="NKE6" s="210"/>
      <c r="NKF6" s="210"/>
      <c r="NKG6" s="210"/>
      <c r="NKH6" s="210"/>
      <c r="NKI6" s="210"/>
      <c r="NKJ6" s="210"/>
      <c r="NKK6" s="208"/>
      <c r="NKL6" s="210"/>
      <c r="NKM6" s="210"/>
      <c r="NKN6" s="210"/>
      <c r="NKO6" s="210"/>
      <c r="NKP6" s="210"/>
      <c r="NKQ6" s="210"/>
      <c r="NKR6" s="210"/>
      <c r="NKS6" s="210"/>
      <c r="NKT6" s="210"/>
      <c r="NKU6" s="210"/>
      <c r="NKV6" s="210"/>
      <c r="NKW6" s="210"/>
      <c r="NKX6" s="210"/>
      <c r="NKY6" s="210"/>
      <c r="NKZ6" s="210"/>
      <c r="NLA6" s="208"/>
      <c r="NLB6" s="210"/>
      <c r="NLC6" s="210"/>
      <c r="NLD6" s="210"/>
      <c r="NLE6" s="210"/>
      <c r="NLF6" s="210"/>
      <c r="NLG6" s="210"/>
      <c r="NLH6" s="210"/>
      <c r="NLI6" s="210"/>
      <c r="NLJ6" s="210"/>
      <c r="NLK6" s="210"/>
      <c r="NLL6" s="210"/>
      <c r="NLM6" s="210"/>
      <c r="NLN6" s="210"/>
      <c r="NLO6" s="210"/>
      <c r="NLP6" s="210"/>
      <c r="NLQ6" s="208"/>
      <c r="NLR6" s="210"/>
      <c r="NLS6" s="210"/>
      <c r="NLT6" s="210"/>
      <c r="NLU6" s="210"/>
      <c r="NLV6" s="210"/>
      <c r="NLW6" s="210"/>
      <c r="NLX6" s="210"/>
      <c r="NLY6" s="210"/>
      <c r="NLZ6" s="210"/>
      <c r="NMA6" s="210"/>
      <c r="NMB6" s="210"/>
      <c r="NMC6" s="210"/>
      <c r="NMD6" s="210"/>
      <c r="NME6" s="210"/>
      <c r="NMF6" s="210"/>
      <c r="NMG6" s="208"/>
      <c r="NMH6" s="210"/>
      <c r="NMI6" s="210"/>
      <c r="NMJ6" s="210"/>
      <c r="NMK6" s="210"/>
      <c r="NML6" s="210"/>
      <c r="NMM6" s="210"/>
      <c r="NMN6" s="210"/>
      <c r="NMO6" s="210"/>
      <c r="NMP6" s="210"/>
      <c r="NMQ6" s="210"/>
      <c r="NMR6" s="210"/>
      <c r="NMS6" s="210"/>
      <c r="NMT6" s="210"/>
      <c r="NMU6" s="210"/>
      <c r="NMV6" s="210"/>
      <c r="NMW6" s="208"/>
      <c r="NMX6" s="210"/>
      <c r="NMY6" s="210"/>
      <c r="NMZ6" s="210"/>
      <c r="NNA6" s="210"/>
      <c r="NNB6" s="210"/>
      <c r="NNC6" s="210"/>
      <c r="NND6" s="210"/>
      <c r="NNE6" s="210"/>
      <c r="NNF6" s="210"/>
      <c r="NNG6" s="210"/>
      <c r="NNH6" s="210"/>
      <c r="NNI6" s="210"/>
      <c r="NNJ6" s="210"/>
      <c r="NNK6" s="210"/>
      <c r="NNL6" s="210"/>
      <c r="NNM6" s="208"/>
      <c r="NNN6" s="210"/>
      <c r="NNO6" s="210"/>
      <c r="NNP6" s="210"/>
      <c r="NNQ6" s="210"/>
      <c r="NNR6" s="210"/>
      <c r="NNS6" s="210"/>
      <c r="NNT6" s="210"/>
      <c r="NNU6" s="210"/>
      <c r="NNV6" s="210"/>
      <c r="NNW6" s="210"/>
      <c r="NNX6" s="210"/>
      <c r="NNY6" s="210"/>
      <c r="NNZ6" s="210"/>
      <c r="NOA6" s="210"/>
      <c r="NOB6" s="210"/>
      <c r="NOC6" s="208"/>
      <c r="NOD6" s="210"/>
      <c r="NOE6" s="210"/>
      <c r="NOF6" s="210"/>
      <c r="NOG6" s="210"/>
      <c r="NOH6" s="210"/>
      <c r="NOI6" s="210"/>
      <c r="NOJ6" s="210"/>
      <c r="NOK6" s="210"/>
      <c r="NOL6" s="210"/>
      <c r="NOM6" s="210"/>
      <c r="NON6" s="210"/>
      <c r="NOO6" s="210"/>
      <c r="NOP6" s="210"/>
      <c r="NOQ6" s="210"/>
      <c r="NOR6" s="210"/>
      <c r="NOS6" s="208"/>
      <c r="NOT6" s="210"/>
      <c r="NOU6" s="210"/>
      <c r="NOV6" s="210"/>
      <c r="NOW6" s="210"/>
      <c r="NOX6" s="210"/>
      <c r="NOY6" s="210"/>
      <c r="NOZ6" s="210"/>
      <c r="NPA6" s="210"/>
      <c r="NPB6" s="210"/>
      <c r="NPC6" s="210"/>
      <c r="NPD6" s="210"/>
      <c r="NPE6" s="210"/>
      <c r="NPF6" s="210"/>
      <c r="NPG6" s="210"/>
      <c r="NPH6" s="210"/>
      <c r="NPI6" s="208"/>
      <c r="NPJ6" s="210"/>
      <c r="NPK6" s="210"/>
      <c r="NPL6" s="210"/>
      <c r="NPM6" s="210"/>
      <c r="NPN6" s="210"/>
      <c r="NPO6" s="210"/>
      <c r="NPP6" s="210"/>
      <c r="NPQ6" s="210"/>
      <c r="NPR6" s="210"/>
      <c r="NPS6" s="210"/>
      <c r="NPT6" s="210"/>
      <c r="NPU6" s="210"/>
      <c r="NPV6" s="210"/>
      <c r="NPW6" s="210"/>
      <c r="NPX6" s="210"/>
      <c r="NPY6" s="208"/>
      <c r="NPZ6" s="210"/>
      <c r="NQA6" s="210"/>
      <c r="NQB6" s="210"/>
      <c r="NQC6" s="210"/>
      <c r="NQD6" s="210"/>
      <c r="NQE6" s="210"/>
      <c r="NQF6" s="210"/>
      <c r="NQG6" s="210"/>
      <c r="NQH6" s="210"/>
      <c r="NQI6" s="210"/>
      <c r="NQJ6" s="210"/>
      <c r="NQK6" s="210"/>
      <c r="NQL6" s="210"/>
      <c r="NQM6" s="210"/>
      <c r="NQN6" s="210"/>
      <c r="NQO6" s="208"/>
      <c r="NQP6" s="210"/>
      <c r="NQQ6" s="210"/>
      <c r="NQR6" s="210"/>
      <c r="NQS6" s="210"/>
      <c r="NQT6" s="210"/>
      <c r="NQU6" s="210"/>
      <c r="NQV6" s="210"/>
      <c r="NQW6" s="210"/>
      <c r="NQX6" s="210"/>
      <c r="NQY6" s="210"/>
      <c r="NQZ6" s="210"/>
      <c r="NRA6" s="210"/>
      <c r="NRB6" s="210"/>
      <c r="NRC6" s="210"/>
      <c r="NRD6" s="210"/>
      <c r="NRE6" s="208"/>
      <c r="NRF6" s="210"/>
      <c r="NRG6" s="210"/>
      <c r="NRH6" s="210"/>
      <c r="NRI6" s="210"/>
      <c r="NRJ6" s="210"/>
      <c r="NRK6" s="210"/>
      <c r="NRL6" s="210"/>
      <c r="NRM6" s="210"/>
      <c r="NRN6" s="210"/>
      <c r="NRO6" s="210"/>
      <c r="NRP6" s="210"/>
      <c r="NRQ6" s="210"/>
      <c r="NRR6" s="210"/>
      <c r="NRS6" s="210"/>
      <c r="NRT6" s="210"/>
      <c r="NRU6" s="208"/>
      <c r="NRV6" s="210"/>
      <c r="NRW6" s="210"/>
      <c r="NRX6" s="210"/>
      <c r="NRY6" s="210"/>
      <c r="NRZ6" s="210"/>
      <c r="NSA6" s="210"/>
      <c r="NSB6" s="210"/>
      <c r="NSC6" s="210"/>
      <c r="NSD6" s="210"/>
      <c r="NSE6" s="210"/>
      <c r="NSF6" s="210"/>
      <c r="NSG6" s="210"/>
      <c r="NSH6" s="210"/>
      <c r="NSI6" s="210"/>
      <c r="NSJ6" s="210"/>
      <c r="NSK6" s="208"/>
      <c r="NSL6" s="210"/>
      <c r="NSM6" s="210"/>
      <c r="NSN6" s="210"/>
      <c r="NSO6" s="210"/>
      <c r="NSP6" s="210"/>
      <c r="NSQ6" s="210"/>
      <c r="NSR6" s="210"/>
      <c r="NSS6" s="210"/>
      <c r="NST6" s="210"/>
      <c r="NSU6" s="210"/>
      <c r="NSV6" s="210"/>
      <c r="NSW6" s="210"/>
      <c r="NSX6" s="210"/>
      <c r="NSY6" s="210"/>
      <c r="NSZ6" s="210"/>
      <c r="NTA6" s="208"/>
      <c r="NTB6" s="210"/>
      <c r="NTC6" s="210"/>
      <c r="NTD6" s="210"/>
      <c r="NTE6" s="210"/>
      <c r="NTF6" s="210"/>
      <c r="NTG6" s="210"/>
      <c r="NTH6" s="210"/>
      <c r="NTI6" s="210"/>
      <c r="NTJ6" s="210"/>
      <c r="NTK6" s="210"/>
      <c r="NTL6" s="210"/>
      <c r="NTM6" s="210"/>
      <c r="NTN6" s="210"/>
      <c r="NTO6" s="210"/>
      <c r="NTP6" s="210"/>
      <c r="NTQ6" s="208"/>
      <c r="NTR6" s="210"/>
      <c r="NTS6" s="210"/>
      <c r="NTT6" s="210"/>
      <c r="NTU6" s="210"/>
      <c r="NTV6" s="210"/>
      <c r="NTW6" s="210"/>
      <c r="NTX6" s="210"/>
      <c r="NTY6" s="210"/>
      <c r="NTZ6" s="210"/>
      <c r="NUA6" s="210"/>
      <c r="NUB6" s="210"/>
      <c r="NUC6" s="210"/>
      <c r="NUD6" s="210"/>
      <c r="NUE6" s="210"/>
      <c r="NUF6" s="210"/>
      <c r="NUG6" s="208"/>
      <c r="NUH6" s="210"/>
      <c r="NUI6" s="210"/>
      <c r="NUJ6" s="210"/>
      <c r="NUK6" s="210"/>
      <c r="NUL6" s="210"/>
      <c r="NUM6" s="210"/>
      <c r="NUN6" s="210"/>
      <c r="NUO6" s="210"/>
      <c r="NUP6" s="210"/>
      <c r="NUQ6" s="210"/>
      <c r="NUR6" s="210"/>
      <c r="NUS6" s="210"/>
      <c r="NUT6" s="210"/>
      <c r="NUU6" s="210"/>
      <c r="NUV6" s="210"/>
      <c r="NUW6" s="208"/>
      <c r="NUX6" s="210"/>
      <c r="NUY6" s="210"/>
      <c r="NUZ6" s="210"/>
      <c r="NVA6" s="210"/>
      <c r="NVB6" s="210"/>
      <c r="NVC6" s="210"/>
      <c r="NVD6" s="210"/>
      <c r="NVE6" s="210"/>
      <c r="NVF6" s="210"/>
      <c r="NVG6" s="210"/>
      <c r="NVH6" s="210"/>
      <c r="NVI6" s="210"/>
      <c r="NVJ6" s="210"/>
      <c r="NVK6" s="210"/>
      <c r="NVL6" s="210"/>
      <c r="NVM6" s="208"/>
      <c r="NVN6" s="210"/>
      <c r="NVO6" s="210"/>
      <c r="NVP6" s="210"/>
      <c r="NVQ6" s="210"/>
      <c r="NVR6" s="210"/>
      <c r="NVS6" s="210"/>
      <c r="NVT6" s="210"/>
      <c r="NVU6" s="210"/>
      <c r="NVV6" s="210"/>
      <c r="NVW6" s="210"/>
      <c r="NVX6" s="210"/>
      <c r="NVY6" s="210"/>
      <c r="NVZ6" s="210"/>
      <c r="NWA6" s="210"/>
      <c r="NWB6" s="210"/>
      <c r="NWC6" s="208"/>
      <c r="NWD6" s="210"/>
      <c r="NWE6" s="210"/>
      <c r="NWF6" s="210"/>
      <c r="NWG6" s="210"/>
      <c r="NWH6" s="210"/>
      <c r="NWI6" s="210"/>
      <c r="NWJ6" s="210"/>
      <c r="NWK6" s="210"/>
      <c r="NWL6" s="210"/>
      <c r="NWM6" s="210"/>
      <c r="NWN6" s="210"/>
      <c r="NWO6" s="210"/>
      <c r="NWP6" s="210"/>
      <c r="NWQ6" s="210"/>
      <c r="NWR6" s="210"/>
      <c r="NWS6" s="208"/>
      <c r="NWT6" s="210"/>
      <c r="NWU6" s="210"/>
      <c r="NWV6" s="210"/>
      <c r="NWW6" s="210"/>
      <c r="NWX6" s="210"/>
      <c r="NWY6" s="210"/>
      <c r="NWZ6" s="210"/>
      <c r="NXA6" s="210"/>
      <c r="NXB6" s="210"/>
      <c r="NXC6" s="210"/>
      <c r="NXD6" s="210"/>
      <c r="NXE6" s="210"/>
      <c r="NXF6" s="210"/>
      <c r="NXG6" s="210"/>
      <c r="NXH6" s="210"/>
      <c r="NXI6" s="208"/>
      <c r="NXJ6" s="210"/>
      <c r="NXK6" s="210"/>
      <c r="NXL6" s="210"/>
      <c r="NXM6" s="210"/>
      <c r="NXN6" s="210"/>
      <c r="NXO6" s="210"/>
      <c r="NXP6" s="210"/>
      <c r="NXQ6" s="210"/>
      <c r="NXR6" s="210"/>
      <c r="NXS6" s="210"/>
      <c r="NXT6" s="210"/>
      <c r="NXU6" s="210"/>
      <c r="NXV6" s="210"/>
      <c r="NXW6" s="210"/>
      <c r="NXX6" s="210"/>
      <c r="NXY6" s="208"/>
      <c r="NXZ6" s="210"/>
      <c r="NYA6" s="210"/>
      <c r="NYB6" s="210"/>
      <c r="NYC6" s="210"/>
      <c r="NYD6" s="210"/>
      <c r="NYE6" s="210"/>
      <c r="NYF6" s="210"/>
      <c r="NYG6" s="210"/>
      <c r="NYH6" s="210"/>
      <c r="NYI6" s="210"/>
      <c r="NYJ6" s="210"/>
      <c r="NYK6" s="210"/>
      <c r="NYL6" s="210"/>
      <c r="NYM6" s="210"/>
      <c r="NYN6" s="210"/>
      <c r="NYO6" s="208"/>
      <c r="NYP6" s="210"/>
      <c r="NYQ6" s="210"/>
      <c r="NYR6" s="210"/>
      <c r="NYS6" s="210"/>
      <c r="NYT6" s="210"/>
      <c r="NYU6" s="210"/>
      <c r="NYV6" s="210"/>
      <c r="NYW6" s="210"/>
      <c r="NYX6" s="210"/>
      <c r="NYY6" s="210"/>
      <c r="NYZ6" s="210"/>
      <c r="NZA6" s="210"/>
      <c r="NZB6" s="210"/>
      <c r="NZC6" s="210"/>
      <c r="NZD6" s="210"/>
      <c r="NZE6" s="208"/>
      <c r="NZF6" s="210"/>
      <c r="NZG6" s="210"/>
      <c r="NZH6" s="210"/>
      <c r="NZI6" s="210"/>
      <c r="NZJ6" s="210"/>
      <c r="NZK6" s="210"/>
      <c r="NZL6" s="210"/>
      <c r="NZM6" s="210"/>
      <c r="NZN6" s="210"/>
      <c r="NZO6" s="210"/>
      <c r="NZP6" s="210"/>
      <c r="NZQ6" s="210"/>
      <c r="NZR6" s="210"/>
      <c r="NZS6" s="210"/>
      <c r="NZT6" s="210"/>
      <c r="NZU6" s="208"/>
      <c r="NZV6" s="210"/>
      <c r="NZW6" s="210"/>
      <c r="NZX6" s="210"/>
      <c r="NZY6" s="210"/>
      <c r="NZZ6" s="210"/>
      <c r="OAA6" s="210"/>
      <c r="OAB6" s="210"/>
      <c r="OAC6" s="210"/>
      <c r="OAD6" s="210"/>
      <c r="OAE6" s="210"/>
      <c r="OAF6" s="210"/>
      <c r="OAG6" s="210"/>
      <c r="OAH6" s="210"/>
      <c r="OAI6" s="210"/>
      <c r="OAJ6" s="210"/>
      <c r="OAK6" s="208"/>
      <c r="OAL6" s="210"/>
      <c r="OAM6" s="210"/>
      <c r="OAN6" s="210"/>
      <c r="OAO6" s="210"/>
      <c r="OAP6" s="210"/>
      <c r="OAQ6" s="210"/>
      <c r="OAR6" s="210"/>
      <c r="OAS6" s="210"/>
      <c r="OAT6" s="210"/>
      <c r="OAU6" s="210"/>
      <c r="OAV6" s="210"/>
      <c r="OAW6" s="210"/>
      <c r="OAX6" s="210"/>
      <c r="OAY6" s="210"/>
      <c r="OAZ6" s="210"/>
      <c r="OBA6" s="208"/>
      <c r="OBB6" s="210"/>
      <c r="OBC6" s="210"/>
      <c r="OBD6" s="210"/>
      <c r="OBE6" s="210"/>
      <c r="OBF6" s="210"/>
      <c r="OBG6" s="210"/>
      <c r="OBH6" s="210"/>
      <c r="OBI6" s="210"/>
      <c r="OBJ6" s="210"/>
      <c r="OBK6" s="210"/>
      <c r="OBL6" s="210"/>
      <c r="OBM6" s="210"/>
      <c r="OBN6" s="210"/>
      <c r="OBO6" s="210"/>
      <c r="OBP6" s="210"/>
      <c r="OBQ6" s="208"/>
      <c r="OBR6" s="210"/>
      <c r="OBS6" s="210"/>
      <c r="OBT6" s="210"/>
      <c r="OBU6" s="210"/>
      <c r="OBV6" s="210"/>
      <c r="OBW6" s="210"/>
      <c r="OBX6" s="210"/>
      <c r="OBY6" s="210"/>
      <c r="OBZ6" s="210"/>
      <c r="OCA6" s="210"/>
      <c r="OCB6" s="210"/>
      <c r="OCC6" s="210"/>
      <c r="OCD6" s="210"/>
      <c r="OCE6" s="210"/>
      <c r="OCF6" s="210"/>
      <c r="OCG6" s="208"/>
      <c r="OCH6" s="210"/>
      <c r="OCI6" s="210"/>
      <c r="OCJ6" s="210"/>
      <c r="OCK6" s="210"/>
      <c r="OCL6" s="210"/>
      <c r="OCM6" s="210"/>
      <c r="OCN6" s="210"/>
      <c r="OCO6" s="210"/>
      <c r="OCP6" s="210"/>
      <c r="OCQ6" s="210"/>
      <c r="OCR6" s="210"/>
      <c r="OCS6" s="210"/>
      <c r="OCT6" s="210"/>
      <c r="OCU6" s="210"/>
      <c r="OCV6" s="210"/>
      <c r="OCW6" s="208"/>
      <c r="OCX6" s="210"/>
      <c r="OCY6" s="210"/>
      <c r="OCZ6" s="210"/>
      <c r="ODA6" s="210"/>
      <c r="ODB6" s="210"/>
      <c r="ODC6" s="210"/>
      <c r="ODD6" s="210"/>
      <c r="ODE6" s="210"/>
      <c r="ODF6" s="210"/>
      <c r="ODG6" s="210"/>
      <c r="ODH6" s="210"/>
      <c r="ODI6" s="210"/>
      <c r="ODJ6" s="210"/>
      <c r="ODK6" s="210"/>
      <c r="ODL6" s="210"/>
      <c r="ODM6" s="208"/>
      <c r="ODN6" s="210"/>
      <c r="ODO6" s="210"/>
      <c r="ODP6" s="210"/>
      <c r="ODQ6" s="210"/>
      <c r="ODR6" s="210"/>
      <c r="ODS6" s="210"/>
      <c r="ODT6" s="210"/>
      <c r="ODU6" s="210"/>
      <c r="ODV6" s="210"/>
      <c r="ODW6" s="210"/>
      <c r="ODX6" s="210"/>
      <c r="ODY6" s="210"/>
      <c r="ODZ6" s="210"/>
      <c r="OEA6" s="210"/>
      <c r="OEB6" s="210"/>
      <c r="OEC6" s="208"/>
      <c r="OED6" s="210"/>
      <c r="OEE6" s="210"/>
      <c r="OEF6" s="210"/>
      <c r="OEG6" s="210"/>
      <c r="OEH6" s="210"/>
      <c r="OEI6" s="210"/>
      <c r="OEJ6" s="210"/>
      <c r="OEK6" s="210"/>
      <c r="OEL6" s="210"/>
      <c r="OEM6" s="210"/>
      <c r="OEN6" s="210"/>
      <c r="OEO6" s="210"/>
      <c r="OEP6" s="210"/>
      <c r="OEQ6" s="210"/>
      <c r="OER6" s="210"/>
      <c r="OES6" s="208"/>
      <c r="OET6" s="210"/>
      <c r="OEU6" s="210"/>
      <c r="OEV6" s="210"/>
      <c r="OEW6" s="210"/>
      <c r="OEX6" s="210"/>
      <c r="OEY6" s="210"/>
      <c r="OEZ6" s="210"/>
      <c r="OFA6" s="210"/>
      <c r="OFB6" s="210"/>
      <c r="OFC6" s="210"/>
      <c r="OFD6" s="210"/>
      <c r="OFE6" s="210"/>
      <c r="OFF6" s="210"/>
      <c r="OFG6" s="210"/>
      <c r="OFH6" s="210"/>
      <c r="OFI6" s="208"/>
      <c r="OFJ6" s="210"/>
      <c r="OFK6" s="210"/>
      <c r="OFL6" s="210"/>
      <c r="OFM6" s="210"/>
      <c r="OFN6" s="210"/>
      <c r="OFO6" s="210"/>
      <c r="OFP6" s="210"/>
      <c r="OFQ6" s="210"/>
      <c r="OFR6" s="210"/>
      <c r="OFS6" s="210"/>
      <c r="OFT6" s="210"/>
      <c r="OFU6" s="210"/>
      <c r="OFV6" s="210"/>
      <c r="OFW6" s="210"/>
      <c r="OFX6" s="210"/>
      <c r="OFY6" s="208"/>
      <c r="OFZ6" s="210"/>
      <c r="OGA6" s="210"/>
      <c r="OGB6" s="210"/>
      <c r="OGC6" s="210"/>
      <c r="OGD6" s="210"/>
      <c r="OGE6" s="210"/>
      <c r="OGF6" s="210"/>
      <c r="OGG6" s="210"/>
      <c r="OGH6" s="210"/>
      <c r="OGI6" s="210"/>
      <c r="OGJ6" s="210"/>
      <c r="OGK6" s="210"/>
      <c r="OGL6" s="210"/>
      <c r="OGM6" s="210"/>
      <c r="OGN6" s="210"/>
      <c r="OGO6" s="208"/>
      <c r="OGP6" s="210"/>
      <c r="OGQ6" s="210"/>
      <c r="OGR6" s="210"/>
      <c r="OGS6" s="210"/>
      <c r="OGT6" s="210"/>
      <c r="OGU6" s="210"/>
      <c r="OGV6" s="210"/>
      <c r="OGW6" s="210"/>
      <c r="OGX6" s="210"/>
      <c r="OGY6" s="210"/>
      <c r="OGZ6" s="210"/>
      <c r="OHA6" s="210"/>
      <c r="OHB6" s="210"/>
      <c r="OHC6" s="210"/>
      <c r="OHD6" s="210"/>
      <c r="OHE6" s="208"/>
      <c r="OHF6" s="210"/>
      <c r="OHG6" s="210"/>
      <c r="OHH6" s="210"/>
      <c r="OHI6" s="210"/>
      <c r="OHJ6" s="210"/>
      <c r="OHK6" s="210"/>
      <c r="OHL6" s="210"/>
      <c r="OHM6" s="210"/>
      <c r="OHN6" s="210"/>
      <c r="OHO6" s="210"/>
      <c r="OHP6" s="210"/>
      <c r="OHQ6" s="210"/>
      <c r="OHR6" s="210"/>
      <c r="OHS6" s="210"/>
      <c r="OHT6" s="210"/>
      <c r="OHU6" s="208"/>
      <c r="OHV6" s="210"/>
      <c r="OHW6" s="210"/>
      <c r="OHX6" s="210"/>
      <c r="OHY6" s="210"/>
      <c r="OHZ6" s="210"/>
      <c r="OIA6" s="210"/>
      <c r="OIB6" s="210"/>
      <c r="OIC6" s="210"/>
      <c r="OID6" s="210"/>
      <c r="OIE6" s="210"/>
      <c r="OIF6" s="210"/>
      <c r="OIG6" s="210"/>
      <c r="OIH6" s="210"/>
      <c r="OII6" s="210"/>
      <c r="OIJ6" s="210"/>
      <c r="OIK6" s="208"/>
      <c r="OIL6" s="210"/>
      <c r="OIM6" s="210"/>
      <c r="OIN6" s="210"/>
      <c r="OIO6" s="210"/>
      <c r="OIP6" s="210"/>
      <c r="OIQ6" s="210"/>
      <c r="OIR6" s="210"/>
      <c r="OIS6" s="210"/>
      <c r="OIT6" s="210"/>
      <c r="OIU6" s="210"/>
      <c r="OIV6" s="210"/>
      <c r="OIW6" s="210"/>
      <c r="OIX6" s="210"/>
      <c r="OIY6" s="210"/>
      <c r="OIZ6" s="210"/>
      <c r="OJA6" s="208"/>
      <c r="OJB6" s="210"/>
      <c r="OJC6" s="210"/>
      <c r="OJD6" s="210"/>
      <c r="OJE6" s="210"/>
      <c r="OJF6" s="210"/>
      <c r="OJG6" s="210"/>
      <c r="OJH6" s="210"/>
      <c r="OJI6" s="210"/>
      <c r="OJJ6" s="210"/>
      <c r="OJK6" s="210"/>
      <c r="OJL6" s="210"/>
      <c r="OJM6" s="210"/>
      <c r="OJN6" s="210"/>
      <c r="OJO6" s="210"/>
      <c r="OJP6" s="210"/>
      <c r="OJQ6" s="208"/>
      <c r="OJR6" s="210"/>
      <c r="OJS6" s="210"/>
      <c r="OJT6" s="210"/>
      <c r="OJU6" s="210"/>
      <c r="OJV6" s="210"/>
      <c r="OJW6" s="210"/>
      <c r="OJX6" s="210"/>
      <c r="OJY6" s="210"/>
      <c r="OJZ6" s="210"/>
      <c r="OKA6" s="210"/>
      <c r="OKB6" s="210"/>
      <c r="OKC6" s="210"/>
      <c r="OKD6" s="210"/>
      <c r="OKE6" s="210"/>
      <c r="OKF6" s="210"/>
      <c r="OKG6" s="208"/>
      <c r="OKH6" s="210"/>
      <c r="OKI6" s="210"/>
      <c r="OKJ6" s="210"/>
      <c r="OKK6" s="210"/>
      <c r="OKL6" s="210"/>
      <c r="OKM6" s="210"/>
      <c r="OKN6" s="210"/>
      <c r="OKO6" s="210"/>
      <c r="OKP6" s="210"/>
      <c r="OKQ6" s="210"/>
      <c r="OKR6" s="210"/>
      <c r="OKS6" s="210"/>
      <c r="OKT6" s="210"/>
      <c r="OKU6" s="210"/>
      <c r="OKV6" s="210"/>
      <c r="OKW6" s="208"/>
      <c r="OKX6" s="210"/>
      <c r="OKY6" s="210"/>
      <c r="OKZ6" s="210"/>
      <c r="OLA6" s="210"/>
      <c r="OLB6" s="210"/>
      <c r="OLC6" s="210"/>
      <c r="OLD6" s="210"/>
      <c r="OLE6" s="210"/>
      <c r="OLF6" s="210"/>
      <c r="OLG6" s="210"/>
      <c r="OLH6" s="210"/>
      <c r="OLI6" s="210"/>
      <c r="OLJ6" s="210"/>
      <c r="OLK6" s="210"/>
      <c r="OLL6" s="210"/>
      <c r="OLM6" s="208"/>
      <c r="OLN6" s="210"/>
      <c r="OLO6" s="210"/>
      <c r="OLP6" s="210"/>
      <c r="OLQ6" s="210"/>
      <c r="OLR6" s="210"/>
      <c r="OLS6" s="210"/>
      <c r="OLT6" s="210"/>
      <c r="OLU6" s="210"/>
      <c r="OLV6" s="210"/>
      <c r="OLW6" s="210"/>
      <c r="OLX6" s="210"/>
      <c r="OLY6" s="210"/>
      <c r="OLZ6" s="210"/>
      <c r="OMA6" s="210"/>
      <c r="OMB6" s="210"/>
      <c r="OMC6" s="208"/>
      <c r="OMD6" s="210"/>
      <c r="OME6" s="210"/>
      <c r="OMF6" s="210"/>
      <c r="OMG6" s="210"/>
      <c r="OMH6" s="210"/>
      <c r="OMI6" s="210"/>
      <c r="OMJ6" s="210"/>
      <c r="OMK6" s="210"/>
      <c r="OML6" s="210"/>
      <c r="OMM6" s="210"/>
      <c r="OMN6" s="210"/>
      <c r="OMO6" s="210"/>
      <c r="OMP6" s="210"/>
      <c r="OMQ6" s="210"/>
      <c r="OMR6" s="210"/>
      <c r="OMS6" s="208"/>
      <c r="OMT6" s="210"/>
      <c r="OMU6" s="210"/>
      <c r="OMV6" s="210"/>
      <c r="OMW6" s="210"/>
      <c r="OMX6" s="210"/>
      <c r="OMY6" s="210"/>
      <c r="OMZ6" s="210"/>
      <c r="ONA6" s="210"/>
      <c r="ONB6" s="210"/>
      <c r="ONC6" s="210"/>
      <c r="OND6" s="210"/>
      <c r="ONE6" s="210"/>
      <c r="ONF6" s="210"/>
      <c r="ONG6" s="210"/>
      <c r="ONH6" s="210"/>
      <c r="ONI6" s="208"/>
      <c r="ONJ6" s="210"/>
      <c r="ONK6" s="210"/>
      <c r="ONL6" s="210"/>
      <c r="ONM6" s="210"/>
      <c r="ONN6" s="210"/>
      <c r="ONO6" s="210"/>
      <c r="ONP6" s="210"/>
      <c r="ONQ6" s="210"/>
      <c r="ONR6" s="210"/>
      <c r="ONS6" s="210"/>
      <c r="ONT6" s="210"/>
      <c r="ONU6" s="210"/>
      <c r="ONV6" s="210"/>
      <c r="ONW6" s="210"/>
      <c r="ONX6" s="210"/>
      <c r="ONY6" s="208"/>
      <c r="ONZ6" s="210"/>
      <c r="OOA6" s="210"/>
      <c r="OOB6" s="210"/>
      <c r="OOC6" s="210"/>
      <c r="OOD6" s="210"/>
      <c r="OOE6" s="210"/>
      <c r="OOF6" s="210"/>
      <c r="OOG6" s="210"/>
      <c r="OOH6" s="210"/>
      <c r="OOI6" s="210"/>
      <c r="OOJ6" s="210"/>
      <c r="OOK6" s="210"/>
      <c r="OOL6" s="210"/>
      <c r="OOM6" s="210"/>
      <c r="OON6" s="210"/>
      <c r="OOO6" s="208"/>
      <c r="OOP6" s="210"/>
      <c r="OOQ6" s="210"/>
      <c r="OOR6" s="210"/>
      <c r="OOS6" s="210"/>
      <c r="OOT6" s="210"/>
      <c r="OOU6" s="210"/>
      <c r="OOV6" s="210"/>
      <c r="OOW6" s="210"/>
      <c r="OOX6" s="210"/>
      <c r="OOY6" s="210"/>
      <c r="OOZ6" s="210"/>
      <c r="OPA6" s="210"/>
      <c r="OPB6" s="210"/>
      <c r="OPC6" s="210"/>
      <c r="OPD6" s="210"/>
      <c r="OPE6" s="208"/>
      <c r="OPF6" s="210"/>
      <c r="OPG6" s="210"/>
      <c r="OPH6" s="210"/>
      <c r="OPI6" s="210"/>
      <c r="OPJ6" s="210"/>
      <c r="OPK6" s="210"/>
      <c r="OPL6" s="210"/>
      <c r="OPM6" s="210"/>
      <c r="OPN6" s="210"/>
      <c r="OPO6" s="210"/>
      <c r="OPP6" s="210"/>
      <c r="OPQ6" s="210"/>
      <c r="OPR6" s="210"/>
      <c r="OPS6" s="210"/>
      <c r="OPT6" s="210"/>
      <c r="OPU6" s="208"/>
      <c r="OPV6" s="210"/>
      <c r="OPW6" s="210"/>
      <c r="OPX6" s="210"/>
      <c r="OPY6" s="210"/>
      <c r="OPZ6" s="210"/>
      <c r="OQA6" s="210"/>
      <c r="OQB6" s="210"/>
      <c r="OQC6" s="210"/>
      <c r="OQD6" s="210"/>
      <c r="OQE6" s="210"/>
      <c r="OQF6" s="210"/>
      <c r="OQG6" s="210"/>
      <c r="OQH6" s="210"/>
      <c r="OQI6" s="210"/>
      <c r="OQJ6" s="210"/>
      <c r="OQK6" s="208"/>
      <c r="OQL6" s="210"/>
      <c r="OQM6" s="210"/>
      <c r="OQN6" s="210"/>
      <c r="OQO6" s="210"/>
      <c r="OQP6" s="210"/>
      <c r="OQQ6" s="210"/>
      <c r="OQR6" s="210"/>
      <c r="OQS6" s="210"/>
      <c r="OQT6" s="210"/>
      <c r="OQU6" s="210"/>
      <c r="OQV6" s="210"/>
      <c r="OQW6" s="210"/>
      <c r="OQX6" s="210"/>
      <c r="OQY6" s="210"/>
      <c r="OQZ6" s="210"/>
      <c r="ORA6" s="208"/>
      <c r="ORB6" s="210"/>
      <c r="ORC6" s="210"/>
      <c r="ORD6" s="210"/>
      <c r="ORE6" s="210"/>
      <c r="ORF6" s="210"/>
      <c r="ORG6" s="210"/>
      <c r="ORH6" s="210"/>
      <c r="ORI6" s="210"/>
      <c r="ORJ6" s="210"/>
      <c r="ORK6" s="210"/>
      <c r="ORL6" s="210"/>
      <c r="ORM6" s="210"/>
      <c r="ORN6" s="210"/>
      <c r="ORO6" s="210"/>
      <c r="ORP6" s="210"/>
      <c r="ORQ6" s="208"/>
      <c r="ORR6" s="210"/>
      <c r="ORS6" s="210"/>
      <c r="ORT6" s="210"/>
      <c r="ORU6" s="210"/>
      <c r="ORV6" s="210"/>
      <c r="ORW6" s="210"/>
      <c r="ORX6" s="210"/>
      <c r="ORY6" s="210"/>
      <c r="ORZ6" s="210"/>
      <c r="OSA6" s="210"/>
      <c r="OSB6" s="210"/>
      <c r="OSC6" s="210"/>
      <c r="OSD6" s="210"/>
      <c r="OSE6" s="210"/>
      <c r="OSF6" s="210"/>
      <c r="OSG6" s="208"/>
      <c r="OSH6" s="210"/>
      <c r="OSI6" s="210"/>
      <c r="OSJ6" s="210"/>
      <c r="OSK6" s="210"/>
      <c r="OSL6" s="210"/>
      <c r="OSM6" s="210"/>
      <c r="OSN6" s="210"/>
      <c r="OSO6" s="210"/>
      <c r="OSP6" s="210"/>
      <c r="OSQ6" s="210"/>
      <c r="OSR6" s="210"/>
      <c r="OSS6" s="210"/>
      <c r="OST6" s="210"/>
      <c r="OSU6" s="210"/>
      <c r="OSV6" s="210"/>
      <c r="OSW6" s="208"/>
      <c r="OSX6" s="210"/>
      <c r="OSY6" s="210"/>
      <c r="OSZ6" s="210"/>
      <c r="OTA6" s="210"/>
      <c r="OTB6" s="210"/>
      <c r="OTC6" s="210"/>
      <c r="OTD6" s="210"/>
      <c r="OTE6" s="210"/>
      <c r="OTF6" s="210"/>
      <c r="OTG6" s="210"/>
      <c r="OTH6" s="210"/>
      <c r="OTI6" s="210"/>
      <c r="OTJ6" s="210"/>
      <c r="OTK6" s="210"/>
      <c r="OTL6" s="210"/>
      <c r="OTM6" s="208"/>
      <c r="OTN6" s="210"/>
      <c r="OTO6" s="210"/>
      <c r="OTP6" s="210"/>
      <c r="OTQ6" s="210"/>
      <c r="OTR6" s="210"/>
      <c r="OTS6" s="210"/>
      <c r="OTT6" s="210"/>
      <c r="OTU6" s="210"/>
      <c r="OTV6" s="210"/>
      <c r="OTW6" s="210"/>
      <c r="OTX6" s="210"/>
      <c r="OTY6" s="210"/>
      <c r="OTZ6" s="210"/>
      <c r="OUA6" s="210"/>
      <c r="OUB6" s="210"/>
      <c r="OUC6" s="208"/>
      <c r="OUD6" s="210"/>
      <c r="OUE6" s="210"/>
      <c r="OUF6" s="210"/>
      <c r="OUG6" s="210"/>
      <c r="OUH6" s="210"/>
      <c r="OUI6" s="210"/>
      <c r="OUJ6" s="210"/>
      <c r="OUK6" s="210"/>
      <c r="OUL6" s="210"/>
      <c r="OUM6" s="210"/>
      <c r="OUN6" s="210"/>
      <c r="OUO6" s="210"/>
      <c r="OUP6" s="210"/>
      <c r="OUQ6" s="210"/>
      <c r="OUR6" s="210"/>
      <c r="OUS6" s="208"/>
      <c r="OUT6" s="210"/>
      <c r="OUU6" s="210"/>
      <c r="OUV6" s="210"/>
      <c r="OUW6" s="210"/>
      <c r="OUX6" s="210"/>
      <c r="OUY6" s="210"/>
      <c r="OUZ6" s="210"/>
      <c r="OVA6" s="210"/>
      <c r="OVB6" s="210"/>
      <c r="OVC6" s="210"/>
      <c r="OVD6" s="210"/>
      <c r="OVE6" s="210"/>
      <c r="OVF6" s="210"/>
      <c r="OVG6" s="210"/>
      <c r="OVH6" s="210"/>
      <c r="OVI6" s="208"/>
      <c r="OVJ6" s="210"/>
      <c r="OVK6" s="210"/>
      <c r="OVL6" s="210"/>
      <c r="OVM6" s="210"/>
      <c r="OVN6" s="210"/>
      <c r="OVO6" s="210"/>
      <c r="OVP6" s="210"/>
      <c r="OVQ6" s="210"/>
      <c r="OVR6" s="210"/>
      <c r="OVS6" s="210"/>
      <c r="OVT6" s="210"/>
      <c r="OVU6" s="210"/>
      <c r="OVV6" s="210"/>
      <c r="OVW6" s="210"/>
      <c r="OVX6" s="210"/>
      <c r="OVY6" s="208"/>
      <c r="OVZ6" s="210"/>
      <c r="OWA6" s="210"/>
      <c r="OWB6" s="210"/>
      <c r="OWC6" s="210"/>
      <c r="OWD6" s="210"/>
      <c r="OWE6" s="210"/>
      <c r="OWF6" s="210"/>
      <c r="OWG6" s="210"/>
      <c r="OWH6" s="210"/>
      <c r="OWI6" s="210"/>
      <c r="OWJ6" s="210"/>
      <c r="OWK6" s="210"/>
      <c r="OWL6" s="210"/>
      <c r="OWM6" s="210"/>
      <c r="OWN6" s="210"/>
      <c r="OWO6" s="208"/>
      <c r="OWP6" s="210"/>
      <c r="OWQ6" s="210"/>
      <c r="OWR6" s="210"/>
      <c r="OWS6" s="210"/>
      <c r="OWT6" s="210"/>
      <c r="OWU6" s="210"/>
      <c r="OWV6" s="210"/>
      <c r="OWW6" s="210"/>
      <c r="OWX6" s="210"/>
      <c r="OWY6" s="210"/>
      <c r="OWZ6" s="210"/>
      <c r="OXA6" s="210"/>
      <c r="OXB6" s="210"/>
      <c r="OXC6" s="210"/>
      <c r="OXD6" s="210"/>
      <c r="OXE6" s="208"/>
      <c r="OXF6" s="210"/>
      <c r="OXG6" s="210"/>
      <c r="OXH6" s="210"/>
      <c r="OXI6" s="210"/>
      <c r="OXJ6" s="210"/>
      <c r="OXK6" s="210"/>
      <c r="OXL6" s="210"/>
      <c r="OXM6" s="210"/>
      <c r="OXN6" s="210"/>
      <c r="OXO6" s="210"/>
      <c r="OXP6" s="210"/>
      <c r="OXQ6" s="210"/>
      <c r="OXR6" s="210"/>
      <c r="OXS6" s="210"/>
      <c r="OXT6" s="210"/>
      <c r="OXU6" s="208"/>
      <c r="OXV6" s="210"/>
      <c r="OXW6" s="210"/>
      <c r="OXX6" s="210"/>
      <c r="OXY6" s="210"/>
      <c r="OXZ6" s="210"/>
      <c r="OYA6" s="210"/>
      <c r="OYB6" s="210"/>
      <c r="OYC6" s="210"/>
      <c r="OYD6" s="210"/>
      <c r="OYE6" s="210"/>
      <c r="OYF6" s="210"/>
      <c r="OYG6" s="210"/>
      <c r="OYH6" s="210"/>
      <c r="OYI6" s="210"/>
      <c r="OYJ6" s="210"/>
      <c r="OYK6" s="208"/>
      <c r="OYL6" s="210"/>
      <c r="OYM6" s="210"/>
      <c r="OYN6" s="210"/>
      <c r="OYO6" s="210"/>
      <c r="OYP6" s="210"/>
      <c r="OYQ6" s="210"/>
      <c r="OYR6" s="210"/>
      <c r="OYS6" s="210"/>
      <c r="OYT6" s="210"/>
      <c r="OYU6" s="210"/>
      <c r="OYV6" s="210"/>
      <c r="OYW6" s="210"/>
      <c r="OYX6" s="210"/>
      <c r="OYY6" s="210"/>
      <c r="OYZ6" s="210"/>
      <c r="OZA6" s="208"/>
      <c r="OZB6" s="210"/>
      <c r="OZC6" s="210"/>
      <c r="OZD6" s="210"/>
      <c r="OZE6" s="210"/>
      <c r="OZF6" s="210"/>
      <c r="OZG6" s="210"/>
      <c r="OZH6" s="210"/>
      <c r="OZI6" s="210"/>
      <c r="OZJ6" s="210"/>
      <c r="OZK6" s="210"/>
      <c r="OZL6" s="210"/>
      <c r="OZM6" s="210"/>
      <c r="OZN6" s="210"/>
      <c r="OZO6" s="210"/>
      <c r="OZP6" s="210"/>
      <c r="OZQ6" s="208"/>
      <c r="OZR6" s="210"/>
      <c r="OZS6" s="210"/>
      <c r="OZT6" s="210"/>
      <c r="OZU6" s="210"/>
      <c r="OZV6" s="210"/>
      <c r="OZW6" s="210"/>
      <c r="OZX6" s="210"/>
      <c r="OZY6" s="210"/>
      <c r="OZZ6" s="210"/>
      <c r="PAA6" s="210"/>
      <c r="PAB6" s="210"/>
      <c r="PAC6" s="210"/>
      <c r="PAD6" s="210"/>
      <c r="PAE6" s="210"/>
      <c r="PAF6" s="210"/>
      <c r="PAG6" s="208"/>
      <c r="PAH6" s="210"/>
      <c r="PAI6" s="210"/>
      <c r="PAJ6" s="210"/>
      <c r="PAK6" s="210"/>
      <c r="PAL6" s="210"/>
      <c r="PAM6" s="210"/>
      <c r="PAN6" s="210"/>
      <c r="PAO6" s="210"/>
      <c r="PAP6" s="210"/>
      <c r="PAQ6" s="210"/>
      <c r="PAR6" s="210"/>
      <c r="PAS6" s="210"/>
      <c r="PAT6" s="210"/>
      <c r="PAU6" s="210"/>
      <c r="PAV6" s="210"/>
      <c r="PAW6" s="208"/>
      <c r="PAX6" s="210"/>
      <c r="PAY6" s="210"/>
      <c r="PAZ6" s="210"/>
      <c r="PBA6" s="210"/>
      <c r="PBB6" s="210"/>
      <c r="PBC6" s="210"/>
      <c r="PBD6" s="210"/>
      <c r="PBE6" s="210"/>
      <c r="PBF6" s="210"/>
      <c r="PBG6" s="210"/>
      <c r="PBH6" s="210"/>
      <c r="PBI6" s="210"/>
      <c r="PBJ6" s="210"/>
      <c r="PBK6" s="210"/>
      <c r="PBL6" s="210"/>
      <c r="PBM6" s="208"/>
      <c r="PBN6" s="210"/>
      <c r="PBO6" s="210"/>
      <c r="PBP6" s="210"/>
      <c r="PBQ6" s="210"/>
      <c r="PBR6" s="210"/>
      <c r="PBS6" s="210"/>
      <c r="PBT6" s="210"/>
      <c r="PBU6" s="210"/>
      <c r="PBV6" s="210"/>
      <c r="PBW6" s="210"/>
      <c r="PBX6" s="210"/>
      <c r="PBY6" s="210"/>
      <c r="PBZ6" s="210"/>
      <c r="PCA6" s="210"/>
      <c r="PCB6" s="210"/>
      <c r="PCC6" s="208"/>
      <c r="PCD6" s="210"/>
      <c r="PCE6" s="210"/>
      <c r="PCF6" s="210"/>
      <c r="PCG6" s="210"/>
      <c r="PCH6" s="210"/>
      <c r="PCI6" s="210"/>
      <c r="PCJ6" s="210"/>
      <c r="PCK6" s="210"/>
      <c r="PCL6" s="210"/>
      <c r="PCM6" s="210"/>
      <c r="PCN6" s="210"/>
      <c r="PCO6" s="210"/>
      <c r="PCP6" s="210"/>
      <c r="PCQ6" s="210"/>
      <c r="PCR6" s="210"/>
      <c r="PCS6" s="208"/>
      <c r="PCT6" s="210"/>
      <c r="PCU6" s="210"/>
      <c r="PCV6" s="210"/>
      <c r="PCW6" s="210"/>
      <c r="PCX6" s="210"/>
      <c r="PCY6" s="210"/>
      <c r="PCZ6" s="210"/>
      <c r="PDA6" s="210"/>
      <c r="PDB6" s="210"/>
      <c r="PDC6" s="210"/>
      <c r="PDD6" s="210"/>
      <c r="PDE6" s="210"/>
      <c r="PDF6" s="210"/>
      <c r="PDG6" s="210"/>
      <c r="PDH6" s="210"/>
      <c r="PDI6" s="208"/>
      <c r="PDJ6" s="210"/>
      <c r="PDK6" s="210"/>
      <c r="PDL6" s="210"/>
      <c r="PDM6" s="210"/>
      <c r="PDN6" s="210"/>
      <c r="PDO6" s="210"/>
      <c r="PDP6" s="210"/>
      <c r="PDQ6" s="210"/>
      <c r="PDR6" s="210"/>
      <c r="PDS6" s="210"/>
      <c r="PDT6" s="210"/>
      <c r="PDU6" s="210"/>
      <c r="PDV6" s="210"/>
      <c r="PDW6" s="210"/>
      <c r="PDX6" s="210"/>
      <c r="PDY6" s="208"/>
      <c r="PDZ6" s="210"/>
      <c r="PEA6" s="210"/>
      <c r="PEB6" s="210"/>
      <c r="PEC6" s="210"/>
      <c r="PED6" s="210"/>
      <c r="PEE6" s="210"/>
      <c r="PEF6" s="210"/>
      <c r="PEG6" s="210"/>
      <c r="PEH6" s="210"/>
      <c r="PEI6" s="210"/>
      <c r="PEJ6" s="210"/>
      <c r="PEK6" s="210"/>
      <c r="PEL6" s="210"/>
      <c r="PEM6" s="210"/>
      <c r="PEN6" s="210"/>
      <c r="PEO6" s="208"/>
      <c r="PEP6" s="210"/>
      <c r="PEQ6" s="210"/>
      <c r="PER6" s="210"/>
      <c r="PES6" s="210"/>
      <c r="PET6" s="210"/>
      <c r="PEU6" s="210"/>
      <c r="PEV6" s="210"/>
      <c r="PEW6" s="210"/>
      <c r="PEX6" s="210"/>
      <c r="PEY6" s="210"/>
      <c r="PEZ6" s="210"/>
      <c r="PFA6" s="210"/>
      <c r="PFB6" s="210"/>
      <c r="PFC6" s="210"/>
      <c r="PFD6" s="210"/>
      <c r="PFE6" s="208"/>
      <c r="PFF6" s="210"/>
      <c r="PFG6" s="210"/>
      <c r="PFH6" s="210"/>
      <c r="PFI6" s="210"/>
      <c r="PFJ6" s="210"/>
      <c r="PFK6" s="210"/>
      <c r="PFL6" s="210"/>
      <c r="PFM6" s="210"/>
      <c r="PFN6" s="210"/>
      <c r="PFO6" s="210"/>
      <c r="PFP6" s="210"/>
      <c r="PFQ6" s="210"/>
      <c r="PFR6" s="210"/>
      <c r="PFS6" s="210"/>
      <c r="PFT6" s="210"/>
      <c r="PFU6" s="208"/>
      <c r="PFV6" s="210"/>
      <c r="PFW6" s="210"/>
      <c r="PFX6" s="210"/>
      <c r="PFY6" s="210"/>
      <c r="PFZ6" s="210"/>
      <c r="PGA6" s="210"/>
      <c r="PGB6" s="210"/>
      <c r="PGC6" s="210"/>
      <c r="PGD6" s="210"/>
      <c r="PGE6" s="210"/>
      <c r="PGF6" s="210"/>
      <c r="PGG6" s="210"/>
      <c r="PGH6" s="210"/>
      <c r="PGI6" s="210"/>
      <c r="PGJ6" s="210"/>
      <c r="PGK6" s="208"/>
      <c r="PGL6" s="210"/>
      <c r="PGM6" s="210"/>
      <c r="PGN6" s="210"/>
      <c r="PGO6" s="210"/>
      <c r="PGP6" s="210"/>
      <c r="PGQ6" s="210"/>
      <c r="PGR6" s="210"/>
      <c r="PGS6" s="210"/>
      <c r="PGT6" s="210"/>
      <c r="PGU6" s="210"/>
      <c r="PGV6" s="210"/>
      <c r="PGW6" s="210"/>
      <c r="PGX6" s="210"/>
      <c r="PGY6" s="210"/>
      <c r="PGZ6" s="210"/>
      <c r="PHA6" s="208"/>
      <c r="PHB6" s="210"/>
      <c r="PHC6" s="210"/>
      <c r="PHD6" s="210"/>
      <c r="PHE6" s="210"/>
      <c r="PHF6" s="210"/>
      <c r="PHG6" s="210"/>
      <c r="PHH6" s="210"/>
      <c r="PHI6" s="210"/>
      <c r="PHJ6" s="210"/>
      <c r="PHK6" s="210"/>
      <c r="PHL6" s="210"/>
      <c r="PHM6" s="210"/>
      <c r="PHN6" s="210"/>
      <c r="PHO6" s="210"/>
      <c r="PHP6" s="210"/>
      <c r="PHQ6" s="208"/>
      <c r="PHR6" s="210"/>
      <c r="PHS6" s="210"/>
      <c r="PHT6" s="210"/>
      <c r="PHU6" s="210"/>
      <c r="PHV6" s="210"/>
      <c r="PHW6" s="210"/>
      <c r="PHX6" s="210"/>
      <c r="PHY6" s="210"/>
      <c r="PHZ6" s="210"/>
      <c r="PIA6" s="210"/>
      <c r="PIB6" s="210"/>
      <c r="PIC6" s="210"/>
      <c r="PID6" s="210"/>
      <c r="PIE6" s="210"/>
      <c r="PIF6" s="210"/>
      <c r="PIG6" s="208"/>
      <c r="PIH6" s="210"/>
      <c r="PII6" s="210"/>
      <c r="PIJ6" s="210"/>
      <c r="PIK6" s="210"/>
      <c r="PIL6" s="210"/>
      <c r="PIM6" s="210"/>
      <c r="PIN6" s="210"/>
      <c r="PIO6" s="210"/>
      <c r="PIP6" s="210"/>
      <c r="PIQ6" s="210"/>
      <c r="PIR6" s="210"/>
      <c r="PIS6" s="210"/>
      <c r="PIT6" s="210"/>
      <c r="PIU6" s="210"/>
      <c r="PIV6" s="210"/>
      <c r="PIW6" s="208"/>
      <c r="PIX6" s="210"/>
      <c r="PIY6" s="210"/>
      <c r="PIZ6" s="210"/>
      <c r="PJA6" s="210"/>
      <c r="PJB6" s="210"/>
      <c r="PJC6" s="210"/>
      <c r="PJD6" s="210"/>
      <c r="PJE6" s="210"/>
      <c r="PJF6" s="210"/>
      <c r="PJG6" s="210"/>
      <c r="PJH6" s="210"/>
      <c r="PJI6" s="210"/>
      <c r="PJJ6" s="210"/>
      <c r="PJK6" s="210"/>
      <c r="PJL6" s="210"/>
      <c r="PJM6" s="208"/>
      <c r="PJN6" s="210"/>
      <c r="PJO6" s="210"/>
      <c r="PJP6" s="210"/>
      <c r="PJQ6" s="210"/>
      <c r="PJR6" s="210"/>
      <c r="PJS6" s="210"/>
      <c r="PJT6" s="210"/>
      <c r="PJU6" s="210"/>
      <c r="PJV6" s="210"/>
      <c r="PJW6" s="210"/>
      <c r="PJX6" s="210"/>
      <c r="PJY6" s="210"/>
      <c r="PJZ6" s="210"/>
      <c r="PKA6" s="210"/>
      <c r="PKB6" s="210"/>
      <c r="PKC6" s="208"/>
      <c r="PKD6" s="210"/>
      <c r="PKE6" s="210"/>
      <c r="PKF6" s="210"/>
      <c r="PKG6" s="210"/>
      <c r="PKH6" s="210"/>
      <c r="PKI6" s="210"/>
      <c r="PKJ6" s="210"/>
      <c r="PKK6" s="210"/>
      <c r="PKL6" s="210"/>
      <c r="PKM6" s="210"/>
      <c r="PKN6" s="210"/>
      <c r="PKO6" s="210"/>
      <c r="PKP6" s="210"/>
      <c r="PKQ6" s="210"/>
      <c r="PKR6" s="210"/>
      <c r="PKS6" s="208"/>
      <c r="PKT6" s="210"/>
      <c r="PKU6" s="210"/>
      <c r="PKV6" s="210"/>
      <c r="PKW6" s="210"/>
      <c r="PKX6" s="210"/>
      <c r="PKY6" s="210"/>
      <c r="PKZ6" s="210"/>
      <c r="PLA6" s="210"/>
      <c r="PLB6" s="210"/>
      <c r="PLC6" s="210"/>
      <c r="PLD6" s="210"/>
      <c r="PLE6" s="210"/>
      <c r="PLF6" s="210"/>
      <c r="PLG6" s="210"/>
      <c r="PLH6" s="210"/>
      <c r="PLI6" s="208"/>
      <c r="PLJ6" s="210"/>
      <c r="PLK6" s="210"/>
      <c r="PLL6" s="210"/>
      <c r="PLM6" s="210"/>
      <c r="PLN6" s="210"/>
      <c r="PLO6" s="210"/>
      <c r="PLP6" s="210"/>
      <c r="PLQ6" s="210"/>
      <c r="PLR6" s="210"/>
      <c r="PLS6" s="210"/>
      <c r="PLT6" s="210"/>
      <c r="PLU6" s="210"/>
      <c r="PLV6" s="210"/>
      <c r="PLW6" s="210"/>
      <c r="PLX6" s="210"/>
      <c r="PLY6" s="208"/>
      <c r="PLZ6" s="210"/>
      <c r="PMA6" s="210"/>
      <c r="PMB6" s="210"/>
      <c r="PMC6" s="210"/>
      <c r="PMD6" s="210"/>
      <c r="PME6" s="210"/>
      <c r="PMF6" s="210"/>
      <c r="PMG6" s="210"/>
      <c r="PMH6" s="210"/>
      <c r="PMI6" s="210"/>
      <c r="PMJ6" s="210"/>
      <c r="PMK6" s="210"/>
      <c r="PML6" s="210"/>
      <c r="PMM6" s="210"/>
      <c r="PMN6" s="210"/>
      <c r="PMO6" s="208"/>
      <c r="PMP6" s="210"/>
      <c r="PMQ6" s="210"/>
      <c r="PMR6" s="210"/>
      <c r="PMS6" s="210"/>
      <c r="PMT6" s="210"/>
      <c r="PMU6" s="210"/>
      <c r="PMV6" s="210"/>
      <c r="PMW6" s="210"/>
      <c r="PMX6" s="210"/>
      <c r="PMY6" s="210"/>
      <c r="PMZ6" s="210"/>
      <c r="PNA6" s="210"/>
      <c r="PNB6" s="210"/>
      <c r="PNC6" s="210"/>
      <c r="PND6" s="210"/>
      <c r="PNE6" s="208"/>
      <c r="PNF6" s="210"/>
      <c r="PNG6" s="210"/>
      <c r="PNH6" s="210"/>
      <c r="PNI6" s="210"/>
      <c r="PNJ6" s="210"/>
      <c r="PNK6" s="210"/>
      <c r="PNL6" s="210"/>
      <c r="PNM6" s="210"/>
      <c r="PNN6" s="210"/>
      <c r="PNO6" s="210"/>
      <c r="PNP6" s="210"/>
      <c r="PNQ6" s="210"/>
      <c r="PNR6" s="210"/>
      <c r="PNS6" s="210"/>
      <c r="PNT6" s="210"/>
      <c r="PNU6" s="208"/>
      <c r="PNV6" s="210"/>
      <c r="PNW6" s="210"/>
      <c r="PNX6" s="210"/>
      <c r="PNY6" s="210"/>
      <c r="PNZ6" s="210"/>
      <c r="POA6" s="210"/>
      <c r="POB6" s="210"/>
      <c r="POC6" s="210"/>
      <c r="POD6" s="210"/>
      <c r="POE6" s="210"/>
      <c r="POF6" s="210"/>
      <c r="POG6" s="210"/>
      <c r="POH6" s="210"/>
      <c r="POI6" s="210"/>
      <c r="POJ6" s="210"/>
      <c r="POK6" s="208"/>
      <c r="POL6" s="210"/>
      <c r="POM6" s="210"/>
      <c r="PON6" s="210"/>
      <c r="POO6" s="210"/>
      <c r="POP6" s="210"/>
      <c r="POQ6" s="210"/>
      <c r="POR6" s="210"/>
      <c r="POS6" s="210"/>
      <c r="POT6" s="210"/>
      <c r="POU6" s="210"/>
      <c r="POV6" s="210"/>
      <c r="POW6" s="210"/>
      <c r="POX6" s="210"/>
      <c r="POY6" s="210"/>
      <c r="POZ6" s="210"/>
      <c r="PPA6" s="208"/>
      <c r="PPB6" s="210"/>
      <c r="PPC6" s="210"/>
      <c r="PPD6" s="210"/>
      <c r="PPE6" s="210"/>
      <c r="PPF6" s="210"/>
      <c r="PPG6" s="210"/>
      <c r="PPH6" s="210"/>
      <c r="PPI6" s="210"/>
      <c r="PPJ6" s="210"/>
      <c r="PPK6" s="210"/>
      <c r="PPL6" s="210"/>
      <c r="PPM6" s="210"/>
      <c r="PPN6" s="210"/>
      <c r="PPO6" s="210"/>
      <c r="PPP6" s="210"/>
      <c r="PPQ6" s="208"/>
      <c r="PPR6" s="210"/>
      <c r="PPS6" s="210"/>
      <c r="PPT6" s="210"/>
      <c r="PPU6" s="210"/>
      <c r="PPV6" s="210"/>
      <c r="PPW6" s="210"/>
      <c r="PPX6" s="210"/>
      <c r="PPY6" s="210"/>
      <c r="PPZ6" s="210"/>
      <c r="PQA6" s="210"/>
      <c r="PQB6" s="210"/>
      <c r="PQC6" s="210"/>
      <c r="PQD6" s="210"/>
      <c r="PQE6" s="210"/>
      <c r="PQF6" s="210"/>
      <c r="PQG6" s="208"/>
      <c r="PQH6" s="210"/>
      <c r="PQI6" s="210"/>
      <c r="PQJ6" s="210"/>
      <c r="PQK6" s="210"/>
      <c r="PQL6" s="210"/>
      <c r="PQM6" s="210"/>
      <c r="PQN6" s="210"/>
      <c r="PQO6" s="210"/>
      <c r="PQP6" s="210"/>
      <c r="PQQ6" s="210"/>
      <c r="PQR6" s="210"/>
      <c r="PQS6" s="210"/>
      <c r="PQT6" s="210"/>
      <c r="PQU6" s="210"/>
      <c r="PQV6" s="210"/>
      <c r="PQW6" s="208"/>
      <c r="PQX6" s="210"/>
      <c r="PQY6" s="210"/>
      <c r="PQZ6" s="210"/>
      <c r="PRA6" s="210"/>
      <c r="PRB6" s="210"/>
      <c r="PRC6" s="210"/>
      <c r="PRD6" s="210"/>
      <c r="PRE6" s="210"/>
      <c r="PRF6" s="210"/>
      <c r="PRG6" s="210"/>
      <c r="PRH6" s="210"/>
      <c r="PRI6" s="210"/>
      <c r="PRJ6" s="210"/>
      <c r="PRK6" s="210"/>
      <c r="PRL6" s="210"/>
      <c r="PRM6" s="208"/>
      <c r="PRN6" s="210"/>
      <c r="PRO6" s="210"/>
      <c r="PRP6" s="210"/>
      <c r="PRQ6" s="210"/>
      <c r="PRR6" s="210"/>
      <c r="PRS6" s="210"/>
      <c r="PRT6" s="210"/>
      <c r="PRU6" s="210"/>
      <c r="PRV6" s="210"/>
      <c r="PRW6" s="210"/>
      <c r="PRX6" s="210"/>
      <c r="PRY6" s="210"/>
      <c r="PRZ6" s="210"/>
      <c r="PSA6" s="210"/>
      <c r="PSB6" s="210"/>
      <c r="PSC6" s="208"/>
      <c r="PSD6" s="210"/>
      <c r="PSE6" s="210"/>
      <c r="PSF6" s="210"/>
      <c r="PSG6" s="210"/>
      <c r="PSH6" s="210"/>
      <c r="PSI6" s="210"/>
      <c r="PSJ6" s="210"/>
      <c r="PSK6" s="210"/>
      <c r="PSL6" s="210"/>
      <c r="PSM6" s="210"/>
      <c r="PSN6" s="210"/>
      <c r="PSO6" s="210"/>
      <c r="PSP6" s="210"/>
      <c r="PSQ6" s="210"/>
      <c r="PSR6" s="210"/>
      <c r="PSS6" s="208"/>
      <c r="PST6" s="210"/>
      <c r="PSU6" s="210"/>
      <c r="PSV6" s="210"/>
      <c r="PSW6" s="210"/>
      <c r="PSX6" s="210"/>
      <c r="PSY6" s="210"/>
      <c r="PSZ6" s="210"/>
      <c r="PTA6" s="210"/>
      <c r="PTB6" s="210"/>
      <c r="PTC6" s="210"/>
      <c r="PTD6" s="210"/>
      <c r="PTE6" s="210"/>
      <c r="PTF6" s="210"/>
      <c r="PTG6" s="210"/>
      <c r="PTH6" s="210"/>
      <c r="PTI6" s="208"/>
      <c r="PTJ6" s="210"/>
      <c r="PTK6" s="210"/>
      <c r="PTL6" s="210"/>
      <c r="PTM6" s="210"/>
      <c r="PTN6" s="210"/>
      <c r="PTO6" s="210"/>
      <c r="PTP6" s="210"/>
      <c r="PTQ6" s="210"/>
      <c r="PTR6" s="210"/>
      <c r="PTS6" s="210"/>
      <c r="PTT6" s="210"/>
      <c r="PTU6" s="210"/>
      <c r="PTV6" s="210"/>
      <c r="PTW6" s="210"/>
      <c r="PTX6" s="210"/>
      <c r="PTY6" s="208"/>
      <c r="PTZ6" s="210"/>
      <c r="PUA6" s="210"/>
      <c r="PUB6" s="210"/>
      <c r="PUC6" s="210"/>
      <c r="PUD6" s="210"/>
      <c r="PUE6" s="210"/>
      <c r="PUF6" s="210"/>
      <c r="PUG6" s="210"/>
      <c r="PUH6" s="210"/>
      <c r="PUI6" s="210"/>
      <c r="PUJ6" s="210"/>
      <c r="PUK6" s="210"/>
      <c r="PUL6" s="210"/>
      <c r="PUM6" s="210"/>
      <c r="PUN6" s="210"/>
      <c r="PUO6" s="208"/>
      <c r="PUP6" s="210"/>
      <c r="PUQ6" s="210"/>
      <c r="PUR6" s="210"/>
      <c r="PUS6" s="210"/>
      <c r="PUT6" s="210"/>
      <c r="PUU6" s="210"/>
      <c r="PUV6" s="210"/>
      <c r="PUW6" s="210"/>
      <c r="PUX6" s="210"/>
      <c r="PUY6" s="210"/>
      <c r="PUZ6" s="210"/>
      <c r="PVA6" s="210"/>
      <c r="PVB6" s="210"/>
      <c r="PVC6" s="210"/>
      <c r="PVD6" s="210"/>
      <c r="PVE6" s="208"/>
      <c r="PVF6" s="210"/>
      <c r="PVG6" s="210"/>
      <c r="PVH6" s="210"/>
      <c r="PVI6" s="210"/>
      <c r="PVJ6" s="210"/>
      <c r="PVK6" s="210"/>
      <c r="PVL6" s="210"/>
      <c r="PVM6" s="210"/>
      <c r="PVN6" s="210"/>
      <c r="PVO6" s="210"/>
      <c r="PVP6" s="210"/>
      <c r="PVQ6" s="210"/>
      <c r="PVR6" s="210"/>
      <c r="PVS6" s="210"/>
      <c r="PVT6" s="210"/>
      <c r="PVU6" s="208"/>
      <c r="PVV6" s="210"/>
      <c r="PVW6" s="210"/>
      <c r="PVX6" s="210"/>
      <c r="PVY6" s="210"/>
      <c r="PVZ6" s="210"/>
      <c r="PWA6" s="210"/>
      <c r="PWB6" s="210"/>
      <c r="PWC6" s="210"/>
      <c r="PWD6" s="210"/>
      <c r="PWE6" s="210"/>
      <c r="PWF6" s="210"/>
      <c r="PWG6" s="210"/>
      <c r="PWH6" s="210"/>
      <c r="PWI6" s="210"/>
      <c r="PWJ6" s="210"/>
      <c r="PWK6" s="208"/>
      <c r="PWL6" s="210"/>
      <c r="PWM6" s="210"/>
      <c r="PWN6" s="210"/>
      <c r="PWO6" s="210"/>
      <c r="PWP6" s="210"/>
      <c r="PWQ6" s="210"/>
      <c r="PWR6" s="210"/>
      <c r="PWS6" s="210"/>
      <c r="PWT6" s="210"/>
      <c r="PWU6" s="210"/>
      <c r="PWV6" s="210"/>
      <c r="PWW6" s="210"/>
      <c r="PWX6" s="210"/>
      <c r="PWY6" s="210"/>
      <c r="PWZ6" s="210"/>
      <c r="PXA6" s="208"/>
      <c r="PXB6" s="210"/>
      <c r="PXC6" s="210"/>
      <c r="PXD6" s="210"/>
      <c r="PXE6" s="210"/>
      <c r="PXF6" s="210"/>
      <c r="PXG6" s="210"/>
      <c r="PXH6" s="210"/>
      <c r="PXI6" s="210"/>
      <c r="PXJ6" s="210"/>
      <c r="PXK6" s="210"/>
      <c r="PXL6" s="210"/>
      <c r="PXM6" s="210"/>
      <c r="PXN6" s="210"/>
      <c r="PXO6" s="210"/>
      <c r="PXP6" s="210"/>
      <c r="PXQ6" s="208"/>
      <c r="PXR6" s="210"/>
      <c r="PXS6" s="210"/>
      <c r="PXT6" s="210"/>
      <c r="PXU6" s="210"/>
      <c r="PXV6" s="210"/>
      <c r="PXW6" s="210"/>
      <c r="PXX6" s="210"/>
      <c r="PXY6" s="210"/>
      <c r="PXZ6" s="210"/>
      <c r="PYA6" s="210"/>
      <c r="PYB6" s="210"/>
      <c r="PYC6" s="210"/>
      <c r="PYD6" s="210"/>
      <c r="PYE6" s="210"/>
      <c r="PYF6" s="210"/>
      <c r="PYG6" s="208"/>
      <c r="PYH6" s="210"/>
      <c r="PYI6" s="210"/>
      <c r="PYJ6" s="210"/>
      <c r="PYK6" s="210"/>
      <c r="PYL6" s="210"/>
      <c r="PYM6" s="210"/>
      <c r="PYN6" s="210"/>
      <c r="PYO6" s="210"/>
      <c r="PYP6" s="210"/>
      <c r="PYQ6" s="210"/>
      <c r="PYR6" s="210"/>
      <c r="PYS6" s="210"/>
      <c r="PYT6" s="210"/>
      <c r="PYU6" s="210"/>
      <c r="PYV6" s="210"/>
      <c r="PYW6" s="208"/>
      <c r="PYX6" s="210"/>
      <c r="PYY6" s="210"/>
      <c r="PYZ6" s="210"/>
      <c r="PZA6" s="210"/>
      <c r="PZB6" s="210"/>
      <c r="PZC6" s="210"/>
      <c r="PZD6" s="210"/>
      <c r="PZE6" s="210"/>
      <c r="PZF6" s="210"/>
      <c r="PZG6" s="210"/>
      <c r="PZH6" s="210"/>
      <c r="PZI6" s="210"/>
      <c r="PZJ6" s="210"/>
      <c r="PZK6" s="210"/>
      <c r="PZL6" s="210"/>
      <c r="PZM6" s="208"/>
      <c r="PZN6" s="210"/>
      <c r="PZO6" s="210"/>
      <c r="PZP6" s="210"/>
      <c r="PZQ6" s="210"/>
      <c r="PZR6" s="210"/>
      <c r="PZS6" s="210"/>
      <c r="PZT6" s="210"/>
      <c r="PZU6" s="210"/>
      <c r="PZV6" s="210"/>
      <c r="PZW6" s="210"/>
      <c r="PZX6" s="210"/>
      <c r="PZY6" s="210"/>
      <c r="PZZ6" s="210"/>
      <c r="QAA6" s="210"/>
      <c r="QAB6" s="210"/>
      <c r="QAC6" s="208"/>
      <c r="QAD6" s="210"/>
      <c r="QAE6" s="210"/>
      <c r="QAF6" s="210"/>
      <c r="QAG6" s="210"/>
      <c r="QAH6" s="210"/>
      <c r="QAI6" s="210"/>
      <c r="QAJ6" s="210"/>
      <c r="QAK6" s="210"/>
      <c r="QAL6" s="210"/>
      <c r="QAM6" s="210"/>
      <c r="QAN6" s="210"/>
      <c r="QAO6" s="210"/>
      <c r="QAP6" s="210"/>
      <c r="QAQ6" s="210"/>
      <c r="QAR6" s="210"/>
      <c r="QAS6" s="208"/>
      <c r="QAT6" s="210"/>
      <c r="QAU6" s="210"/>
      <c r="QAV6" s="210"/>
      <c r="QAW6" s="210"/>
      <c r="QAX6" s="210"/>
      <c r="QAY6" s="210"/>
      <c r="QAZ6" s="210"/>
      <c r="QBA6" s="210"/>
      <c r="QBB6" s="210"/>
      <c r="QBC6" s="210"/>
      <c r="QBD6" s="210"/>
      <c r="QBE6" s="210"/>
      <c r="QBF6" s="210"/>
      <c r="QBG6" s="210"/>
      <c r="QBH6" s="210"/>
      <c r="QBI6" s="208"/>
      <c r="QBJ6" s="210"/>
      <c r="QBK6" s="210"/>
      <c r="QBL6" s="210"/>
      <c r="QBM6" s="210"/>
      <c r="QBN6" s="210"/>
      <c r="QBO6" s="210"/>
      <c r="QBP6" s="210"/>
      <c r="QBQ6" s="210"/>
      <c r="QBR6" s="210"/>
      <c r="QBS6" s="210"/>
      <c r="QBT6" s="210"/>
      <c r="QBU6" s="210"/>
      <c r="QBV6" s="210"/>
      <c r="QBW6" s="210"/>
      <c r="QBX6" s="210"/>
      <c r="QBY6" s="208"/>
      <c r="QBZ6" s="210"/>
      <c r="QCA6" s="210"/>
      <c r="QCB6" s="210"/>
      <c r="QCC6" s="210"/>
      <c r="QCD6" s="210"/>
      <c r="QCE6" s="210"/>
      <c r="QCF6" s="210"/>
      <c r="QCG6" s="210"/>
      <c r="QCH6" s="210"/>
      <c r="QCI6" s="210"/>
      <c r="QCJ6" s="210"/>
      <c r="QCK6" s="210"/>
      <c r="QCL6" s="210"/>
      <c r="QCM6" s="210"/>
      <c r="QCN6" s="210"/>
      <c r="QCO6" s="208"/>
      <c r="QCP6" s="210"/>
      <c r="QCQ6" s="210"/>
      <c r="QCR6" s="210"/>
      <c r="QCS6" s="210"/>
      <c r="QCT6" s="210"/>
      <c r="QCU6" s="210"/>
      <c r="QCV6" s="210"/>
      <c r="QCW6" s="210"/>
      <c r="QCX6" s="210"/>
      <c r="QCY6" s="210"/>
      <c r="QCZ6" s="210"/>
      <c r="QDA6" s="210"/>
      <c r="QDB6" s="210"/>
      <c r="QDC6" s="210"/>
      <c r="QDD6" s="210"/>
      <c r="QDE6" s="208"/>
      <c r="QDF6" s="210"/>
      <c r="QDG6" s="210"/>
      <c r="QDH6" s="210"/>
      <c r="QDI6" s="210"/>
      <c r="QDJ6" s="210"/>
      <c r="QDK6" s="210"/>
      <c r="QDL6" s="210"/>
      <c r="QDM6" s="210"/>
      <c r="QDN6" s="210"/>
      <c r="QDO6" s="210"/>
      <c r="QDP6" s="210"/>
      <c r="QDQ6" s="210"/>
      <c r="QDR6" s="210"/>
      <c r="QDS6" s="210"/>
      <c r="QDT6" s="210"/>
      <c r="QDU6" s="208"/>
      <c r="QDV6" s="210"/>
      <c r="QDW6" s="210"/>
      <c r="QDX6" s="210"/>
      <c r="QDY6" s="210"/>
      <c r="QDZ6" s="210"/>
      <c r="QEA6" s="210"/>
      <c r="QEB6" s="210"/>
      <c r="QEC6" s="210"/>
      <c r="QED6" s="210"/>
      <c r="QEE6" s="210"/>
      <c r="QEF6" s="210"/>
      <c r="QEG6" s="210"/>
      <c r="QEH6" s="210"/>
      <c r="QEI6" s="210"/>
      <c r="QEJ6" s="210"/>
      <c r="QEK6" s="208"/>
      <c r="QEL6" s="210"/>
      <c r="QEM6" s="210"/>
      <c r="QEN6" s="210"/>
      <c r="QEO6" s="210"/>
      <c r="QEP6" s="210"/>
      <c r="QEQ6" s="210"/>
      <c r="QER6" s="210"/>
      <c r="QES6" s="210"/>
      <c r="QET6" s="210"/>
      <c r="QEU6" s="210"/>
      <c r="QEV6" s="210"/>
      <c r="QEW6" s="210"/>
      <c r="QEX6" s="210"/>
      <c r="QEY6" s="210"/>
      <c r="QEZ6" s="210"/>
      <c r="QFA6" s="208"/>
      <c r="QFB6" s="210"/>
      <c r="QFC6" s="210"/>
      <c r="QFD6" s="210"/>
      <c r="QFE6" s="210"/>
      <c r="QFF6" s="210"/>
      <c r="QFG6" s="210"/>
      <c r="QFH6" s="210"/>
      <c r="QFI6" s="210"/>
      <c r="QFJ6" s="210"/>
      <c r="QFK6" s="210"/>
      <c r="QFL6" s="210"/>
      <c r="QFM6" s="210"/>
      <c r="QFN6" s="210"/>
      <c r="QFO6" s="210"/>
      <c r="QFP6" s="210"/>
      <c r="QFQ6" s="208"/>
      <c r="QFR6" s="210"/>
      <c r="QFS6" s="210"/>
      <c r="QFT6" s="210"/>
      <c r="QFU6" s="210"/>
      <c r="QFV6" s="210"/>
      <c r="QFW6" s="210"/>
      <c r="QFX6" s="210"/>
      <c r="QFY6" s="210"/>
      <c r="QFZ6" s="210"/>
      <c r="QGA6" s="210"/>
      <c r="QGB6" s="210"/>
      <c r="QGC6" s="210"/>
      <c r="QGD6" s="210"/>
      <c r="QGE6" s="210"/>
      <c r="QGF6" s="210"/>
      <c r="QGG6" s="208"/>
      <c r="QGH6" s="210"/>
      <c r="QGI6" s="210"/>
      <c r="QGJ6" s="210"/>
      <c r="QGK6" s="210"/>
      <c r="QGL6" s="210"/>
      <c r="QGM6" s="210"/>
      <c r="QGN6" s="210"/>
      <c r="QGO6" s="210"/>
      <c r="QGP6" s="210"/>
      <c r="QGQ6" s="210"/>
      <c r="QGR6" s="210"/>
      <c r="QGS6" s="210"/>
      <c r="QGT6" s="210"/>
      <c r="QGU6" s="210"/>
      <c r="QGV6" s="210"/>
      <c r="QGW6" s="208"/>
      <c r="QGX6" s="210"/>
      <c r="QGY6" s="210"/>
      <c r="QGZ6" s="210"/>
      <c r="QHA6" s="210"/>
      <c r="QHB6" s="210"/>
      <c r="QHC6" s="210"/>
      <c r="QHD6" s="210"/>
      <c r="QHE6" s="210"/>
      <c r="QHF6" s="210"/>
      <c r="QHG6" s="210"/>
      <c r="QHH6" s="210"/>
      <c r="QHI6" s="210"/>
      <c r="QHJ6" s="210"/>
      <c r="QHK6" s="210"/>
      <c r="QHL6" s="210"/>
      <c r="QHM6" s="208"/>
      <c r="QHN6" s="210"/>
      <c r="QHO6" s="210"/>
      <c r="QHP6" s="210"/>
      <c r="QHQ6" s="210"/>
      <c r="QHR6" s="210"/>
      <c r="QHS6" s="210"/>
      <c r="QHT6" s="210"/>
      <c r="QHU6" s="210"/>
      <c r="QHV6" s="210"/>
      <c r="QHW6" s="210"/>
      <c r="QHX6" s="210"/>
      <c r="QHY6" s="210"/>
      <c r="QHZ6" s="210"/>
      <c r="QIA6" s="210"/>
      <c r="QIB6" s="210"/>
      <c r="QIC6" s="208"/>
      <c r="QID6" s="210"/>
      <c r="QIE6" s="210"/>
      <c r="QIF6" s="210"/>
      <c r="QIG6" s="210"/>
      <c r="QIH6" s="210"/>
      <c r="QII6" s="210"/>
      <c r="QIJ6" s="210"/>
      <c r="QIK6" s="210"/>
      <c r="QIL6" s="210"/>
      <c r="QIM6" s="210"/>
      <c r="QIN6" s="210"/>
      <c r="QIO6" s="210"/>
      <c r="QIP6" s="210"/>
      <c r="QIQ6" s="210"/>
      <c r="QIR6" s="210"/>
      <c r="QIS6" s="208"/>
      <c r="QIT6" s="210"/>
      <c r="QIU6" s="210"/>
      <c r="QIV6" s="210"/>
      <c r="QIW6" s="210"/>
      <c r="QIX6" s="210"/>
      <c r="QIY6" s="210"/>
      <c r="QIZ6" s="210"/>
      <c r="QJA6" s="210"/>
      <c r="QJB6" s="210"/>
      <c r="QJC6" s="210"/>
      <c r="QJD6" s="210"/>
      <c r="QJE6" s="210"/>
      <c r="QJF6" s="210"/>
      <c r="QJG6" s="210"/>
      <c r="QJH6" s="210"/>
      <c r="QJI6" s="208"/>
      <c r="QJJ6" s="210"/>
      <c r="QJK6" s="210"/>
      <c r="QJL6" s="210"/>
      <c r="QJM6" s="210"/>
      <c r="QJN6" s="210"/>
      <c r="QJO6" s="210"/>
      <c r="QJP6" s="210"/>
      <c r="QJQ6" s="210"/>
      <c r="QJR6" s="210"/>
      <c r="QJS6" s="210"/>
      <c r="QJT6" s="210"/>
      <c r="QJU6" s="210"/>
      <c r="QJV6" s="210"/>
      <c r="QJW6" s="210"/>
      <c r="QJX6" s="210"/>
      <c r="QJY6" s="208"/>
      <c r="QJZ6" s="210"/>
      <c r="QKA6" s="210"/>
      <c r="QKB6" s="210"/>
      <c r="QKC6" s="210"/>
      <c r="QKD6" s="210"/>
      <c r="QKE6" s="210"/>
      <c r="QKF6" s="210"/>
      <c r="QKG6" s="210"/>
      <c r="QKH6" s="210"/>
      <c r="QKI6" s="210"/>
      <c r="QKJ6" s="210"/>
      <c r="QKK6" s="210"/>
      <c r="QKL6" s="210"/>
      <c r="QKM6" s="210"/>
      <c r="QKN6" s="210"/>
      <c r="QKO6" s="208"/>
      <c r="QKP6" s="210"/>
      <c r="QKQ6" s="210"/>
      <c r="QKR6" s="210"/>
      <c r="QKS6" s="210"/>
      <c r="QKT6" s="210"/>
      <c r="QKU6" s="210"/>
      <c r="QKV6" s="210"/>
      <c r="QKW6" s="210"/>
      <c r="QKX6" s="210"/>
      <c r="QKY6" s="210"/>
      <c r="QKZ6" s="210"/>
      <c r="QLA6" s="210"/>
      <c r="QLB6" s="210"/>
      <c r="QLC6" s="210"/>
      <c r="QLD6" s="210"/>
      <c r="QLE6" s="208"/>
      <c r="QLF6" s="210"/>
      <c r="QLG6" s="210"/>
      <c r="QLH6" s="210"/>
      <c r="QLI6" s="210"/>
      <c r="QLJ6" s="210"/>
      <c r="QLK6" s="210"/>
      <c r="QLL6" s="210"/>
      <c r="QLM6" s="210"/>
      <c r="QLN6" s="210"/>
      <c r="QLO6" s="210"/>
      <c r="QLP6" s="210"/>
      <c r="QLQ6" s="210"/>
      <c r="QLR6" s="210"/>
      <c r="QLS6" s="210"/>
      <c r="QLT6" s="210"/>
      <c r="QLU6" s="208"/>
      <c r="QLV6" s="210"/>
      <c r="QLW6" s="210"/>
      <c r="QLX6" s="210"/>
      <c r="QLY6" s="210"/>
      <c r="QLZ6" s="210"/>
      <c r="QMA6" s="210"/>
      <c r="QMB6" s="210"/>
      <c r="QMC6" s="210"/>
      <c r="QMD6" s="210"/>
      <c r="QME6" s="210"/>
      <c r="QMF6" s="210"/>
      <c r="QMG6" s="210"/>
      <c r="QMH6" s="210"/>
      <c r="QMI6" s="210"/>
      <c r="QMJ6" s="210"/>
      <c r="QMK6" s="208"/>
      <c r="QML6" s="210"/>
      <c r="QMM6" s="210"/>
      <c r="QMN6" s="210"/>
      <c r="QMO6" s="210"/>
      <c r="QMP6" s="210"/>
      <c r="QMQ6" s="210"/>
      <c r="QMR6" s="210"/>
      <c r="QMS6" s="210"/>
      <c r="QMT6" s="210"/>
      <c r="QMU6" s="210"/>
      <c r="QMV6" s="210"/>
      <c r="QMW6" s="210"/>
      <c r="QMX6" s="210"/>
      <c r="QMY6" s="210"/>
      <c r="QMZ6" s="210"/>
      <c r="QNA6" s="208"/>
      <c r="QNB6" s="210"/>
      <c r="QNC6" s="210"/>
      <c r="QND6" s="210"/>
      <c r="QNE6" s="210"/>
      <c r="QNF6" s="210"/>
      <c r="QNG6" s="210"/>
      <c r="QNH6" s="210"/>
      <c r="QNI6" s="210"/>
      <c r="QNJ6" s="210"/>
      <c r="QNK6" s="210"/>
      <c r="QNL6" s="210"/>
      <c r="QNM6" s="210"/>
      <c r="QNN6" s="210"/>
      <c r="QNO6" s="210"/>
      <c r="QNP6" s="210"/>
      <c r="QNQ6" s="208"/>
      <c r="QNR6" s="210"/>
      <c r="QNS6" s="210"/>
      <c r="QNT6" s="210"/>
      <c r="QNU6" s="210"/>
      <c r="QNV6" s="210"/>
      <c r="QNW6" s="210"/>
      <c r="QNX6" s="210"/>
      <c r="QNY6" s="210"/>
      <c r="QNZ6" s="210"/>
      <c r="QOA6" s="210"/>
      <c r="QOB6" s="210"/>
      <c r="QOC6" s="210"/>
      <c r="QOD6" s="210"/>
      <c r="QOE6" s="210"/>
      <c r="QOF6" s="210"/>
      <c r="QOG6" s="208"/>
      <c r="QOH6" s="210"/>
      <c r="QOI6" s="210"/>
      <c r="QOJ6" s="210"/>
      <c r="QOK6" s="210"/>
      <c r="QOL6" s="210"/>
      <c r="QOM6" s="210"/>
      <c r="QON6" s="210"/>
      <c r="QOO6" s="210"/>
      <c r="QOP6" s="210"/>
      <c r="QOQ6" s="210"/>
      <c r="QOR6" s="210"/>
      <c r="QOS6" s="210"/>
      <c r="QOT6" s="210"/>
      <c r="QOU6" s="210"/>
      <c r="QOV6" s="210"/>
      <c r="QOW6" s="208"/>
      <c r="QOX6" s="210"/>
      <c r="QOY6" s="210"/>
      <c r="QOZ6" s="210"/>
      <c r="QPA6" s="210"/>
      <c r="QPB6" s="210"/>
      <c r="QPC6" s="210"/>
      <c r="QPD6" s="210"/>
      <c r="QPE6" s="210"/>
      <c r="QPF6" s="210"/>
      <c r="QPG6" s="210"/>
      <c r="QPH6" s="210"/>
      <c r="QPI6" s="210"/>
      <c r="QPJ6" s="210"/>
      <c r="QPK6" s="210"/>
      <c r="QPL6" s="210"/>
      <c r="QPM6" s="208"/>
      <c r="QPN6" s="210"/>
      <c r="QPO6" s="210"/>
      <c r="QPP6" s="210"/>
      <c r="QPQ6" s="210"/>
      <c r="QPR6" s="210"/>
      <c r="QPS6" s="210"/>
      <c r="QPT6" s="210"/>
      <c r="QPU6" s="210"/>
      <c r="QPV6" s="210"/>
      <c r="QPW6" s="210"/>
      <c r="QPX6" s="210"/>
      <c r="QPY6" s="210"/>
      <c r="QPZ6" s="210"/>
      <c r="QQA6" s="210"/>
      <c r="QQB6" s="210"/>
      <c r="QQC6" s="208"/>
      <c r="QQD6" s="210"/>
      <c r="QQE6" s="210"/>
      <c r="QQF6" s="210"/>
      <c r="QQG6" s="210"/>
      <c r="QQH6" s="210"/>
      <c r="QQI6" s="210"/>
      <c r="QQJ6" s="210"/>
      <c r="QQK6" s="210"/>
      <c r="QQL6" s="210"/>
      <c r="QQM6" s="210"/>
      <c r="QQN6" s="210"/>
      <c r="QQO6" s="210"/>
      <c r="QQP6" s="210"/>
      <c r="QQQ6" s="210"/>
      <c r="QQR6" s="210"/>
      <c r="QQS6" s="208"/>
      <c r="QQT6" s="210"/>
      <c r="QQU6" s="210"/>
      <c r="QQV6" s="210"/>
      <c r="QQW6" s="210"/>
      <c r="QQX6" s="210"/>
      <c r="QQY6" s="210"/>
      <c r="QQZ6" s="210"/>
      <c r="QRA6" s="210"/>
      <c r="QRB6" s="210"/>
      <c r="QRC6" s="210"/>
      <c r="QRD6" s="210"/>
      <c r="QRE6" s="210"/>
      <c r="QRF6" s="210"/>
      <c r="QRG6" s="210"/>
      <c r="QRH6" s="210"/>
      <c r="QRI6" s="208"/>
      <c r="QRJ6" s="210"/>
      <c r="QRK6" s="210"/>
      <c r="QRL6" s="210"/>
      <c r="QRM6" s="210"/>
      <c r="QRN6" s="210"/>
      <c r="QRO6" s="210"/>
      <c r="QRP6" s="210"/>
      <c r="QRQ6" s="210"/>
      <c r="QRR6" s="210"/>
      <c r="QRS6" s="210"/>
      <c r="QRT6" s="210"/>
      <c r="QRU6" s="210"/>
      <c r="QRV6" s="210"/>
      <c r="QRW6" s="210"/>
      <c r="QRX6" s="210"/>
      <c r="QRY6" s="208"/>
      <c r="QRZ6" s="210"/>
      <c r="QSA6" s="210"/>
      <c r="QSB6" s="210"/>
      <c r="QSC6" s="210"/>
      <c r="QSD6" s="210"/>
      <c r="QSE6" s="210"/>
      <c r="QSF6" s="210"/>
      <c r="QSG6" s="210"/>
      <c r="QSH6" s="210"/>
      <c r="QSI6" s="210"/>
      <c r="QSJ6" s="210"/>
      <c r="QSK6" s="210"/>
      <c r="QSL6" s="210"/>
      <c r="QSM6" s="210"/>
      <c r="QSN6" s="210"/>
      <c r="QSO6" s="208"/>
      <c r="QSP6" s="210"/>
      <c r="QSQ6" s="210"/>
      <c r="QSR6" s="210"/>
      <c r="QSS6" s="210"/>
      <c r="QST6" s="210"/>
      <c r="QSU6" s="210"/>
      <c r="QSV6" s="210"/>
      <c r="QSW6" s="210"/>
      <c r="QSX6" s="210"/>
      <c r="QSY6" s="210"/>
      <c r="QSZ6" s="210"/>
      <c r="QTA6" s="210"/>
      <c r="QTB6" s="210"/>
      <c r="QTC6" s="210"/>
      <c r="QTD6" s="210"/>
      <c r="QTE6" s="208"/>
      <c r="QTF6" s="210"/>
      <c r="QTG6" s="210"/>
      <c r="QTH6" s="210"/>
      <c r="QTI6" s="210"/>
      <c r="QTJ6" s="210"/>
      <c r="QTK6" s="210"/>
      <c r="QTL6" s="210"/>
      <c r="QTM6" s="210"/>
      <c r="QTN6" s="210"/>
      <c r="QTO6" s="210"/>
      <c r="QTP6" s="210"/>
      <c r="QTQ6" s="210"/>
      <c r="QTR6" s="210"/>
      <c r="QTS6" s="210"/>
      <c r="QTT6" s="210"/>
      <c r="QTU6" s="208"/>
      <c r="QTV6" s="210"/>
      <c r="QTW6" s="210"/>
      <c r="QTX6" s="210"/>
      <c r="QTY6" s="210"/>
      <c r="QTZ6" s="210"/>
      <c r="QUA6" s="210"/>
      <c r="QUB6" s="210"/>
      <c r="QUC6" s="210"/>
      <c r="QUD6" s="210"/>
      <c r="QUE6" s="210"/>
      <c r="QUF6" s="210"/>
      <c r="QUG6" s="210"/>
      <c r="QUH6" s="210"/>
      <c r="QUI6" s="210"/>
      <c r="QUJ6" s="210"/>
      <c r="QUK6" s="208"/>
      <c r="QUL6" s="210"/>
      <c r="QUM6" s="210"/>
      <c r="QUN6" s="210"/>
      <c r="QUO6" s="210"/>
      <c r="QUP6" s="210"/>
      <c r="QUQ6" s="210"/>
      <c r="QUR6" s="210"/>
      <c r="QUS6" s="210"/>
      <c r="QUT6" s="210"/>
      <c r="QUU6" s="210"/>
      <c r="QUV6" s="210"/>
      <c r="QUW6" s="210"/>
      <c r="QUX6" s="210"/>
      <c r="QUY6" s="210"/>
      <c r="QUZ6" s="210"/>
      <c r="QVA6" s="208"/>
      <c r="QVB6" s="210"/>
      <c r="QVC6" s="210"/>
      <c r="QVD6" s="210"/>
      <c r="QVE6" s="210"/>
      <c r="QVF6" s="210"/>
      <c r="QVG6" s="210"/>
      <c r="QVH6" s="210"/>
      <c r="QVI6" s="210"/>
      <c r="QVJ6" s="210"/>
      <c r="QVK6" s="210"/>
      <c r="QVL6" s="210"/>
      <c r="QVM6" s="210"/>
      <c r="QVN6" s="210"/>
      <c r="QVO6" s="210"/>
      <c r="QVP6" s="210"/>
      <c r="QVQ6" s="208"/>
      <c r="QVR6" s="210"/>
      <c r="QVS6" s="210"/>
      <c r="QVT6" s="210"/>
      <c r="QVU6" s="210"/>
      <c r="QVV6" s="210"/>
      <c r="QVW6" s="210"/>
      <c r="QVX6" s="210"/>
      <c r="QVY6" s="210"/>
      <c r="QVZ6" s="210"/>
      <c r="QWA6" s="210"/>
      <c r="QWB6" s="210"/>
      <c r="QWC6" s="210"/>
      <c r="QWD6" s="210"/>
      <c r="QWE6" s="210"/>
      <c r="QWF6" s="210"/>
      <c r="QWG6" s="208"/>
      <c r="QWH6" s="210"/>
      <c r="QWI6" s="210"/>
      <c r="QWJ6" s="210"/>
      <c r="QWK6" s="210"/>
      <c r="QWL6" s="210"/>
      <c r="QWM6" s="210"/>
      <c r="QWN6" s="210"/>
      <c r="QWO6" s="210"/>
      <c r="QWP6" s="210"/>
      <c r="QWQ6" s="210"/>
      <c r="QWR6" s="210"/>
      <c r="QWS6" s="210"/>
      <c r="QWT6" s="210"/>
      <c r="QWU6" s="210"/>
      <c r="QWV6" s="210"/>
      <c r="QWW6" s="208"/>
      <c r="QWX6" s="210"/>
      <c r="QWY6" s="210"/>
      <c r="QWZ6" s="210"/>
      <c r="QXA6" s="210"/>
      <c r="QXB6" s="210"/>
      <c r="QXC6" s="210"/>
      <c r="QXD6" s="210"/>
      <c r="QXE6" s="210"/>
      <c r="QXF6" s="210"/>
      <c r="QXG6" s="210"/>
      <c r="QXH6" s="210"/>
      <c r="QXI6" s="210"/>
      <c r="QXJ6" s="210"/>
      <c r="QXK6" s="210"/>
      <c r="QXL6" s="210"/>
      <c r="QXM6" s="208"/>
      <c r="QXN6" s="210"/>
      <c r="QXO6" s="210"/>
      <c r="QXP6" s="210"/>
      <c r="QXQ6" s="210"/>
      <c r="QXR6" s="210"/>
      <c r="QXS6" s="210"/>
      <c r="QXT6" s="210"/>
      <c r="QXU6" s="210"/>
      <c r="QXV6" s="210"/>
      <c r="QXW6" s="210"/>
      <c r="QXX6" s="210"/>
      <c r="QXY6" s="210"/>
      <c r="QXZ6" s="210"/>
      <c r="QYA6" s="210"/>
      <c r="QYB6" s="210"/>
      <c r="QYC6" s="208"/>
      <c r="QYD6" s="210"/>
      <c r="QYE6" s="210"/>
      <c r="QYF6" s="210"/>
      <c r="QYG6" s="210"/>
      <c r="QYH6" s="210"/>
      <c r="QYI6" s="210"/>
      <c r="QYJ6" s="210"/>
      <c r="QYK6" s="210"/>
      <c r="QYL6" s="210"/>
      <c r="QYM6" s="210"/>
      <c r="QYN6" s="210"/>
      <c r="QYO6" s="210"/>
      <c r="QYP6" s="210"/>
      <c r="QYQ6" s="210"/>
      <c r="QYR6" s="210"/>
      <c r="QYS6" s="208"/>
      <c r="QYT6" s="210"/>
      <c r="QYU6" s="210"/>
      <c r="QYV6" s="210"/>
      <c r="QYW6" s="210"/>
      <c r="QYX6" s="210"/>
      <c r="QYY6" s="210"/>
      <c r="QYZ6" s="210"/>
      <c r="QZA6" s="210"/>
      <c r="QZB6" s="210"/>
      <c r="QZC6" s="210"/>
      <c r="QZD6" s="210"/>
      <c r="QZE6" s="210"/>
      <c r="QZF6" s="210"/>
      <c r="QZG6" s="210"/>
      <c r="QZH6" s="210"/>
      <c r="QZI6" s="208"/>
      <c r="QZJ6" s="210"/>
      <c r="QZK6" s="210"/>
      <c r="QZL6" s="210"/>
      <c r="QZM6" s="210"/>
      <c r="QZN6" s="210"/>
      <c r="QZO6" s="210"/>
      <c r="QZP6" s="210"/>
      <c r="QZQ6" s="210"/>
      <c r="QZR6" s="210"/>
      <c r="QZS6" s="210"/>
      <c r="QZT6" s="210"/>
      <c r="QZU6" s="210"/>
      <c r="QZV6" s="210"/>
      <c r="QZW6" s="210"/>
      <c r="QZX6" s="210"/>
      <c r="QZY6" s="208"/>
      <c r="QZZ6" s="210"/>
      <c r="RAA6" s="210"/>
      <c r="RAB6" s="210"/>
      <c r="RAC6" s="210"/>
      <c r="RAD6" s="210"/>
      <c r="RAE6" s="210"/>
      <c r="RAF6" s="210"/>
      <c r="RAG6" s="210"/>
      <c r="RAH6" s="210"/>
      <c r="RAI6" s="210"/>
      <c r="RAJ6" s="210"/>
      <c r="RAK6" s="210"/>
      <c r="RAL6" s="210"/>
      <c r="RAM6" s="210"/>
      <c r="RAN6" s="210"/>
      <c r="RAO6" s="208"/>
      <c r="RAP6" s="210"/>
      <c r="RAQ6" s="210"/>
      <c r="RAR6" s="210"/>
      <c r="RAS6" s="210"/>
      <c r="RAT6" s="210"/>
      <c r="RAU6" s="210"/>
      <c r="RAV6" s="210"/>
      <c r="RAW6" s="210"/>
      <c r="RAX6" s="210"/>
      <c r="RAY6" s="210"/>
      <c r="RAZ6" s="210"/>
      <c r="RBA6" s="210"/>
      <c r="RBB6" s="210"/>
      <c r="RBC6" s="210"/>
      <c r="RBD6" s="210"/>
      <c r="RBE6" s="208"/>
      <c r="RBF6" s="210"/>
      <c r="RBG6" s="210"/>
      <c r="RBH6" s="210"/>
      <c r="RBI6" s="210"/>
      <c r="RBJ6" s="210"/>
      <c r="RBK6" s="210"/>
      <c r="RBL6" s="210"/>
      <c r="RBM6" s="210"/>
      <c r="RBN6" s="210"/>
      <c r="RBO6" s="210"/>
      <c r="RBP6" s="210"/>
      <c r="RBQ6" s="210"/>
      <c r="RBR6" s="210"/>
      <c r="RBS6" s="210"/>
      <c r="RBT6" s="210"/>
      <c r="RBU6" s="208"/>
      <c r="RBV6" s="210"/>
      <c r="RBW6" s="210"/>
      <c r="RBX6" s="210"/>
      <c r="RBY6" s="210"/>
      <c r="RBZ6" s="210"/>
      <c r="RCA6" s="210"/>
      <c r="RCB6" s="210"/>
      <c r="RCC6" s="210"/>
      <c r="RCD6" s="210"/>
      <c r="RCE6" s="210"/>
      <c r="RCF6" s="210"/>
      <c r="RCG6" s="210"/>
      <c r="RCH6" s="210"/>
      <c r="RCI6" s="210"/>
      <c r="RCJ6" s="210"/>
      <c r="RCK6" s="208"/>
      <c r="RCL6" s="210"/>
      <c r="RCM6" s="210"/>
      <c r="RCN6" s="210"/>
      <c r="RCO6" s="210"/>
      <c r="RCP6" s="210"/>
      <c r="RCQ6" s="210"/>
      <c r="RCR6" s="210"/>
      <c r="RCS6" s="210"/>
      <c r="RCT6" s="210"/>
      <c r="RCU6" s="210"/>
      <c r="RCV6" s="210"/>
      <c r="RCW6" s="210"/>
      <c r="RCX6" s="210"/>
      <c r="RCY6" s="210"/>
      <c r="RCZ6" s="210"/>
      <c r="RDA6" s="208"/>
      <c r="RDB6" s="210"/>
      <c r="RDC6" s="210"/>
      <c r="RDD6" s="210"/>
      <c r="RDE6" s="210"/>
      <c r="RDF6" s="210"/>
      <c r="RDG6" s="210"/>
      <c r="RDH6" s="210"/>
      <c r="RDI6" s="210"/>
      <c r="RDJ6" s="210"/>
      <c r="RDK6" s="210"/>
      <c r="RDL6" s="210"/>
      <c r="RDM6" s="210"/>
      <c r="RDN6" s="210"/>
      <c r="RDO6" s="210"/>
      <c r="RDP6" s="210"/>
      <c r="RDQ6" s="208"/>
      <c r="RDR6" s="210"/>
      <c r="RDS6" s="210"/>
      <c r="RDT6" s="210"/>
      <c r="RDU6" s="210"/>
      <c r="RDV6" s="210"/>
      <c r="RDW6" s="210"/>
      <c r="RDX6" s="210"/>
      <c r="RDY6" s="210"/>
      <c r="RDZ6" s="210"/>
      <c r="REA6" s="210"/>
      <c r="REB6" s="210"/>
      <c r="REC6" s="210"/>
      <c r="RED6" s="210"/>
      <c r="REE6" s="210"/>
      <c r="REF6" s="210"/>
      <c r="REG6" s="208"/>
      <c r="REH6" s="210"/>
      <c r="REI6" s="210"/>
      <c r="REJ6" s="210"/>
      <c r="REK6" s="210"/>
      <c r="REL6" s="210"/>
      <c r="REM6" s="210"/>
      <c r="REN6" s="210"/>
      <c r="REO6" s="210"/>
      <c r="REP6" s="210"/>
      <c r="REQ6" s="210"/>
      <c r="RER6" s="210"/>
      <c r="RES6" s="210"/>
      <c r="RET6" s="210"/>
      <c r="REU6" s="210"/>
      <c r="REV6" s="210"/>
      <c r="REW6" s="208"/>
      <c r="REX6" s="210"/>
      <c r="REY6" s="210"/>
      <c r="REZ6" s="210"/>
      <c r="RFA6" s="210"/>
      <c r="RFB6" s="210"/>
      <c r="RFC6" s="210"/>
      <c r="RFD6" s="210"/>
      <c r="RFE6" s="210"/>
      <c r="RFF6" s="210"/>
      <c r="RFG6" s="210"/>
      <c r="RFH6" s="210"/>
      <c r="RFI6" s="210"/>
      <c r="RFJ6" s="210"/>
      <c r="RFK6" s="210"/>
      <c r="RFL6" s="210"/>
      <c r="RFM6" s="208"/>
      <c r="RFN6" s="210"/>
      <c r="RFO6" s="210"/>
      <c r="RFP6" s="210"/>
      <c r="RFQ6" s="210"/>
      <c r="RFR6" s="210"/>
      <c r="RFS6" s="210"/>
      <c r="RFT6" s="210"/>
      <c r="RFU6" s="210"/>
      <c r="RFV6" s="210"/>
      <c r="RFW6" s="210"/>
      <c r="RFX6" s="210"/>
      <c r="RFY6" s="210"/>
      <c r="RFZ6" s="210"/>
      <c r="RGA6" s="210"/>
      <c r="RGB6" s="210"/>
      <c r="RGC6" s="208"/>
      <c r="RGD6" s="210"/>
      <c r="RGE6" s="210"/>
      <c r="RGF6" s="210"/>
      <c r="RGG6" s="210"/>
      <c r="RGH6" s="210"/>
      <c r="RGI6" s="210"/>
      <c r="RGJ6" s="210"/>
      <c r="RGK6" s="210"/>
      <c r="RGL6" s="210"/>
      <c r="RGM6" s="210"/>
      <c r="RGN6" s="210"/>
      <c r="RGO6" s="210"/>
      <c r="RGP6" s="210"/>
      <c r="RGQ6" s="210"/>
      <c r="RGR6" s="210"/>
      <c r="RGS6" s="208"/>
      <c r="RGT6" s="210"/>
      <c r="RGU6" s="210"/>
      <c r="RGV6" s="210"/>
      <c r="RGW6" s="210"/>
      <c r="RGX6" s="210"/>
      <c r="RGY6" s="210"/>
      <c r="RGZ6" s="210"/>
      <c r="RHA6" s="210"/>
      <c r="RHB6" s="210"/>
      <c r="RHC6" s="210"/>
      <c r="RHD6" s="210"/>
      <c r="RHE6" s="210"/>
      <c r="RHF6" s="210"/>
      <c r="RHG6" s="210"/>
      <c r="RHH6" s="210"/>
      <c r="RHI6" s="208"/>
      <c r="RHJ6" s="210"/>
      <c r="RHK6" s="210"/>
      <c r="RHL6" s="210"/>
      <c r="RHM6" s="210"/>
      <c r="RHN6" s="210"/>
      <c r="RHO6" s="210"/>
      <c r="RHP6" s="210"/>
      <c r="RHQ6" s="210"/>
      <c r="RHR6" s="210"/>
      <c r="RHS6" s="210"/>
      <c r="RHT6" s="210"/>
      <c r="RHU6" s="210"/>
      <c r="RHV6" s="210"/>
      <c r="RHW6" s="210"/>
      <c r="RHX6" s="210"/>
      <c r="RHY6" s="208"/>
      <c r="RHZ6" s="210"/>
      <c r="RIA6" s="210"/>
      <c r="RIB6" s="210"/>
      <c r="RIC6" s="210"/>
      <c r="RID6" s="210"/>
      <c r="RIE6" s="210"/>
      <c r="RIF6" s="210"/>
      <c r="RIG6" s="210"/>
      <c r="RIH6" s="210"/>
      <c r="RII6" s="210"/>
      <c r="RIJ6" s="210"/>
      <c r="RIK6" s="210"/>
      <c r="RIL6" s="210"/>
      <c r="RIM6" s="210"/>
      <c r="RIN6" s="210"/>
      <c r="RIO6" s="208"/>
      <c r="RIP6" s="210"/>
      <c r="RIQ6" s="210"/>
      <c r="RIR6" s="210"/>
      <c r="RIS6" s="210"/>
      <c r="RIT6" s="210"/>
      <c r="RIU6" s="210"/>
      <c r="RIV6" s="210"/>
      <c r="RIW6" s="210"/>
      <c r="RIX6" s="210"/>
      <c r="RIY6" s="210"/>
      <c r="RIZ6" s="210"/>
      <c r="RJA6" s="210"/>
      <c r="RJB6" s="210"/>
      <c r="RJC6" s="210"/>
      <c r="RJD6" s="210"/>
      <c r="RJE6" s="208"/>
      <c r="RJF6" s="210"/>
      <c r="RJG6" s="210"/>
      <c r="RJH6" s="210"/>
      <c r="RJI6" s="210"/>
      <c r="RJJ6" s="210"/>
      <c r="RJK6" s="210"/>
      <c r="RJL6" s="210"/>
      <c r="RJM6" s="210"/>
      <c r="RJN6" s="210"/>
      <c r="RJO6" s="210"/>
      <c r="RJP6" s="210"/>
      <c r="RJQ6" s="210"/>
      <c r="RJR6" s="210"/>
      <c r="RJS6" s="210"/>
      <c r="RJT6" s="210"/>
      <c r="RJU6" s="208"/>
      <c r="RJV6" s="210"/>
      <c r="RJW6" s="210"/>
      <c r="RJX6" s="210"/>
      <c r="RJY6" s="210"/>
      <c r="RJZ6" s="210"/>
      <c r="RKA6" s="210"/>
      <c r="RKB6" s="210"/>
      <c r="RKC6" s="210"/>
      <c r="RKD6" s="210"/>
      <c r="RKE6" s="210"/>
      <c r="RKF6" s="210"/>
      <c r="RKG6" s="210"/>
      <c r="RKH6" s="210"/>
      <c r="RKI6" s="210"/>
      <c r="RKJ6" s="210"/>
      <c r="RKK6" s="208"/>
      <c r="RKL6" s="210"/>
      <c r="RKM6" s="210"/>
      <c r="RKN6" s="210"/>
      <c r="RKO6" s="210"/>
      <c r="RKP6" s="210"/>
      <c r="RKQ6" s="210"/>
      <c r="RKR6" s="210"/>
      <c r="RKS6" s="210"/>
      <c r="RKT6" s="210"/>
      <c r="RKU6" s="210"/>
      <c r="RKV6" s="210"/>
      <c r="RKW6" s="210"/>
      <c r="RKX6" s="210"/>
      <c r="RKY6" s="210"/>
      <c r="RKZ6" s="210"/>
      <c r="RLA6" s="208"/>
      <c r="RLB6" s="210"/>
      <c r="RLC6" s="210"/>
      <c r="RLD6" s="210"/>
      <c r="RLE6" s="210"/>
      <c r="RLF6" s="210"/>
      <c r="RLG6" s="210"/>
      <c r="RLH6" s="210"/>
      <c r="RLI6" s="210"/>
      <c r="RLJ6" s="210"/>
      <c r="RLK6" s="210"/>
      <c r="RLL6" s="210"/>
      <c r="RLM6" s="210"/>
      <c r="RLN6" s="210"/>
      <c r="RLO6" s="210"/>
      <c r="RLP6" s="210"/>
      <c r="RLQ6" s="208"/>
      <c r="RLR6" s="210"/>
      <c r="RLS6" s="210"/>
      <c r="RLT6" s="210"/>
      <c r="RLU6" s="210"/>
      <c r="RLV6" s="210"/>
      <c r="RLW6" s="210"/>
      <c r="RLX6" s="210"/>
      <c r="RLY6" s="210"/>
      <c r="RLZ6" s="210"/>
      <c r="RMA6" s="210"/>
      <c r="RMB6" s="210"/>
      <c r="RMC6" s="210"/>
      <c r="RMD6" s="210"/>
      <c r="RME6" s="210"/>
      <c r="RMF6" s="210"/>
      <c r="RMG6" s="208"/>
      <c r="RMH6" s="210"/>
      <c r="RMI6" s="210"/>
      <c r="RMJ6" s="210"/>
      <c r="RMK6" s="210"/>
      <c r="RML6" s="210"/>
      <c r="RMM6" s="210"/>
      <c r="RMN6" s="210"/>
      <c r="RMO6" s="210"/>
      <c r="RMP6" s="210"/>
      <c r="RMQ6" s="210"/>
      <c r="RMR6" s="210"/>
      <c r="RMS6" s="210"/>
      <c r="RMT6" s="210"/>
      <c r="RMU6" s="210"/>
      <c r="RMV6" s="210"/>
      <c r="RMW6" s="208"/>
      <c r="RMX6" s="210"/>
      <c r="RMY6" s="210"/>
      <c r="RMZ6" s="210"/>
      <c r="RNA6" s="210"/>
      <c r="RNB6" s="210"/>
      <c r="RNC6" s="210"/>
      <c r="RND6" s="210"/>
      <c r="RNE6" s="210"/>
      <c r="RNF6" s="210"/>
      <c r="RNG6" s="210"/>
      <c r="RNH6" s="210"/>
      <c r="RNI6" s="210"/>
      <c r="RNJ6" s="210"/>
      <c r="RNK6" s="210"/>
      <c r="RNL6" s="210"/>
      <c r="RNM6" s="208"/>
      <c r="RNN6" s="210"/>
      <c r="RNO6" s="210"/>
      <c r="RNP6" s="210"/>
      <c r="RNQ6" s="210"/>
      <c r="RNR6" s="210"/>
      <c r="RNS6" s="210"/>
      <c r="RNT6" s="210"/>
      <c r="RNU6" s="210"/>
      <c r="RNV6" s="210"/>
      <c r="RNW6" s="210"/>
      <c r="RNX6" s="210"/>
      <c r="RNY6" s="210"/>
      <c r="RNZ6" s="210"/>
      <c r="ROA6" s="210"/>
      <c r="ROB6" s="210"/>
      <c r="ROC6" s="208"/>
      <c r="ROD6" s="210"/>
      <c r="ROE6" s="210"/>
      <c r="ROF6" s="210"/>
      <c r="ROG6" s="210"/>
      <c r="ROH6" s="210"/>
      <c r="ROI6" s="210"/>
      <c r="ROJ6" s="210"/>
      <c r="ROK6" s="210"/>
      <c r="ROL6" s="210"/>
      <c r="ROM6" s="210"/>
      <c r="RON6" s="210"/>
      <c r="ROO6" s="210"/>
      <c r="ROP6" s="210"/>
      <c r="ROQ6" s="210"/>
      <c r="ROR6" s="210"/>
      <c r="ROS6" s="208"/>
      <c r="ROT6" s="210"/>
      <c r="ROU6" s="210"/>
      <c r="ROV6" s="210"/>
      <c r="ROW6" s="210"/>
      <c r="ROX6" s="210"/>
      <c r="ROY6" s="210"/>
      <c r="ROZ6" s="210"/>
      <c r="RPA6" s="210"/>
      <c r="RPB6" s="210"/>
      <c r="RPC6" s="210"/>
      <c r="RPD6" s="210"/>
      <c r="RPE6" s="210"/>
      <c r="RPF6" s="210"/>
      <c r="RPG6" s="210"/>
      <c r="RPH6" s="210"/>
      <c r="RPI6" s="208"/>
      <c r="RPJ6" s="210"/>
      <c r="RPK6" s="210"/>
      <c r="RPL6" s="210"/>
      <c r="RPM6" s="210"/>
      <c r="RPN6" s="210"/>
      <c r="RPO6" s="210"/>
      <c r="RPP6" s="210"/>
      <c r="RPQ6" s="210"/>
      <c r="RPR6" s="210"/>
      <c r="RPS6" s="210"/>
      <c r="RPT6" s="210"/>
      <c r="RPU6" s="210"/>
      <c r="RPV6" s="210"/>
      <c r="RPW6" s="210"/>
      <c r="RPX6" s="210"/>
      <c r="RPY6" s="208"/>
      <c r="RPZ6" s="210"/>
      <c r="RQA6" s="210"/>
      <c r="RQB6" s="210"/>
      <c r="RQC6" s="210"/>
      <c r="RQD6" s="210"/>
      <c r="RQE6" s="210"/>
      <c r="RQF6" s="210"/>
      <c r="RQG6" s="210"/>
      <c r="RQH6" s="210"/>
      <c r="RQI6" s="210"/>
      <c r="RQJ6" s="210"/>
      <c r="RQK6" s="210"/>
      <c r="RQL6" s="210"/>
      <c r="RQM6" s="210"/>
      <c r="RQN6" s="210"/>
      <c r="RQO6" s="208"/>
      <c r="RQP6" s="210"/>
      <c r="RQQ6" s="210"/>
      <c r="RQR6" s="210"/>
      <c r="RQS6" s="210"/>
      <c r="RQT6" s="210"/>
      <c r="RQU6" s="210"/>
      <c r="RQV6" s="210"/>
      <c r="RQW6" s="210"/>
      <c r="RQX6" s="210"/>
      <c r="RQY6" s="210"/>
      <c r="RQZ6" s="210"/>
      <c r="RRA6" s="210"/>
      <c r="RRB6" s="210"/>
      <c r="RRC6" s="210"/>
      <c r="RRD6" s="210"/>
      <c r="RRE6" s="208"/>
      <c r="RRF6" s="210"/>
      <c r="RRG6" s="210"/>
      <c r="RRH6" s="210"/>
      <c r="RRI6" s="210"/>
      <c r="RRJ6" s="210"/>
      <c r="RRK6" s="210"/>
      <c r="RRL6" s="210"/>
      <c r="RRM6" s="210"/>
      <c r="RRN6" s="210"/>
      <c r="RRO6" s="210"/>
      <c r="RRP6" s="210"/>
      <c r="RRQ6" s="210"/>
      <c r="RRR6" s="210"/>
      <c r="RRS6" s="210"/>
      <c r="RRT6" s="210"/>
      <c r="RRU6" s="208"/>
      <c r="RRV6" s="210"/>
      <c r="RRW6" s="210"/>
      <c r="RRX6" s="210"/>
      <c r="RRY6" s="210"/>
      <c r="RRZ6" s="210"/>
      <c r="RSA6" s="210"/>
      <c r="RSB6" s="210"/>
      <c r="RSC6" s="210"/>
      <c r="RSD6" s="210"/>
      <c r="RSE6" s="210"/>
      <c r="RSF6" s="210"/>
      <c r="RSG6" s="210"/>
      <c r="RSH6" s="210"/>
      <c r="RSI6" s="210"/>
      <c r="RSJ6" s="210"/>
      <c r="RSK6" s="208"/>
      <c r="RSL6" s="210"/>
      <c r="RSM6" s="210"/>
      <c r="RSN6" s="210"/>
      <c r="RSO6" s="210"/>
      <c r="RSP6" s="210"/>
      <c r="RSQ6" s="210"/>
      <c r="RSR6" s="210"/>
      <c r="RSS6" s="210"/>
      <c r="RST6" s="210"/>
      <c r="RSU6" s="210"/>
      <c r="RSV6" s="210"/>
      <c r="RSW6" s="210"/>
      <c r="RSX6" s="210"/>
      <c r="RSY6" s="210"/>
      <c r="RSZ6" s="210"/>
      <c r="RTA6" s="208"/>
      <c r="RTB6" s="210"/>
      <c r="RTC6" s="210"/>
      <c r="RTD6" s="210"/>
      <c r="RTE6" s="210"/>
      <c r="RTF6" s="210"/>
      <c r="RTG6" s="210"/>
      <c r="RTH6" s="210"/>
      <c r="RTI6" s="210"/>
      <c r="RTJ6" s="210"/>
      <c r="RTK6" s="210"/>
      <c r="RTL6" s="210"/>
      <c r="RTM6" s="210"/>
      <c r="RTN6" s="210"/>
      <c r="RTO6" s="210"/>
      <c r="RTP6" s="210"/>
      <c r="RTQ6" s="208"/>
      <c r="RTR6" s="210"/>
      <c r="RTS6" s="210"/>
      <c r="RTT6" s="210"/>
      <c r="RTU6" s="210"/>
      <c r="RTV6" s="210"/>
      <c r="RTW6" s="210"/>
      <c r="RTX6" s="210"/>
      <c r="RTY6" s="210"/>
      <c r="RTZ6" s="210"/>
      <c r="RUA6" s="210"/>
      <c r="RUB6" s="210"/>
      <c r="RUC6" s="210"/>
      <c r="RUD6" s="210"/>
      <c r="RUE6" s="210"/>
      <c r="RUF6" s="210"/>
      <c r="RUG6" s="208"/>
      <c r="RUH6" s="210"/>
      <c r="RUI6" s="210"/>
      <c r="RUJ6" s="210"/>
      <c r="RUK6" s="210"/>
      <c r="RUL6" s="210"/>
      <c r="RUM6" s="210"/>
      <c r="RUN6" s="210"/>
      <c r="RUO6" s="210"/>
      <c r="RUP6" s="210"/>
      <c r="RUQ6" s="210"/>
      <c r="RUR6" s="210"/>
      <c r="RUS6" s="210"/>
      <c r="RUT6" s="210"/>
      <c r="RUU6" s="210"/>
      <c r="RUV6" s="210"/>
      <c r="RUW6" s="208"/>
      <c r="RUX6" s="210"/>
      <c r="RUY6" s="210"/>
      <c r="RUZ6" s="210"/>
      <c r="RVA6" s="210"/>
      <c r="RVB6" s="210"/>
      <c r="RVC6" s="210"/>
      <c r="RVD6" s="210"/>
      <c r="RVE6" s="210"/>
      <c r="RVF6" s="210"/>
      <c r="RVG6" s="210"/>
      <c r="RVH6" s="210"/>
      <c r="RVI6" s="210"/>
      <c r="RVJ6" s="210"/>
      <c r="RVK6" s="210"/>
      <c r="RVL6" s="210"/>
      <c r="RVM6" s="208"/>
      <c r="RVN6" s="210"/>
      <c r="RVO6" s="210"/>
      <c r="RVP6" s="210"/>
      <c r="RVQ6" s="210"/>
      <c r="RVR6" s="210"/>
      <c r="RVS6" s="210"/>
      <c r="RVT6" s="210"/>
      <c r="RVU6" s="210"/>
      <c r="RVV6" s="210"/>
      <c r="RVW6" s="210"/>
      <c r="RVX6" s="210"/>
      <c r="RVY6" s="210"/>
      <c r="RVZ6" s="210"/>
      <c r="RWA6" s="210"/>
      <c r="RWB6" s="210"/>
      <c r="RWC6" s="208"/>
      <c r="RWD6" s="210"/>
      <c r="RWE6" s="210"/>
      <c r="RWF6" s="210"/>
      <c r="RWG6" s="210"/>
      <c r="RWH6" s="210"/>
      <c r="RWI6" s="210"/>
      <c r="RWJ6" s="210"/>
      <c r="RWK6" s="210"/>
      <c r="RWL6" s="210"/>
      <c r="RWM6" s="210"/>
      <c r="RWN6" s="210"/>
      <c r="RWO6" s="210"/>
      <c r="RWP6" s="210"/>
      <c r="RWQ6" s="210"/>
      <c r="RWR6" s="210"/>
      <c r="RWS6" s="208"/>
      <c r="RWT6" s="210"/>
      <c r="RWU6" s="210"/>
      <c r="RWV6" s="210"/>
      <c r="RWW6" s="210"/>
      <c r="RWX6" s="210"/>
      <c r="RWY6" s="210"/>
      <c r="RWZ6" s="210"/>
      <c r="RXA6" s="210"/>
      <c r="RXB6" s="210"/>
      <c r="RXC6" s="210"/>
      <c r="RXD6" s="210"/>
      <c r="RXE6" s="210"/>
      <c r="RXF6" s="210"/>
      <c r="RXG6" s="210"/>
      <c r="RXH6" s="210"/>
      <c r="RXI6" s="208"/>
      <c r="RXJ6" s="210"/>
      <c r="RXK6" s="210"/>
      <c r="RXL6" s="210"/>
      <c r="RXM6" s="210"/>
      <c r="RXN6" s="210"/>
      <c r="RXO6" s="210"/>
      <c r="RXP6" s="210"/>
      <c r="RXQ6" s="210"/>
      <c r="RXR6" s="210"/>
      <c r="RXS6" s="210"/>
      <c r="RXT6" s="210"/>
      <c r="RXU6" s="210"/>
      <c r="RXV6" s="210"/>
      <c r="RXW6" s="210"/>
      <c r="RXX6" s="210"/>
      <c r="RXY6" s="208"/>
      <c r="RXZ6" s="210"/>
      <c r="RYA6" s="210"/>
      <c r="RYB6" s="210"/>
      <c r="RYC6" s="210"/>
      <c r="RYD6" s="210"/>
      <c r="RYE6" s="210"/>
      <c r="RYF6" s="210"/>
      <c r="RYG6" s="210"/>
      <c r="RYH6" s="210"/>
      <c r="RYI6" s="210"/>
      <c r="RYJ6" s="210"/>
      <c r="RYK6" s="210"/>
      <c r="RYL6" s="210"/>
      <c r="RYM6" s="210"/>
      <c r="RYN6" s="210"/>
      <c r="RYO6" s="208"/>
      <c r="RYP6" s="210"/>
      <c r="RYQ6" s="210"/>
      <c r="RYR6" s="210"/>
      <c r="RYS6" s="210"/>
      <c r="RYT6" s="210"/>
      <c r="RYU6" s="210"/>
      <c r="RYV6" s="210"/>
      <c r="RYW6" s="210"/>
      <c r="RYX6" s="210"/>
      <c r="RYY6" s="210"/>
      <c r="RYZ6" s="210"/>
      <c r="RZA6" s="210"/>
      <c r="RZB6" s="210"/>
      <c r="RZC6" s="210"/>
      <c r="RZD6" s="210"/>
      <c r="RZE6" s="208"/>
      <c r="RZF6" s="210"/>
      <c r="RZG6" s="210"/>
      <c r="RZH6" s="210"/>
      <c r="RZI6" s="210"/>
      <c r="RZJ6" s="210"/>
      <c r="RZK6" s="210"/>
      <c r="RZL6" s="210"/>
      <c r="RZM6" s="210"/>
      <c r="RZN6" s="210"/>
      <c r="RZO6" s="210"/>
      <c r="RZP6" s="210"/>
      <c r="RZQ6" s="210"/>
      <c r="RZR6" s="210"/>
      <c r="RZS6" s="210"/>
      <c r="RZT6" s="210"/>
      <c r="RZU6" s="208"/>
      <c r="RZV6" s="210"/>
      <c r="RZW6" s="210"/>
      <c r="RZX6" s="210"/>
      <c r="RZY6" s="210"/>
      <c r="RZZ6" s="210"/>
      <c r="SAA6" s="210"/>
      <c r="SAB6" s="210"/>
      <c r="SAC6" s="210"/>
      <c r="SAD6" s="210"/>
      <c r="SAE6" s="210"/>
      <c r="SAF6" s="210"/>
      <c r="SAG6" s="210"/>
      <c r="SAH6" s="210"/>
      <c r="SAI6" s="210"/>
      <c r="SAJ6" s="210"/>
      <c r="SAK6" s="208"/>
      <c r="SAL6" s="210"/>
      <c r="SAM6" s="210"/>
      <c r="SAN6" s="210"/>
      <c r="SAO6" s="210"/>
      <c r="SAP6" s="210"/>
      <c r="SAQ6" s="210"/>
      <c r="SAR6" s="210"/>
      <c r="SAS6" s="210"/>
      <c r="SAT6" s="210"/>
      <c r="SAU6" s="210"/>
      <c r="SAV6" s="210"/>
      <c r="SAW6" s="210"/>
      <c r="SAX6" s="210"/>
      <c r="SAY6" s="210"/>
      <c r="SAZ6" s="210"/>
      <c r="SBA6" s="208"/>
      <c r="SBB6" s="210"/>
      <c r="SBC6" s="210"/>
      <c r="SBD6" s="210"/>
      <c r="SBE6" s="210"/>
      <c r="SBF6" s="210"/>
      <c r="SBG6" s="210"/>
      <c r="SBH6" s="210"/>
      <c r="SBI6" s="210"/>
      <c r="SBJ6" s="210"/>
      <c r="SBK6" s="210"/>
      <c r="SBL6" s="210"/>
      <c r="SBM6" s="210"/>
      <c r="SBN6" s="210"/>
      <c r="SBO6" s="210"/>
      <c r="SBP6" s="210"/>
      <c r="SBQ6" s="208"/>
      <c r="SBR6" s="210"/>
      <c r="SBS6" s="210"/>
      <c r="SBT6" s="210"/>
      <c r="SBU6" s="210"/>
      <c r="SBV6" s="210"/>
      <c r="SBW6" s="210"/>
      <c r="SBX6" s="210"/>
      <c r="SBY6" s="210"/>
      <c r="SBZ6" s="210"/>
      <c r="SCA6" s="210"/>
      <c r="SCB6" s="210"/>
      <c r="SCC6" s="210"/>
      <c r="SCD6" s="210"/>
      <c r="SCE6" s="210"/>
      <c r="SCF6" s="210"/>
      <c r="SCG6" s="208"/>
      <c r="SCH6" s="210"/>
      <c r="SCI6" s="210"/>
      <c r="SCJ6" s="210"/>
      <c r="SCK6" s="210"/>
      <c r="SCL6" s="210"/>
      <c r="SCM6" s="210"/>
      <c r="SCN6" s="210"/>
      <c r="SCO6" s="210"/>
      <c r="SCP6" s="210"/>
      <c r="SCQ6" s="210"/>
      <c r="SCR6" s="210"/>
      <c r="SCS6" s="210"/>
      <c r="SCT6" s="210"/>
      <c r="SCU6" s="210"/>
      <c r="SCV6" s="210"/>
      <c r="SCW6" s="208"/>
      <c r="SCX6" s="210"/>
      <c r="SCY6" s="210"/>
      <c r="SCZ6" s="210"/>
      <c r="SDA6" s="210"/>
      <c r="SDB6" s="210"/>
      <c r="SDC6" s="210"/>
      <c r="SDD6" s="210"/>
      <c r="SDE6" s="210"/>
      <c r="SDF6" s="210"/>
      <c r="SDG6" s="210"/>
      <c r="SDH6" s="210"/>
      <c r="SDI6" s="210"/>
      <c r="SDJ6" s="210"/>
      <c r="SDK6" s="210"/>
      <c r="SDL6" s="210"/>
      <c r="SDM6" s="208"/>
      <c r="SDN6" s="210"/>
      <c r="SDO6" s="210"/>
      <c r="SDP6" s="210"/>
      <c r="SDQ6" s="210"/>
      <c r="SDR6" s="210"/>
      <c r="SDS6" s="210"/>
      <c r="SDT6" s="210"/>
      <c r="SDU6" s="210"/>
      <c r="SDV6" s="210"/>
      <c r="SDW6" s="210"/>
      <c r="SDX6" s="210"/>
      <c r="SDY6" s="210"/>
      <c r="SDZ6" s="210"/>
      <c r="SEA6" s="210"/>
      <c r="SEB6" s="210"/>
      <c r="SEC6" s="208"/>
      <c r="SED6" s="210"/>
      <c r="SEE6" s="210"/>
      <c r="SEF6" s="210"/>
      <c r="SEG6" s="210"/>
      <c r="SEH6" s="210"/>
      <c r="SEI6" s="210"/>
      <c r="SEJ6" s="210"/>
      <c r="SEK6" s="210"/>
      <c r="SEL6" s="210"/>
      <c r="SEM6" s="210"/>
      <c r="SEN6" s="210"/>
      <c r="SEO6" s="210"/>
      <c r="SEP6" s="210"/>
      <c r="SEQ6" s="210"/>
      <c r="SER6" s="210"/>
      <c r="SES6" s="208"/>
      <c r="SET6" s="210"/>
      <c r="SEU6" s="210"/>
      <c r="SEV6" s="210"/>
      <c r="SEW6" s="210"/>
      <c r="SEX6" s="210"/>
      <c r="SEY6" s="210"/>
      <c r="SEZ6" s="210"/>
      <c r="SFA6" s="210"/>
      <c r="SFB6" s="210"/>
      <c r="SFC6" s="210"/>
      <c r="SFD6" s="210"/>
      <c r="SFE6" s="210"/>
      <c r="SFF6" s="210"/>
      <c r="SFG6" s="210"/>
      <c r="SFH6" s="210"/>
      <c r="SFI6" s="208"/>
      <c r="SFJ6" s="210"/>
      <c r="SFK6" s="210"/>
      <c r="SFL6" s="210"/>
      <c r="SFM6" s="210"/>
      <c r="SFN6" s="210"/>
      <c r="SFO6" s="210"/>
      <c r="SFP6" s="210"/>
      <c r="SFQ6" s="210"/>
      <c r="SFR6" s="210"/>
      <c r="SFS6" s="210"/>
      <c r="SFT6" s="210"/>
      <c r="SFU6" s="210"/>
      <c r="SFV6" s="210"/>
      <c r="SFW6" s="210"/>
      <c r="SFX6" s="210"/>
      <c r="SFY6" s="208"/>
      <c r="SFZ6" s="210"/>
      <c r="SGA6" s="210"/>
      <c r="SGB6" s="210"/>
      <c r="SGC6" s="210"/>
      <c r="SGD6" s="210"/>
      <c r="SGE6" s="210"/>
      <c r="SGF6" s="210"/>
      <c r="SGG6" s="210"/>
      <c r="SGH6" s="210"/>
      <c r="SGI6" s="210"/>
      <c r="SGJ6" s="210"/>
      <c r="SGK6" s="210"/>
      <c r="SGL6" s="210"/>
      <c r="SGM6" s="210"/>
      <c r="SGN6" s="210"/>
      <c r="SGO6" s="208"/>
      <c r="SGP6" s="210"/>
      <c r="SGQ6" s="210"/>
      <c r="SGR6" s="210"/>
      <c r="SGS6" s="210"/>
      <c r="SGT6" s="210"/>
      <c r="SGU6" s="210"/>
      <c r="SGV6" s="210"/>
      <c r="SGW6" s="210"/>
      <c r="SGX6" s="210"/>
      <c r="SGY6" s="210"/>
      <c r="SGZ6" s="210"/>
      <c r="SHA6" s="210"/>
      <c r="SHB6" s="210"/>
      <c r="SHC6" s="210"/>
      <c r="SHD6" s="210"/>
      <c r="SHE6" s="208"/>
      <c r="SHF6" s="210"/>
      <c r="SHG6" s="210"/>
      <c r="SHH6" s="210"/>
      <c r="SHI6" s="210"/>
      <c r="SHJ6" s="210"/>
      <c r="SHK6" s="210"/>
      <c r="SHL6" s="210"/>
      <c r="SHM6" s="210"/>
      <c r="SHN6" s="210"/>
      <c r="SHO6" s="210"/>
      <c r="SHP6" s="210"/>
      <c r="SHQ6" s="210"/>
      <c r="SHR6" s="210"/>
      <c r="SHS6" s="210"/>
      <c r="SHT6" s="210"/>
      <c r="SHU6" s="208"/>
      <c r="SHV6" s="210"/>
      <c r="SHW6" s="210"/>
      <c r="SHX6" s="210"/>
      <c r="SHY6" s="210"/>
      <c r="SHZ6" s="210"/>
      <c r="SIA6" s="210"/>
      <c r="SIB6" s="210"/>
      <c r="SIC6" s="210"/>
      <c r="SID6" s="210"/>
      <c r="SIE6" s="210"/>
      <c r="SIF6" s="210"/>
      <c r="SIG6" s="210"/>
      <c r="SIH6" s="210"/>
      <c r="SII6" s="210"/>
      <c r="SIJ6" s="210"/>
      <c r="SIK6" s="208"/>
      <c r="SIL6" s="210"/>
      <c r="SIM6" s="210"/>
      <c r="SIN6" s="210"/>
      <c r="SIO6" s="210"/>
      <c r="SIP6" s="210"/>
      <c r="SIQ6" s="210"/>
      <c r="SIR6" s="210"/>
      <c r="SIS6" s="210"/>
      <c r="SIT6" s="210"/>
      <c r="SIU6" s="210"/>
      <c r="SIV6" s="210"/>
      <c r="SIW6" s="210"/>
      <c r="SIX6" s="210"/>
      <c r="SIY6" s="210"/>
      <c r="SIZ6" s="210"/>
      <c r="SJA6" s="208"/>
      <c r="SJB6" s="210"/>
      <c r="SJC6" s="210"/>
      <c r="SJD6" s="210"/>
      <c r="SJE6" s="210"/>
      <c r="SJF6" s="210"/>
      <c r="SJG6" s="210"/>
      <c r="SJH6" s="210"/>
      <c r="SJI6" s="210"/>
      <c r="SJJ6" s="210"/>
      <c r="SJK6" s="210"/>
      <c r="SJL6" s="210"/>
      <c r="SJM6" s="210"/>
      <c r="SJN6" s="210"/>
      <c r="SJO6" s="210"/>
      <c r="SJP6" s="210"/>
      <c r="SJQ6" s="208"/>
      <c r="SJR6" s="210"/>
      <c r="SJS6" s="210"/>
      <c r="SJT6" s="210"/>
      <c r="SJU6" s="210"/>
      <c r="SJV6" s="210"/>
      <c r="SJW6" s="210"/>
      <c r="SJX6" s="210"/>
      <c r="SJY6" s="210"/>
      <c r="SJZ6" s="210"/>
      <c r="SKA6" s="210"/>
      <c r="SKB6" s="210"/>
      <c r="SKC6" s="210"/>
      <c r="SKD6" s="210"/>
      <c r="SKE6" s="210"/>
      <c r="SKF6" s="210"/>
      <c r="SKG6" s="208"/>
      <c r="SKH6" s="210"/>
      <c r="SKI6" s="210"/>
      <c r="SKJ6" s="210"/>
      <c r="SKK6" s="210"/>
      <c r="SKL6" s="210"/>
      <c r="SKM6" s="210"/>
      <c r="SKN6" s="210"/>
      <c r="SKO6" s="210"/>
      <c r="SKP6" s="210"/>
      <c r="SKQ6" s="210"/>
      <c r="SKR6" s="210"/>
      <c r="SKS6" s="210"/>
      <c r="SKT6" s="210"/>
      <c r="SKU6" s="210"/>
      <c r="SKV6" s="210"/>
      <c r="SKW6" s="208"/>
      <c r="SKX6" s="210"/>
      <c r="SKY6" s="210"/>
      <c r="SKZ6" s="210"/>
      <c r="SLA6" s="210"/>
      <c r="SLB6" s="210"/>
      <c r="SLC6" s="210"/>
      <c r="SLD6" s="210"/>
      <c r="SLE6" s="210"/>
      <c r="SLF6" s="210"/>
      <c r="SLG6" s="210"/>
      <c r="SLH6" s="210"/>
      <c r="SLI6" s="210"/>
      <c r="SLJ6" s="210"/>
      <c r="SLK6" s="210"/>
      <c r="SLL6" s="210"/>
      <c r="SLM6" s="208"/>
      <c r="SLN6" s="210"/>
      <c r="SLO6" s="210"/>
      <c r="SLP6" s="210"/>
      <c r="SLQ6" s="210"/>
      <c r="SLR6" s="210"/>
      <c r="SLS6" s="210"/>
      <c r="SLT6" s="210"/>
      <c r="SLU6" s="210"/>
      <c r="SLV6" s="210"/>
      <c r="SLW6" s="210"/>
      <c r="SLX6" s="210"/>
      <c r="SLY6" s="210"/>
      <c r="SLZ6" s="210"/>
      <c r="SMA6" s="210"/>
      <c r="SMB6" s="210"/>
      <c r="SMC6" s="208"/>
      <c r="SMD6" s="210"/>
      <c r="SME6" s="210"/>
      <c r="SMF6" s="210"/>
      <c r="SMG6" s="210"/>
      <c r="SMH6" s="210"/>
      <c r="SMI6" s="210"/>
      <c r="SMJ6" s="210"/>
      <c r="SMK6" s="210"/>
      <c r="SML6" s="210"/>
      <c r="SMM6" s="210"/>
      <c r="SMN6" s="210"/>
      <c r="SMO6" s="210"/>
      <c r="SMP6" s="210"/>
      <c r="SMQ6" s="210"/>
      <c r="SMR6" s="210"/>
      <c r="SMS6" s="208"/>
      <c r="SMT6" s="210"/>
      <c r="SMU6" s="210"/>
      <c r="SMV6" s="210"/>
      <c r="SMW6" s="210"/>
      <c r="SMX6" s="210"/>
      <c r="SMY6" s="210"/>
      <c r="SMZ6" s="210"/>
      <c r="SNA6" s="210"/>
      <c r="SNB6" s="210"/>
      <c r="SNC6" s="210"/>
      <c r="SND6" s="210"/>
      <c r="SNE6" s="210"/>
      <c r="SNF6" s="210"/>
      <c r="SNG6" s="210"/>
      <c r="SNH6" s="210"/>
      <c r="SNI6" s="208"/>
      <c r="SNJ6" s="210"/>
      <c r="SNK6" s="210"/>
      <c r="SNL6" s="210"/>
      <c r="SNM6" s="210"/>
      <c r="SNN6" s="210"/>
      <c r="SNO6" s="210"/>
      <c r="SNP6" s="210"/>
      <c r="SNQ6" s="210"/>
      <c r="SNR6" s="210"/>
      <c r="SNS6" s="210"/>
      <c r="SNT6" s="210"/>
      <c r="SNU6" s="210"/>
      <c r="SNV6" s="210"/>
      <c r="SNW6" s="210"/>
      <c r="SNX6" s="210"/>
      <c r="SNY6" s="208"/>
      <c r="SNZ6" s="210"/>
      <c r="SOA6" s="210"/>
      <c r="SOB6" s="210"/>
      <c r="SOC6" s="210"/>
      <c r="SOD6" s="210"/>
      <c r="SOE6" s="210"/>
      <c r="SOF6" s="210"/>
      <c r="SOG6" s="210"/>
      <c r="SOH6" s="210"/>
      <c r="SOI6" s="210"/>
      <c r="SOJ6" s="210"/>
      <c r="SOK6" s="210"/>
      <c r="SOL6" s="210"/>
      <c r="SOM6" s="210"/>
      <c r="SON6" s="210"/>
      <c r="SOO6" s="208"/>
      <c r="SOP6" s="210"/>
      <c r="SOQ6" s="210"/>
      <c r="SOR6" s="210"/>
      <c r="SOS6" s="210"/>
      <c r="SOT6" s="210"/>
      <c r="SOU6" s="210"/>
      <c r="SOV6" s="210"/>
      <c r="SOW6" s="210"/>
      <c r="SOX6" s="210"/>
      <c r="SOY6" s="210"/>
      <c r="SOZ6" s="210"/>
      <c r="SPA6" s="210"/>
      <c r="SPB6" s="210"/>
      <c r="SPC6" s="210"/>
      <c r="SPD6" s="210"/>
      <c r="SPE6" s="208"/>
      <c r="SPF6" s="210"/>
      <c r="SPG6" s="210"/>
      <c r="SPH6" s="210"/>
      <c r="SPI6" s="210"/>
      <c r="SPJ6" s="210"/>
      <c r="SPK6" s="210"/>
      <c r="SPL6" s="210"/>
      <c r="SPM6" s="210"/>
      <c r="SPN6" s="210"/>
      <c r="SPO6" s="210"/>
      <c r="SPP6" s="210"/>
      <c r="SPQ6" s="210"/>
      <c r="SPR6" s="210"/>
      <c r="SPS6" s="210"/>
      <c r="SPT6" s="210"/>
      <c r="SPU6" s="208"/>
      <c r="SPV6" s="210"/>
      <c r="SPW6" s="210"/>
      <c r="SPX6" s="210"/>
      <c r="SPY6" s="210"/>
      <c r="SPZ6" s="210"/>
      <c r="SQA6" s="210"/>
      <c r="SQB6" s="210"/>
      <c r="SQC6" s="210"/>
      <c r="SQD6" s="210"/>
      <c r="SQE6" s="210"/>
      <c r="SQF6" s="210"/>
      <c r="SQG6" s="210"/>
      <c r="SQH6" s="210"/>
      <c r="SQI6" s="210"/>
      <c r="SQJ6" s="210"/>
      <c r="SQK6" s="208"/>
      <c r="SQL6" s="210"/>
      <c r="SQM6" s="210"/>
      <c r="SQN6" s="210"/>
      <c r="SQO6" s="210"/>
      <c r="SQP6" s="210"/>
      <c r="SQQ6" s="210"/>
      <c r="SQR6" s="210"/>
      <c r="SQS6" s="210"/>
      <c r="SQT6" s="210"/>
      <c r="SQU6" s="210"/>
      <c r="SQV6" s="210"/>
      <c r="SQW6" s="210"/>
      <c r="SQX6" s="210"/>
      <c r="SQY6" s="210"/>
      <c r="SQZ6" s="210"/>
      <c r="SRA6" s="208"/>
      <c r="SRB6" s="210"/>
      <c r="SRC6" s="210"/>
      <c r="SRD6" s="210"/>
      <c r="SRE6" s="210"/>
      <c r="SRF6" s="210"/>
      <c r="SRG6" s="210"/>
      <c r="SRH6" s="210"/>
      <c r="SRI6" s="210"/>
      <c r="SRJ6" s="210"/>
      <c r="SRK6" s="210"/>
      <c r="SRL6" s="210"/>
      <c r="SRM6" s="210"/>
      <c r="SRN6" s="210"/>
      <c r="SRO6" s="210"/>
      <c r="SRP6" s="210"/>
      <c r="SRQ6" s="208"/>
      <c r="SRR6" s="210"/>
      <c r="SRS6" s="210"/>
      <c r="SRT6" s="210"/>
      <c r="SRU6" s="210"/>
      <c r="SRV6" s="210"/>
      <c r="SRW6" s="210"/>
      <c r="SRX6" s="210"/>
      <c r="SRY6" s="210"/>
      <c r="SRZ6" s="210"/>
      <c r="SSA6" s="210"/>
      <c r="SSB6" s="210"/>
      <c r="SSC6" s="210"/>
      <c r="SSD6" s="210"/>
      <c r="SSE6" s="210"/>
      <c r="SSF6" s="210"/>
      <c r="SSG6" s="208"/>
      <c r="SSH6" s="210"/>
      <c r="SSI6" s="210"/>
      <c r="SSJ6" s="210"/>
      <c r="SSK6" s="210"/>
      <c r="SSL6" s="210"/>
      <c r="SSM6" s="210"/>
      <c r="SSN6" s="210"/>
      <c r="SSO6" s="210"/>
      <c r="SSP6" s="210"/>
      <c r="SSQ6" s="210"/>
      <c r="SSR6" s="210"/>
      <c r="SSS6" s="210"/>
      <c r="SST6" s="210"/>
      <c r="SSU6" s="210"/>
      <c r="SSV6" s="210"/>
      <c r="SSW6" s="208"/>
      <c r="SSX6" s="210"/>
      <c r="SSY6" s="210"/>
      <c r="SSZ6" s="210"/>
      <c r="STA6" s="210"/>
      <c r="STB6" s="210"/>
      <c r="STC6" s="210"/>
      <c r="STD6" s="210"/>
      <c r="STE6" s="210"/>
      <c r="STF6" s="210"/>
      <c r="STG6" s="210"/>
      <c r="STH6" s="210"/>
      <c r="STI6" s="210"/>
      <c r="STJ6" s="210"/>
      <c r="STK6" s="210"/>
      <c r="STL6" s="210"/>
      <c r="STM6" s="208"/>
      <c r="STN6" s="210"/>
      <c r="STO6" s="210"/>
      <c r="STP6" s="210"/>
      <c r="STQ6" s="210"/>
      <c r="STR6" s="210"/>
      <c r="STS6" s="210"/>
      <c r="STT6" s="210"/>
      <c r="STU6" s="210"/>
      <c r="STV6" s="210"/>
      <c r="STW6" s="210"/>
      <c r="STX6" s="210"/>
      <c r="STY6" s="210"/>
      <c r="STZ6" s="210"/>
      <c r="SUA6" s="210"/>
      <c r="SUB6" s="210"/>
      <c r="SUC6" s="208"/>
      <c r="SUD6" s="210"/>
      <c r="SUE6" s="210"/>
      <c r="SUF6" s="210"/>
      <c r="SUG6" s="210"/>
      <c r="SUH6" s="210"/>
      <c r="SUI6" s="210"/>
      <c r="SUJ6" s="210"/>
      <c r="SUK6" s="210"/>
      <c r="SUL6" s="210"/>
      <c r="SUM6" s="210"/>
      <c r="SUN6" s="210"/>
      <c r="SUO6" s="210"/>
      <c r="SUP6" s="210"/>
      <c r="SUQ6" s="210"/>
      <c r="SUR6" s="210"/>
      <c r="SUS6" s="208"/>
      <c r="SUT6" s="210"/>
      <c r="SUU6" s="210"/>
      <c r="SUV6" s="210"/>
      <c r="SUW6" s="210"/>
      <c r="SUX6" s="210"/>
      <c r="SUY6" s="210"/>
      <c r="SUZ6" s="210"/>
      <c r="SVA6" s="210"/>
      <c r="SVB6" s="210"/>
      <c r="SVC6" s="210"/>
      <c r="SVD6" s="210"/>
      <c r="SVE6" s="210"/>
      <c r="SVF6" s="210"/>
      <c r="SVG6" s="210"/>
      <c r="SVH6" s="210"/>
      <c r="SVI6" s="208"/>
      <c r="SVJ6" s="210"/>
      <c r="SVK6" s="210"/>
      <c r="SVL6" s="210"/>
      <c r="SVM6" s="210"/>
      <c r="SVN6" s="210"/>
      <c r="SVO6" s="210"/>
      <c r="SVP6" s="210"/>
      <c r="SVQ6" s="210"/>
      <c r="SVR6" s="210"/>
      <c r="SVS6" s="210"/>
      <c r="SVT6" s="210"/>
      <c r="SVU6" s="210"/>
      <c r="SVV6" s="210"/>
      <c r="SVW6" s="210"/>
      <c r="SVX6" s="210"/>
      <c r="SVY6" s="208"/>
      <c r="SVZ6" s="210"/>
      <c r="SWA6" s="210"/>
      <c r="SWB6" s="210"/>
      <c r="SWC6" s="210"/>
      <c r="SWD6" s="210"/>
      <c r="SWE6" s="210"/>
      <c r="SWF6" s="210"/>
      <c r="SWG6" s="210"/>
      <c r="SWH6" s="210"/>
      <c r="SWI6" s="210"/>
      <c r="SWJ6" s="210"/>
      <c r="SWK6" s="210"/>
      <c r="SWL6" s="210"/>
      <c r="SWM6" s="210"/>
      <c r="SWN6" s="210"/>
      <c r="SWO6" s="208"/>
      <c r="SWP6" s="210"/>
      <c r="SWQ6" s="210"/>
      <c r="SWR6" s="210"/>
      <c r="SWS6" s="210"/>
      <c r="SWT6" s="210"/>
      <c r="SWU6" s="210"/>
      <c r="SWV6" s="210"/>
      <c r="SWW6" s="210"/>
      <c r="SWX6" s="210"/>
      <c r="SWY6" s="210"/>
      <c r="SWZ6" s="210"/>
      <c r="SXA6" s="210"/>
      <c r="SXB6" s="210"/>
      <c r="SXC6" s="210"/>
      <c r="SXD6" s="210"/>
      <c r="SXE6" s="208"/>
      <c r="SXF6" s="210"/>
      <c r="SXG6" s="210"/>
      <c r="SXH6" s="210"/>
      <c r="SXI6" s="210"/>
      <c r="SXJ6" s="210"/>
      <c r="SXK6" s="210"/>
      <c r="SXL6" s="210"/>
      <c r="SXM6" s="210"/>
      <c r="SXN6" s="210"/>
      <c r="SXO6" s="210"/>
      <c r="SXP6" s="210"/>
      <c r="SXQ6" s="210"/>
      <c r="SXR6" s="210"/>
      <c r="SXS6" s="210"/>
      <c r="SXT6" s="210"/>
      <c r="SXU6" s="208"/>
      <c r="SXV6" s="210"/>
      <c r="SXW6" s="210"/>
      <c r="SXX6" s="210"/>
      <c r="SXY6" s="210"/>
      <c r="SXZ6" s="210"/>
      <c r="SYA6" s="210"/>
      <c r="SYB6" s="210"/>
      <c r="SYC6" s="210"/>
      <c r="SYD6" s="210"/>
      <c r="SYE6" s="210"/>
      <c r="SYF6" s="210"/>
      <c r="SYG6" s="210"/>
      <c r="SYH6" s="210"/>
      <c r="SYI6" s="210"/>
      <c r="SYJ6" s="210"/>
      <c r="SYK6" s="208"/>
      <c r="SYL6" s="210"/>
      <c r="SYM6" s="210"/>
      <c r="SYN6" s="210"/>
      <c r="SYO6" s="210"/>
      <c r="SYP6" s="210"/>
      <c r="SYQ6" s="210"/>
      <c r="SYR6" s="210"/>
      <c r="SYS6" s="210"/>
      <c r="SYT6" s="210"/>
      <c r="SYU6" s="210"/>
      <c r="SYV6" s="210"/>
      <c r="SYW6" s="210"/>
      <c r="SYX6" s="210"/>
      <c r="SYY6" s="210"/>
      <c r="SYZ6" s="210"/>
      <c r="SZA6" s="208"/>
      <c r="SZB6" s="210"/>
      <c r="SZC6" s="210"/>
      <c r="SZD6" s="210"/>
      <c r="SZE6" s="210"/>
      <c r="SZF6" s="210"/>
      <c r="SZG6" s="210"/>
      <c r="SZH6" s="210"/>
      <c r="SZI6" s="210"/>
      <c r="SZJ6" s="210"/>
      <c r="SZK6" s="210"/>
      <c r="SZL6" s="210"/>
      <c r="SZM6" s="210"/>
      <c r="SZN6" s="210"/>
      <c r="SZO6" s="210"/>
      <c r="SZP6" s="210"/>
      <c r="SZQ6" s="208"/>
      <c r="SZR6" s="210"/>
      <c r="SZS6" s="210"/>
      <c r="SZT6" s="210"/>
      <c r="SZU6" s="210"/>
      <c r="SZV6" s="210"/>
      <c r="SZW6" s="210"/>
      <c r="SZX6" s="210"/>
      <c r="SZY6" s="210"/>
      <c r="SZZ6" s="210"/>
      <c r="TAA6" s="210"/>
      <c r="TAB6" s="210"/>
      <c r="TAC6" s="210"/>
      <c r="TAD6" s="210"/>
      <c r="TAE6" s="210"/>
      <c r="TAF6" s="210"/>
      <c r="TAG6" s="208"/>
      <c r="TAH6" s="210"/>
      <c r="TAI6" s="210"/>
      <c r="TAJ6" s="210"/>
      <c r="TAK6" s="210"/>
      <c r="TAL6" s="210"/>
      <c r="TAM6" s="210"/>
      <c r="TAN6" s="210"/>
      <c r="TAO6" s="210"/>
      <c r="TAP6" s="210"/>
      <c r="TAQ6" s="210"/>
      <c r="TAR6" s="210"/>
      <c r="TAS6" s="210"/>
      <c r="TAT6" s="210"/>
      <c r="TAU6" s="210"/>
      <c r="TAV6" s="210"/>
      <c r="TAW6" s="208"/>
      <c r="TAX6" s="210"/>
      <c r="TAY6" s="210"/>
      <c r="TAZ6" s="210"/>
      <c r="TBA6" s="210"/>
      <c r="TBB6" s="210"/>
      <c r="TBC6" s="210"/>
      <c r="TBD6" s="210"/>
      <c r="TBE6" s="210"/>
      <c r="TBF6" s="210"/>
      <c r="TBG6" s="210"/>
      <c r="TBH6" s="210"/>
      <c r="TBI6" s="210"/>
      <c r="TBJ6" s="210"/>
      <c r="TBK6" s="210"/>
      <c r="TBL6" s="210"/>
      <c r="TBM6" s="208"/>
      <c r="TBN6" s="210"/>
      <c r="TBO6" s="210"/>
      <c r="TBP6" s="210"/>
      <c r="TBQ6" s="210"/>
      <c r="TBR6" s="210"/>
      <c r="TBS6" s="210"/>
      <c r="TBT6" s="210"/>
      <c r="TBU6" s="210"/>
      <c r="TBV6" s="210"/>
      <c r="TBW6" s="210"/>
      <c r="TBX6" s="210"/>
      <c r="TBY6" s="210"/>
      <c r="TBZ6" s="210"/>
      <c r="TCA6" s="210"/>
      <c r="TCB6" s="210"/>
      <c r="TCC6" s="208"/>
      <c r="TCD6" s="210"/>
      <c r="TCE6" s="210"/>
      <c r="TCF6" s="210"/>
      <c r="TCG6" s="210"/>
      <c r="TCH6" s="210"/>
      <c r="TCI6" s="210"/>
      <c r="TCJ6" s="210"/>
      <c r="TCK6" s="210"/>
      <c r="TCL6" s="210"/>
      <c r="TCM6" s="210"/>
      <c r="TCN6" s="210"/>
      <c r="TCO6" s="210"/>
      <c r="TCP6" s="210"/>
      <c r="TCQ6" s="210"/>
      <c r="TCR6" s="210"/>
      <c r="TCS6" s="208"/>
      <c r="TCT6" s="210"/>
      <c r="TCU6" s="210"/>
      <c r="TCV6" s="210"/>
      <c r="TCW6" s="210"/>
      <c r="TCX6" s="210"/>
      <c r="TCY6" s="210"/>
      <c r="TCZ6" s="210"/>
      <c r="TDA6" s="210"/>
      <c r="TDB6" s="210"/>
      <c r="TDC6" s="210"/>
      <c r="TDD6" s="210"/>
      <c r="TDE6" s="210"/>
      <c r="TDF6" s="210"/>
      <c r="TDG6" s="210"/>
      <c r="TDH6" s="210"/>
      <c r="TDI6" s="208"/>
      <c r="TDJ6" s="210"/>
      <c r="TDK6" s="210"/>
      <c r="TDL6" s="210"/>
      <c r="TDM6" s="210"/>
      <c r="TDN6" s="210"/>
      <c r="TDO6" s="210"/>
      <c r="TDP6" s="210"/>
      <c r="TDQ6" s="210"/>
      <c r="TDR6" s="210"/>
      <c r="TDS6" s="210"/>
      <c r="TDT6" s="210"/>
      <c r="TDU6" s="210"/>
      <c r="TDV6" s="210"/>
      <c r="TDW6" s="210"/>
      <c r="TDX6" s="210"/>
      <c r="TDY6" s="208"/>
      <c r="TDZ6" s="210"/>
      <c r="TEA6" s="210"/>
      <c r="TEB6" s="210"/>
      <c r="TEC6" s="210"/>
      <c r="TED6" s="210"/>
      <c r="TEE6" s="210"/>
      <c r="TEF6" s="210"/>
      <c r="TEG6" s="210"/>
      <c r="TEH6" s="210"/>
      <c r="TEI6" s="210"/>
      <c r="TEJ6" s="210"/>
      <c r="TEK6" s="210"/>
      <c r="TEL6" s="210"/>
      <c r="TEM6" s="210"/>
      <c r="TEN6" s="210"/>
      <c r="TEO6" s="208"/>
      <c r="TEP6" s="210"/>
      <c r="TEQ6" s="210"/>
      <c r="TER6" s="210"/>
      <c r="TES6" s="210"/>
      <c r="TET6" s="210"/>
      <c r="TEU6" s="210"/>
      <c r="TEV6" s="210"/>
      <c r="TEW6" s="210"/>
      <c r="TEX6" s="210"/>
      <c r="TEY6" s="210"/>
      <c r="TEZ6" s="210"/>
      <c r="TFA6" s="210"/>
      <c r="TFB6" s="210"/>
      <c r="TFC6" s="210"/>
      <c r="TFD6" s="210"/>
      <c r="TFE6" s="208"/>
      <c r="TFF6" s="210"/>
      <c r="TFG6" s="210"/>
      <c r="TFH6" s="210"/>
      <c r="TFI6" s="210"/>
      <c r="TFJ6" s="210"/>
      <c r="TFK6" s="210"/>
      <c r="TFL6" s="210"/>
      <c r="TFM6" s="210"/>
      <c r="TFN6" s="210"/>
      <c r="TFO6" s="210"/>
      <c r="TFP6" s="210"/>
      <c r="TFQ6" s="210"/>
      <c r="TFR6" s="210"/>
      <c r="TFS6" s="210"/>
      <c r="TFT6" s="210"/>
      <c r="TFU6" s="208"/>
      <c r="TFV6" s="210"/>
      <c r="TFW6" s="210"/>
      <c r="TFX6" s="210"/>
      <c r="TFY6" s="210"/>
      <c r="TFZ6" s="210"/>
      <c r="TGA6" s="210"/>
      <c r="TGB6" s="210"/>
      <c r="TGC6" s="210"/>
      <c r="TGD6" s="210"/>
      <c r="TGE6" s="210"/>
      <c r="TGF6" s="210"/>
      <c r="TGG6" s="210"/>
      <c r="TGH6" s="210"/>
      <c r="TGI6" s="210"/>
      <c r="TGJ6" s="210"/>
      <c r="TGK6" s="208"/>
      <c r="TGL6" s="210"/>
      <c r="TGM6" s="210"/>
      <c r="TGN6" s="210"/>
      <c r="TGO6" s="210"/>
      <c r="TGP6" s="210"/>
      <c r="TGQ6" s="210"/>
      <c r="TGR6" s="210"/>
      <c r="TGS6" s="210"/>
      <c r="TGT6" s="210"/>
      <c r="TGU6" s="210"/>
      <c r="TGV6" s="210"/>
      <c r="TGW6" s="210"/>
      <c r="TGX6" s="210"/>
      <c r="TGY6" s="210"/>
      <c r="TGZ6" s="210"/>
      <c r="THA6" s="208"/>
      <c r="THB6" s="210"/>
      <c r="THC6" s="210"/>
      <c r="THD6" s="210"/>
      <c r="THE6" s="210"/>
      <c r="THF6" s="210"/>
      <c r="THG6" s="210"/>
      <c r="THH6" s="210"/>
      <c r="THI6" s="210"/>
      <c r="THJ6" s="210"/>
      <c r="THK6" s="210"/>
      <c r="THL6" s="210"/>
      <c r="THM6" s="210"/>
      <c r="THN6" s="210"/>
      <c r="THO6" s="210"/>
      <c r="THP6" s="210"/>
      <c r="THQ6" s="208"/>
      <c r="THR6" s="210"/>
      <c r="THS6" s="210"/>
      <c r="THT6" s="210"/>
      <c r="THU6" s="210"/>
      <c r="THV6" s="210"/>
      <c r="THW6" s="210"/>
      <c r="THX6" s="210"/>
      <c r="THY6" s="210"/>
      <c r="THZ6" s="210"/>
      <c r="TIA6" s="210"/>
      <c r="TIB6" s="210"/>
      <c r="TIC6" s="210"/>
      <c r="TID6" s="210"/>
      <c r="TIE6" s="210"/>
      <c r="TIF6" s="210"/>
      <c r="TIG6" s="208"/>
      <c r="TIH6" s="210"/>
      <c r="TII6" s="210"/>
      <c r="TIJ6" s="210"/>
      <c r="TIK6" s="210"/>
      <c r="TIL6" s="210"/>
      <c r="TIM6" s="210"/>
      <c r="TIN6" s="210"/>
      <c r="TIO6" s="210"/>
      <c r="TIP6" s="210"/>
      <c r="TIQ6" s="210"/>
      <c r="TIR6" s="210"/>
      <c r="TIS6" s="210"/>
      <c r="TIT6" s="210"/>
      <c r="TIU6" s="210"/>
      <c r="TIV6" s="210"/>
      <c r="TIW6" s="208"/>
      <c r="TIX6" s="210"/>
      <c r="TIY6" s="210"/>
      <c r="TIZ6" s="210"/>
      <c r="TJA6" s="210"/>
      <c r="TJB6" s="210"/>
      <c r="TJC6" s="210"/>
      <c r="TJD6" s="210"/>
      <c r="TJE6" s="210"/>
      <c r="TJF6" s="210"/>
      <c r="TJG6" s="210"/>
      <c r="TJH6" s="210"/>
      <c r="TJI6" s="210"/>
      <c r="TJJ6" s="210"/>
      <c r="TJK6" s="210"/>
      <c r="TJL6" s="210"/>
      <c r="TJM6" s="208"/>
      <c r="TJN6" s="210"/>
      <c r="TJO6" s="210"/>
      <c r="TJP6" s="210"/>
      <c r="TJQ6" s="210"/>
      <c r="TJR6" s="210"/>
      <c r="TJS6" s="210"/>
      <c r="TJT6" s="210"/>
      <c r="TJU6" s="210"/>
      <c r="TJV6" s="210"/>
      <c r="TJW6" s="210"/>
      <c r="TJX6" s="210"/>
      <c r="TJY6" s="210"/>
      <c r="TJZ6" s="210"/>
      <c r="TKA6" s="210"/>
      <c r="TKB6" s="210"/>
      <c r="TKC6" s="208"/>
      <c r="TKD6" s="210"/>
      <c r="TKE6" s="210"/>
      <c r="TKF6" s="210"/>
      <c r="TKG6" s="210"/>
      <c r="TKH6" s="210"/>
      <c r="TKI6" s="210"/>
      <c r="TKJ6" s="210"/>
      <c r="TKK6" s="210"/>
      <c r="TKL6" s="210"/>
      <c r="TKM6" s="210"/>
      <c r="TKN6" s="210"/>
      <c r="TKO6" s="210"/>
      <c r="TKP6" s="210"/>
      <c r="TKQ6" s="210"/>
      <c r="TKR6" s="210"/>
      <c r="TKS6" s="208"/>
      <c r="TKT6" s="210"/>
      <c r="TKU6" s="210"/>
      <c r="TKV6" s="210"/>
      <c r="TKW6" s="210"/>
      <c r="TKX6" s="210"/>
      <c r="TKY6" s="210"/>
      <c r="TKZ6" s="210"/>
      <c r="TLA6" s="210"/>
      <c r="TLB6" s="210"/>
      <c r="TLC6" s="210"/>
      <c r="TLD6" s="210"/>
      <c r="TLE6" s="210"/>
      <c r="TLF6" s="210"/>
      <c r="TLG6" s="210"/>
      <c r="TLH6" s="210"/>
      <c r="TLI6" s="208"/>
      <c r="TLJ6" s="210"/>
      <c r="TLK6" s="210"/>
      <c r="TLL6" s="210"/>
      <c r="TLM6" s="210"/>
      <c r="TLN6" s="210"/>
      <c r="TLO6" s="210"/>
      <c r="TLP6" s="210"/>
      <c r="TLQ6" s="210"/>
      <c r="TLR6" s="210"/>
      <c r="TLS6" s="210"/>
      <c r="TLT6" s="210"/>
      <c r="TLU6" s="210"/>
      <c r="TLV6" s="210"/>
      <c r="TLW6" s="210"/>
      <c r="TLX6" s="210"/>
      <c r="TLY6" s="208"/>
      <c r="TLZ6" s="210"/>
      <c r="TMA6" s="210"/>
      <c r="TMB6" s="210"/>
      <c r="TMC6" s="210"/>
      <c r="TMD6" s="210"/>
      <c r="TME6" s="210"/>
      <c r="TMF6" s="210"/>
      <c r="TMG6" s="210"/>
      <c r="TMH6" s="210"/>
      <c r="TMI6" s="210"/>
      <c r="TMJ6" s="210"/>
      <c r="TMK6" s="210"/>
      <c r="TML6" s="210"/>
      <c r="TMM6" s="210"/>
      <c r="TMN6" s="210"/>
      <c r="TMO6" s="208"/>
      <c r="TMP6" s="210"/>
      <c r="TMQ6" s="210"/>
      <c r="TMR6" s="210"/>
      <c r="TMS6" s="210"/>
      <c r="TMT6" s="210"/>
      <c r="TMU6" s="210"/>
      <c r="TMV6" s="210"/>
      <c r="TMW6" s="210"/>
      <c r="TMX6" s="210"/>
      <c r="TMY6" s="210"/>
      <c r="TMZ6" s="210"/>
      <c r="TNA6" s="210"/>
      <c r="TNB6" s="210"/>
      <c r="TNC6" s="210"/>
      <c r="TND6" s="210"/>
      <c r="TNE6" s="208"/>
      <c r="TNF6" s="210"/>
      <c r="TNG6" s="210"/>
      <c r="TNH6" s="210"/>
      <c r="TNI6" s="210"/>
      <c r="TNJ6" s="210"/>
      <c r="TNK6" s="210"/>
      <c r="TNL6" s="210"/>
      <c r="TNM6" s="210"/>
      <c r="TNN6" s="210"/>
      <c r="TNO6" s="210"/>
      <c r="TNP6" s="210"/>
      <c r="TNQ6" s="210"/>
      <c r="TNR6" s="210"/>
      <c r="TNS6" s="210"/>
      <c r="TNT6" s="210"/>
      <c r="TNU6" s="208"/>
      <c r="TNV6" s="210"/>
      <c r="TNW6" s="210"/>
      <c r="TNX6" s="210"/>
      <c r="TNY6" s="210"/>
      <c r="TNZ6" s="210"/>
      <c r="TOA6" s="210"/>
      <c r="TOB6" s="210"/>
      <c r="TOC6" s="210"/>
      <c r="TOD6" s="210"/>
      <c r="TOE6" s="210"/>
      <c r="TOF6" s="210"/>
      <c r="TOG6" s="210"/>
      <c r="TOH6" s="210"/>
      <c r="TOI6" s="210"/>
      <c r="TOJ6" s="210"/>
      <c r="TOK6" s="208"/>
      <c r="TOL6" s="210"/>
      <c r="TOM6" s="210"/>
      <c r="TON6" s="210"/>
      <c r="TOO6" s="210"/>
      <c r="TOP6" s="210"/>
      <c r="TOQ6" s="210"/>
      <c r="TOR6" s="210"/>
      <c r="TOS6" s="210"/>
      <c r="TOT6" s="210"/>
      <c r="TOU6" s="210"/>
      <c r="TOV6" s="210"/>
      <c r="TOW6" s="210"/>
      <c r="TOX6" s="210"/>
      <c r="TOY6" s="210"/>
      <c r="TOZ6" s="210"/>
      <c r="TPA6" s="208"/>
      <c r="TPB6" s="210"/>
      <c r="TPC6" s="210"/>
      <c r="TPD6" s="210"/>
      <c r="TPE6" s="210"/>
      <c r="TPF6" s="210"/>
      <c r="TPG6" s="210"/>
      <c r="TPH6" s="210"/>
      <c r="TPI6" s="210"/>
      <c r="TPJ6" s="210"/>
      <c r="TPK6" s="210"/>
      <c r="TPL6" s="210"/>
      <c r="TPM6" s="210"/>
      <c r="TPN6" s="210"/>
      <c r="TPO6" s="210"/>
      <c r="TPP6" s="210"/>
      <c r="TPQ6" s="208"/>
      <c r="TPR6" s="210"/>
      <c r="TPS6" s="210"/>
      <c r="TPT6" s="210"/>
      <c r="TPU6" s="210"/>
      <c r="TPV6" s="210"/>
      <c r="TPW6" s="210"/>
      <c r="TPX6" s="210"/>
      <c r="TPY6" s="210"/>
      <c r="TPZ6" s="210"/>
      <c r="TQA6" s="210"/>
      <c r="TQB6" s="210"/>
      <c r="TQC6" s="210"/>
      <c r="TQD6" s="210"/>
      <c r="TQE6" s="210"/>
      <c r="TQF6" s="210"/>
      <c r="TQG6" s="208"/>
      <c r="TQH6" s="210"/>
      <c r="TQI6" s="210"/>
      <c r="TQJ6" s="210"/>
      <c r="TQK6" s="210"/>
      <c r="TQL6" s="210"/>
      <c r="TQM6" s="210"/>
      <c r="TQN6" s="210"/>
      <c r="TQO6" s="210"/>
      <c r="TQP6" s="210"/>
      <c r="TQQ6" s="210"/>
      <c r="TQR6" s="210"/>
      <c r="TQS6" s="210"/>
      <c r="TQT6" s="210"/>
      <c r="TQU6" s="210"/>
      <c r="TQV6" s="210"/>
      <c r="TQW6" s="208"/>
      <c r="TQX6" s="210"/>
      <c r="TQY6" s="210"/>
      <c r="TQZ6" s="210"/>
      <c r="TRA6" s="210"/>
      <c r="TRB6" s="210"/>
      <c r="TRC6" s="210"/>
      <c r="TRD6" s="210"/>
      <c r="TRE6" s="210"/>
      <c r="TRF6" s="210"/>
      <c r="TRG6" s="210"/>
      <c r="TRH6" s="210"/>
      <c r="TRI6" s="210"/>
      <c r="TRJ6" s="210"/>
      <c r="TRK6" s="210"/>
      <c r="TRL6" s="210"/>
      <c r="TRM6" s="208"/>
      <c r="TRN6" s="210"/>
      <c r="TRO6" s="210"/>
      <c r="TRP6" s="210"/>
      <c r="TRQ6" s="210"/>
      <c r="TRR6" s="210"/>
      <c r="TRS6" s="210"/>
      <c r="TRT6" s="210"/>
      <c r="TRU6" s="210"/>
      <c r="TRV6" s="210"/>
      <c r="TRW6" s="210"/>
      <c r="TRX6" s="210"/>
      <c r="TRY6" s="210"/>
      <c r="TRZ6" s="210"/>
      <c r="TSA6" s="210"/>
      <c r="TSB6" s="210"/>
      <c r="TSC6" s="208"/>
      <c r="TSD6" s="210"/>
      <c r="TSE6" s="210"/>
      <c r="TSF6" s="210"/>
      <c r="TSG6" s="210"/>
      <c r="TSH6" s="210"/>
      <c r="TSI6" s="210"/>
      <c r="TSJ6" s="210"/>
      <c r="TSK6" s="210"/>
      <c r="TSL6" s="210"/>
      <c r="TSM6" s="210"/>
      <c r="TSN6" s="210"/>
      <c r="TSO6" s="210"/>
      <c r="TSP6" s="210"/>
      <c r="TSQ6" s="210"/>
      <c r="TSR6" s="210"/>
      <c r="TSS6" s="208"/>
      <c r="TST6" s="210"/>
      <c r="TSU6" s="210"/>
      <c r="TSV6" s="210"/>
      <c r="TSW6" s="210"/>
      <c r="TSX6" s="210"/>
      <c r="TSY6" s="210"/>
      <c r="TSZ6" s="210"/>
      <c r="TTA6" s="210"/>
      <c r="TTB6" s="210"/>
      <c r="TTC6" s="210"/>
      <c r="TTD6" s="210"/>
      <c r="TTE6" s="210"/>
      <c r="TTF6" s="210"/>
      <c r="TTG6" s="210"/>
      <c r="TTH6" s="210"/>
      <c r="TTI6" s="208"/>
      <c r="TTJ6" s="210"/>
      <c r="TTK6" s="210"/>
      <c r="TTL6" s="210"/>
      <c r="TTM6" s="210"/>
      <c r="TTN6" s="210"/>
      <c r="TTO6" s="210"/>
      <c r="TTP6" s="210"/>
      <c r="TTQ6" s="210"/>
      <c r="TTR6" s="210"/>
      <c r="TTS6" s="210"/>
      <c r="TTT6" s="210"/>
      <c r="TTU6" s="210"/>
      <c r="TTV6" s="210"/>
      <c r="TTW6" s="210"/>
      <c r="TTX6" s="210"/>
      <c r="TTY6" s="208"/>
      <c r="TTZ6" s="210"/>
      <c r="TUA6" s="210"/>
      <c r="TUB6" s="210"/>
      <c r="TUC6" s="210"/>
      <c r="TUD6" s="210"/>
      <c r="TUE6" s="210"/>
      <c r="TUF6" s="210"/>
      <c r="TUG6" s="210"/>
      <c r="TUH6" s="210"/>
      <c r="TUI6" s="210"/>
      <c r="TUJ6" s="210"/>
      <c r="TUK6" s="210"/>
      <c r="TUL6" s="210"/>
      <c r="TUM6" s="210"/>
      <c r="TUN6" s="210"/>
      <c r="TUO6" s="208"/>
      <c r="TUP6" s="210"/>
      <c r="TUQ6" s="210"/>
      <c r="TUR6" s="210"/>
      <c r="TUS6" s="210"/>
      <c r="TUT6" s="210"/>
      <c r="TUU6" s="210"/>
      <c r="TUV6" s="210"/>
      <c r="TUW6" s="210"/>
      <c r="TUX6" s="210"/>
      <c r="TUY6" s="210"/>
      <c r="TUZ6" s="210"/>
      <c r="TVA6" s="210"/>
      <c r="TVB6" s="210"/>
      <c r="TVC6" s="210"/>
      <c r="TVD6" s="210"/>
      <c r="TVE6" s="208"/>
      <c r="TVF6" s="210"/>
      <c r="TVG6" s="210"/>
      <c r="TVH6" s="210"/>
      <c r="TVI6" s="210"/>
      <c r="TVJ6" s="210"/>
      <c r="TVK6" s="210"/>
      <c r="TVL6" s="210"/>
      <c r="TVM6" s="210"/>
      <c r="TVN6" s="210"/>
      <c r="TVO6" s="210"/>
      <c r="TVP6" s="210"/>
      <c r="TVQ6" s="210"/>
      <c r="TVR6" s="210"/>
      <c r="TVS6" s="210"/>
      <c r="TVT6" s="210"/>
      <c r="TVU6" s="208"/>
      <c r="TVV6" s="210"/>
      <c r="TVW6" s="210"/>
      <c r="TVX6" s="210"/>
      <c r="TVY6" s="210"/>
      <c r="TVZ6" s="210"/>
      <c r="TWA6" s="210"/>
      <c r="TWB6" s="210"/>
      <c r="TWC6" s="210"/>
      <c r="TWD6" s="210"/>
      <c r="TWE6" s="210"/>
      <c r="TWF6" s="210"/>
      <c r="TWG6" s="210"/>
      <c r="TWH6" s="210"/>
      <c r="TWI6" s="210"/>
      <c r="TWJ6" s="210"/>
      <c r="TWK6" s="208"/>
      <c r="TWL6" s="210"/>
      <c r="TWM6" s="210"/>
      <c r="TWN6" s="210"/>
      <c r="TWO6" s="210"/>
      <c r="TWP6" s="210"/>
      <c r="TWQ6" s="210"/>
      <c r="TWR6" s="210"/>
      <c r="TWS6" s="210"/>
      <c r="TWT6" s="210"/>
      <c r="TWU6" s="210"/>
      <c r="TWV6" s="210"/>
      <c r="TWW6" s="210"/>
      <c r="TWX6" s="210"/>
      <c r="TWY6" s="210"/>
      <c r="TWZ6" s="210"/>
      <c r="TXA6" s="208"/>
      <c r="TXB6" s="210"/>
      <c r="TXC6" s="210"/>
      <c r="TXD6" s="210"/>
      <c r="TXE6" s="210"/>
      <c r="TXF6" s="210"/>
      <c r="TXG6" s="210"/>
      <c r="TXH6" s="210"/>
      <c r="TXI6" s="210"/>
      <c r="TXJ6" s="210"/>
      <c r="TXK6" s="210"/>
      <c r="TXL6" s="210"/>
      <c r="TXM6" s="210"/>
      <c r="TXN6" s="210"/>
      <c r="TXO6" s="210"/>
      <c r="TXP6" s="210"/>
      <c r="TXQ6" s="208"/>
      <c r="TXR6" s="210"/>
      <c r="TXS6" s="210"/>
      <c r="TXT6" s="210"/>
      <c r="TXU6" s="210"/>
      <c r="TXV6" s="210"/>
      <c r="TXW6" s="210"/>
      <c r="TXX6" s="210"/>
      <c r="TXY6" s="210"/>
      <c r="TXZ6" s="210"/>
      <c r="TYA6" s="210"/>
      <c r="TYB6" s="210"/>
      <c r="TYC6" s="210"/>
      <c r="TYD6" s="210"/>
      <c r="TYE6" s="210"/>
      <c r="TYF6" s="210"/>
      <c r="TYG6" s="208"/>
      <c r="TYH6" s="210"/>
      <c r="TYI6" s="210"/>
      <c r="TYJ6" s="210"/>
      <c r="TYK6" s="210"/>
      <c r="TYL6" s="210"/>
      <c r="TYM6" s="210"/>
      <c r="TYN6" s="210"/>
      <c r="TYO6" s="210"/>
      <c r="TYP6" s="210"/>
      <c r="TYQ6" s="210"/>
      <c r="TYR6" s="210"/>
      <c r="TYS6" s="210"/>
      <c r="TYT6" s="210"/>
      <c r="TYU6" s="210"/>
      <c r="TYV6" s="210"/>
      <c r="TYW6" s="208"/>
      <c r="TYX6" s="210"/>
      <c r="TYY6" s="210"/>
      <c r="TYZ6" s="210"/>
      <c r="TZA6" s="210"/>
      <c r="TZB6" s="210"/>
      <c r="TZC6" s="210"/>
      <c r="TZD6" s="210"/>
      <c r="TZE6" s="210"/>
      <c r="TZF6" s="210"/>
      <c r="TZG6" s="210"/>
      <c r="TZH6" s="210"/>
      <c r="TZI6" s="210"/>
      <c r="TZJ6" s="210"/>
      <c r="TZK6" s="210"/>
      <c r="TZL6" s="210"/>
      <c r="TZM6" s="208"/>
      <c r="TZN6" s="210"/>
      <c r="TZO6" s="210"/>
      <c r="TZP6" s="210"/>
      <c r="TZQ6" s="210"/>
      <c r="TZR6" s="210"/>
      <c r="TZS6" s="210"/>
      <c r="TZT6" s="210"/>
      <c r="TZU6" s="210"/>
      <c r="TZV6" s="210"/>
      <c r="TZW6" s="210"/>
      <c r="TZX6" s="210"/>
      <c r="TZY6" s="210"/>
      <c r="TZZ6" s="210"/>
      <c r="UAA6" s="210"/>
      <c r="UAB6" s="210"/>
      <c r="UAC6" s="208"/>
      <c r="UAD6" s="210"/>
      <c r="UAE6" s="210"/>
      <c r="UAF6" s="210"/>
      <c r="UAG6" s="210"/>
      <c r="UAH6" s="210"/>
      <c r="UAI6" s="210"/>
      <c r="UAJ6" s="210"/>
      <c r="UAK6" s="210"/>
      <c r="UAL6" s="210"/>
      <c r="UAM6" s="210"/>
      <c r="UAN6" s="210"/>
      <c r="UAO6" s="210"/>
      <c r="UAP6" s="210"/>
      <c r="UAQ6" s="210"/>
      <c r="UAR6" s="210"/>
      <c r="UAS6" s="208"/>
      <c r="UAT6" s="210"/>
      <c r="UAU6" s="210"/>
      <c r="UAV6" s="210"/>
      <c r="UAW6" s="210"/>
      <c r="UAX6" s="210"/>
      <c r="UAY6" s="210"/>
      <c r="UAZ6" s="210"/>
      <c r="UBA6" s="210"/>
      <c r="UBB6" s="210"/>
      <c r="UBC6" s="210"/>
      <c r="UBD6" s="210"/>
      <c r="UBE6" s="210"/>
      <c r="UBF6" s="210"/>
      <c r="UBG6" s="210"/>
      <c r="UBH6" s="210"/>
      <c r="UBI6" s="208"/>
      <c r="UBJ6" s="210"/>
      <c r="UBK6" s="210"/>
      <c r="UBL6" s="210"/>
      <c r="UBM6" s="210"/>
      <c r="UBN6" s="210"/>
      <c r="UBO6" s="210"/>
      <c r="UBP6" s="210"/>
      <c r="UBQ6" s="210"/>
      <c r="UBR6" s="210"/>
      <c r="UBS6" s="210"/>
      <c r="UBT6" s="210"/>
      <c r="UBU6" s="210"/>
      <c r="UBV6" s="210"/>
      <c r="UBW6" s="210"/>
      <c r="UBX6" s="210"/>
      <c r="UBY6" s="208"/>
      <c r="UBZ6" s="210"/>
      <c r="UCA6" s="210"/>
      <c r="UCB6" s="210"/>
      <c r="UCC6" s="210"/>
      <c r="UCD6" s="210"/>
      <c r="UCE6" s="210"/>
      <c r="UCF6" s="210"/>
      <c r="UCG6" s="210"/>
      <c r="UCH6" s="210"/>
      <c r="UCI6" s="210"/>
      <c r="UCJ6" s="210"/>
      <c r="UCK6" s="210"/>
      <c r="UCL6" s="210"/>
      <c r="UCM6" s="210"/>
      <c r="UCN6" s="210"/>
      <c r="UCO6" s="208"/>
      <c r="UCP6" s="210"/>
      <c r="UCQ6" s="210"/>
      <c r="UCR6" s="210"/>
      <c r="UCS6" s="210"/>
      <c r="UCT6" s="210"/>
      <c r="UCU6" s="210"/>
      <c r="UCV6" s="210"/>
      <c r="UCW6" s="210"/>
      <c r="UCX6" s="210"/>
      <c r="UCY6" s="210"/>
      <c r="UCZ6" s="210"/>
      <c r="UDA6" s="210"/>
      <c r="UDB6" s="210"/>
      <c r="UDC6" s="210"/>
      <c r="UDD6" s="210"/>
      <c r="UDE6" s="208"/>
      <c r="UDF6" s="210"/>
      <c r="UDG6" s="210"/>
      <c r="UDH6" s="210"/>
      <c r="UDI6" s="210"/>
      <c r="UDJ6" s="210"/>
      <c r="UDK6" s="210"/>
      <c r="UDL6" s="210"/>
      <c r="UDM6" s="210"/>
      <c r="UDN6" s="210"/>
      <c r="UDO6" s="210"/>
      <c r="UDP6" s="210"/>
      <c r="UDQ6" s="210"/>
      <c r="UDR6" s="210"/>
      <c r="UDS6" s="210"/>
      <c r="UDT6" s="210"/>
      <c r="UDU6" s="208"/>
      <c r="UDV6" s="210"/>
      <c r="UDW6" s="210"/>
      <c r="UDX6" s="210"/>
      <c r="UDY6" s="210"/>
      <c r="UDZ6" s="210"/>
      <c r="UEA6" s="210"/>
      <c r="UEB6" s="210"/>
      <c r="UEC6" s="210"/>
      <c r="UED6" s="210"/>
      <c r="UEE6" s="210"/>
      <c r="UEF6" s="210"/>
      <c r="UEG6" s="210"/>
      <c r="UEH6" s="210"/>
      <c r="UEI6" s="210"/>
      <c r="UEJ6" s="210"/>
      <c r="UEK6" s="208"/>
      <c r="UEL6" s="210"/>
      <c r="UEM6" s="210"/>
      <c r="UEN6" s="210"/>
      <c r="UEO6" s="210"/>
      <c r="UEP6" s="210"/>
      <c r="UEQ6" s="210"/>
      <c r="UER6" s="210"/>
      <c r="UES6" s="210"/>
      <c r="UET6" s="210"/>
      <c r="UEU6" s="210"/>
      <c r="UEV6" s="210"/>
      <c r="UEW6" s="210"/>
      <c r="UEX6" s="210"/>
      <c r="UEY6" s="210"/>
      <c r="UEZ6" s="210"/>
      <c r="UFA6" s="208"/>
      <c r="UFB6" s="210"/>
      <c r="UFC6" s="210"/>
      <c r="UFD6" s="210"/>
      <c r="UFE6" s="210"/>
      <c r="UFF6" s="210"/>
      <c r="UFG6" s="210"/>
      <c r="UFH6" s="210"/>
      <c r="UFI6" s="210"/>
      <c r="UFJ6" s="210"/>
      <c r="UFK6" s="210"/>
      <c r="UFL6" s="210"/>
      <c r="UFM6" s="210"/>
      <c r="UFN6" s="210"/>
      <c r="UFO6" s="210"/>
      <c r="UFP6" s="210"/>
      <c r="UFQ6" s="208"/>
      <c r="UFR6" s="210"/>
      <c r="UFS6" s="210"/>
      <c r="UFT6" s="210"/>
      <c r="UFU6" s="210"/>
      <c r="UFV6" s="210"/>
      <c r="UFW6" s="210"/>
      <c r="UFX6" s="210"/>
      <c r="UFY6" s="210"/>
      <c r="UFZ6" s="210"/>
      <c r="UGA6" s="210"/>
      <c r="UGB6" s="210"/>
      <c r="UGC6" s="210"/>
      <c r="UGD6" s="210"/>
      <c r="UGE6" s="210"/>
      <c r="UGF6" s="210"/>
      <c r="UGG6" s="208"/>
      <c r="UGH6" s="210"/>
      <c r="UGI6" s="210"/>
      <c r="UGJ6" s="210"/>
      <c r="UGK6" s="210"/>
      <c r="UGL6" s="210"/>
      <c r="UGM6" s="210"/>
      <c r="UGN6" s="210"/>
      <c r="UGO6" s="210"/>
      <c r="UGP6" s="210"/>
      <c r="UGQ6" s="210"/>
      <c r="UGR6" s="210"/>
      <c r="UGS6" s="210"/>
      <c r="UGT6" s="210"/>
      <c r="UGU6" s="210"/>
      <c r="UGV6" s="210"/>
      <c r="UGW6" s="208"/>
      <c r="UGX6" s="210"/>
      <c r="UGY6" s="210"/>
      <c r="UGZ6" s="210"/>
      <c r="UHA6" s="210"/>
      <c r="UHB6" s="210"/>
      <c r="UHC6" s="210"/>
      <c r="UHD6" s="210"/>
      <c r="UHE6" s="210"/>
      <c r="UHF6" s="210"/>
      <c r="UHG6" s="210"/>
      <c r="UHH6" s="210"/>
      <c r="UHI6" s="210"/>
      <c r="UHJ6" s="210"/>
      <c r="UHK6" s="210"/>
      <c r="UHL6" s="210"/>
      <c r="UHM6" s="208"/>
      <c r="UHN6" s="210"/>
      <c r="UHO6" s="210"/>
      <c r="UHP6" s="210"/>
      <c r="UHQ6" s="210"/>
      <c r="UHR6" s="210"/>
      <c r="UHS6" s="210"/>
      <c r="UHT6" s="210"/>
      <c r="UHU6" s="210"/>
      <c r="UHV6" s="210"/>
      <c r="UHW6" s="210"/>
      <c r="UHX6" s="210"/>
      <c r="UHY6" s="210"/>
      <c r="UHZ6" s="210"/>
      <c r="UIA6" s="210"/>
      <c r="UIB6" s="210"/>
      <c r="UIC6" s="208"/>
      <c r="UID6" s="210"/>
      <c r="UIE6" s="210"/>
      <c r="UIF6" s="210"/>
      <c r="UIG6" s="210"/>
      <c r="UIH6" s="210"/>
      <c r="UII6" s="210"/>
      <c r="UIJ6" s="210"/>
      <c r="UIK6" s="210"/>
      <c r="UIL6" s="210"/>
      <c r="UIM6" s="210"/>
      <c r="UIN6" s="210"/>
      <c r="UIO6" s="210"/>
      <c r="UIP6" s="210"/>
      <c r="UIQ6" s="210"/>
      <c r="UIR6" s="210"/>
      <c r="UIS6" s="208"/>
      <c r="UIT6" s="210"/>
      <c r="UIU6" s="210"/>
      <c r="UIV6" s="210"/>
      <c r="UIW6" s="210"/>
      <c r="UIX6" s="210"/>
      <c r="UIY6" s="210"/>
      <c r="UIZ6" s="210"/>
      <c r="UJA6" s="210"/>
      <c r="UJB6" s="210"/>
      <c r="UJC6" s="210"/>
      <c r="UJD6" s="210"/>
      <c r="UJE6" s="210"/>
      <c r="UJF6" s="210"/>
      <c r="UJG6" s="210"/>
      <c r="UJH6" s="210"/>
      <c r="UJI6" s="208"/>
      <c r="UJJ6" s="210"/>
      <c r="UJK6" s="210"/>
      <c r="UJL6" s="210"/>
      <c r="UJM6" s="210"/>
      <c r="UJN6" s="210"/>
      <c r="UJO6" s="210"/>
      <c r="UJP6" s="210"/>
      <c r="UJQ6" s="210"/>
      <c r="UJR6" s="210"/>
      <c r="UJS6" s="210"/>
      <c r="UJT6" s="210"/>
      <c r="UJU6" s="210"/>
      <c r="UJV6" s="210"/>
      <c r="UJW6" s="210"/>
      <c r="UJX6" s="210"/>
      <c r="UJY6" s="208"/>
      <c r="UJZ6" s="210"/>
      <c r="UKA6" s="210"/>
      <c r="UKB6" s="210"/>
      <c r="UKC6" s="210"/>
      <c r="UKD6" s="210"/>
      <c r="UKE6" s="210"/>
      <c r="UKF6" s="210"/>
      <c r="UKG6" s="210"/>
      <c r="UKH6" s="210"/>
      <c r="UKI6" s="210"/>
      <c r="UKJ6" s="210"/>
      <c r="UKK6" s="210"/>
      <c r="UKL6" s="210"/>
      <c r="UKM6" s="210"/>
      <c r="UKN6" s="210"/>
      <c r="UKO6" s="208"/>
      <c r="UKP6" s="210"/>
      <c r="UKQ6" s="210"/>
      <c r="UKR6" s="210"/>
      <c r="UKS6" s="210"/>
      <c r="UKT6" s="210"/>
      <c r="UKU6" s="210"/>
      <c r="UKV6" s="210"/>
      <c r="UKW6" s="210"/>
      <c r="UKX6" s="210"/>
      <c r="UKY6" s="210"/>
      <c r="UKZ6" s="210"/>
      <c r="ULA6" s="210"/>
      <c r="ULB6" s="210"/>
      <c r="ULC6" s="210"/>
      <c r="ULD6" s="210"/>
      <c r="ULE6" s="208"/>
      <c r="ULF6" s="210"/>
      <c r="ULG6" s="210"/>
      <c r="ULH6" s="210"/>
      <c r="ULI6" s="210"/>
      <c r="ULJ6" s="210"/>
      <c r="ULK6" s="210"/>
      <c r="ULL6" s="210"/>
      <c r="ULM6" s="210"/>
      <c r="ULN6" s="210"/>
      <c r="ULO6" s="210"/>
      <c r="ULP6" s="210"/>
      <c r="ULQ6" s="210"/>
      <c r="ULR6" s="210"/>
      <c r="ULS6" s="210"/>
      <c r="ULT6" s="210"/>
      <c r="ULU6" s="208"/>
      <c r="ULV6" s="210"/>
      <c r="ULW6" s="210"/>
      <c r="ULX6" s="210"/>
      <c r="ULY6" s="210"/>
      <c r="ULZ6" s="210"/>
      <c r="UMA6" s="210"/>
      <c r="UMB6" s="210"/>
      <c r="UMC6" s="210"/>
      <c r="UMD6" s="210"/>
      <c r="UME6" s="210"/>
      <c r="UMF6" s="210"/>
      <c r="UMG6" s="210"/>
      <c r="UMH6" s="210"/>
      <c r="UMI6" s="210"/>
      <c r="UMJ6" s="210"/>
      <c r="UMK6" s="208"/>
      <c r="UML6" s="210"/>
      <c r="UMM6" s="210"/>
      <c r="UMN6" s="210"/>
      <c r="UMO6" s="210"/>
      <c r="UMP6" s="210"/>
      <c r="UMQ6" s="210"/>
      <c r="UMR6" s="210"/>
      <c r="UMS6" s="210"/>
      <c r="UMT6" s="210"/>
      <c r="UMU6" s="210"/>
      <c r="UMV6" s="210"/>
      <c r="UMW6" s="210"/>
      <c r="UMX6" s="210"/>
      <c r="UMY6" s="210"/>
      <c r="UMZ6" s="210"/>
      <c r="UNA6" s="208"/>
      <c r="UNB6" s="210"/>
      <c r="UNC6" s="210"/>
      <c r="UND6" s="210"/>
      <c r="UNE6" s="210"/>
      <c r="UNF6" s="210"/>
      <c r="UNG6" s="210"/>
      <c r="UNH6" s="210"/>
      <c r="UNI6" s="210"/>
      <c r="UNJ6" s="210"/>
      <c r="UNK6" s="210"/>
      <c r="UNL6" s="210"/>
      <c r="UNM6" s="210"/>
      <c r="UNN6" s="210"/>
      <c r="UNO6" s="210"/>
      <c r="UNP6" s="210"/>
      <c r="UNQ6" s="208"/>
      <c r="UNR6" s="210"/>
      <c r="UNS6" s="210"/>
      <c r="UNT6" s="210"/>
      <c r="UNU6" s="210"/>
      <c r="UNV6" s="210"/>
      <c r="UNW6" s="210"/>
      <c r="UNX6" s="210"/>
      <c r="UNY6" s="210"/>
      <c r="UNZ6" s="210"/>
      <c r="UOA6" s="210"/>
      <c r="UOB6" s="210"/>
      <c r="UOC6" s="210"/>
      <c r="UOD6" s="210"/>
      <c r="UOE6" s="210"/>
      <c r="UOF6" s="210"/>
      <c r="UOG6" s="208"/>
      <c r="UOH6" s="210"/>
      <c r="UOI6" s="210"/>
      <c r="UOJ6" s="210"/>
      <c r="UOK6" s="210"/>
      <c r="UOL6" s="210"/>
      <c r="UOM6" s="210"/>
      <c r="UON6" s="210"/>
      <c r="UOO6" s="210"/>
      <c r="UOP6" s="210"/>
      <c r="UOQ6" s="210"/>
      <c r="UOR6" s="210"/>
      <c r="UOS6" s="210"/>
      <c r="UOT6" s="210"/>
      <c r="UOU6" s="210"/>
      <c r="UOV6" s="210"/>
      <c r="UOW6" s="208"/>
      <c r="UOX6" s="210"/>
      <c r="UOY6" s="210"/>
      <c r="UOZ6" s="210"/>
      <c r="UPA6" s="210"/>
      <c r="UPB6" s="210"/>
      <c r="UPC6" s="210"/>
      <c r="UPD6" s="210"/>
      <c r="UPE6" s="210"/>
      <c r="UPF6" s="210"/>
      <c r="UPG6" s="210"/>
      <c r="UPH6" s="210"/>
      <c r="UPI6" s="210"/>
      <c r="UPJ6" s="210"/>
      <c r="UPK6" s="210"/>
      <c r="UPL6" s="210"/>
      <c r="UPM6" s="208"/>
      <c r="UPN6" s="210"/>
      <c r="UPO6" s="210"/>
      <c r="UPP6" s="210"/>
      <c r="UPQ6" s="210"/>
      <c r="UPR6" s="210"/>
      <c r="UPS6" s="210"/>
      <c r="UPT6" s="210"/>
      <c r="UPU6" s="210"/>
      <c r="UPV6" s="210"/>
      <c r="UPW6" s="210"/>
      <c r="UPX6" s="210"/>
      <c r="UPY6" s="210"/>
      <c r="UPZ6" s="210"/>
      <c r="UQA6" s="210"/>
      <c r="UQB6" s="210"/>
      <c r="UQC6" s="208"/>
      <c r="UQD6" s="210"/>
      <c r="UQE6" s="210"/>
      <c r="UQF6" s="210"/>
      <c r="UQG6" s="210"/>
      <c r="UQH6" s="210"/>
      <c r="UQI6" s="210"/>
      <c r="UQJ6" s="210"/>
      <c r="UQK6" s="210"/>
      <c r="UQL6" s="210"/>
      <c r="UQM6" s="210"/>
      <c r="UQN6" s="210"/>
      <c r="UQO6" s="210"/>
      <c r="UQP6" s="210"/>
      <c r="UQQ6" s="210"/>
      <c r="UQR6" s="210"/>
      <c r="UQS6" s="208"/>
      <c r="UQT6" s="210"/>
      <c r="UQU6" s="210"/>
      <c r="UQV6" s="210"/>
      <c r="UQW6" s="210"/>
      <c r="UQX6" s="210"/>
      <c r="UQY6" s="210"/>
      <c r="UQZ6" s="210"/>
      <c r="URA6" s="210"/>
      <c r="URB6" s="210"/>
      <c r="URC6" s="210"/>
      <c r="URD6" s="210"/>
      <c r="URE6" s="210"/>
      <c r="URF6" s="210"/>
      <c r="URG6" s="210"/>
      <c r="URH6" s="210"/>
      <c r="URI6" s="208"/>
      <c r="URJ6" s="210"/>
      <c r="URK6" s="210"/>
      <c r="URL6" s="210"/>
      <c r="URM6" s="210"/>
      <c r="URN6" s="210"/>
      <c r="URO6" s="210"/>
      <c r="URP6" s="210"/>
      <c r="URQ6" s="210"/>
      <c r="URR6" s="210"/>
      <c r="URS6" s="210"/>
      <c r="URT6" s="210"/>
      <c r="URU6" s="210"/>
      <c r="URV6" s="210"/>
      <c r="URW6" s="210"/>
      <c r="URX6" s="210"/>
      <c r="URY6" s="208"/>
      <c r="URZ6" s="210"/>
      <c r="USA6" s="210"/>
      <c r="USB6" s="210"/>
      <c r="USC6" s="210"/>
      <c r="USD6" s="210"/>
      <c r="USE6" s="210"/>
      <c r="USF6" s="210"/>
      <c r="USG6" s="210"/>
      <c r="USH6" s="210"/>
      <c r="USI6" s="210"/>
      <c r="USJ6" s="210"/>
      <c r="USK6" s="210"/>
      <c r="USL6" s="210"/>
      <c r="USM6" s="210"/>
      <c r="USN6" s="210"/>
      <c r="USO6" s="208"/>
      <c r="USP6" s="210"/>
      <c r="USQ6" s="210"/>
      <c r="USR6" s="210"/>
      <c r="USS6" s="210"/>
      <c r="UST6" s="210"/>
      <c r="USU6" s="210"/>
      <c r="USV6" s="210"/>
      <c r="USW6" s="210"/>
      <c r="USX6" s="210"/>
      <c r="USY6" s="210"/>
      <c r="USZ6" s="210"/>
      <c r="UTA6" s="210"/>
      <c r="UTB6" s="210"/>
      <c r="UTC6" s="210"/>
      <c r="UTD6" s="210"/>
      <c r="UTE6" s="208"/>
      <c r="UTF6" s="210"/>
      <c r="UTG6" s="210"/>
      <c r="UTH6" s="210"/>
      <c r="UTI6" s="210"/>
      <c r="UTJ6" s="210"/>
      <c r="UTK6" s="210"/>
      <c r="UTL6" s="210"/>
      <c r="UTM6" s="210"/>
      <c r="UTN6" s="210"/>
      <c r="UTO6" s="210"/>
      <c r="UTP6" s="210"/>
      <c r="UTQ6" s="210"/>
      <c r="UTR6" s="210"/>
      <c r="UTS6" s="210"/>
      <c r="UTT6" s="210"/>
      <c r="UTU6" s="208"/>
      <c r="UTV6" s="210"/>
      <c r="UTW6" s="210"/>
      <c r="UTX6" s="210"/>
      <c r="UTY6" s="210"/>
      <c r="UTZ6" s="210"/>
      <c r="UUA6" s="210"/>
      <c r="UUB6" s="210"/>
      <c r="UUC6" s="210"/>
      <c r="UUD6" s="210"/>
      <c r="UUE6" s="210"/>
      <c r="UUF6" s="210"/>
      <c r="UUG6" s="210"/>
      <c r="UUH6" s="210"/>
      <c r="UUI6" s="210"/>
      <c r="UUJ6" s="210"/>
      <c r="UUK6" s="208"/>
      <c r="UUL6" s="210"/>
      <c r="UUM6" s="210"/>
      <c r="UUN6" s="210"/>
      <c r="UUO6" s="210"/>
      <c r="UUP6" s="210"/>
      <c r="UUQ6" s="210"/>
      <c r="UUR6" s="210"/>
      <c r="UUS6" s="210"/>
      <c r="UUT6" s="210"/>
      <c r="UUU6" s="210"/>
      <c r="UUV6" s="210"/>
      <c r="UUW6" s="210"/>
      <c r="UUX6" s="210"/>
      <c r="UUY6" s="210"/>
      <c r="UUZ6" s="210"/>
      <c r="UVA6" s="208"/>
      <c r="UVB6" s="210"/>
      <c r="UVC6" s="210"/>
      <c r="UVD6" s="210"/>
      <c r="UVE6" s="210"/>
      <c r="UVF6" s="210"/>
      <c r="UVG6" s="210"/>
      <c r="UVH6" s="210"/>
      <c r="UVI6" s="210"/>
      <c r="UVJ6" s="210"/>
      <c r="UVK6" s="210"/>
      <c r="UVL6" s="210"/>
      <c r="UVM6" s="210"/>
      <c r="UVN6" s="210"/>
      <c r="UVO6" s="210"/>
      <c r="UVP6" s="210"/>
      <c r="UVQ6" s="208"/>
      <c r="UVR6" s="210"/>
      <c r="UVS6" s="210"/>
      <c r="UVT6" s="210"/>
      <c r="UVU6" s="210"/>
      <c r="UVV6" s="210"/>
      <c r="UVW6" s="210"/>
      <c r="UVX6" s="210"/>
      <c r="UVY6" s="210"/>
      <c r="UVZ6" s="210"/>
      <c r="UWA6" s="210"/>
      <c r="UWB6" s="210"/>
      <c r="UWC6" s="210"/>
      <c r="UWD6" s="210"/>
      <c r="UWE6" s="210"/>
      <c r="UWF6" s="210"/>
      <c r="UWG6" s="208"/>
      <c r="UWH6" s="210"/>
      <c r="UWI6" s="210"/>
      <c r="UWJ6" s="210"/>
      <c r="UWK6" s="210"/>
      <c r="UWL6" s="210"/>
      <c r="UWM6" s="210"/>
      <c r="UWN6" s="210"/>
      <c r="UWO6" s="210"/>
      <c r="UWP6" s="210"/>
      <c r="UWQ6" s="210"/>
      <c r="UWR6" s="210"/>
      <c r="UWS6" s="210"/>
      <c r="UWT6" s="210"/>
      <c r="UWU6" s="210"/>
      <c r="UWV6" s="210"/>
      <c r="UWW6" s="208"/>
      <c r="UWX6" s="210"/>
      <c r="UWY6" s="210"/>
      <c r="UWZ6" s="210"/>
      <c r="UXA6" s="210"/>
      <c r="UXB6" s="210"/>
      <c r="UXC6" s="210"/>
      <c r="UXD6" s="210"/>
      <c r="UXE6" s="210"/>
      <c r="UXF6" s="210"/>
      <c r="UXG6" s="210"/>
      <c r="UXH6" s="210"/>
      <c r="UXI6" s="210"/>
      <c r="UXJ6" s="210"/>
      <c r="UXK6" s="210"/>
      <c r="UXL6" s="210"/>
      <c r="UXM6" s="208"/>
      <c r="UXN6" s="210"/>
      <c r="UXO6" s="210"/>
      <c r="UXP6" s="210"/>
      <c r="UXQ6" s="210"/>
      <c r="UXR6" s="210"/>
      <c r="UXS6" s="210"/>
      <c r="UXT6" s="210"/>
      <c r="UXU6" s="210"/>
      <c r="UXV6" s="210"/>
      <c r="UXW6" s="210"/>
      <c r="UXX6" s="210"/>
      <c r="UXY6" s="210"/>
      <c r="UXZ6" s="210"/>
      <c r="UYA6" s="210"/>
      <c r="UYB6" s="210"/>
      <c r="UYC6" s="208"/>
      <c r="UYD6" s="210"/>
      <c r="UYE6" s="210"/>
      <c r="UYF6" s="210"/>
      <c r="UYG6" s="210"/>
      <c r="UYH6" s="210"/>
      <c r="UYI6" s="210"/>
      <c r="UYJ6" s="210"/>
      <c r="UYK6" s="210"/>
      <c r="UYL6" s="210"/>
      <c r="UYM6" s="210"/>
      <c r="UYN6" s="210"/>
      <c r="UYO6" s="210"/>
      <c r="UYP6" s="210"/>
      <c r="UYQ6" s="210"/>
      <c r="UYR6" s="210"/>
      <c r="UYS6" s="208"/>
      <c r="UYT6" s="210"/>
      <c r="UYU6" s="210"/>
      <c r="UYV6" s="210"/>
      <c r="UYW6" s="210"/>
      <c r="UYX6" s="210"/>
      <c r="UYY6" s="210"/>
      <c r="UYZ6" s="210"/>
      <c r="UZA6" s="210"/>
      <c r="UZB6" s="210"/>
      <c r="UZC6" s="210"/>
      <c r="UZD6" s="210"/>
      <c r="UZE6" s="210"/>
      <c r="UZF6" s="210"/>
      <c r="UZG6" s="210"/>
      <c r="UZH6" s="210"/>
      <c r="UZI6" s="208"/>
      <c r="UZJ6" s="210"/>
      <c r="UZK6" s="210"/>
      <c r="UZL6" s="210"/>
      <c r="UZM6" s="210"/>
      <c r="UZN6" s="210"/>
      <c r="UZO6" s="210"/>
      <c r="UZP6" s="210"/>
      <c r="UZQ6" s="210"/>
      <c r="UZR6" s="210"/>
      <c r="UZS6" s="210"/>
      <c r="UZT6" s="210"/>
      <c r="UZU6" s="210"/>
      <c r="UZV6" s="210"/>
      <c r="UZW6" s="210"/>
      <c r="UZX6" s="210"/>
      <c r="UZY6" s="208"/>
      <c r="UZZ6" s="210"/>
      <c r="VAA6" s="210"/>
      <c r="VAB6" s="210"/>
      <c r="VAC6" s="210"/>
      <c r="VAD6" s="210"/>
      <c r="VAE6" s="210"/>
      <c r="VAF6" s="210"/>
      <c r="VAG6" s="210"/>
      <c r="VAH6" s="210"/>
      <c r="VAI6" s="210"/>
      <c r="VAJ6" s="210"/>
      <c r="VAK6" s="210"/>
      <c r="VAL6" s="210"/>
      <c r="VAM6" s="210"/>
      <c r="VAN6" s="210"/>
      <c r="VAO6" s="208"/>
      <c r="VAP6" s="210"/>
      <c r="VAQ6" s="210"/>
      <c r="VAR6" s="210"/>
      <c r="VAS6" s="210"/>
      <c r="VAT6" s="210"/>
      <c r="VAU6" s="210"/>
      <c r="VAV6" s="210"/>
      <c r="VAW6" s="210"/>
      <c r="VAX6" s="210"/>
      <c r="VAY6" s="210"/>
      <c r="VAZ6" s="210"/>
      <c r="VBA6" s="210"/>
      <c r="VBB6" s="210"/>
      <c r="VBC6" s="210"/>
      <c r="VBD6" s="210"/>
      <c r="VBE6" s="208"/>
      <c r="VBF6" s="210"/>
      <c r="VBG6" s="210"/>
      <c r="VBH6" s="210"/>
      <c r="VBI6" s="210"/>
      <c r="VBJ6" s="210"/>
      <c r="VBK6" s="210"/>
      <c r="VBL6" s="210"/>
      <c r="VBM6" s="210"/>
      <c r="VBN6" s="210"/>
      <c r="VBO6" s="210"/>
      <c r="VBP6" s="210"/>
      <c r="VBQ6" s="210"/>
      <c r="VBR6" s="210"/>
      <c r="VBS6" s="210"/>
      <c r="VBT6" s="210"/>
      <c r="VBU6" s="208"/>
      <c r="VBV6" s="210"/>
      <c r="VBW6" s="210"/>
      <c r="VBX6" s="210"/>
      <c r="VBY6" s="210"/>
      <c r="VBZ6" s="210"/>
      <c r="VCA6" s="210"/>
      <c r="VCB6" s="210"/>
      <c r="VCC6" s="210"/>
      <c r="VCD6" s="210"/>
      <c r="VCE6" s="210"/>
      <c r="VCF6" s="210"/>
      <c r="VCG6" s="210"/>
      <c r="VCH6" s="210"/>
      <c r="VCI6" s="210"/>
      <c r="VCJ6" s="210"/>
      <c r="VCK6" s="208"/>
      <c r="VCL6" s="210"/>
      <c r="VCM6" s="210"/>
      <c r="VCN6" s="210"/>
      <c r="VCO6" s="210"/>
      <c r="VCP6" s="210"/>
      <c r="VCQ6" s="210"/>
      <c r="VCR6" s="210"/>
      <c r="VCS6" s="210"/>
      <c r="VCT6" s="210"/>
      <c r="VCU6" s="210"/>
      <c r="VCV6" s="210"/>
      <c r="VCW6" s="210"/>
      <c r="VCX6" s="210"/>
      <c r="VCY6" s="210"/>
      <c r="VCZ6" s="210"/>
      <c r="VDA6" s="208"/>
      <c r="VDB6" s="210"/>
      <c r="VDC6" s="210"/>
      <c r="VDD6" s="210"/>
      <c r="VDE6" s="210"/>
      <c r="VDF6" s="210"/>
      <c r="VDG6" s="210"/>
      <c r="VDH6" s="210"/>
      <c r="VDI6" s="210"/>
      <c r="VDJ6" s="210"/>
      <c r="VDK6" s="210"/>
      <c r="VDL6" s="210"/>
      <c r="VDM6" s="210"/>
      <c r="VDN6" s="210"/>
      <c r="VDO6" s="210"/>
      <c r="VDP6" s="210"/>
      <c r="VDQ6" s="208"/>
      <c r="VDR6" s="210"/>
      <c r="VDS6" s="210"/>
      <c r="VDT6" s="210"/>
      <c r="VDU6" s="210"/>
      <c r="VDV6" s="210"/>
      <c r="VDW6" s="210"/>
      <c r="VDX6" s="210"/>
      <c r="VDY6" s="210"/>
      <c r="VDZ6" s="210"/>
      <c r="VEA6" s="210"/>
      <c r="VEB6" s="210"/>
      <c r="VEC6" s="210"/>
      <c r="VED6" s="210"/>
      <c r="VEE6" s="210"/>
      <c r="VEF6" s="210"/>
      <c r="VEG6" s="208"/>
      <c r="VEH6" s="210"/>
      <c r="VEI6" s="210"/>
      <c r="VEJ6" s="210"/>
      <c r="VEK6" s="210"/>
      <c r="VEL6" s="210"/>
      <c r="VEM6" s="210"/>
      <c r="VEN6" s="210"/>
      <c r="VEO6" s="210"/>
      <c r="VEP6" s="210"/>
      <c r="VEQ6" s="210"/>
      <c r="VER6" s="210"/>
      <c r="VES6" s="210"/>
      <c r="VET6" s="210"/>
      <c r="VEU6" s="210"/>
      <c r="VEV6" s="210"/>
      <c r="VEW6" s="208"/>
      <c r="VEX6" s="210"/>
      <c r="VEY6" s="210"/>
      <c r="VEZ6" s="210"/>
      <c r="VFA6" s="210"/>
      <c r="VFB6" s="210"/>
      <c r="VFC6" s="210"/>
      <c r="VFD6" s="210"/>
      <c r="VFE6" s="210"/>
      <c r="VFF6" s="210"/>
      <c r="VFG6" s="210"/>
      <c r="VFH6" s="210"/>
      <c r="VFI6" s="210"/>
      <c r="VFJ6" s="210"/>
      <c r="VFK6" s="210"/>
      <c r="VFL6" s="210"/>
      <c r="VFM6" s="208"/>
      <c r="VFN6" s="210"/>
      <c r="VFO6" s="210"/>
      <c r="VFP6" s="210"/>
      <c r="VFQ6" s="210"/>
      <c r="VFR6" s="210"/>
      <c r="VFS6" s="210"/>
      <c r="VFT6" s="210"/>
      <c r="VFU6" s="210"/>
      <c r="VFV6" s="210"/>
      <c r="VFW6" s="210"/>
      <c r="VFX6" s="210"/>
      <c r="VFY6" s="210"/>
      <c r="VFZ6" s="210"/>
      <c r="VGA6" s="210"/>
      <c r="VGB6" s="210"/>
      <c r="VGC6" s="208"/>
      <c r="VGD6" s="210"/>
      <c r="VGE6" s="210"/>
      <c r="VGF6" s="210"/>
      <c r="VGG6" s="210"/>
      <c r="VGH6" s="210"/>
      <c r="VGI6" s="210"/>
      <c r="VGJ6" s="210"/>
      <c r="VGK6" s="210"/>
      <c r="VGL6" s="210"/>
      <c r="VGM6" s="210"/>
      <c r="VGN6" s="210"/>
      <c r="VGO6" s="210"/>
      <c r="VGP6" s="210"/>
      <c r="VGQ6" s="210"/>
      <c r="VGR6" s="210"/>
      <c r="VGS6" s="208"/>
      <c r="VGT6" s="210"/>
      <c r="VGU6" s="210"/>
      <c r="VGV6" s="210"/>
      <c r="VGW6" s="210"/>
      <c r="VGX6" s="210"/>
      <c r="VGY6" s="210"/>
      <c r="VGZ6" s="210"/>
      <c r="VHA6" s="210"/>
      <c r="VHB6" s="210"/>
      <c r="VHC6" s="210"/>
      <c r="VHD6" s="210"/>
      <c r="VHE6" s="210"/>
      <c r="VHF6" s="210"/>
      <c r="VHG6" s="210"/>
      <c r="VHH6" s="210"/>
      <c r="VHI6" s="208"/>
      <c r="VHJ6" s="210"/>
      <c r="VHK6" s="210"/>
      <c r="VHL6" s="210"/>
      <c r="VHM6" s="210"/>
      <c r="VHN6" s="210"/>
      <c r="VHO6" s="210"/>
      <c r="VHP6" s="210"/>
      <c r="VHQ6" s="210"/>
      <c r="VHR6" s="210"/>
      <c r="VHS6" s="210"/>
      <c r="VHT6" s="210"/>
      <c r="VHU6" s="210"/>
      <c r="VHV6" s="210"/>
      <c r="VHW6" s="210"/>
      <c r="VHX6" s="210"/>
      <c r="VHY6" s="208"/>
      <c r="VHZ6" s="210"/>
      <c r="VIA6" s="210"/>
      <c r="VIB6" s="210"/>
      <c r="VIC6" s="210"/>
      <c r="VID6" s="210"/>
      <c r="VIE6" s="210"/>
      <c r="VIF6" s="210"/>
      <c r="VIG6" s="210"/>
      <c r="VIH6" s="210"/>
      <c r="VII6" s="210"/>
      <c r="VIJ6" s="210"/>
      <c r="VIK6" s="210"/>
      <c r="VIL6" s="210"/>
      <c r="VIM6" s="210"/>
      <c r="VIN6" s="210"/>
      <c r="VIO6" s="208"/>
      <c r="VIP6" s="210"/>
      <c r="VIQ6" s="210"/>
      <c r="VIR6" s="210"/>
      <c r="VIS6" s="210"/>
      <c r="VIT6" s="210"/>
      <c r="VIU6" s="210"/>
      <c r="VIV6" s="210"/>
      <c r="VIW6" s="210"/>
      <c r="VIX6" s="210"/>
      <c r="VIY6" s="210"/>
      <c r="VIZ6" s="210"/>
      <c r="VJA6" s="210"/>
      <c r="VJB6" s="210"/>
      <c r="VJC6" s="210"/>
      <c r="VJD6" s="210"/>
      <c r="VJE6" s="208"/>
      <c r="VJF6" s="210"/>
      <c r="VJG6" s="210"/>
      <c r="VJH6" s="210"/>
      <c r="VJI6" s="210"/>
      <c r="VJJ6" s="210"/>
      <c r="VJK6" s="210"/>
      <c r="VJL6" s="210"/>
      <c r="VJM6" s="210"/>
      <c r="VJN6" s="210"/>
      <c r="VJO6" s="210"/>
      <c r="VJP6" s="210"/>
      <c r="VJQ6" s="210"/>
      <c r="VJR6" s="210"/>
      <c r="VJS6" s="210"/>
      <c r="VJT6" s="210"/>
      <c r="VJU6" s="208"/>
      <c r="VJV6" s="210"/>
      <c r="VJW6" s="210"/>
      <c r="VJX6" s="210"/>
      <c r="VJY6" s="210"/>
      <c r="VJZ6" s="210"/>
      <c r="VKA6" s="210"/>
      <c r="VKB6" s="210"/>
      <c r="VKC6" s="210"/>
      <c r="VKD6" s="210"/>
      <c r="VKE6" s="210"/>
      <c r="VKF6" s="210"/>
      <c r="VKG6" s="210"/>
      <c r="VKH6" s="210"/>
      <c r="VKI6" s="210"/>
      <c r="VKJ6" s="210"/>
      <c r="VKK6" s="208"/>
      <c r="VKL6" s="210"/>
      <c r="VKM6" s="210"/>
      <c r="VKN6" s="210"/>
      <c r="VKO6" s="210"/>
      <c r="VKP6" s="210"/>
      <c r="VKQ6" s="210"/>
      <c r="VKR6" s="210"/>
      <c r="VKS6" s="210"/>
      <c r="VKT6" s="210"/>
      <c r="VKU6" s="210"/>
      <c r="VKV6" s="210"/>
      <c r="VKW6" s="210"/>
      <c r="VKX6" s="210"/>
      <c r="VKY6" s="210"/>
      <c r="VKZ6" s="210"/>
      <c r="VLA6" s="208"/>
      <c r="VLB6" s="210"/>
      <c r="VLC6" s="210"/>
      <c r="VLD6" s="210"/>
      <c r="VLE6" s="210"/>
      <c r="VLF6" s="210"/>
      <c r="VLG6" s="210"/>
      <c r="VLH6" s="210"/>
      <c r="VLI6" s="210"/>
      <c r="VLJ6" s="210"/>
      <c r="VLK6" s="210"/>
      <c r="VLL6" s="210"/>
      <c r="VLM6" s="210"/>
      <c r="VLN6" s="210"/>
      <c r="VLO6" s="210"/>
      <c r="VLP6" s="210"/>
      <c r="VLQ6" s="208"/>
      <c r="VLR6" s="210"/>
      <c r="VLS6" s="210"/>
      <c r="VLT6" s="210"/>
      <c r="VLU6" s="210"/>
      <c r="VLV6" s="210"/>
      <c r="VLW6" s="210"/>
      <c r="VLX6" s="210"/>
      <c r="VLY6" s="210"/>
      <c r="VLZ6" s="210"/>
      <c r="VMA6" s="210"/>
      <c r="VMB6" s="210"/>
      <c r="VMC6" s="210"/>
      <c r="VMD6" s="210"/>
      <c r="VME6" s="210"/>
      <c r="VMF6" s="210"/>
      <c r="VMG6" s="208"/>
      <c r="VMH6" s="210"/>
      <c r="VMI6" s="210"/>
      <c r="VMJ6" s="210"/>
      <c r="VMK6" s="210"/>
      <c r="VML6" s="210"/>
      <c r="VMM6" s="210"/>
      <c r="VMN6" s="210"/>
      <c r="VMO6" s="210"/>
      <c r="VMP6" s="210"/>
      <c r="VMQ6" s="210"/>
      <c r="VMR6" s="210"/>
      <c r="VMS6" s="210"/>
      <c r="VMT6" s="210"/>
      <c r="VMU6" s="210"/>
      <c r="VMV6" s="210"/>
      <c r="VMW6" s="208"/>
      <c r="VMX6" s="210"/>
      <c r="VMY6" s="210"/>
      <c r="VMZ6" s="210"/>
      <c r="VNA6" s="210"/>
      <c r="VNB6" s="210"/>
      <c r="VNC6" s="210"/>
      <c r="VND6" s="210"/>
      <c r="VNE6" s="210"/>
      <c r="VNF6" s="210"/>
      <c r="VNG6" s="210"/>
      <c r="VNH6" s="210"/>
      <c r="VNI6" s="210"/>
      <c r="VNJ6" s="210"/>
      <c r="VNK6" s="210"/>
      <c r="VNL6" s="210"/>
      <c r="VNM6" s="208"/>
      <c r="VNN6" s="210"/>
      <c r="VNO6" s="210"/>
      <c r="VNP6" s="210"/>
      <c r="VNQ6" s="210"/>
      <c r="VNR6" s="210"/>
      <c r="VNS6" s="210"/>
      <c r="VNT6" s="210"/>
      <c r="VNU6" s="210"/>
      <c r="VNV6" s="210"/>
      <c r="VNW6" s="210"/>
      <c r="VNX6" s="210"/>
      <c r="VNY6" s="210"/>
      <c r="VNZ6" s="210"/>
      <c r="VOA6" s="210"/>
      <c r="VOB6" s="210"/>
      <c r="VOC6" s="208"/>
      <c r="VOD6" s="210"/>
      <c r="VOE6" s="210"/>
      <c r="VOF6" s="210"/>
      <c r="VOG6" s="210"/>
      <c r="VOH6" s="210"/>
      <c r="VOI6" s="210"/>
      <c r="VOJ6" s="210"/>
      <c r="VOK6" s="210"/>
      <c r="VOL6" s="210"/>
      <c r="VOM6" s="210"/>
      <c r="VON6" s="210"/>
      <c r="VOO6" s="210"/>
      <c r="VOP6" s="210"/>
      <c r="VOQ6" s="210"/>
      <c r="VOR6" s="210"/>
      <c r="VOS6" s="208"/>
      <c r="VOT6" s="210"/>
      <c r="VOU6" s="210"/>
      <c r="VOV6" s="210"/>
      <c r="VOW6" s="210"/>
      <c r="VOX6" s="210"/>
      <c r="VOY6" s="210"/>
      <c r="VOZ6" s="210"/>
      <c r="VPA6" s="210"/>
      <c r="VPB6" s="210"/>
      <c r="VPC6" s="210"/>
      <c r="VPD6" s="210"/>
      <c r="VPE6" s="210"/>
      <c r="VPF6" s="210"/>
      <c r="VPG6" s="210"/>
      <c r="VPH6" s="210"/>
      <c r="VPI6" s="208"/>
      <c r="VPJ6" s="210"/>
      <c r="VPK6" s="210"/>
      <c r="VPL6" s="210"/>
      <c r="VPM6" s="210"/>
      <c r="VPN6" s="210"/>
      <c r="VPO6" s="210"/>
      <c r="VPP6" s="210"/>
      <c r="VPQ6" s="210"/>
      <c r="VPR6" s="210"/>
      <c r="VPS6" s="210"/>
      <c r="VPT6" s="210"/>
      <c r="VPU6" s="210"/>
      <c r="VPV6" s="210"/>
      <c r="VPW6" s="210"/>
      <c r="VPX6" s="210"/>
      <c r="VPY6" s="208"/>
      <c r="VPZ6" s="210"/>
      <c r="VQA6" s="210"/>
      <c r="VQB6" s="210"/>
      <c r="VQC6" s="210"/>
      <c r="VQD6" s="210"/>
      <c r="VQE6" s="210"/>
      <c r="VQF6" s="210"/>
      <c r="VQG6" s="210"/>
      <c r="VQH6" s="210"/>
      <c r="VQI6" s="210"/>
      <c r="VQJ6" s="210"/>
      <c r="VQK6" s="210"/>
      <c r="VQL6" s="210"/>
      <c r="VQM6" s="210"/>
      <c r="VQN6" s="210"/>
      <c r="VQO6" s="208"/>
      <c r="VQP6" s="210"/>
      <c r="VQQ6" s="210"/>
      <c r="VQR6" s="210"/>
      <c r="VQS6" s="210"/>
      <c r="VQT6" s="210"/>
      <c r="VQU6" s="210"/>
      <c r="VQV6" s="210"/>
      <c r="VQW6" s="210"/>
      <c r="VQX6" s="210"/>
      <c r="VQY6" s="210"/>
      <c r="VQZ6" s="210"/>
      <c r="VRA6" s="210"/>
      <c r="VRB6" s="210"/>
      <c r="VRC6" s="210"/>
      <c r="VRD6" s="210"/>
      <c r="VRE6" s="208"/>
      <c r="VRF6" s="210"/>
      <c r="VRG6" s="210"/>
      <c r="VRH6" s="210"/>
      <c r="VRI6" s="210"/>
      <c r="VRJ6" s="210"/>
      <c r="VRK6" s="210"/>
      <c r="VRL6" s="210"/>
      <c r="VRM6" s="210"/>
      <c r="VRN6" s="210"/>
      <c r="VRO6" s="210"/>
      <c r="VRP6" s="210"/>
      <c r="VRQ6" s="210"/>
      <c r="VRR6" s="210"/>
      <c r="VRS6" s="210"/>
      <c r="VRT6" s="210"/>
      <c r="VRU6" s="208"/>
      <c r="VRV6" s="210"/>
      <c r="VRW6" s="210"/>
      <c r="VRX6" s="210"/>
      <c r="VRY6" s="210"/>
      <c r="VRZ6" s="210"/>
      <c r="VSA6" s="210"/>
      <c r="VSB6" s="210"/>
      <c r="VSC6" s="210"/>
      <c r="VSD6" s="210"/>
      <c r="VSE6" s="210"/>
      <c r="VSF6" s="210"/>
      <c r="VSG6" s="210"/>
      <c r="VSH6" s="210"/>
      <c r="VSI6" s="210"/>
      <c r="VSJ6" s="210"/>
      <c r="VSK6" s="208"/>
      <c r="VSL6" s="210"/>
      <c r="VSM6" s="210"/>
      <c r="VSN6" s="210"/>
      <c r="VSO6" s="210"/>
      <c r="VSP6" s="210"/>
      <c r="VSQ6" s="210"/>
      <c r="VSR6" s="210"/>
      <c r="VSS6" s="210"/>
      <c r="VST6" s="210"/>
      <c r="VSU6" s="210"/>
      <c r="VSV6" s="210"/>
      <c r="VSW6" s="210"/>
      <c r="VSX6" s="210"/>
      <c r="VSY6" s="210"/>
      <c r="VSZ6" s="210"/>
      <c r="VTA6" s="208"/>
      <c r="VTB6" s="210"/>
      <c r="VTC6" s="210"/>
      <c r="VTD6" s="210"/>
      <c r="VTE6" s="210"/>
      <c r="VTF6" s="210"/>
      <c r="VTG6" s="210"/>
      <c r="VTH6" s="210"/>
      <c r="VTI6" s="210"/>
      <c r="VTJ6" s="210"/>
      <c r="VTK6" s="210"/>
      <c r="VTL6" s="210"/>
      <c r="VTM6" s="210"/>
      <c r="VTN6" s="210"/>
      <c r="VTO6" s="210"/>
      <c r="VTP6" s="210"/>
      <c r="VTQ6" s="208"/>
      <c r="VTR6" s="210"/>
      <c r="VTS6" s="210"/>
      <c r="VTT6" s="210"/>
      <c r="VTU6" s="210"/>
      <c r="VTV6" s="210"/>
      <c r="VTW6" s="210"/>
      <c r="VTX6" s="210"/>
      <c r="VTY6" s="210"/>
      <c r="VTZ6" s="210"/>
      <c r="VUA6" s="210"/>
      <c r="VUB6" s="210"/>
      <c r="VUC6" s="210"/>
      <c r="VUD6" s="210"/>
      <c r="VUE6" s="210"/>
      <c r="VUF6" s="210"/>
      <c r="VUG6" s="208"/>
      <c r="VUH6" s="210"/>
      <c r="VUI6" s="210"/>
      <c r="VUJ6" s="210"/>
      <c r="VUK6" s="210"/>
      <c r="VUL6" s="210"/>
      <c r="VUM6" s="210"/>
      <c r="VUN6" s="210"/>
      <c r="VUO6" s="210"/>
      <c r="VUP6" s="210"/>
      <c r="VUQ6" s="210"/>
      <c r="VUR6" s="210"/>
      <c r="VUS6" s="210"/>
      <c r="VUT6" s="210"/>
      <c r="VUU6" s="210"/>
      <c r="VUV6" s="210"/>
      <c r="VUW6" s="208"/>
      <c r="VUX6" s="210"/>
      <c r="VUY6" s="210"/>
      <c r="VUZ6" s="210"/>
      <c r="VVA6" s="210"/>
      <c r="VVB6" s="210"/>
      <c r="VVC6" s="210"/>
      <c r="VVD6" s="210"/>
      <c r="VVE6" s="210"/>
      <c r="VVF6" s="210"/>
      <c r="VVG6" s="210"/>
      <c r="VVH6" s="210"/>
      <c r="VVI6" s="210"/>
      <c r="VVJ6" s="210"/>
      <c r="VVK6" s="210"/>
      <c r="VVL6" s="210"/>
      <c r="VVM6" s="208"/>
      <c r="VVN6" s="210"/>
      <c r="VVO6" s="210"/>
      <c r="VVP6" s="210"/>
      <c r="VVQ6" s="210"/>
      <c r="VVR6" s="210"/>
      <c r="VVS6" s="210"/>
      <c r="VVT6" s="210"/>
      <c r="VVU6" s="210"/>
      <c r="VVV6" s="210"/>
      <c r="VVW6" s="210"/>
      <c r="VVX6" s="210"/>
      <c r="VVY6" s="210"/>
      <c r="VVZ6" s="210"/>
      <c r="VWA6" s="210"/>
      <c r="VWB6" s="210"/>
      <c r="VWC6" s="208"/>
      <c r="VWD6" s="210"/>
      <c r="VWE6" s="210"/>
      <c r="VWF6" s="210"/>
      <c r="VWG6" s="210"/>
      <c r="VWH6" s="210"/>
      <c r="VWI6" s="210"/>
      <c r="VWJ6" s="210"/>
      <c r="VWK6" s="210"/>
      <c r="VWL6" s="210"/>
      <c r="VWM6" s="210"/>
      <c r="VWN6" s="210"/>
      <c r="VWO6" s="210"/>
      <c r="VWP6" s="210"/>
      <c r="VWQ6" s="210"/>
      <c r="VWR6" s="210"/>
      <c r="VWS6" s="208"/>
      <c r="VWT6" s="210"/>
      <c r="VWU6" s="210"/>
      <c r="VWV6" s="210"/>
      <c r="VWW6" s="210"/>
      <c r="VWX6" s="210"/>
      <c r="VWY6" s="210"/>
      <c r="VWZ6" s="210"/>
      <c r="VXA6" s="210"/>
      <c r="VXB6" s="210"/>
      <c r="VXC6" s="210"/>
      <c r="VXD6" s="210"/>
      <c r="VXE6" s="210"/>
      <c r="VXF6" s="210"/>
      <c r="VXG6" s="210"/>
      <c r="VXH6" s="210"/>
      <c r="VXI6" s="208"/>
      <c r="VXJ6" s="210"/>
      <c r="VXK6" s="210"/>
      <c r="VXL6" s="210"/>
      <c r="VXM6" s="210"/>
      <c r="VXN6" s="210"/>
      <c r="VXO6" s="210"/>
      <c r="VXP6" s="210"/>
      <c r="VXQ6" s="210"/>
      <c r="VXR6" s="210"/>
      <c r="VXS6" s="210"/>
      <c r="VXT6" s="210"/>
      <c r="VXU6" s="210"/>
      <c r="VXV6" s="210"/>
      <c r="VXW6" s="210"/>
      <c r="VXX6" s="210"/>
      <c r="VXY6" s="208"/>
      <c r="VXZ6" s="210"/>
      <c r="VYA6" s="210"/>
      <c r="VYB6" s="210"/>
      <c r="VYC6" s="210"/>
      <c r="VYD6" s="210"/>
      <c r="VYE6" s="210"/>
      <c r="VYF6" s="210"/>
      <c r="VYG6" s="210"/>
      <c r="VYH6" s="210"/>
      <c r="VYI6" s="210"/>
      <c r="VYJ6" s="210"/>
      <c r="VYK6" s="210"/>
      <c r="VYL6" s="210"/>
      <c r="VYM6" s="210"/>
      <c r="VYN6" s="210"/>
      <c r="VYO6" s="208"/>
      <c r="VYP6" s="210"/>
      <c r="VYQ6" s="210"/>
      <c r="VYR6" s="210"/>
      <c r="VYS6" s="210"/>
      <c r="VYT6" s="210"/>
      <c r="VYU6" s="210"/>
      <c r="VYV6" s="210"/>
      <c r="VYW6" s="210"/>
      <c r="VYX6" s="210"/>
      <c r="VYY6" s="210"/>
      <c r="VYZ6" s="210"/>
      <c r="VZA6" s="210"/>
      <c r="VZB6" s="210"/>
      <c r="VZC6" s="210"/>
      <c r="VZD6" s="210"/>
      <c r="VZE6" s="208"/>
      <c r="VZF6" s="210"/>
      <c r="VZG6" s="210"/>
      <c r="VZH6" s="210"/>
      <c r="VZI6" s="210"/>
      <c r="VZJ6" s="210"/>
      <c r="VZK6" s="210"/>
      <c r="VZL6" s="210"/>
      <c r="VZM6" s="210"/>
      <c r="VZN6" s="210"/>
      <c r="VZO6" s="210"/>
      <c r="VZP6" s="210"/>
      <c r="VZQ6" s="210"/>
      <c r="VZR6" s="210"/>
      <c r="VZS6" s="210"/>
      <c r="VZT6" s="210"/>
      <c r="VZU6" s="208"/>
      <c r="VZV6" s="210"/>
      <c r="VZW6" s="210"/>
      <c r="VZX6" s="210"/>
      <c r="VZY6" s="210"/>
      <c r="VZZ6" s="210"/>
      <c r="WAA6" s="210"/>
      <c r="WAB6" s="210"/>
      <c r="WAC6" s="210"/>
      <c r="WAD6" s="210"/>
      <c r="WAE6" s="210"/>
      <c r="WAF6" s="210"/>
      <c r="WAG6" s="210"/>
      <c r="WAH6" s="210"/>
      <c r="WAI6" s="210"/>
      <c r="WAJ6" s="210"/>
      <c r="WAK6" s="208"/>
      <c r="WAL6" s="210"/>
      <c r="WAM6" s="210"/>
      <c r="WAN6" s="210"/>
      <c r="WAO6" s="210"/>
      <c r="WAP6" s="210"/>
      <c r="WAQ6" s="210"/>
      <c r="WAR6" s="210"/>
      <c r="WAS6" s="210"/>
      <c r="WAT6" s="210"/>
      <c r="WAU6" s="210"/>
      <c r="WAV6" s="210"/>
      <c r="WAW6" s="210"/>
      <c r="WAX6" s="210"/>
      <c r="WAY6" s="210"/>
      <c r="WAZ6" s="210"/>
      <c r="WBA6" s="208"/>
      <c r="WBB6" s="210"/>
      <c r="WBC6" s="210"/>
      <c r="WBD6" s="210"/>
      <c r="WBE6" s="210"/>
      <c r="WBF6" s="210"/>
      <c r="WBG6" s="210"/>
      <c r="WBH6" s="210"/>
      <c r="WBI6" s="210"/>
      <c r="WBJ6" s="210"/>
      <c r="WBK6" s="210"/>
      <c r="WBL6" s="210"/>
      <c r="WBM6" s="210"/>
      <c r="WBN6" s="210"/>
      <c r="WBO6" s="210"/>
      <c r="WBP6" s="210"/>
      <c r="WBQ6" s="208"/>
      <c r="WBR6" s="210"/>
      <c r="WBS6" s="210"/>
      <c r="WBT6" s="210"/>
      <c r="WBU6" s="210"/>
      <c r="WBV6" s="210"/>
      <c r="WBW6" s="210"/>
      <c r="WBX6" s="210"/>
      <c r="WBY6" s="210"/>
      <c r="WBZ6" s="210"/>
      <c r="WCA6" s="210"/>
      <c r="WCB6" s="210"/>
      <c r="WCC6" s="210"/>
      <c r="WCD6" s="210"/>
      <c r="WCE6" s="210"/>
      <c r="WCF6" s="210"/>
      <c r="WCG6" s="208"/>
      <c r="WCH6" s="210"/>
      <c r="WCI6" s="210"/>
      <c r="WCJ6" s="210"/>
      <c r="WCK6" s="210"/>
      <c r="WCL6" s="210"/>
      <c r="WCM6" s="210"/>
      <c r="WCN6" s="210"/>
      <c r="WCO6" s="210"/>
      <c r="WCP6" s="210"/>
      <c r="WCQ6" s="210"/>
      <c r="WCR6" s="210"/>
      <c r="WCS6" s="210"/>
      <c r="WCT6" s="210"/>
      <c r="WCU6" s="210"/>
      <c r="WCV6" s="210"/>
      <c r="WCW6" s="208"/>
      <c r="WCX6" s="210"/>
      <c r="WCY6" s="210"/>
      <c r="WCZ6" s="210"/>
      <c r="WDA6" s="210"/>
      <c r="WDB6" s="210"/>
      <c r="WDC6" s="210"/>
      <c r="WDD6" s="210"/>
      <c r="WDE6" s="210"/>
      <c r="WDF6" s="210"/>
      <c r="WDG6" s="210"/>
      <c r="WDH6" s="210"/>
      <c r="WDI6" s="210"/>
      <c r="WDJ6" s="210"/>
      <c r="WDK6" s="210"/>
      <c r="WDL6" s="210"/>
      <c r="WDM6" s="208"/>
      <c r="WDN6" s="210"/>
      <c r="WDO6" s="210"/>
      <c r="WDP6" s="210"/>
      <c r="WDQ6" s="210"/>
      <c r="WDR6" s="210"/>
      <c r="WDS6" s="210"/>
      <c r="WDT6" s="210"/>
      <c r="WDU6" s="210"/>
      <c r="WDV6" s="210"/>
      <c r="WDW6" s="210"/>
      <c r="WDX6" s="210"/>
      <c r="WDY6" s="210"/>
      <c r="WDZ6" s="210"/>
      <c r="WEA6" s="210"/>
      <c r="WEB6" s="210"/>
      <c r="WEC6" s="208"/>
      <c r="WED6" s="210"/>
      <c r="WEE6" s="210"/>
      <c r="WEF6" s="210"/>
      <c r="WEG6" s="210"/>
      <c r="WEH6" s="210"/>
      <c r="WEI6" s="210"/>
      <c r="WEJ6" s="210"/>
      <c r="WEK6" s="210"/>
      <c r="WEL6" s="210"/>
      <c r="WEM6" s="210"/>
      <c r="WEN6" s="210"/>
      <c r="WEO6" s="210"/>
      <c r="WEP6" s="210"/>
      <c r="WEQ6" s="210"/>
      <c r="WER6" s="210"/>
      <c r="WES6" s="208"/>
      <c r="WET6" s="210"/>
      <c r="WEU6" s="210"/>
      <c r="WEV6" s="210"/>
      <c r="WEW6" s="210"/>
      <c r="WEX6" s="210"/>
      <c r="WEY6" s="210"/>
      <c r="WEZ6" s="210"/>
      <c r="WFA6" s="210"/>
      <c r="WFB6" s="210"/>
      <c r="WFC6" s="210"/>
      <c r="WFD6" s="210"/>
      <c r="WFE6" s="210"/>
      <c r="WFF6" s="210"/>
      <c r="WFG6" s="210"/>
      <c r="WFH6" s="210"/>
      <c r="WFI6" s="208"/>
      <c r="WFJ6" s="210"/>
      <c r="WFK6" s="210"/>
      <c r="WFL6" s="210"/>
      <c r="WFM6" s="210"/>
      <c r="WFN6" s="210"/>
      <c r="WFO6" s="210"/>
      <c r="WFP6" s="210"/>
      <c r="WFQ6" s="210"/>
      <c r="WFR6" s="210"/>
      <c r="WFS6" s="210"/>
      <c r="WFT6" s="210"/>
      <c r="WFU6" s="210"/>
      <c r="WFV6" s="210"/>
      <c r="WFW6" s="210"/>
      <c r="WFX6" s="210"/>
      <c r="WFY6" s="208"/>
      <c r="WFZ6" s="210"/>
      <c r="WGA6" s="210"/>
      <c r="WGB6" s="210"/>
      <c r="WGC6" s="210"/>
      <c r="WGD6" s="210"/>
      <c r="WGE6" s="210"/>
      <c r="WGF6" s="210"/>
      <c r="WGG6" s="210"/>
      <c r="WGH6" s="210"/>
      <c r="WGI6" s="210"/>
      <c r="WGJ6" s="210"/>
      <c r="WGK6" s="210"/>
      <c r="WGL6" s="210"/>
      <c r="WGM6" s="210"/>
      <c r="WGN6" s="210"/>
      <c r="WGO6" s="208"/>
      <c r="WGP6" s="210"/>
      <c r="WGQ6" s="210"/>
      <c r="WGR6" s="210"/>
      <c r="WGS6" s="210"/>
      <c r="WGT6" s="210"/>
      <c r="WGU6" s="210"/>
      <c r="WGV6" s="210"/>
      <c r="WGW6" s="210"/>
      <c r="WGX6" s="210"/>
      <c r="WGY6" s="210"/>
      <c r="WGZ6" s="210"/>
      <c r="WHA6" s="210"/>
      <c r="WHB6" s="210"/>
      <c r="WHC6" s="210"/>
      <c r="WHD6" s="210"/>
      <c r="WHE6" s="208"/>
      <c r="WHF6" s="210"/>
      <c r="WHG6" s="210"/>
      <c r="WHH6" s="210"/>
      <c r="WHI6" s="210"/>
      <c r="WHJ6" s="210"/>
      <c r="WHK6" s="210"/>
      <c r="WHL6" s="210"/>
      <c r="WHM6" s="210"/>
      <c r="WHN6" s="210"/>
      <c r="WHO6" s="210"/>
      <c r="WHP6" s="210"/>
      <c r="WHQ6" s="210"/>
      <c r="WHR6" s="210"/>
      <c r="WHS6" s="210"/>
      <c r="WHT6" s="210"/>
      <c r="WHU6" s="208"/>
      <c r="WHV6" s="210"/>
      <c r="WHW6" s="210"/>
      <c r="WHX6" s="210"/>
      <c r="WHY6" s="210"/>
      <c r="WHZ6" s="210"/>
      <c r="WIA6" s="210"/>
      <c r="WIB6" s="210"/>
      <c r="WIC6" s="210"/>
      <c r="WID6" s="210"/>
      <c r="WIE6" s="210"/>
      <c r="WIF6" s="210"/>
      <c r="WIG6" s="210"/>
      <c r="WIH6" s="210"/>
      <c r="WII6" s="210"/>
      <c r="WIJ6" s="210"/>
      <c r="WIK6" s="208"/>
      <c r="WIL6" s="210"/>
      <c r="WIM6" s="210"/>
      <c r="WIN6" s="210"/>
      <c r="WIO6" s="210"/>
      <c r="WIP6" s="210"/>
      <c r="WIQ6" s="210"/>
      <c r="WIR6" s="210"/>
      <c r="WIS6" s="210"/>
      <c r="WIT6" s="210"/>
      <c r="WIU6" s="210"/>
      <c r="WIV6" s="210"/>
      <c r="WIW6" s="210"/>
      <c r="WIX6" s="210"/>
      <c r="WIY6" s="210"/>
      <c r="WIZ6" s="210"/>
      <c r="WJA6" s="208"/>
      <c r="WJB6" s="210"/>
      <c r="WJC6" s="210"/>
      <c r="WJD6" s="210"/>
      <c r="WJE6" s="210"/>
      <c r="WJF6" s="210"/>
      <c r="WJG6" s="210"/>
      <c r="WJH6" s="210"/>
      <c r="WJI6" s="210"/>
      <c r="WJJ6" s="210"/>
      <c r="WJK6" s="210"/>
      <c r="WJL6" s="210"/>
      <c r="WJM6" s="210"/>
      <c r="WJN6" s="210"/>
      <c r="WJO6" s="210"/>
      <c r="WJP6" s="210"/>
      <c r="WJQ6" s="208"/>
      <c r="WJR6" s="210"/>
      <c r="WJS6" s="210"/>
      <c r="WJT6" s="210"/>
      <c r="WJU6" s="210"/>
      <c r="WJV6" s="210"/>
      <c r="WJW6" s="210"/>
      <c r="WJX6" s="210"/>
      <c r="WJY6" s="210"/>
      <c r="WJZ6" s="210"/>
      <c r="WKA6" s="210"/>
      <c r="WKB6" s="210"/>
      <c r="WKC6" s="210"/>
      <c r="WKD6" s="210"/>
      <c r="WKE6" s="210"/>
      <c r="WKF6" s="210"/>
      <c r="WKG6" s="208"/>
      <c r="WKH6" s="210"/>
      <c r="WKI6" s="210"/>
      <c r="WKJ6" s="210"/>
      <c r="WKK6" s="210"/>
      <c r="WKL6" s="210"/>
      <c r="WKM6" s="210"/>
      <c r="WKN6" s="210"/>
      <c r="WKO6" s="210"/>
      <c r="WKP6" s="210"/>
      <c r="WKQ6" s="210"/>
      <c r="WKR6" s="210"/>
      <c r="WKS6" s="210"/>
      <c r="WKT6" s="210"/>
      <c r="WKU6" s="210"/>
      <c r="WKV6" s="210"/>
      <c r="WKW6" s="208"/>
      <c r="WKX6" s="210"/>
      <c r="WKY6" s="210"/>
      <c r="WKZ6" s="210"/>
      <c r="WLA6" s="210"/>
      <c r="WLB6" s="210"/>
      <c r="WLC6" s="210"/>
      <c r="WLD6" s="210"/>
      <c r="WLE6" s="210"/>
      <c r="WLF6" s="210"/>
      <c r="WLG6" s="210"/>
      <c r="WLH6" s="210"/>
      <c r="WLI6" s="210"/>
      <c r="WLJ6" s="210"/>
      <c r="WLK6" s="210"/>
      <c r="WLL6" s="210"/>
      <c r="WLM6" s="208"/>
      <c r="WLN6" s="210"/>
      <c r="WLO6" s="210"/>
      <c r="WLP6" s="210"/>
      <c r="WLQ6" s="210"/>
      <c r="WLR6" s="210"/>
      <c r="WLS6" s="210"/>
      <c r="WLT6" s="210"/>
      <c r="WLU6" s="210"/>
      <c r="WLV6" s="210"/>
      <c r="WLW6" s="210"/>
      <c r="WLX6" s="210"/>
      <c r="WLY6" s="210"/>
      <c r="WLZ6" s="210"/>
      <c r="WMA6" s="210"/>
      <c r="WMB6" s="210"/>
      <c r="WMC6" s="208"/>
      <c r="WMD6" s="210"/>
      <c r="WME6" s="210"/>
      <c r="WMF6" s="210"/>
      <c r="WMG6" s="210"/>
      <c r="WMH6" s="210"/>
      <c r="WMI6" s="210"/>
      <c r="WMJ6" s="210"/>
      <c r="WMK6" s="210"/>
      <c r="WML6" s="210"/>
      <c r="WMM6" s="210"/>
      <c r="WMN6" s="210"/>
      <c r="WMO6" s="210"/>
      <c r="WMP6" s="210"/>
      <c r="WMQ6" s="210"/>
      <c r="WMR6" s="210"/>
      <c r="WMS6" s="208"/>
      <c r="WMT6" s="210"/>
      <c r="WMU6" s="210"/>
      <c r="WMV6" s="210"/>
      <c r="WMW6" s="210"/>
      <c r="WMX6" s="210"/>
      <c r="WMY6" s="210"/>
      <c r="WMZ6" s="210"/>
      <c r="WNA6" s="210"/>
      <c r="WNB6" s="210"/>
      <c r="WNC6" s="210"/>
      <c r="WND6" s="210"/>
      <c r="WNE6" s="210"/>
      <c r="WNF6" s="210"/>
      <c r="WNG6" s="210"/>
      <c r="WNH6" s="210"/>
      <c r="WNI6" s="208"/>
      <c r="WNJ6" s="210"/>
      <c r="WNK6" s="210"/>
      <c r="WNL6" s="210"/>
      <c r="WNM6" s="210"/>
      <c r="WNN6" s="210"/>
      <c r="WNO6" s="210"/>
      <c r="WNP6" s="210"/>
      <c r="WNQ6" s="210"/>
      <c r="WNR6" s="210"/>
      <c r="WNS6" s="210"/>
      <c r="WNT6" s="210"/>
      <c r="WNU6" s="210"/>
      <c r="WNV6" s="210"/>
      <c r="WNW6" s="210"/>
      <c r="WNX6" s="210"/>
      <c r="WNY6" s="208"/>
      <c r="WNZ6" s="210"/>
      <c r="WOA6" s="210"/>
      <c r="WOB6" s="210"/>
      <c r="WOC6" s="210"/>
      <c r="WOD6" s="210"/>
      <c r="WOE6" s="210"/>
      <c r="WOF6" s="210"/>
      <c r="WOG6" s="210"/>
      <c r="WOH6" s="210"/>
      <c r="WOI6" s="210"/>
      <c r="WOJ6" s="210"/>
      <c r="WOK6" s="210"/>
      <c r="WOL6" s="210"/>
      <c r="WOM6" s="210"/>
      <c r="WON6" s="210"/>
      <c r="WOO6" s="208"/>
      <c r="WOP6" s="210"/>
      <c r="WOQ6" s="210"/>
      <c r="WOR6" s="210"/>
      <c r="WOS6" s="210"/>
      <c r="WOT6" s="210"/>
      <c r="WOU6" s="210"/>
      <c r="WOV6" s="210"/>
      <c r="WOW6" s="210"/>
      <c r="WOX6" s="210"/>
      <c r="WOY6" s="210"/>
      <c r="WOZ6" s="210"/>
      <c r="WPA6" s="210"/>
      <c r="WPB6" s="210"/>
      <c r="WPC6" s="210"/>
      <c r="WPD6" s="210"/>
      <c r="WPE6" s="208"/>
      <c r="WPF6" s="210"/>
      <c r="WPG6" s="210"/>
      <c r="WPH6" s="210"/>
      <c r="WPI6" s="210"/>
      <c r="WPJ6" s="210"/>
      <c r="WPK6" s="210"/>
      <c r="WPL6" s="210"/>
      <c r="WPM6" s="210"/>
      <c r="WPN6" s="210"/>
      <c r="WPO6" s="210"/>
      <c r="WPP6" s="210"/>
      <c r="WPQ6" s="210"/>
      <c r="WPR6" s="210"/>
      <c r="WPS6" s="210"/>
      <c r="WPT6" s="210"/>
      <c r="WPU6" s="208"/>
      <c r="WPV6" s="210"/>
      <c r="WPW6" s="210"/>
      <c r="WPX6" s="210"/>
      <c r="WPY6" s="210"/>
      <c r="WPZ6" s="210"/>
      <c r="WQA6" s="210"/>
      <c r="WQB6" s="210"/>
      <c r="WQC6" s="210"/>
      <c r="WQD6" s="210"/>
      <c r="WQE6" s="210"/>
      <c r="WQF6" s="210"/>
      <c r="WQG6" s="210"/>
      <c r="WQH6" s="210"/>
      <c r="WQI6" s="210"/>
      <c r="WQJ6" s="210"/>
      <c r="WQK6" s="208"/>
      <c r="WQL6" s="210"/>
      <c r="WQM6" s="210"/>
      <c r="WQN6" s="210"/>
      <c r="WQO6" s="210"/>
      <c r="WQP6" s="210"/>
      <c r="WQQ6" s="210"/>
      <c r="WQR6" s="210"/>
      <c r="WQS6" s="210"/>
      <c r="WQT6" s="210"/>
      <c r="WQU6" s="210"/>
      <c r="WQV6" s="210"/>
      <c r="WQW6" s="210"/>
      <c r="WQX6" s="210"/>
      <c r="WQY6" s="210"/>
      <c r="WQZ6" s="210"/>
      <c r="WRA6" s="208"/>
      <c r="WRB6" s="210"/>
      <c r="WRC6" s="210"/>
      <c r="WRD6" s="210"/>
      <c r="WRE6" s="210"/>
      <c r="WRF6" s="210"/>
      <c r="WRG6" s="210"/>
      <c r="WRH6" s="210"/>
      <c r="WRI6" s="210"/>
      <c r="WRJ6" s="210"/>
      <c r="WRK6" s="210"/>
      <c r="WRL6" s="210"/>
      <c r="WRM6" s="210"/>
      <c r="WRN6" s="210"/>
      <c r="WRO6" s="210"/>
      <c r="WRP6" s="210"/>
      <c r="WRQ6" s="208"/>
      <c r="WRR6" s="210"/>
      <c r="WRS6" s="210"/>
      <c r="WRT6" s="210"/>
      <c r="WRU6" s="210"/>
      <c r="WRV6" s="210"/>
      <c r="WRW6" s="210"/>
      <c r="WRX6" s="210"/>
      <c r="WRY6" s="210"/>
      <c r="WRZ6" s="210"/>
      <c r="WSA6" s="210"/>
      <c r="WSB6" s="210"/>
      <c r="WSC6" s="210"/>
      <c r="WSD6" s="210"/>
      <c r="WSE6" s="210"/>
      <c r="WSF6" s="210"/>
      <c r="WSG6" s="208"/>
      <c r="WSH6" s="210"/>
      <c r="WSI6" s="210"/>
      <c r="WSJ6" s="210"/>
      <c r="WSK6" s="210"/>
      <c r="WSL6" s="210"/>
      <c r="WSM6" s="210"/>
      <c r="WSN6" s="210"/>
      <c r="WSO6" s="210"/>
      <c r="WSP6" s="210"/>
      <c r="WSQ6" s="210"/>
      <c r="WSR6" s="210"/>
      <c r="WSS6" s="210"/>
      <c r="WST6" s="210"/>
      <c r="WSU6" s="210"/>
      <c r="WSV6" s="210"/>
      <c r="WSW6" s="208"/>
      <c r="WSX6" s="210"/>
      <c r="WSY6" s="210"/>
      <c r="WSZ6" s="210"/>
      <c r="WTA6" s="210"/>
      <c r="WTB6" s="210"/>
      <c r="WTC6" s="210"/>
      <c r="WTD6" s="210"/>
      <c r="WTE6" s="210"/>
      <c r="WTF6" s="210"/>
      <c r="WTG6" s="210"/>
      <c r="WTH6" s="210"/>
      <c r="WTI6" s="210"/>
      <c r="WTJ6" s="210"/>
      <c r="WTK6" s="210"/>
      <c r="WTL6" s="210"/>
      <c r="WTM6" s="208"/>
      <c r="WTN6" s="210"/>
      <c r="WTO6" s="210"/>
      <c r="WTP6" s="210"/>
      <c r="WTQ6" s="210"/>
      <c r="WTR6" s="210"/>
      <c r="WTS6" s="210"/>
      <c r="WTT6" s="210"/>
      <c r="WTU6" s="210"/>
      <c r="WTV6" s="210"/>
      <c r="WTW6" s="210"/>
      <c r="WTX6" s="210"/>
      <c r="WTY6" s="210"/>
      <c r="WTZ6" s="210"/>
      <c r="WUA6" s="210"/>
      <c r="WUB6" s="210"/>
      <c r="WUC6" s="208"/>
      <c r="WUD6" s="210"/>
      <c r="WUE6" s="210"/>
      <c r="WUF6" s="210"/>
      <c r="WUG6" s="210"/>
      <c r="WUH6" s="210"/>
      <c r="WUI6" s="210"/>
      <c r="WUJ6" s="210"/>
      <c r="WUK6" s="210"/>
      <c r="WUL6" s="210"/>
      <c r="WUM6" s="210"/>
      <c r="WUN6" s="210"/>
      <c r="WUO6" s="210"/>
      <c r="WUP6" s="210"/>
      <c r="WUQ6" s="210"/>
      <c r="WUR6" s="210"/>
      <c r="WUS6" s="208"/>
      <c r="WUT6" s="210"/>
      <c r="WUU6" s="210"/>
      <c r="WUV6" s="210"/>
      <c r="WUW6" s="210"/>
      <c r="WUX6" s="210"/>
      <c r="WUY6" s="210"/>
      <c r="WUZ6" s="210"/>
      <c r="WVA6" s="210"/>
      <c r="WVB6" s="210"/>
      <c r="WVC6" s="210"/>
      <c r="WVD6" s="210"/>
      <c r="WVE6" s="210"/>
      <c r="WVF6" s="210"/>
      <c r="WVG6" s="210"/>
      <c r="WVH6" s="210"/>
      <c r="WVI6" s="208"/>
      <c r="WVJ6" s="210"/>
      <c r="WVK6" s="210"/>
      <c r="WVL6" s="210"/>
      <c r="WVM6" s="210"/>
      <c r="WVN6" s="210"/>
      <c r="WVO6" s="210"/>
      <c r="WVP6" s="210"/>
      <c r="WVQ6" s="210"/>
      <c r="WVR6" s="210"/>
      <c r="WVS6" s="210"/>
      <c r="WVT6" s="210"/>
      <c r="WVU6" s="210"/>
      <c r="WVV6" s="210"/>
      <c r="WVW6" s="210"/>
      <c r="WVX6" s="210"/>
      <c r="WVY6" s="208"/>
      <c r="WVZ6" s="210"/>
      <c r="WWA6" s="210"/>
      <c r="WWB6" s="210"/>
      <c r="WWC6" s="210"/>
      <c r="WWD6" s="210"/>
      <c r="WWE6" s="210"/>
      <c r="WWF6" s="210"/>
      <c r="WWG6" s="210"/>
      <c r="WWH6" s="210"/>
      <c r="WWI6" s="210"/>
      <c r="WWJ6" s="210"/>
      <c r="WWK6" s="210"/>
      <c r="WWL6" s="210"/>
      <c r="WWM6" s="210"/>
      <c r="WWN6" s="210"/>
      <c r="WWO6" s="208"/>
      <c r="WWP6" s="210"/>
      <c r="WWQ6" s="210"/>
      <c r="WWR6" s="210"/>
      <c r="WWS6" s="210"/>
      <c r="WWT6" s="210"/>
      <c r="WWU6" s="210"/>
      <c r="WWV6" s="210"/>
      <c r="WWW6" s="210"/>
      <c r="WWX6" s="210"/>
      <c r="WWY6" s="210"/>
      <c r="WWZ6" s="210"/>
      <c r="WXA6" s="210"/>
      <c r="WXB6" s="210"/>
      <c r="WXC6" s="210"/>
      <c r="WXD6" s="210"/>
      <c r="WXE6" s="208"/>
      <c r="WXF6" s="210"/>
      <c r="WXG6" s="210"/>
      <c r="WXH6" s="210"/>
      <c r="WXI6" s="210"/>
      <c r="WXJ6" s="210"/>
      <c r="WXK6" s="210"/>
      <c r="WXL6" s="210"/>
      <c r="WXM6" s="210"/>
      <c r="WXN6" s="210"/>
      <c r="WXO6" s="210"/>
      <c r="WXP6" s="210"/>
      <c r="WXQ6" s="210"/>
      <c r="WXR6" s="210"/>
      <c r="WXS6" s="210"/>
      <c r="WXT6" s="210"/>
      <c r="WXU6" s="208"/>
      <c r="WXV6" s="210"/>
      <c r="WXW6" s="210"/>
      <c r="WXX6" s="210"/>
      <c r="WXY6" s="210"/>
      <c r="WXZ6" s="210"/>
      <c r="WYA6" s="210"/>
      <c r="WYB6" s="210"/>
      <c r="WYC6" s="210"/>
      <c r="WYD6" s="210"/>
      <c r="WYE6" s="210"/>
      <c r="WYF6" s="210"/>
      <c r="WYG6" s="210"/>
      <c r="WYH6" s="210"/>
      <c r="WYI6" s="210"/>
      <c r="WYJ6" s="210"/>
      <c r="WYK6" s="208"/>
      <c r="WYL6" s="210"/>
      <c r="WYM6" s="210"/>
      <c r="WYN6" s="210"/>
      <c r="WYO6" s="210"/>
      <c r="WYP6" s="210"/>
      <c r="WYQ6" s="210"/>
      <c r="WYR6" s="210"/>
      <c r="WYS6" s="210"/>
      <c r="WYT6" s="210"/>
      <c r="WYU6" s="210"/>
      <c r="WYV6" s="210"/>
      <c r="WYW6" s="210"/>
      <c r="WYX6" s="210"/>
      <c r="WYY6" s="210"/>
      <c r="WYZ6" s="210"/>
      <c r="WZA6" s="208"/>
      <c r="WZB6" s="210"/>
      <c r="WZC6" s="210"/>
      <c r="WZD6" s="210"/>
      <c r="WZE6" s="210"/>
      <c r="WZF6" s="210"/>
      <c r="WZG6" s="210"/>
      <c r="WZH6" s="210"/>
      <c r="WZI6" s="210"/>
      <c r="WZJ6" s="210"/>
      <c r="WZK6" s="210"/>
      <c r="WZL6" s="210"/>
      <c r="WZM6" s="210"/>
      <c r="WZN6" s="210"/>
      <c r="WZO6" s="210"/>
      <c r="WZP6" s="210"/>
      <c r="WZQ6" s="208"/>
      <c r="WZR6" s="210"/>
      <c r="WZS6" s="210"/>
      <c r="WZT6" s="210"/>
      <c r="WZU6" s="210"/>
      <c r="WZV6" s="210"/>
      <c r="WZW6" s="210"/>
      <c r="WZX6" s="210"/>
      <c r="WZY6" s="210"/>
      <c r="WZZ6" s="210"/>
      <c r="XAA6" s="210"/>
      <c r="XAB6" s="210"/>
      <c r="XAC6" s="210"/>
      <c r="XAD6" s="210"/>
      <c r="XAE6" s="210"/>
      <c r="XAF6" s="210"/>
      <c r="XAG6" s="208"/>
      <c r="XAH6" s="210"/>
      <c r="XAI6" s="210"/>
      <c r="XAJ6" s="210"/>
      <c r="XAK6" s="210"/>
      <c r="XAL6" s="210"/>
      <c r="XAM6" s="210"/>
      <c r="XAN6" s="210"/>
      <c r="XAO6" s="210"/>
      <c r="XAP6" s="210"/>
      <c r="XAQ6" s="210"/>
      <c r="XAR6" s="210"/>
      <c r="XAS6" s="210"/>
      <c r="XAT6" s="210"/>
      <c r="XAU6" s="210"/>
      <c r="XAV6" s="210"/>
      <c r="XAW6" s="208"/>
      <c r="XAX6" s="210"/>
      <c r="XAY6" s="210"/>
      <c r="XAZ6" s="210"/>
      <c r="XBA6" s="210"/>
      <c r="XBB6" s="210"/>
      <c r="XBC6" s="210"/>
      <c r="XBD6" s="210"/>
      <c r="XBE6" s="210"/>
      <c r="XBF6" s="210"/>
      <c r="XBG6" s="210"/>
      <c r="XBH6" s="210"/>
      <c r="XBI6" s="210"/>
      <c r="XBJ6" s="210"/>
      <c r="XBK6" s="210"/>
      <c r="XBL6" s="210"/>
      <c r="XBM6" s="208"/>
      <c r="XBN6" s="210"/>
      <c r="XBO6" s="210"/>
      <c r="XBP6" s="210"/>
      <c r="XBQ6" s="210"/>
      <c r="XBR6" s="210"/>
      <c r="XBS6" s="210"/>
      <c r="XBT6" s="210"/>
      <c r="XBU6" s="210"/>
      <c r="XBV6" s="210"/>
      <c r="XBW6" s="210"/>
      <c r="XBX6" s="210"/>
      <c r="XBY6" s="210"/>
      <c r="XBZ6" s="210"/>
      <c r="XCA6" s="210"/>
      <c r="XCB6" s="210"/>
      <c r="XCC6" s="208"/>
      <c r="XCD6" s="210"/>
      <c r="XCE6" s="210"/>
      <c r="XCF6" s="210"/>
      <c r="XCG6" s="210"/>
      <c r="XCH6" s="210"/>
      <c r="XCI6" s="210"/>
      <c r="XCJ6" s="210"/>
      <c r="XCK6" s="210"/>
      <c r="XCL6" s="210"/>
      <c r="XCM6" s="210"/>
      <c r="XCN6" s="210"/>
      <c r="XCO6" s="210"/>
      <c r="XCP6" s="210"/>
      <c r="XCQ6" s="210"/>
      <c r="XCR6" s="210"/>
      <c r="XCS6" s="208"/>
      <c r="XCT6" s="210"/>
      <c r="XCU6" s="210"/>
      <c r="XCV6" s="210"/>
      <c r="XCW6" s="210"/>
      <c r="XCX6" s="210"/>
      <c r="XCY6" s="210"/>
      <c r="XCZ6" s="210"/>
      <c r="XDA6" s="210"/>
      <c r="XDB6" s="210"/>
      <c r="XDC6" s="210"/>
      <c r="XDD6" s="210"/>
      <c r="XDE6" s="210"/>
      <c r="XDF6" s="210"/>
      <c r="XDG6" s="210"/>
      <c r="XDH6" s="210"/>
      <c r="XDI6" s="208"/>
      <c r="XDJ6" s="210"/>
      <c r="XDK6" s="210"/>
      <c r="XDL6" s="210"/>
      <c r="XDM6" s="210"/>
      <c r="XDN6" s="210"/>
      <c r="XDO6" s="210"/>
      <c r="XDP6" s="210"/>
      <c r="XDQ6" s="210"/>
      <c r="XDR6" s="210"/>
      <c r="XDS6" s="210"/>
      <c r="XDT6" s="210"/>
      <c r="XDU6" s="210"/>
      <c r="XDV6" s="210"/>
      <c r="XDW6" s="210"/>
      <c r="XDX6" s="210"/>
      <c r="XDY6" s="208"/>
      <c r="XDZ6" s="210"/>
      <c r="XEA6" s="210"/>
      <c r="XEB6" s="210"/>
      <c r="XEC6" s="210"/>
      <c r="XED6" s="210"/>
      <c r="XEE6" s="210"/>
      <c r="XEF6" s="210"/>
      <c r="XEG6" s="210"/>
      <c r="XEH6" s="210"/>
      <c r="XEI6" s="210"/>
      <c r="XEJ6" s="210"/>
      <c r="XEK6" s="210"/>
      <c r="XEL6" s="210"/>
      <c r="XEM6" s="210"/>
      <c r="XEN6" s="210"/>
      <c r="XEO6" s="208"/>
      <c r="XEP6" s="210"/>
      <c r="XEQ6" s="210"/>
      <c r="XER6" s="210"/>
      <c r="XES6" s="210"/>
      <c r="XET6" s="210"/>
      <c r="XEU6" s="210"/>
      <c r="XEV6" s="210"/>
      <c r="XEW6" s="210"/>
      <c r="XEX6" s="210"/>
      <c r="XEY6" s="210"/>
      <c r="XEZ6" s="210"/>
      <c r="XFA6" s="210"/>
      <c r="XFB6" s="210"/>
      <c r="XFC6" s="210"/>
      <c r="XFD6" s="210"/>
    </row>
    <row r="7" spans="1:16384" s="8" customFormat="1" ht="19.5" customHeight="1" thickBot="1">
      <c r="A7" s="241" t="s">
        <v>15</v>
      </c>
      <c r="B7" s="242">
        <f>'IS (R$)'!B9</f>
        <v>143303</v>
      </c>
      <c r="C7" s="242">
        <f>'IS (R$)'!C9</f>
        <v>137603</v>
      </c>
      <c r="D7" s="242">
        <f>'IS (R$)'!D9</f>
        <v>126706</v>
      </c>
      <c r="E7" s="242">
        <f>'IS (R$)'!E9</f>
        <v>79227</v>
      </c>
      <c r="F7" s="242">
        <f>'IS (R$)'!F9</f>
        <v>4853</v>
      </c>
      <c r="G7" s="242">
        <f>'IS (R$)'!G9</f>
        <v>96808</v>
      </c>
      <c r="H7" s="242">
        <f>'IS (R$)'!H9</f>
        <v>127941.0508489441</v>
      </c>
      <c r="I7" s="242">
        <f>'IS (R$)'!I9</f>
        <v>23468.949151055887</v>
      </c>
      <c r="J7" s="242">
        <f>'IS (R$)'!J9</f>
        <v>41509</v>
      </c>
      <c r="K7" s="242">
        <f>'IS (R$)'!K9</f>
        <v>103381</v>
      </c>
      <c r="L7" s="242">
        <f>'IS (R$)'!L9</f>
        <v>139242</v>
      </c>
      <c r="M7" s="242">
        <f>'IS (R$)'!M9</f>
        <v>113739</v>
      </c>
      <c r="N7" s="242">
        <f>'IS (R$)'!N9</f>
        <v>74786.065622849186</v>
      </c>
      <c r="O7" s="242">
        <f>'IS (R$)'!O9</f>
        <v>155507</v>
      </c>
      <c r="P7" s="242">
        <f>'IS (R$)'!P9</f>
        <v>110014</v>
      </c>
      <c r="Q7" s="242">
        <f>'IS (R$)'!Q9</f>
        <v>193615</v>
      </c>
      <c r="R7" s="242">
        <f>'IS (R$)'!R9</f>
        <v>117155</v>
      </c>
      <c r="S7" s="242">
        <f>'IS (R$)'!S9</f>
        <v>239405</v>
      </c>
      <c r="T7" s="242">
        <f>'IS (R$)'!T9</f>
        <v>224627</v>
      </c>
      <c r="U7" s="242">
        <f>'IS (R$)'!U9</f>
        <v>267733</v>
      </c>
      <c r="V7" s="242">
        <f>'IS (R$)'!V9</f>
        <v>139072.93148999999</v>
      </c>
      <c r="W7" s="242">
        <f>'IS (R$)'!W9</f>
        <v>548233</v>
      </c>
      <c r="X7" s="242">
        <f>'IS (R$)'!X9</f>
        <v>399045.1688249741</v>
      </c>
      <c r="Y7" s="242">
        <f>'IS (R$)'!Y9</f>
        <v>557994.89104842965</v>
      </c>
      <c r="Z7" s="242">
        <f>'IS (R$)'!Z9</f>
        <v>223162.01037337197</v>
      </c>
      <c r="AA7" s="242">
        <f>'IS (R$)'!AA9</f>
        <v>312292</v>
      </c>
      <c r="AB7" s="242">
        <f>'IS (R$)'!AB9</f>
        <v>488695</v>
      </c>
      <c r="AC7" s="242">
        <f>'IS (R$)'!AC9</f>
        <v>880035.06967999996</v>
      </c>
      <c r="AD7" s="242">
        <f>'IS (R$)'!AD9</f>
        <v>655334</v>
      </c>
      <c r="AE7" s="242">
        <f>+'IS (R$)'!AE9</f>
        <v>1022837</v>
      </c>
      <c r="AF7" s="242">
        <f>+'IS (R$)'!AF9</f>
        <v>939517</v>
      </c>
      <c r="AG7" s="242">
        <f>+'IS (R$)'!AG9</f>
        <v>1778314.7750389285</v>
      </c>
      <c r="AH7" s="242">
        <f>+'IS (R$)'!AH9</f>
        <v>1529995</v>
      </c>
      <c r="AI7" s="242">
        <f>+'IS (R$)'!AI9</f>
        <v>1873985</v>
      </c>
      <c r="AJ7" s="242">
        <f>+'IS (R$)'!AJ9</f>
        <v>1985786</v>
      </c>
      <c r="AK7" s="178"/>
      <c r="AL7" s="243">
        <f>SUM(B7:E7)</f>
        <v>486839</v>
      </c>
      <c r="AM7" s="244">
        <f>SUM(F7:I7)</f>
        <v>253071</v>
      </c>
      <c r="AN7" s="244">
        <f>SUM(J7:M7)</f>
        <v>397871</v>
      </c>
      <c r="AO7" s="244">
        <f>SUM(N7:Q7)</f>
        <v>533922.06562284916</v>
      </c>
      <c r="AP7" s="244">
        <f>SUM(R7:U7)</f>
        <v>848920</v>
      </c>
      <c r="AQ7" s="244">
        <f>SUM(V7:Y7)</f>
        <v>1644345.9913634039</v>
      </c>
      <c r="AR7" s="242">
        <f>SUM(Z7:AC7)</f>
        <v>1904184.0800533718</v>
      </c>
      <c r="AS7" s="242">
        <f t="shared" ref="AS7" si="2">SUM(AD7:AG7)</f>
        <v>4396002.7750389287</v>
      </c>
      <c r="AT7" s="242">
        <f>SUM(AH7:AJ7)</f>
        <v>5389766</v>
      </c>
    </row>
    <row r="8" spans="1:16384" s="11" customFormat="1" ht="19.5" customHeight="1" thickBot="1">
      <c r="A8" s="198" t="s">
        <v>41</v>
      </c>
      <c r="B8" s="170">
        <f t="shared" ref="B8:Z8" si="3">B9+B18+B19+B20+B21+B22+B23</f>
        <v>-107515.26805</v>
      </c>
      <c r="C8" s="170">
        <f t="shared" si="3"/>
        <v>-103582.01264</v>
      </c>
      <c r="D8" s="170">
        <f t="shared" si="3"/>
        <v>-98896.481670000008</v>
      </c>
      <c r="E8" s="170">
        <f t="shared" si="3"/>
        <v>-150713.99883000003</v>
      </c>
      <c r="F8" s="170">
        <f t="shared" si="3"/>
        <v>-38200</v>
      </c>
      <c r="G8" s="170">
        <f t="shared" si="3"/>
        <v>-59390</v>
      </c>
      <c r="H8" s="170">
        <f t="shared" si="3"/>
        <v>-104451.04860871859</v>
      </c>
      <c r="I8" s="170">
        <f t="shared" si="3"/>
        <v>99021.515498718567</v>
      </c>
      <c r="J8" s="170">
        <f t="shared" si="3"/>
        <v>-72736</v>
      </c>
      <c r="K8" s="170">
        <f t="shared" si="3"/>
        <v>-97463</v>
      </c>
      <c r="L8" s="170">
        <f t="shared" si="3"/>
        <v>-139900</v>
      </c>
      <c r="M8" s="170">
        <f t="shared" si="3"/>
        <v>240880</v>
      </c>
      <c r="N8" s="170">
        <f t="shared" si="3"/>
        <v>-74350.408777767749</v>
      </c>
      <c r="O8" s="170">
        <f t="shared" si="3"/>
        <v>-89248</v>
      </c>
      <c r="P8" s="170">
        <f t="shared" si="3"/>
        <v>-89207</v>
      </c>
      <c r="Q8" s="170">
        <f t="shared" si="3"/>
        <v>-149452.47793519712</v>
      </c>
      <c r="R8" s="170">
        <f t="shared" si="3"/>
        <v>-102348</v>
      </c>
      <c r="S8" s="170">
        <f t="shared" si="3"/>
        <v>-150827</v>
      </c>
      <c r="T8" s="170">
        <f t="shared" si="3"/>
        <v>-134120</v>
      </c>
      <c r="U8" s="170">
        <f t="shared" si="3"/>
        <v>-202548</v>
      </c>
      <c r="V8" s="170">
        <f t="shared" si="3"/>
        <v>-85836.193146856502</v>
      </c>
      <c r="W8" s="170">
        <f t="shared" si="3"/>
        <v>-245588</v>
      </c>
      <c r="X8" s="170">
        <f t="shared" si="3"/>
        <v>-209467.69812923868</v>
      </c>
      <c r="Y8" s="170">
        <f t="shared" si="3"/>
        <v>283759.67626484518</v>
      </c>
      <c r="Z8" s="170">
        <f t="shared" si="3"/>
        <v>-40597.559991750415</v>
      </c>
      <c r="AA8" s="170">
        <f>AA9+AA18+AA19+AA20+AA21+AA22+AA23</f>
        <v>9523.0016109941498</v>
      </c>
      <c r="AB8" s="170">
        <f>AB9+AB18+AB19+AB20+AB21+AB22+AB23</f>
        <v>-179848.6138384846</v>
      </c>
      <c r="AC8" s="170">
        <f t="shared" ref="AC8" si="4">AC9+AC18+AC19+AC20+AC21+AC22+AC23</f>
        <v>93287.42589769006</v>
      </c>
      <c r="AD8" s="170">
        <f>AD9+AD18+AD19+AD20+AD21+AD22+AD23</f>
        <v>-206611</v>
      </c>
      <c r="AE8" s="170">
        <f t="shared" ref="AE8" si="5">AE9+AE18+AE19+AE20+AE21+AE22+AE23</f>
        <v>-359294</v>
      </c>
      <c r="AF8" s="170">
        <f t="shared" ref="AF8" si="6">AF9+AF18+AF19+AF20+AF21+AF22+AF23</f>
        <v>-315818</v>
      </c>
      <c r="AG8" s="170">
        <f t="shared" ref="AG8:AH8" si="7">AG9+AG18+AG19+AG20+AG21+AG22+AG23</f>
        <v>-521697</v>
      </c>
      <c r="AH8" s="170">
        <f t="shared" si="7"/>
        <v>-404357</v>
      </c>
      <c r="AI8" s="170">
        <f t="shared" ref="AI8:AJ8" si="8">AI9+AI18+AI19+AI20+AI21+AI22+AI23</f>
        <v>-643281</v>
      </c>
      <c r="AJ8" s="170">
        <f t="shared" si="8"/>
        <v>-443092</v>
      </c>
      <c r="AK8" s="166"/>
      <c r="AL8" s="170">
        <f t="shared" ref="AL8:AR8" si="9">AL9+AL18+AL19+AL20+AL21+AL22+AL23</f>
        <v>-460707.76118999999</v>
      </c>
      <c r="AM8" s="170">
        <f t="shared" si="9"/>
        <v>-103019.53311</v>
      </c>
      <c r="AN8" s="170">
        <f t="shared" si="9"/>
        <v>-69219</v>
      </c>
      <c r="AO8" s="170">
        <f t="shared" si="9"/>
        <v>-402257.88671296492</v>
      </c>
      <c r="AP8" s="170">
        <f t="shared" si="9"/>
        <v>-589843</v>
      </c>
      <c r="AQ8" s="170">
        <f t="shared" si="9"/>
        <v>-257132.21501124994</v>
      </c>
      <c r="AR8" s="170">
        <f t="shared" si="9"/>
        <v>-117635.74632155092</v>
      </c>
      <c r="AS8" s="170">
        <f>SUM(AD8:AG8)</f>
        <v>-1403420</v>
      </c>
      <c r="AT8" s="170">
        <f t="shared" ref="AT8:AT32" si="10">SUM(AH8:AJ8)</f>
        <v>-1490730</v>
      </c>
      <c r="AU8" s="135"/>
      <c r="AV8" s="135"/>
      <c r="AW8" s="135"/>
      <c r="AX8" s="135"/>
      <c r="AY8" s="135"/>
      <c r="AZ8" s="135"/>
    </row>
    <row r="9" spans="1:16384" s="17" customFormat="1" ht="19.5" customHeight="1">
      <c r="A9" s="191" t="s">
        <v>109</v>
      </c>
      <c r="B9" s="194">
        <f t="shared" ref="B9:Y9" si="11">SUM(B10:B17)</f>
        <v>-85636</v>
      </c>
      <c r="C9" s="194">
        <f t="shared" si="11"/>
        <v>-49601</v>
      </c>
      <c r="D9" s="194">
        <f t="shared" si="11"/>
        <v>-59071</v>
      </c>
      <c r="E9" s="194">
        <f t="shared" si="11"/>
        <v>-60543.000000000022</v>
      </c>
      <c r="F9" s="194">
        <f t="shared" si="11"/>
        <v>0</v>
      </c>
      <c r="G9" s="194">
        <f t="shared" si="11"/>
        <v>-63834</v>
      </c>
      <c r="H9" s="194">
        <f t="shared" si="11"/>
        <v>-90519</v>
      </c>
      <c r="I9" s="194">
        <f t="shared" si="11"/>
        <v>-51204</v>
      </c>
      <c r="J9" s="194">
        <f t="shared" si="11"/>
        <v>-50376</v>
      </c>
      <c r="K9" s="194">
        <f t="shared" si="11"/>
        <v>-84843</v>
      </c>
      <c r="L9" s="194">
        <f t="shared" si="11"/>
        <v>-96048</v>
      </c>
      <c r="M9" s="194">
        <f t="shared" si="11"/>
        <v>-72549</v>
      </c>
      <c r="N9" s="194">
        <f t="shared" si="11"/>
        <v>-47600</v>
      </c>
      <c r="O9" s="194">
        <f t="shared" si="11"/>
        <v>-89258</v>
      </c>
      <c r="P9" s="194">
        <f t="shared" si="11"/>
        <v>-62241</v>
      </c>
      <c r="Q9" s="194">
        <f t="shared" si="11"/>
        <v>-100197</v>
      </c>
      <c r="R9" s="194">
        <f t="shared" si="11"/>
        <v>-66566</v>
      </c>
      <c r="S9" s="194">
        <f t="shared" si="11"/>
        <v>-104237</v>
      </c>
      <c r="T9" s="194">
        <f t="shared" si="11"/>
        <v>-76864</v>
      </c>
      <c r="U9" s="194">
        <f t="shared" si="11"/>
        <v>-130030</v>
      </c>
      <c r="V9" s="194">
        <f t="shared" si="11"/>
        <v>-51536</v>
      </c>
      <c r="W9" s="194">
        <f t="shared" si="11"/>
        <v>-132169</v>
      </c>
      <c r="X9" s="194">
        <f t="shared" si="11"/>
        <v>-118125</v>
      </c>
      <c r="Y9" s="194">
        <f t="shared" si="11"/>
        <v>-111891</v>
      </c>
      <c r="Z9" s="194">
        <f>SUM(Z10:Z17)</f>
        <v>-84514</v>
      </c>
      <c r="AA9" s="194">
        <f>SUM(AA10:AA17)</f>
        <v>-55855</v>
      </c>
      <c r="AB9" s="194">
        <f>SUM(AB10:AB17)</f>
        <v>-153390</v>
      </c>
      <c r="AC9" s="194">
        <f t="shared" ref="AC9" si="12">SUM(AC10:AC17)</f>
        <v>-219247</v>
      </c>
      <c r="AD9" s="194">
        <f t="shared" ref="AD9" si="13">SUM(AD10:AD17)</f>
        <v>-101329</v>
      </c>
      <c r="AE9" s="194">
        <f t="shared" ref="AE9" si="14">SUM(AE10:AE17)</f>
        <v>-169351</v>
      </c>
      <c r="AF9" s="194">
        <f t="shared" ref="AF9:AG9" si="15">SUM(AF10:AF17)</f>
        <v>-211187</v>
      </c>
      <c r="AG9" s="194">
        <f t="shared" si="15"/>
        <v>-320271</v>
      </c>
      <c r="AH9" s="194">
        <f t="shared" ref="AH9:AI9" si="16">SUM(AH10:AH17)</f>
        <v>-189809</v>
      </c>
      <c r="AI9" s="194">
        <f t="shared" si="16"/>
        <v>-312598</v>
      </c>
      <c r="AJ9" s="194">
        <f t="shared" ref="AJ9" si="17">SUM(AJ10:AJ17)</f>
        <v>-241886</v>
      </c>
      <c r="AK9" s="167"/>
      <c r="AL9" s="135">
        <f>SUM(B9:E9)</f>
        <v>-254851.00000000003</v>
      </c>
      <c r="AM9" s="135">
        <f>SUM(F9:I9)</f>
        <v>-205557</v>
      </c>
      <c r="AN9" s="135">
        <f>SUM(J9:M9)</f>
        <v>-303816</v>
      </c>
      <c r="AO9" s="135">
        <f>SUM(N9:Q9)</f>
        <v>-299296</v>
      </c>
      <c r="AP9" s="135">
        <f>SUM(R9:U9)</f>
        <v>-377697</v>
      </c>
      <c r="AQ9" s="135">
        <f>SUM(V9:Y9)</f>
        <v>-413721</v>
      </c>
      <c r="AR9" s="167">
        <f t="shared" ref="AR9:AR23" si="18">SUM(Z9:AC9)</f>
        <v>-513006</v>
      </c>
      <c r="AS9" s="167">
        <f t="shared" ref="AS9:AS22" si="19">SUM(AD9:AG9)</f>
        <v>-802138</v>
      </c>
      <c r="AT9" s="167">
        <f t="shared" si="10"/>
        <v>-744293</v>
      </c>
      <c r="AU9" s="8"/>
    </row>
    <row r="10" spans="1:16384" s="17" customFormat="1" ht="19.5" customHeight="1">
      <c r="A10" s="192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204"/>
      <c r="AL10" s="43">
        <f t="shared" ref="AL10:AL23" si="20">SUM(B10:E10)</f>
        <v>-58429.000000000015</v>
      </c>
      <c r="AM10" s="43">
        <f t="shared" ref="AM10:AM23" si="21">SUM(F10:I10)</f>
        <v>-67030</v>
      </c>
      <c r="AN10" s="43">
        <f t="shared" ref="AN10:AN23" si="22">SUM(J10:M10)</f>
        <v>-107100</v>
      </c>
      <c r="AO10" s="43">
        <f t="shared" ref="AO10:AO23" si="23">SUM(N10:Q10)</f>
        <v>-105104</v>
      </c>
      <c r="AP10" s="43">
        <f t="shared" ref="AP10:AP23" si="24">SUM(R10:U10)</f>
        <v>-146117</v>
      </c>
      <c r="AQ10" s="43">
        <f t="shared" ref="AQ10:AQ23" si="25">SUM(V10:Y10)</f>
        <v>-33512</v>
      </c>
      <c r="AR10" s="80">
        <f t="shared" si="18"/>
        <v>-28742</v>
      </c>
      <c r="AS10" s="80">
        <f t="shared" si="19"/>
        <v>-13217</v>
      </c>
      <c r="AT10" s="80">
        <f t="shared" si="10"/>
        <v>0</v>
      </c>
      <c r="AU10" s="8"/>
    </row>
    <row r="11" spans="1:16384" s="17" customFormat="1" ht="19.5" customHeight="1">
      <c r="A11" s="192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204"/>
      <c r="AL11" s="43">
        <f t="shared" si="20"/>
        <v>-42441.000000000015</v>
      </c>
      <c r="AM11" s="43">
        <f t="shared" si="21"/>
        <v>-29677</v>
      </c>
      <c r="AN11" s="43">
        <f t="shared" si="22"/>
        <v>-57642</v>
      </c>
      <c r="AO11" s="43">
        <f t="shared" si="23"/>
        <v>-46501</v>
      </c>
      <c r="AP11" s="43">
        <f t="shared" si="24"/>
        <v>-51502</v>
      </c>
      <c r="AQ11" s="43">
        <f t="shared" si="25"/>
        <v>-73362</v>
      </c>
      <c r="AR11" s="80">
        <f t="shared" si="18"/>
        <v>-63225</v>
      </c>
      <c r="AS11" s="80">
        <f t="shared" si="19"/>
        <v>-78975</v>
      </c>
      <c r="AT11" s="80">
        <f t="shared" si="10"/>
        <v>-49169</v>
      </c>
      <c r="AU11" s="8"/>
    </row>
    <row r="12" spans="1:16384" s="17" customFormat="1" ht="19.5" customHeight="1">
      <c r="A12" s="192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205"/>
      <c r="AL12" s="43">
        <f t="shared" si="20"/>
        <v>-29058</v>
      </c>
      <c r="AM12" s="43">
        <f t="shared" si="21"/>
        <v>-39409</v>
      </c>
      <c r="AN12" s="43">
        <f t="shared" si="22"/>
        <v>-60640</v>
      </c>
      <c r="AO12" s="43">
        <f t="shared" si="23"/>
        <v>-55151</v>
      </c>
      <c r="AP12" s="43">
        <f t="shared" si="24"/>
        <v>-77241</v>
      </c>
      <c r="AQ12" s="43">
        <f t="shared" si="25"/>
        <v>-101799</v>
      </c>
      <c r="AR12" s="80">
        <f t="shared" si="18"/>
        <v>-115056</v>
      </c>
      <c r="AS12" s="80">
        <f t="shared" si="19"/>
        <v>-181724</v>
      </c>
      <c r="AT12" s="80">
        <f t="shared" si="10"/>
        <v>-131944</v>
      </c>
      <c r="AU12" s="8"/>
    </row>
    <row r="13" spans="1:16384" s="17" customFormat="1" ht="19.5" customHeight="1">
      <c r="A13" s="192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205"/>
      <c r="AL13" s="43">
        <f t="shared" si="20"/>
        <v>-26078</v>
      </c>
      <c r="AM13" s="43">
        <f t="shared" si="21"/>
        <v>-32402</v>
      </c>
      <c r="AN13" s="43">
        <f t="shared" si="22"/>
        <v>-43773</v>
      </c>
      <c r="AO13" s="43">
        <f t="shared" si="23"/>
        <v>-58142</v>
      </c>
      <c r="AP13" s="43">
        <f t="shared" si="24"/>
        <v>-56692</v>
      </c>
      <c r="AQ13" s="43">
        <f t="shared" si="25"/>
        <v>-105088</v>
      </c>
      <c r="AR13" s="80">
        <f t="shared" si="18"/>
        <v>-108078</v>
      </c>
      <c r="AS13" s="80">
        <f t="shared" si="19"/>
        <v>-212505</v>
      </c>
      <c r="AT13" s="80">
        <f t="shared" si="10"/>
        <v>-141285</v>
      </c>
      <c r="AU13" s="8"/>
    </row>
    <row r="14" spans="1:16384" s="17" customFormat="1" ht="19.5" customHeight="1">
      <c r="A14" s="192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205"/>
      <c r="AL14" s="43">
        <f t="shared" si="20"/>
        <v>-13203</v>
      </c>
      <c r="AM14" s="43">
        <f t="shared" si="21"/>
        <v>-8470</v>
      </c>
      <c r="AN14" s="43">
        <f t="shared" si="22"/>
        <v>-11247</v>
      </c>
      <c r="AO14" s="43">
        <f t="shared" si="23"/>
        <v>-11694</v>
      </c>
      <c r="AP14" s="43">
        <f t="shared" si="24"/>
        <v>-14026</v>
      </c>
      <c r="AQ14" s="43">
        <f t="shared" si="25"/>
        <v>-55983</v>
      </c>
      <c r="AR14" s="72">
        <f t="shared" si="18"/>
        <v>-69815</v>
      </c>
      <c r="AS14" s="72">
        <f t="shared" si="19"/>
        <v>-130552</v>
      </c>
      <c r="AT14" s="72">
        <f t="shared" si="10"/>
        <v>-111364</v>
      </c>
      <c r="AU14" s="8"/>
    </row>
    <row r="15" spans="1:16384" s="17" customFormat="1" ht="19.5" customHeight="1">
      <c r="A15" s="192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205"/>
      <c r="AL15" s="43">
        <f t="shared" si="20"/>
        <v>-12504</v>
      </c>
      <c r="AM15" s="43">
        <f t="shared" si="21"/>
        <v>-13850</v>
      </c>
      <c r="AN15" s="43">
        <f t="shared" si="22"/>
        <v>-13619</v>
      </c>
      <c r="AO15" s="43">
        <f t="shared" si="23"/>
        <v>-11377</v>
      </c>
      <c r="AP15" s="43">
        <f t="shared" si="24"/>
        <v>-12566</v>
      </c>
      <c r="AQ15" s="43">
        <f t="shared" si="25"/>
        <v>-10133</v>
      </c>
      <c r="AR15" s="72">
        <f t="shared" si="18"/>
        <v>-7344</v>
      </c>
      <c r="AS15" s="72">
        <f t="shared" si="19"/>
        <v>-9140</v>
      </c>
      <c r="AT15" s="72">
        <f t="shared" si="10"/>
        <v>0</v>
      </c>
      <c r="AU15" s="8"/>
    </row>
    <row r="16" spans="1:16384" s="17" customFormat="1" ht="19.5" customHeight="1">
      <c r="A16" s="192" t="s">
        <v>142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205"/>
      <c r="AL16" s="43"/>
      <c r="AM16" s="43"/>
      <c r="AN16" s="43"/>
      <c r="AO16" s="43"/>
      <c r="AP16" s="43"/>
      <c r="AQ16" s="43"/>
      <c r="AR16" s="72">
        <f t="shared" si="18"/>
        <v>-72165</v>
      </c>
      <c r="AS16" s="72">
        <f t="shared" si="19"/>
        <v>-120370</v>
      </c>
      <c r="AT16" s="72">
        <f t="shared" si="10"/>
        <v>-197422</v>
      </c>
      <c r="AU16" s="8"/>
    </row>
    <row r="17" spans="1:53" s="17" customFormat="1" ht="19.5" customHeight="1">
      <c r="A17" s="192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205"/>
      <c r="AL17" s="43">
        <f t="shared" si="20"/>
        <v>-73138</v>
      </c>
      <c r="AM17" s="43">
        <f t="shared" si="21"/>
        <v>-14719</v>
      </c>
      <c r="AN17" s="43">
        <f t="shared" si="22"/>
        <v>-9795</v>
      </c>
      <c r="AO17" s="43">
        <f t="shared" si="23"/>
        <v>-11327</v>
      </c>
      <c r="AP17" s="43">
        <f t="shared" si="24"/>
        <v>-19553</v>
      </c>
      <c r="AQ17" s="43">
        <f t="shared" si="25"/>
        <v>-33844</v>
      </c>
      <c r="AR17" s="72">
        <f t="shared" si="18"/>
        <v>-48581</v>
      </c>
      <c r="AS17" s="72">
        <f t="shared" si="19"/>
        <v>-55655</v>
      </c>
      <c r="AT17" s="72">
        <f t="shared" si="10"/>
        <v>-113109</v>
      </c>
      <c r="AU17" s="8"/>
      <c r="BA17" s="44"/>
    </row>
    <row r="18" spans="1:53" s="17" customFormat="1" ht="19.5" customHeight="1">
      <c r="A18" s="191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205"/>
      <c r="AL18" s="43">
        <f t="shared" si="20"/>
        <v>-46969</v>
      </c>
      <c r="AM18" s="43">
        <f t="shared" si="21"/>
        <v>-26259</v>
      </c>
      <c r="AN18" s="43">
        <f t="shared" si="22"/>
        <v>-35451</v>
      </c>
      <c r="AO18" s="43">
        <f t="shared" si="23"/>
        <v>-48589</v>
      </c>
      <c r="AP18" s="43">
        <f t="shared" si="24"/>
        <v>-76660</v>
      </c>
      <c r="AQ18" s="43">
        <f t="shared" si="25"/>
        <v>-143780</v>
      </c>
      <c r="AR18" s="72">
        <f t="shared" si="18"/>
        <v>-152554.27022565817</v>
      </c>
      <c r="AS18" s="72">
        <f t="shared" si="19"/>
        <v>-321093</v>
      </c>
      <c r="AT18" s="72">
        <f t="shared" si="10"/>
        <v>-421887</v>
      </c>
      <c r="AU18" s="8"/>
    </row>
    <row r="19" spans="1:53" s="17" customFormat="1" ht="19.5" customHeight="1">
      <c r="A19" s="191" t="s">
        <v>154</v>
      </c>
      <c r="B19" s="72">
        <f>SUM('IS (R$)'!B24:B27)</f>
        <v>-32237</v>
      </c>
      <c r="C19" s="72">
        <f>SUM('IS (R$)'!C24:C27)</f>
        <v>-39485</v>
      </c>
      <c r="D19" s="72">
        <f>SUM('IS (R$)'!D24:D27)</f>
        <v>-30939</v>
      </c>
      <c r="E19" s="72">
        <f>SUM('IS (R$)'!E24:E27)</f>
        <v>-56713</v>
      </c>
      <c r="F19" s="72">
        <f>SUM('IS (R$)'!F24:F27)</f>
        <v>-19031</v>
      </c>
      <c r="G19" s="72">
        <f>SUM('IS (R$)'!G24:G27)</f>
        <v>-18175</v>
      </c>
      <c r="H19" s="72">
        <f>SUM('IS (R$)'!H24:H27)</f>
        <v>-14259.575649903567</v>
      </c>
      <c r="I19" s="72">
        <f>SUM('IS (R$)'!I24:I27)</f>
        <v>-24067.424350096429</v>
      </c>
      <c r="J19" s="72">
        <f>SUM('IS (R$)'!J24:J27)</f>
        <v>-14893</v>
      </c>
      <c r="K19" s="72">
        <f>SUM('IS (R$)'!K24:K27)</f>
        <v>-14724</v>
      </c>
      <c r="L19" s="72">
        <f>SUM('IS (R$)'!L24:L27)</f>
        <v>-13938</v>
      </c>
      <c r="M19" s="72">
        <f>SUM('IS (R$)'!M24:M27)</f>
        <v>-29718</v>
      </c>
      <c r="N19" s="72">
        <f>SUM('IS (R$)'!N24:N27)</f>
        <v>-18434.925213476177</v>
      </c>
      <c r="O19" s="72">
        <f>SUM('IS (R$)'!O24:O27)</f>
        <v>-27175</v>
      </c>
      <c r="P19" s="72">
        <f>SUM('IS (R$)'!P24:P27)</f>
        <v>-13547</v>
      </c>
      <c r="Q19" s="72">
        <f>SUM('IS (R$)'!Q24:Q27)</f>
        <v>-33038.999999999971</v>
      </c>
      <c r="R19" s="72">
        <f>SUM('IS (R$)'!R24:R27)</f>
        <v>-27749</v>
      </c>
      <c r="S19" s="72">
        <f>SUM('IS (R$)'!S24:S27)</f>
        <v>-24242</v>
      </c>
      <c r="T19" s="72">
        <f>SUM('IS (R$)'!T24:T27)</f>
        <v>-20072</v>
      </c>
      <c r="U19" s="72">
        <f>SUM('IS (R$)'!U24:U27)</f>
        <v>-38031</v>
      </c>
      <c r="V19" s="72">
        <f>SUM('IS (R$)'!V24:V27)</f>
        <v>-19676.099901694502</v>
      </c>
      <c r="W19" s="72">
        <f>SUM('IS (R$)'!W24:W27)</f>
        <v>-28976</v>
      </c>
      <c r="X19" s="72">
        <f>SUM('IS (R$)'!X24:X27)</f>
        <v>-29097.021139238685</v>
      </c>
      <c r="Y19" s="72">
        <f>SUM('IS (R$)'!Y24:Y27)</f>
        <v>-30756.878959066817</v>
      </c>
      <c r="Z19" s="72">
        <f>SUM('IS (R$)'!Z24:Z27)</f>
        <v>-36662.008815316367</v>
      </c>
      <c r="AA19" s="72">
        <f>SUM('IS (R$)'!AA24:AA27)</f>
        <v>-25810.397406733922</v>
      </c>
      <c r="AB19" s="72">
        <f>SUM('IS (R$)'!AB24:AB27)</f>
        <v>-27537.320012494485</v>
      </c>
      <c r="AC19" s="72">
        <f>SUM('IS (R$)'!AC24:AC27)</f>
        <v>-38042.403511358927</v>
      </c>
      <c r="AD19" s="72">
        <f>SUM('IS (R$)'!AD24:AD27)</f>
        <v>-46029</v>
      </c>
      <c r="AE19" s="72">
        <f>SUM('IS (R$)'!AE24:AE27)</f>
        <v>-48133</v>
      </c>
      <c r="AF19" s="72">
        <f>SUM('IS (R$)'!AF24:AF27)</f>
        <v>-41600</v>
      </c>
      <c r="AG19" s="72">
        <f>SUM('IS (R$)'!AG24:AG27)</f>
        <v>-62210</v>
      </c>
      <c r="AH19" s="72">
        <f>SUM('IS (R$)'!AH24:AH27)</f>
        <v>-64071</v>
      </c>
      <c r="AI19" s="72">
        <f>SUM('IS (R$)'!AI24:AI27)</f>
        <v>-58331</v>
      </c>
      <c r="AJ19" s="72">
        <f>SUM('IS (R$)'!AJ24:AJ27)</f>
        <v>-57674</v>
      </c>
      <c r="AK19" s="156"/>
      <c r="AL19" s="43">
        <f t="shared" si="20"/>
        <v>-159374</v>
      </c>
      <c r="AM19" s="43">
        <f t="shared" si="21"/>
        <v>-75533</v>
      </c>
      <c r="AN19" s="43">
        <f t="shared" si="22"/>
        <v>-73273</v>
      </c>
      <c r="AO19" s="43">
        <f t="shared" si="23"/>
        <v>-92195.925213476148</v>
      </c>
      <c r="AP19" s="43">
        <f t="shared" si="24"/>
        <v>-110094</v>
      </c>
      <c r="AQ19" s="43">
        <f t="shared" si="25"/>
        <v>-108506</v>
      </c>
      <c r="AR19" s="72">
        <f t="shared" si="18"/>
        <v>-128052.12974590369</v>
      </c>
      <c r="AS19" s="72">
        <f t="shared" si="19"/>
        <v>-197972</v>
      </c>
      <c r="AT19" s="72">
        <f t="shared" si="10"/>
        <v>-180076</v>
      </c>
      <c r="AU19" s="8"/>
    </row>
    <row r="20" spans="1:53" s="17" customFormat="1" ht="19.5" customHeight="1">
      <c r="A20" s="191" t="s">
        <v>21</v>
      </c>
      <c r="B20" s="72">
        <f>'IS (R$)'!B28</f>
        <v>-638</v>
      </c>
      <c r="C20" s="72">
        <f>'IS (R$)'!C28</f>
        <v>-2342</v>
      </c>
      <c r="D20" s="72">
        <f>'IS (R$)'!D28</f>
        <v>-358</v>
      </c>
      <c r="E20" s="72">
        <f>'IS (R$)'!E28</f>
        <v>-984</v>
      </c>
      <c r="F20" s="72">
        <f>'IS (R$)'!F28</f>
        <v>-601</v>
      </c>
      <c r="G20" s="72">
        <f>'IS (R$)'!G28</f>
        <v>-825</v>
      </c>
      <c r="H20" s="72">
        <f>'IS (R$)'!H28</f>
        <v>-915.77284881499997</v>
      </c>
      <c r="I20" s="72">
        <f>'IS (R$)'!I28</f>
        <v>-3284.2271511849999</v>
      </c>
      <c r="J20" s="72">
        <f>'IS (R$)'!J28</f>
        <v>-352</v>
      </c>
      <c r="K20" s="72">
        <f>'IS (R$)'!K28</f>
        <v>-293</v>
      </c>
      <c r="L20" s="72">
        <f>'IS (R$)'!L28</f>
        <v>-500</v>
      </c>
      <c r="M20" s="72">
        <f>'IS (R$)'!M28</f>
        <v>-243</v>
      </c>
      <c r="N20" s="72">
        <f>'IS (R$)'!N28</f>
        <v>-424.12118687222284</v>
      </c>
      <c r="O20" s="72">
        <f>'IS (R$)'!O28</f>
        <v>-110</v>
      </c>
      <c r="P20" s="72">
        <f>'IS (R$)'!P28</f>
        <v>-1543</v>
      </c>
      <c r="Q20" s="72">
        <f>'IS (R$)'!Q28</f>
        <v>-1566.9999999999998</v>
      </c>
      <c r="R20" s="72">
        <f>'IS (R$)'!R28</f>
        <v>-804</v>
      </c>
      <c r="S20" s="72">
        <f>'IS (R$)'!S28</f>
        <v>-1496</v>
      </c>
      <c r="T20" s="72">
        <f>'IS (R$)'!T28</f>
        <v>-2929</v>
      </c>
      <c r="U20" s="72">
        <f>'IS (R$)'!U28</f>
        <v>-318</v>
      </c>
      <c r="V20" s="72">
        <f>'IS (R$)'!V28</f>
        <v>-699.09324516200013</v>
      </c>
      <c r="W20" s="72">
        <f>'IS (R$)'!W28</f>
        <v>-3151</v>
      </c>
      <c r="X20" s="72">
        <f>'IS (R$)'!X28</f>
        <v>509</v>
      </c>
      <c r="Y20" s="72">
        <f>'IS (R$)'!Y28</f>
        <v>-7788.9067548379999</v>
      </c>
      <c r="Z20" s="72">
        <f>'IS (R$)'!Z28</f>
        <v>-2296.4067473329997</v>
      </c>
      <c r="AA20" s="72">
        <f>'IS (R$)'!AA28</f>
        <v>-1502.5465086040003</v>
      </c>
      <c r="AB20" s="72">
        <f>'IS (R$)'!AB28</f>
        <v>-7753</v>
      </c>
      <c r="AC20" s="72">
        <f>'IS (R$)'!AC28</f>
        <v>-4825.8695236170006</v>
      </c>
      <c r="AD20" s="72">
        <f>'IS (R$)'!AD28</f>
        <v>-5759</v>
      </c>
      <c r="AE20" s="72">
        <f>'IS (R$)'!AE28</f>
        <v>2578</v>
      </c>
      <c r="AF20" s="72">
        <f>'IS (R$)'!AF28</f>
        <v>-270</v>
      </c>
      <c r="AG20" s="72">
        <f>'IS (R$)'!AG28</f>
        <v>-3244</v>
      </c>
      <c r="AH20" s="72">
        <f>'IS (R$)'!AH28</f>
        <v>-3463</v>
      </c>
      <c r="AI20" s="72">
        <f>'IS (R$)'!AI28</f>
        <v>-5742</v>
      </c>
      <c r="AJ20" s="72">
        <f>'IS (R$)'!AJ28</f>
        <v>-2310</v>
      </c>
      <c r="AK20" s="156"/>
      <c r="AL20" s="43">
        <f t="shared" si="20"/>
        <v>-4322</v>
      </c>
      <c r="AM20" s="43">
        <f t="shared" si="21"/>
        <v>-5626</v>
      </c>
      <c r="AN20" s="43">
        <f t="shared" si="22"/>
        <v>-1388</v>
      </c>
      <c r="AO20" s="43">
        <f t="shared" si="23"/>
        <v>-3644.121186872223</v>
      </c>
      <c r="AP20" s="43">
        <f t="shared" si="24"/>
        <v>-5547</v>
      </c>
      <c r="AQ20" s="43">
        <f t="shared" si="25"/>
        <v>-11130</v>
      </c>
      <c r="AR20" s="72">
        <f t="shared" si="18"/>
        <v>-16377.822779554001</v>
      </c>
      <c r="AS20" s="72">
        <f t="shared" si="19"/>
        <v>-6695</v>
      </c>
      <c r="AT20" s="72">
        <f t="shared" si="10"/>
        <v>-11515</v>
      </c>
      <c r="AU20" s="43"/>
      <c r="AV20" s="43"/>
      <c r="AW20" s="43"/>
    </row>
    <row r="21" spans="1:53" s="17" customFormat="1" ht="19.5" customHeight="1">
      <c r="A21" s="191" t="s">
        <v>32</v>
      </c>
      <c r="B21" s="43">
        <f>'IS (R$)'!B31</f>
        <v>0</v>
      </c>
      <c r="C21" s="43">
        <f>'IS (R$)'!C31</f>
        <v>0</v>
      </c>
      <c r="D21" s="43">
        <f>'IS (R$)'!D31</f>
        <v>3156</v>
      </c>
      <c r="E21" s="43">
        <f>'IS (R$)'!E31</f>
        <v>-6759.7611900000002</v>
      </c>
      <c r="F21" s="43">
        <f>'IS (R$)'!F31</f>
        <v>0</v>
      </c>
      <c r="G21" s="43">
        <f>'IS (R$)'!G31</f>
        <v>18416</v>
      </c>
      <c r="H21" s="43">
        <f>'IS (R$)'!H31</f>
        <v>-18415.700110000013</v>
      </c>
      <c r="I21" s="43">
        <f>'IS (R$)'!I31</f>
        <v>192157</v>
      </c>
      <c r="J21" s="43">
        <f>'IS (R$)'!J31</f>
        <v>0</v>
      </c>
      <c r="K21" s="43">
        <f>'IS (R$)'!K31</f>
        <v>-6712</v>
      </c>
      <c r="L21" s="43">
        <f>'IS (R$)'!L31</f>
        <v>0</v>
      </c>
      <c r="M21" s="43">
        <f>'IS (R$)'!M31</f>
        <v>0</v>
      </c>
      <c r="N21" s="43">
        <f>'IS (R$)'!N31</f>
        <v>0</v>
      </c>
      <c r="O21" s="43">
        <f>'IS (R$)'!O31</f>
        <v>0</v>
      </c>
      <c r="P21" s="43">
        <f>'IS (R$)'!P31</f>
        <v>0</v>
      </c>
      <c r="Q21" s="43">
        <f>'IS (R$)'!Q31</f>
        <v>0</v>
      </c>
      <c r="R21" s="43">
        <f>'IS (R$)'!R31</f>
        <v>0</v>
      </c>
      <c r="S21" s="43">
        <f>'IS (R$)'!S31</f>
        <v>0</v>
      </c>
      <c r="T21" s="43">
        <f>'IS (R$)'!T31</f>
        <v>0</v>
      </c>
      <c r="U21" s="43">
        <f>'IS (R$)'!U31</f>
        <v>-89</v>
      </c>
      <c r="V21" s="43">
        <f>'IS (R$)'!V31</f>
        <v>5</v>
      </c>
      <c r="W21" s="43">
        <f>'IS (R$)'!W31</f>
        <v>5</v>
      </c>
      <c r="X21" s="43">
        <f>'IS (R$)'!X31</f>
        <v>6.3230099999999982</v>
      </c>
      <c r="Y21" s="43">
        <f>'IS (R$)'!Y31</f>
        <v>-27652</v>
      </c>
      <c r="Z21" s="43">
        <f>'IS (R$)'!Z31</f>
        <v>-6346.9083499999997</v>
      </c>
      <c r="AA21" s="43">
        <f>'IS (R$)'!AA31</f>
        <v>6349</v>
      </c>
      <c r="AB21" s="43">
        <f>'IS (R$)'!AB31</f>
        <v>0</v>
      </c>
      <c r="AC21" s="43">
        <f>'IS (R$)'!AC31</f>
        <v>0</v>
      </c>
      <c r="AD21" s="43">
        <f>'IS (R$)'!AD31</f>
        <v>0</v>
      </c>
      <c r="AE21" s="43">
        <f>+'IS (R$)'!AE31</f>
        <v>0</v>
      </c>
      <c r="AF21" s="43">
        <f>+'IS (R$)'!AF31</f>
        <v>0</v>
      </c>
      <c r="AG21" s="43">
        <f>+'IS (R$)'!AG31</f>
        <v>0</v>
      </c>
      <c r="AH21" s="43">
        <f>+'IS (R$)'!AH31</f>
        <v>0</v>
      </c>
      <c r="AI21" s="43">
        <f>+'IS (R$)'!AI31</f>
        <v>0</v>
      </c>
      <c r="AJ21" s="43">
        <f>+'IS (R$)'!AJ31</f>
        <v>0</v>
      </c>
      <c r="AK21" s="156"/>
      <c r="AL21" s="43">
        <f t="shared" si="20"/>
        <v>-3603.7611900000002</v>
      </c>
      <c r="AM21" s="43">
        <f t="shared" si="21"/>
        <v>192157.29988999999</v>
      </c>
      <c r="AN21" s="43">
        <f t="shared" si="22"/>
        <v>-6712</v>
      </c>
      <c r="AO21" s="43">
        <f t="shared" si="23"/>
        <v>0</v>
      </c>
      <c r="AP21" s="43">
        <f t="shared" si="24"/>
        <v>-89</v>
      </c>
      <c r="AQ21" s="43">
        <f t="shared" si="25"/>
        <v>-27635.67699</v>
      </c>
      <c r="AR21" s="72">
        <f t="shared" si="18"/>
        <v>2.0916500000002998</v>
      </c>
      <c r="AS21" s="72">
        <f t="shared" si="19"/>
        <v>0</v>
      </c>
      <c r="AT21" s="72">
        <f t="shared" si="10"/>
        <v>0</v>
      </c>
      <c r="AU21" s="48"/>
    </row>
    <row r="22" spans="1:53" s="17" customFormat="1" ht="19.5" customHeight="1">
      <c r="A22" s="191" t="s">
        <v>112</v>
      </c>
      <c r="B22" s="43">
        <f>'IS (R$)'!B30</f>
        <v>0</v>
      </c>
      <c r="C22" s="43">
        <f>'IS (R$)'!C30</f>
        <v>0</v>
      </c>
      <c r="D22" s="43">
        <f>'IS (R$)'!D30</f>
        <v>0</v>
      </c>
      <c r="E22" s="43">
        <f>'IS (R$)'!E30</f>
        <v>0</v>
      </c>
      <c r="F22" s="43">
        <f>'IS (R$)'!F30</f>
        <v>0</v>
      </c>
      <c r="G22" s="43">
        <f>'IS (R$)'!G30</f>
        <v>0</v>
      </c>
      <c r="H22" s="43">
        <f>'IS (R$)'!H30</f>
        <v>0</v>
      </c>
      <c r="I22" s="43">
        <f>'IS (R$)'!I30</f>
        <v>0</v>
      </c>
      <c r="J22" s="43">
        <f>'IS (R$)'!J30</f>
        <v>0</v>
      </c>
      <c r="K22" s="43">
        <f>'IS (R$)'!K30</f>
        <v>0</v>
      </c>
      <c r="L22" s="43">
        <f>'IS (R$)'!L30</f>
        <v>0</v>
      </c>
      <c r="M22" s="43">
        <f>'IS (R$)'!M30</f>
        <v>0</v>
      </c>
      <c r="N22" s="43">
        <f>'IS (R$)'!N30</f>
        <v>0</v>
      </c>
      <c r="O22" s="43">
        <f>'IS (R$)'!O30</f>
        <v>0</v>
      </c>
      <c r="P22" s="43">
        <f>'IS (R$)'!P30</f>
        <v>0</v>
      </c>
      <c r="Q22" s="43">
        <f>'IS (R$)'!Q30</f>
        <v>0</v>
      </c>
      <c r="R22" s="43">
        <f>'IS (R$)'!R30</f>
        <v>0</v>
      </c>
      <c r="S22" s="43">
        <f>'IS (R$)'!S30</f>
        <v>-3470</v>
      </c>
      <c r="T22" s="43">
        <f>'IS (R$)'!T30</f>
        <v>-1380</v>
      </c>
      <c r="U22" s="43">
        <f>'IS (R$)'!U30</f>
        <v>0</v>
      </c>
      <c r="V22" s="43">
        <f>'IS (R$)'!V30</f>
        <v>0</v>
      </c>
      <c r="W22" s="43">
        <f>'IS (R$)'!W30</f>
        <v>0</v>
      </c>
      <c r="X22" s="43">
        <f>'IS (R$)'!X30</f>
        <v>0</v>
      </c>
      <c r="Y22" s="43">
        <f>'IS (R$)'!Y30</f>
        <v>568370</v>
      </c>
      <c r="Z22" s="43">
        <f>'IS (R$)'!Z30</f>
        <v>30</v>
      </c>
      <c r="AA22" s="43">
        <f>'IS (R$)'!AA30</f>
        <v>0</v>
      </c>
      <c r="AB22" s="43">
        <f>'IS (R$)'!AB30</f>
        <v>660</v>
      </c>
      <c r="AC22" s="43">
        <f>'IS (R$)'!AC30</f>
        <v>-55861</v>
      </c>
      <c r="AD22" s="43">
        <f>'IS (R$)'!AD30</f>
        <v>0</v>
      </c>
      <c r="AE22" s="43">
        <f>+'IS (R$)'!AE30</f>
        <v>0</v>
      </c>
      <c r="AF22" s="43">
        <f>+'IS (R$)'!AF30</f>
        <v>0</v>
      </c>
      <c r="AG22" s="43">
        <f>+'IS (R$)'!AG30</f>
        <v>0</v>
      </c>
      <c r="AH22" s="43">
        <f>+'IS (R$)'!AH30</f>
        <v>0</v>
      </c>
      <c r="AI22" s="43">
        <f>+'IS (R$)'!AI30</f>
        <v>0</v>
      </c>
      <c r="AJ22" s="43">
        <f>+'IS (R$)'!AJ30</f>
        <v>0</v>
      </c>
      <c r="AK22" s="156"/>
      <c r="AL22" s="43">
        <f t="shared" si="20"/>
        <v>0</v>
      </c>
      <c r="AM22" s="43">
        <f t="shared" si="21"/>
        <v>0</v>
      </c>
      <c r="AN22" s="43">
        <f t="shared" si="22"/>
        <v>0</v>
      </c>
      <c r="AO22" s="43">
        <f t="shared" si="23"/>
        <v>0</v>
      </c>
      <c r="AP22" s="43">
        <f t="shared" si="24"/>
        <v>-4850</v>
      </c>
      <c r="AQ22" s="43">
        <f t="shared" si="25"/>
        <v>568370</v>
      </c>
      <c r="AR22" s="72">
        <f t="shared" si="18"/>
        <v>-55171</v>
      </c>
      <c r="AS22" s="72">
        <f t="shared" si="19"/>
        <v>0</v>
      </c>
      <c r="AT22" s="72">
        <f t="shared" si="10"/>
        <v>0</v>
      </c>
      <c r="AU22" s="48"/>
    </row>
    <row r="23" spans="1:53" s="17" customFormat="1" ht="19.5" customHeight="1">
      <c r="A23" s="193" t="s">
        <v>29</v>
      </c>
      <c r="B23" s="194">
        <f>'IS (R$)'!B32</f>
        <v>22654</v>
      </c>
      <c r="C23" s="194">
        <f>'IS (R$)'!C32</f>
        <v>301</v>
      </c>
      <c r="D23" s="194">
        <f>'IS (R$)'!D32</f>
        <v>1278</v>
      </c>
      <c r="E23" s="194">
        <f>'IS (R$)'!E32</f>
        <v>-15821</v>
      </c>
      <c r="F23" s="194">
        <f>'IS (R$)'!F32</f>
        <v>-18568</v>
      </c>
      <c r="G23" s="194">
        <f>'IS (R$)'!G32</f>
        <v>14608</v>
      </c>
      <c r="H23" s="194">
        <f>'IS (R$)'!H32</f>
        <v>31491</v>
      </c>
      <c r="I23" s="194">
        <f>'IS (R$)'!I32</f>
        <v>-9732.8329999999987</v>
      </c>
      <c r="J23" s="194">
        <f>'IS (R$)'!J32</f>
        <v>-2168</v>
      </c>
      <c r="K23" s="194">
        <f>'IS (R$)'!K32</f>
        <v>16977</v>
      </c>
      <c r="L23" s="194">
        <f>'IS (R$)'!L32</f>
        <v>-16333</v>
      </c>
      <c r="M23" s="194">
        <f>'IS (R$)'!M32</f>
        <v>352945</v>
      </c>
      <c r="N23" s="194">
        <f>'IS (R$)'!N32</f>
        <v>105.63762258064526</v>
      </c>
      <c r="O23" s="194">
        <f>'IS (R$)'!O32</f>
        <v>42324</v>
      </c>
      <c r="P23" s="194">
        <f>'IS (R$)'!P32</f>
        <v>-1848</v>
      </c>
      <c r="Q23" s="194">
        <f>'IS (R$)'!Q32</f>
        <v>885.52206480286031</v>
      </c>
      <c r="R23" s="194">
        <f>'IS (R$)'!R32</f>
        <v>3533</v>
      </c>
      <c r="S23" s="194">
        <f>'IS (R$)'!S32</f>
        <v>-650</v>
      </c>
      <c r="T23" s="194">
        <f>'IS (R$)'!T32</f>
        <v>-14523</v>
      </c>
      <c r="U23" s="194">
        <f>'IS (R$)'!U32</f>
        <v>-3266</v>
      </c>
      <c r="V23" s="194">
        <f>'IS (R$)'!V32</f>
        <v>303</v>
      </c>
      <c r="W23" s="194">
        <f>'IS (R$)'!W32</f>
        <v>-32578</v>
      </c>
      <c r="X23" s="194">
        <f>'IS (R$)'!X32</f>
        <v>-30247</v>
      </c>
      <c r="Y23" s="194">
        <f>'IS (R$)'!Y32</f>
        <v>-58207.538021250002</v>
      </c>
      <c r="Z23" s="194">
        <f>'IS (R$)'!Z32</f>
        <v>121419.76392089897</v>
      </c>
      <c r="AA23" s="194">
        <f>'IS (R$)'!AA32</f>
        <v>107472.94552633207</v>
      </c>
      <c r="AB23" s="194">
        <f>'IS (R$)'!AB32</f>
        <v>32547.706174009894</v>
      </c>
      <c r="AC23" s="194">
        <f>'IS (R$)'!AC32</f>
        <v>486082.96915832418</v>
      </c>
      <c r="AD23" s="194">
        <f>'IS (R$)'!AD32</f>
        <v>-20250</v>
      </c>
      <c r="AE23" s="194">
        <f>'IS (R$)'!AE32</f>
        <v>-62187</v>
      </c>
      <c r="AF23" s="194">
        <f>'IS (R$)'!AF32</f>
        <v>15814</v>
      </c>
      <c r="AG23" s="194">
        <f>'IS (R$)'!AG32</f>
        <v>-8899</v>
      </c>
      <c r="AH23" s="194">
        <f>'IS (R$)'!AH32</f>
        <v>-27005</v>
      </c>
      <c r="AI23" s="194">
        <f>'IS (R$)'!AI32</f>
        <v>-109192</v>
      </c>
      <c r="AJ23" s="194">
        <f>'IS (R$)'!AJ32</f>
        <v>3238</v>
      </c>
      <c r="AK23" s="156"/>
      <c r="AL23" s="135">
        <f t="shared" si="20"/>
        <v>8412</v>
      </c>
      <c r="AM23" s="135">
        <f t="shared" si="21"/>
        <v>17798.167000000001</v>
      </c>
      <c r="AN23" s="135">
        <f t="shared" si="22"/>
        <v>351421</v>
      </c>
      <c r="AO23" s="135">
        <f t="shared" si="23"/>
        <v>41467.159687383508</v>
      </c>
      <c r="AP23" s="135">
        <f t="shared" si="24"/>
        <v>-14906</v>
      </c>
      <c r="AQ23" s="135">
        <f t="shared" si="25"/>
        <v>-120729.53802125</v>
      </c>
      <c r="AR23" s="135">
        <f t="shared" si="18"/>
        <v>747523.38477956504</v>
      </c>
      <c r="AS23" s="135">
        <f>SUM(AD23:AG23)</f>
        <v>-75522</v>
      </c>
      <c r="AT23" s="135">
        <f t="shared" si="10"/>
        <v>-132959</v>
      </c>
      <c r="AU23" s="43"/>
    </row>
    <row r="24" spans="1:53" s="165" customFormat="1" ht="19.5" customHeight="1">
      <c r="A24" s="161" t="s">
        <v>31</v>
      </c>
      <c r="B24" s="162">
        <f t="shared" ref="B24:Z24" si="26">+B7+B8</f>
        <v>35787.731950000001</v>
      </c>
      <c r="C24" s="162">
        <f t="shared" si="26"/>
        <v>34020.987359999999</v>
      </c>
      <c r="D24" s="162">
        <f t="shared" si="26"/>
        <v>27809.518329999992</v>
      </c>
      <c r="E24" s="162">
        <f t="shared" si="26"/>
        <v>-71486.998830000026</v>
      </c>
      <c r="F24" s="162">
        <f t="shared" si="26"/>
        <v>-33347</v>
      </c>
      <c r="G24" s="162">
        <f t="shared" si="26"/>
        <v>37418</v>
      </c>
      <c r="H24" s="162">
        <f t="shared" si="26"/>
        <v>23490.002240225513</v>
      </c>
      <c r="I24" s="162">
        <f t="shared" si="26"/>
        <v>122490.46464977445</v>
      </c>
      <c r="J24" s="162">
        <f t="shared" si="26"/>
        <v>-31227</v>
      </c>
      <c r="K24" s="162">
        <f t="shared" si="26"/>
        <v>5918</v>
      </c>
      <c r="L24" s="162">
        <f t="shared" si="26"/>
        <v>-658</v>
      </c>
      <c r="M24" s="162">
        <f t="shared" si="26"/>
        <v>354619</v>
      </c>
      <c r="N24" s="162">
        <f t="shared" si="26"/>
        <v>435.6568450814375</v>
      </c>
      <c r="O24" s="162">
        <f t="shared" si="26"/>
        <v>66259</v>
      </c>
      <c r="P24" s="162">
        <f t="shared" si="26"/>
        <v>20807</v>
      </c>
      <c r="Q24" s="162">
        <f t="shared" si="26"/>
        <v>44162.522064802877</v>
      </c>
      <c r="R24" s="162">
        <f t="shared" si="26"/>
        <v>14807</v>
      </c>
      <c r="S24" s="162">
        <f t="shared" si="26"/>
        <v>88578</v>
      </c>
      <c r="T24" s="162">
        <f t="shared" si="26"/>
        <v>90507</v>
      </c>
      <c r="U24" s="162">
        <f t="shared" si="26"/>
        <v>65185</v>
      </c>
      <c r="V24" s="162">
        <f t="shared" si="26"/>
        <v>53236.738343143486</v>
      </c>
      <c r="W24" s="162">
        <f t="shared" si="26"/>
        <v>302645</v>
      </c>
      <c r="X24" s="162">
        <f t="shared" si="26"/>
        <v>189577.47069573542</v>
      </c>
      <c r="Y24" s="162">
        <f t="shared" si="26"/>
        <v>841754.56731327483</v>
      </c>
      <c r="Z24" s="162">
        <f t="shared" si="26"/>
        <v>182564.45038162154</v>
      </c>
      <c r="AA24" s="162">
        <f>+AA7+AA8</f>
        <v>321815.00161099416</v>
      </c>
      <c r="AB24" s="162">
        <f>+AB7+AB8</f>
        <v>308846.38616151537</v>
      </c>
      <c r="AC24" s="162">
        <f t="shared" ref="AC24" si="27">+AC7+AC8</f>
        <v>973322.49557768996</v>
      </c>
      <c r="AD24" s="162">
        <f t="shared" ref="AD24:AI24" si="28">+AD7+AD8</f>
        <v>448723</v>
      </c>
      <c r="AE24" s="162">
        <f t="shared" si="28"/>
        <v>663543</v>
      </c>
      <c r="AF24" s="162">
        <f t="shared" si="28"/>
        <v>623699</v>
      </c>
      <c r="AG24" s="162">
        <f t="shared" si="28"/>
        <v>1256617.7750389285</v>
      </c>
      <c r="AH24" s="162">
        <f t="shared" si="28"/>
        <v>1125638</v>
      </c>
      <c r="AI24" s="162">
        <f t="shared" si="28"/>
        <v>1230704</v>
      </c>
      <c r="AJ24" s="162">
        <f t="shared" ref="AJ24" si="29">+AJ7+AJ8</f>
        <v>1542694</v>
      </c>
      <c r="AK24" s="178"/>
      <c r="AL24" s="162">
        <f>+AL7+AL8</f>
        <v>26131.23881000001</v>
      </c>
      <c r="AM24" s="162">
        <f>+AM7+AM8</f>
        <v>150051.46688999998</v>
      </c>
      <c r="AN24" s="162">
        <f t="shared" ref="AN24:AO24" si="30">+AN7+AN8</f>
        <v>328652</v>
      </c>
      <c r="AO24" s="162">
        <f t="shared" si="30"/>
        <v>131664.17890988424</v>
      </c>
      <c r="AP24" s="162">
        <f>+AP7+AP8</f>
        <v>259077</v>
      </c>
      <c r="AQ24" s="162">
        <f>+AQ7+AQ8</f>
        <v>1387213.7763521539</v>
      </c>
      <c r="AR24" s="162">
        <f>+AR7+AR8</f>
        <v>1786548.3337318208</v>
      </c>
      <c r="AS24" s="162">
        <f>SUM(AD24:AG24)</f>
        <v>2992582.7750389287</v>
      </c>
      <c r="AT24" s="162">
        <f t="shared" si="10"/>
        <v>3899036</v>
      </c>
      <c r="AU24" s="135"/>
      <c r="AV24" s="180"/>
    </row>
    <row r="25" spans="1:53" s="189" customFormat="1" ht="19.5" customHeight="1">
      <c r="A25" s="199" t="s">
        <v>30</v>
      </c>
      <c r="B25" s="200">
        <f t="shared" ref="B25:Z25" si="31">B24/B7</f>
        <v>0.24973470164616235</v>
      </c>
      <c r="C25" s="200">
        <f t="shared" si="31"/>
        <v>0.24724015726401313</v>
      </c>
      <c r="D25" s="200">
        <f t="shared" si="31"/>
        <v>0.21948067439584543</v>
      </c>
      <c r="E25" s="200">
        <f t="shared" si="31"/>
        <v>-0.90230601726684123</v>
      </c>
      <c r="F25" s="200">
        <f t="shared" si="31"/>
        <v>-6.8714197403667834</v>
      </c>
      <c r="G25" s="200">
        <f t="shared" si="31"/>
        <v>0.38651764316998594</v>
      </c>
      <c r="H25" s="200">
        <f t="shared" si="31"/>
        <v>0.18360019778139391</v>
      </c>
      <c r="I25" s="200">
        <f t="shared" si="31"/>
        <v>5.2192564678279814</v>
      </c>
      <c r="J25" s="200">
        <f t="shared" si="31"/>
        <v>-0.75229468308077763</v>
      </c>
      <c r="K25" s="200">
        <f t="shared" si="31"/>
        <v>5.7244561379750633E-2</v>
      </c>
      <c r="L25" s="200">
        <f t="shared" si="31"/>
        <v>-4.7255856709900752E-3</v>
      </c>
      <c r="M25" s="200">
        <f t="shared" si="31"/>
        <v>3.1178311748828458</v>
      </c>
      <c r="N25" s="200">
        <f t="shared" si="31"/>
        <v>5.8253745728312845E-3</v>
      </c>
      <c r="O25" s="200">
        <f t="shared" si="31"/>
        <v>0.42608371327335748</v>
      </c>
      <c r="P25" s="200">
        <f t="shared" si="31"/>
        <v>0.18913047430327048</v>
      </c>
      <c r="Q25" s="200">
        <f t="shared" si="31"/>
        <v>0.22809452813471517</v>
      </c>
      <c r="R25" s="200">
        <f t="shared" si="31"/>
        <v>0.12638811830480987</v>
      </c>
      <c r="S25" s="200">
        <f t="shared" si="31"/>
        <v>0.36999227250892841</v>
      </c>
      <c r="T25" s="200">
        <f t="shared" si="31"/>
        <v>0.40292128728959564</v>
      </c>
      <c r="U25" s="200">
        <f t="shared" si="31"/>
        <v>0.24347017364314447</v>
      </c>
      <c r="V25" s="200">
        <f t="shared" si="31"/>
        <v>0.38279726883424087</v>
      </c>
      <c r="W25" s="200">
        <f t="shared" si="31"/>
        <v>0.55203718127146673</v>
      </c>
      <c r="X25" s="200">
        <f t="shared" si="31"/>
        <v>0.47507772429362832</v>
      </c>
      <c r="Y25" s="200">
        <f t="shared" si="31"/>
        <v>1.5085345418336762</v>
      </c>
      <c r="Z25" s="200">
        <f t="shared" si="31"/>
        <v>0.81808032682701359</v>
      </c>
      <c r="AA25" s="200">
        <f>AA24/AA7</f>
        <v>1.0304939018962835</v>
      </c>
      <c r="AB25" s="200">
        <f>AB24/AB7</f>
        <v>0.63198188269066669</v>
      </c>
      <c r="AC25" s="200">
        <f t="shared" ref="AC25" si="32">AC24/AC7</f>
        <v>1.1060042140498008</v>
      </c>
      <c r="AD25" s="200">
        <f t="shared" ref="AD25:AE25" si="33">AD24/AD7</f>
        <v>0.68472412540780736</v>
      </c>
      <c r="AE25" s="200">
        <f t="shared" si="33"/>
        <v>0.64872799869382902</v>
      </c>
      <c r="AF25" s="200">
        <f t="shared" ref="AF25" si="34">AF24/AF7</f>
        <v>0.66385068072211573</v>
      </c>
      <c r="AG25" s="200">
        <f>AG24/AG7</f>
        <v>0.7066340518997376</v>
      </c>
      <c r="AH25" s="200">
        <f>AH24/AH7</f>
        <v>0.73571351540364516</v>
      </c>
      <c r="AI25" s="200">
        <f>AI24/AI7</f>
        <v>0.6567309770355686</v>
      </c>
      <c r="AJ25" s="200">
        <f>AJ24/AJ7</f>
        <v>0.77686820231384446</v>
      </c>
      <c r="AK25" s="190"/>
      <c r="AL25" s="200">
        <f t="shared" ref="AL25:AQ25" si="35">AL24/AL7</f>
        <v>5.3675319376631718E-2</v>
      </c>
      <c r="AM25" s="200">
        <f t="shared" si="35"/>
        <v>0.59292240869163193</v>
      </c>
      <c r="AN25" s="200">
        <f t="shared" si="35"/>
        <v>0.826026526185623</v>
      </c>
      <c r="AO25" s="200">
        <f t="shared" si="35"/>
        <v>0.24659812243626009</v>
      </c>
      <c r="AP25" s="200">
        <f t="shared" si="35"/>
        <v>0.30518423408566181</v>
      </c>
      <c r="AQ25" s="200">
        <f t="shared" si="35"/>
        <v>0.84362645309333606</v>
      </c>
      <c r="AR25" s="200">
        <f t="shared" ref="AR25" si="36">AR24/AR7</f>
        <v>0.93822249248179101</v>
      </c>
      <c r="AS25" s="200">
        <f>AS24/AS7</f>
        <v>0.68075088396922767</v>
      </c>
      <c r="AT25" s="200">
        <f>AT24/AT7</f>
        <v>0.72341470854207768</v>
      </c>
      <c r="AU25" s="135"/>
      <c r="AV25" s="188"/>
    </row>
    <row r="26" spans="1:53" s="8" customFormat="1" ht="19.5" customHeight="1">
      <c r="A26" s="9" t="s">
        <v>111</v>
      </c>
      <c r="B26" s="70">
        <f>'IS (R$)'!B19+'IS (R$)'!B29</f>
        <v>-25434</v>
      </c>
      <c r="C26" s="70">
        <f>'IS (R$)'!C19+'IS (R$)'!C29</f>
        <v>-23143</v>
      </c>
      <c r="D26" s="70">
        <f>'IS (R$)'!D19+'IS (R$)'!D29</f>
        <v>-28267</v>
      </c>
      <c r="E26" s="70">
        <f>'IS (R$)'!E19+'IS (R$)'!E29</f>
        <v>-99494</v>
      </c>
      <c r="F26" s="70">
        <f>'IS (R$)'!F19+'IS (R$)'!F29</f>
        <v>-4851</v>
      </c>
      <c r="G26" s="70">
        <f>'IS (R$)'!G19+'IS (R$)'!G29</f>
        <v>-43684</v>
      </c>
      <c r="H26" s="70">
        <f>'IS (R$)'!H19+'IS (R$)'!H29</f>
        <v>-55269</v>
      </c>
      <c r="I26" s="70">
        <f>'IS (R$)'!I19+'IS (R$)'!I29</f>
        <v>37968</v>
      </c>
      <c r="J26" s="70">
        <f>'IS (R$)'!J19+'IS (R$)'!J29</f>
        <v>-11581</v>
      </c>
      <c r="K26" s="70">
        <f>'IS (R$)'!K19+'IS (R$)'!K29</f>
        <v>-21399</v>
      </c>
      <c r="L26" s="70">
        <f>'IS (R$)'!L19+'IS (R$)'!L29</f>
        <v>-15448</v>
      </c>
      <c r="M26" s="70">
        <f>'IS (R$)'!M19+'IS (R$)'!M29</f>
        <v>-21141</v>
      </c>
      <c r="N26" s="70">
        <f>'IS (R$)'!N19+'IS (R$)'!N29</f>
        <v>-12715</v>
      </c>
      <c r="O26" s="70">
        <f>'IS (R$)'!O19+'IS (R$)'!O29</f>
        <v>-27575</v>
      </c>
      <c r="P26" s="70">
        <f>'IS (R$)'!P19+'IS (R$)'!P29</f>
        <v>-21313</v>
      </c>
      <c r="Q26" s="70">
        <f>'IS (R$)'!Q19+'IS (R$)'!Q29</f>
        <v>-27852</v>
      </c>
      <c r="R26" s="70">
        <f>'IS (R$)'!R19+'IS (R$)'!R29</f>
        <v>-15719</v>
      </c>
      <c r="S26" s="70">
        <f>'IS (R$)'!S19+'IS (R$)'!S29</f>
        <v>-25265</v>
      </c>
      <c r="T26" s="70">
        <f>'IS (R$)'!T19+'IS (R$)'!T29</f>
        <v>-19129</v>
      </c>
      <c r="U26" s="70">
        <f>'IS (R$)'!U19+'IS (R$)'!U29</f>
        <v>-12349</v>
      </c>
      <c r="V26" s="70">
        <f>'IS (R$)'!V19+'IS (R$)'!V29</f>
        <v>-31240.42337</v>
      </c>
      <c r="W26" s="70">
        <f>'IS (R$)'!W19+'IS (R$)'!W29</f>
        <v>-90543</v>
      </c>
      <c r="X26" s="70">
        <f>'IS (R$)'!X19+'IS (R$)'!X29</f>
        <v>-84119</v>
      </c>
      <c r="Y26" s="70">
        <f>'IS (R$)'!Y19+'IS (R$)'!Y29</f>
        <v>-303055.57663000003</v>
      </c>
      <c r="Z26" s="70">
        <f>'IS (R$)'!Z19+'IS (R$)'!Z29</f>
        <v>-131654.5577528752</v>
      </c>
      <c r="AA26" s="70">
        <f>'IS (R$)'!AA19+'IS (R$)'!AA29</f>
        <v>-219924</v>
      </c>
      <c r="AB26" s="70">
        <f>'IS (R$)'!AB19+'IS (R$)'!AB29</f>
        <v>-200821.21543312797</v>
      </c>
      <c r="AC26" s="70">
        <f>'IS (R$)'!AC19+'IS (R$)'!AC29</f>
        <v>-291400.13537574996</v>
      </c>
      <c r="AD26" s="70">
        <f>'IS (R$)'!AD19+'IS (R$)'!AD29</f>
        <v>-131950</v>
      </c>
      <c r="AE26" s="70">
        <f>'IS (R$)'!AE19+'IS (R$)'!AE29</f>
        <v>-242123</v>
      </c>
      <c r="AF26" s="70">
        <f>'IS (R$)'!AF19+'IS (R$)'!AF29</f>
        <v>-191970.44332748398</v>
      </c>
      <c r="AG26" s="70">
        <f>'IS (R$)'!AG19+'IS (R$)'!AG29</f>
        <v>-305095.5522028791</v>
      </c>
      <c r="AH26" s="70">
        <f>'IS (R$)'!AH19+'IS (R$)'!AH29</f>
        <v>-174927</v>
      </c>
      <c r="AI26" s="70">
        <f>'IS (R$)'!AI19+'IS (R$)'!AI29</f>
        <v>-208061</v>
      </c>
      <c r="AJ26" s="70">
        <f>'IS (R$)'!AJ19+'IS (R$)'!AJ29</f>
        <v>-265102</v>
      </c>
      <c r="AK26" s="157"/>
      <c r="AL26" s="44">
        <f>SUM(B26:E26)</f>
        <v>-176338</v>
      </c>
      <c r="AM26" s="44">
        <f>SUM(F26:I26)</f>
        <v>-65836</v>
      </c>
      <c r="AN26" s="44">
        <f>SUM(J26:M26)</f>
        <v>-69569</v>
      </c>
      <c r="AO26" s="44">
        <f>SUM(N26:Q26)</f>
        <v>-89455</v>
      </c>
      <c r="AP26" s="44">
        <f>SUM(R26:U26)</f>
        <v>-72462</v>
      </c>
      <c r="AQ26" s="44">
        <f>SUM(V26:Y26)</f>
        <v>-508958</v>
      </c>
      <c r="AR26" s="70">
        <f>SUM(Z26:AC26)</f>
        <v>-843799.90856175311</v>
      </c>
      <c r="AS26" s="70">
        <f t="shared" ref="AS26:AS27" si="37">SUM(AD26:AG26)</f>
        <v>-871138.99553036306</v>
      </c>
      <c r="AT26" s="70">
        <f t="shared" si="10"/>
        <v>-648090</v>
      </c>
      <c r="AU26" s="43"/>
      <c r="AX26" s="78"/>
    </row>
    <row r="27" spans="1:53" s="8" customFormat="1" ht="19.5" customHeight="1">
      <c r="A27" s="9" t="s">
        <v>33</v>
      </c>
      <c r="B27" s="44">
        <f t="shared" ref="B27:Z27" si="38">B24+B26</f>
        <v>10353.731950000001</v>
      </c>
      <c r="C27" s="44">
        <f t="shared" si="38"/>
        <v>10877.987359999999</v>
      </c>
      <c r="D27" s="44">
        <f t="shared" si="38"/>
        <v>-457.48167000000831</v>
      </c>
      <c r="E27" s="44">
        <f t="shared" si="38"/>
        <v>-170980.99883000003</v>
      </c>
      <c r="F27" s="44">
        <f t="shared" si="38"/>
        <v>-38198</v>
      </c>
      <c r="G27" s="44">
        <f t="shared" si="38"/>
        <v>-6266</v>
      </c>
      <c r="H27" s="44">
        <f t="shared" si="38"/>
        <v>-31778.997759774487</v>
      </c>
      <c r="I27" s="44">
        <f t="shared" si="38"/>
        <v>160458.46464977445</v>
      </c>
      <c r="J27" s="44">
        <f t="shared" si="38"/>
        <v>-42808</v>
      </c>
      <c r="K27" s="44">
        <f t="shared" si="38"/>
        <v>-15481</v>
      </c>
      <c r="L27" s="44">
        <f t="shared" si="38"/>
        <v>-16106</v>
      </c>
      <c r="M27" s="44">
        <f t="shared" si="38"/>
        <v>333478</v>
      </c>
      <c r="N27" s="44">
        <f t="shared" si="38"/>
        <v>-12279.343154918563</v>
      </c>
      <c r="O27" s="44">
        <f t="shared" si="38"/>
        <v>38684</v>
      </c>
      <c r="P27" s="44">
        <f t="shared" si="38"/>
        <v>-506</v>
      </c>
      <c r="Q27" s="44">
        <f t="shared" si="38"/>
        <v>16310.522064802877</v>
      </c>
      <c r="R27" s="44">
        <f t="shared" si="38"/>
        <v>-912</v>
      </c>
      <c r="S27" s="44">
        <f t="shared" si="38"/>
        <v>63313</v>
      </c>
      <c r="T27" s="44">
        <f t="shared" si="38"/>
        <v>71378</v>
      </c>
      <c r="U27" s="44">
        <f t="shared" si="38"/>
        <v>52836</v>
      </c>
      <c r="V27" s="44">
        <f t="shared" si="38"/>
        <v>21996.314973143486</v>
      </c>
      <c r="W27" s="44">
        <f t="shared" si="38"/>
        <v>212102</v>
      </c>
      <c r="X27" s="44">
        <f t="shared" si="38"/>
        <v>105458.47069573542</v>
      </c>
      <c r="Y27" s="44">
        <f t="shared" si="38"/>
        <v>538698.99068327481</v>
      </c>
      <c r="Z27" s="44">
        <f t="shared" si="38"/>
        <v>50909.89262874634</v>
      </c>
      <c r="AA27" s="44">
        <f>AA24+AA26</f>
        <v>101891.00161099416</v>
      </c>
      <c r="AB27" s="44">
        <f>AB24+AB26</f>
        <v>108025.1707283874</v>
      </c>
      <c r="AC27" s="44">
        <f t="shared" ref="AC27" si="39">AC24+AC26</f>
        <v>681922.36020193994</v>
      </c>
      <c r="AD27" s="44">
        <f t="shared" ref="AD27:AE27" si="40">AD24+AD26</f>
        <v>316773</v>
      </c>
      <c r="AE27" s="44">
        <f t="shared" si="40"/>
        <v>421420</v>
      </c>
      <c r="AF27" s="44">
        <f t="shared" ref="AF27:AG27" si="41">AF24+AF26</f>
        <v>431728.55667251605</v>
      </c>
      <c r="AG27" s="44">
        <f t="shared" si="41"/>
        <v>951522.22283604939</v>
      </c>
      <c r="AH27" s="44">
        <f t="shared" ref="AH27:AI27" si="42">AH24+AH26</f>
        <v>950711</v>
      </c>
      <c r="AI27" s="44">
        <f t="shared" si="42"/>
        <v>1022643</v>
      </c>
      <c r="AJ27" s="44">
        <f t="shared" ref="AJ27" si="43">AJ24+AJ26</f>
        <v>1277592</v>
      </c>
      <c r="AK27" s="128"/>
      <c r="AL27" s="44">
        <f t="shared" ref="AL27:AQ27" si="44">AL24+AL26</f>
        <v>-150206.76118999999</v>
      </c>
      <c r="AM27" s="44">
        <f t="shared" si="44"/>
        <v>84215.466889999982</v>
      </c>
      <c r="AN27" s="44">
        <f t="shared" si="44"/>
        <v>259083</v>
      </c>
      <c r="AO27" s="44">
        <f t="shared" si="44"/>
        <v>42209.178909884242</v>
      </c>
      <c r="AP27" s="44">
        <f t="shared" si="44"/>
        <v>186615</v>
      </c>
      <c r="AQ27" s="44">
        <f t="shared" si="44"/>
        <v>878255.77635215386</v>
      </c>
      <c r="AR27" s="44">
        <f>AR24+AR26</f>
        <v>942748.4251700677</v>
      </c>
      <c r="AS27" s="44">
        <f t="shared" si="37"/>
        <v>2121443.7795085656</v>
      </c>
      <c r="AT27" s="44">
        <f t="shared" si="10"/>
        <v>3250946</v>
      </c>
      <c r="AU27" s="43"/>
      <c r="AW27" s="77"/>
      <c r="AX27" s="77"/>
      <c r="AY27" s="77"/>
    </row>
    <row r="28" spans="1:53" s="184" customFormat="1" ht="19.5" customHeight="1" thickBot="1">
      <c r="A28" s="181" t="s">
        <v>34</v>
      </c>
      <c r="B28" s="196">
        <f t="shared" ref="B28:Z28" si="45">B27/B7</f>
        <v>7.2250629435531719E-2</v>
      </c>
      <c r="C28" s="196">
        <f t="shared" si="45"/>
        <v>7.9053417149335406E-2</v>
      </c>
      <c r="D28" s="196">
        <f t="shared" si="45"/>
        <v>-3.6105762158067361E-3</v>
      </c>
      <c r="E28" s="196">
        <f t="shared" si="45"/>
        <v>-2.1581152742120744</v>
      </c>
      <c r="F28" s="196">
        <f t="shared" si="45"/>
        <v>-7.8710076241500104</v>
      </c>
      <c r="G28" s="196">
        <f t="shared" si="45"/>
        <v>-6.4726055697876206E-2</v>
      </c>
      <c r="H28" s="196">
        <f t="shared" si="45"/>
        <v>-0.24838781258170947</v>
      </c>
      <c r="I28" s="196">
        <f t="shared" si="45"/>
        <v>6.8370536583038826</v>
      </c>
      <c r="J28" s="196">
        <f t="shared" si="45"/>
        <v>-1.0312944180780073</v>
      </c>
      <c r="K28" s="196">
        <f t="shared" si="45"/>
        <v>-0.1497470521662588</v>
      </c>
      <c r="L28" s="196">
        <f t="shared" si="45"/>
        <v>-0.115669122822137</v>
      </c>
      <c r="M28" s="196">
        <f t="shared" si="45"/>
        <v>2.9319582553038095</v>
      </c>
      <c r="N28" s="196">
        <f t="shared" si="45"/>
        <v>-0.16419292889191497</v>
      </c>
      <c r="O28" s="196">
        <f t="shared" si="45"/>
        <v>0.24876050595793114</v>
      </c>
      <c r="P28" s="196">
        <f t="shared" si="45"/>
        <v>-4.59941461995746E-3</v>
      </c>
      <c r="Q28" s="196">
        <f t="shared" si="45"/>
        <v>8.4242037366954403E-2</v>
      </c>
      <c r="R28" s="196">
        <f t="shared" si="45"/>
        <v>-7.7845589176731679E-3</v>
      </c>
      <c r="S28" s="196">
        <f t="shared" si="45"/>
        <v>0.26445980660387208</v>
      </c>
      <c r="T28" s="196">
        <f t="shared" si="45"/>
        <v>0.31776233489295586</v>
      </c>
      <c r="U28" s="196">
        <f t="shared" si="45"/>
        <v>0.19734586322941139</v>
      </c>
      <c r="V28" s="196">
        <f t="shared" si="45"/>
        <v>0.15816388378010948</v>
      </c>
      <c r="W28" s="196">
        <f t="shared" si="45"/>
        <v>0.38688294940289986</v>
      </c>
      <c r="X28" s="196">
        <f t="shared" si="45"/>
        <v>0.26427702659893809</v>
      </c>
      <c r="Y28" s="196">
        <f t="shared" si="45"/>
        <v>0.96541921678010467</v>
      </c>
      <c r="Z28" s="196">
        <f t="shared" si="45"/>
        <v>0.22812974548655968</v>
      </c>
      <c r="AA28" s="196">
        <f>AA27/AA7</f>
        <v>0.32626836938184189</v>
      </c>
      <c r="AB28" s="196">
        <f>AB27/AB7</f>
        <v>0.22104824221321559</v>
      </c>
      <c r="AC28" s="196">
        <f t="shared" ref="AC28" si="46">AC27/AC7</f>
        <v>0.77488089247386682</v>
      </c>
      <c r="AD28" s="196">
        <f t="shared" ref="AD28:AE28" si="47">AD27/AD7</f>
        <v>0.48337641569031975</v>
      </c>
      <c r="AE28" s="196">
        <f t="shared" si="47"/>
        <v>0.41201090691869768</v>
      </c>
      <c r="AF28" s="196">
        <f t="shared" ref="AF28:AG28" si="48">AF27/AF7</f>
        <v>0.4595218145840001</v>
      </c>
      <c r="AG28" s="196">
        <f t="shared" si="48"/>
        <v>0.5350696267004923</v>
      </c>
      <c r="AH28" s="196">
        <f t="shared" ref="AH28:AI28" si="49">AH27/AH7</f>
        <v>0.62138176922146804</v>
      </c>
      <c r="AI28" s="196">
        <f t="shared" si="49"/>
        <v>0.54570500831116575</v>
      </c>
      <c r="AJ28" s="196">
        <f t="shared" ref="AJ28" si="50">AJ27/AJ7</f>
        <v>0.64336841935636568</v>
      </c>
      <c r="AK28" s="80"/>
      <c r="AL28" s="196">
        <f t="shared" ref="AL28:AQ28" si="51">AL27/AL7</f>
        <v>-0.3085347747201847</v>
      </c>
      <c r="AM28" s="196">
        <f t="shared" si="51"/>
        <v>0.33277407087339117</v>
      </c>
      <c r="AN28" s="196">
        <f t="shared" si="51"/>
        <v>0.65117337026322597</v>
      </c>
      <c r="AO28" s="196">
        <f t="shared" si="51"/>
        <v>7.9054943834630506E-2</v>
      </c>
      <c r="AP28" s="196">
        <f t="shared" si="51"/>
        <v>0.21982636762003488</v>
      </c>
      <c r="AQ28" s="196">
        <f t="shared" si="51"/>
        <v>0.53410643560723559</v>
      </c>
      <c r="AR28" s="196">
        <f>AR27/AR7</f>
        <v>0.49509311365718572</v>
      </c>
      <c r="AS28" s="196">
        <f>AS27/AS7</f>
        <v>0.48258472254712786</v>
      </c>
      <c r="AT28" s="196">
        <f>AT27/AT7</f>
        <v>0.60317015618117742</v>
      </c>
      <c r="AU28" s="43"/>
      <c r="AW28" s="185"/>
      <c r="AX28" s="185"/>
      <c r="AY28" s="185"/>
    </row>
    <row r="29" spans="1:53" s="165" customFormat="1" ht="18.75" customHeight="1" thickBot="1">
      <c r="A29" s="197" t="s">
        <v>35</v>
      </c>
      <c r="B29" s="175">
        <f>'IS (R$)'!B33</f>
        <v>-7110</v>
      </c>
      <c r="C29" s="175">
        <f>'IS (R$)'!C33</f>
        <v>-1637</v>
      </c>
      <c r="D29" s="175">
        <f>'IS (R$)'!D33</f>
        <v>20867</v>
      </c>
      <c r="E29" s="175">
        <f>'IS (R$)'!E33</f>
        <v>2713</v>
      </c>
      <c r="F29" s="175">
        <f>'IS (R$)'!F33</f>
        <v>-15804</v>
      </c>
      <c r="G29" s="175">
        <f>'IS (R$)'!G33</f>
        <v>-12127</v>
      </c>
      <c r="H29" s="175">
        <f>'IS (R$)'!H33</f>
        <v>29111</v>
      </c>
      <c r="I29" s="175">
        <f>'IS (R$)'!I33</f>
        <v>15511</v>
      </c>
      <c r="J29" s="175">
        <f>'IS (R$)'!J33</f>
        <v>-22219</v>
      </c>
      <c r="K29" s="175">
        <f>'IS (R$)'!K33</f>
        <v>-35877</v>
      </c>
      <c r="L29" s="175">
        <f>'IS (R$)'!L33</f>
        <v>109994</v>
      </c>
      <c r="M29" s="175">
        <f>'IS (R$)'!M33</f>
        <v>-64074</v>
      </c>
      <c r="N29" s="175">
        <f>'IS (R$)'!N33</f>
        <v>21602</v>
      </c>
      <c r="O29" s="175">
        <f>'IS (R$)'!O33</f>
        <v>10692</v>
      </c>
      <c r="P29" s="175">
        <f>'IS (R$)'!P33</f>
        <v>14224</v>
      </c>
      <c r="Q29" s="175">
        <f>'IS (R$)'!Q33</f>
        <v>-60293</v>
      </c>
      <c r="R29" s="175">
        <f>'IS (R$)'!R33</f>
        <v>-27859</v>
      </c>
      <c r="S29" s="175">
        <f>'IS (R$)'!S33</f>
        <v>13368</v>
      </c>
      <c r="T29" s="175">
        <f>'IS (R$)'!T33</f>
        <v>27044</v>
      </c>
      <c r="U29" s="175">
        <f>'IS (R$)'!U33</f>
        <v>38317</v>
      </c>
      <c r="V29" s="175">
        <f>'IS (R$)'!V33</f>
        <v>-140139.25098636447</v>
      </c>
      <c r="W29" s="175">
        <f>'IS (R$)'!W33</f>
        <v>-11654</v>
      </c>
      <c r="X29" s="175">
        <f>'IS (R$)'!X33</f>
        <v>-168878</v>
      </c>
      <c r="Y29" s="175">
        <f>'IS (R$)'!Y33</f>
        <v>-16582.749013635563</v>
      </c>
      <c r="Z29" s="175">
        <f>'IS (R$)'!Z33</f>
        <v>-103482.87228324357</v>
      </c>
      <c r="AA29" s="175">
        <f>'IS (R$)'!AA33</f>
        <v>-224644</v>
      </c>
      <c r="AB29" s="175">
        <f>'IS (R$)'!AB33</f>
        <v>-182181.56236137112</v>
      </c>
      <c r="AC29" s="175">
        <f>'IS (R$)'!AC33</f>
        <v>51639.485327776056</v>
      </c>
      <c r="AD29" s="175">
        <f>'IS (R$)'!AD33</f>
        <v>-362048</v>
      </c>
      <c r="AE29" s="175">
        <f>'IS (R$)'!AE33</f>
        <v>140421</v>
      </c>
      <c r="AF29" s="175">
        <f>'IS (R$)'!AF33</f>
        <v>-264307</v>
      </c>
      <c r="AG29" s="175">
        <f>'IS (R$)'!AG33</f>
        <v>-136388.03108174179</v>
      </c>
      <c r="AH29" s="175">
        <f>'IS (R$)'!AH33</f>
        <v>-45470</v>
      </c>
      <c r="AI29" s="175">
        <f>'IS (R$)'!AI33</f>
        <v>-191898</v>
      </c>
      <c r="AJ29" s="175">
        <f>'IS (R$)'!AJ33</f>
        <v>-31198</v>
      </c>
      <c r="AK29" s="166"/>
      <c r="AL29" s="169">
        <f>SUM(B29:E29)</f>
        <v>14833</v>
      </c>
      <c r="AM29" s="169">
        <f>SUM(F29:I29)</f>
        <v>16691</v>
      </c>
      <c r="AN29" s="169">
        <f>SUM(J29:M29)</f>
        <v>-12176</v>
      </c>
      <c r="AO29" s="169">
        <f>SUM(N29:Q29)</f>
        <v>-13775</v>
      </c>
      <c r="AP29" s="169">
        <f>SUM(R29:U29)</f>
        <v>50870</v>
      </c>
      <c r="AQ29" s="169">
        <f>SUM(V29:Y29)</f>
        <v>-337254</v>
      </c>
      <c r="AR29" s="175">
        <f>SUM(Z29:AC29)</f>
        <v>-458668.94931683864</v>
      </c>
      <c r="AS29" s="169">
        <f t="shared" ref="AS29:AS31" si="52">SUM(AD29:AG29)</f>
        <v>-622322.03108174179</v>
      </c>
      <c r="AT29" s="169">
        <f t="shared" si="10"/>
        <v>-268566</v>
      </c>
      <c r="AU29" s="167"/>
    </row>
    <row r="30" spans="1:53" s="165" customFormat="1" ht="19.5" customHeight="1" thickBot="1">
      <c r="A30" s="171" t="s">
        <v>36</v>
      </c>
      <c r="B30" s="172">
        <f t="shared" ref="B30:Z30" si="53">B27+B29</f>
        <v>3243.7319500000012</v>
      </c>
      <c r="C30" s="172">
        <f t="shared" si="53"/>
        <v>9240.9873599999992</v>
      </c>
      <c r="D30" s="172">
        <f t="shared" si="53"/>
        <v>20409.518329999992</v>
      </c>
      <c r="E30" s="172">
        <f t="shared" si="53"/>
        <v>-168267.99883000003</v>
      </c>
      <c r="F30" s="172">
        <f t="shared" si="53"/>
        <v>-54002</v>
      </c>
      <c r="G30" s="172">
        <f t="shared" si="53"/>
        <v>-18393</v>
      </c>
      <c r="H30" s="172">
        <f t="shared" si="53"/>
        <v>-2667.9977597744873</v>
      </c>
      <c r="I30" s="172">
        <f t="shared" si="53"/>
        <v>175969.46464977445</v>
      </c>
      <c r="J30" s="172">
        <f t="shared" si="53"/>
        <v>-65027</v>
      </c>
      <c r="K30" s="172">
        <f t="shared" si="53"/>
        <v>-51358</v>
      </c>
      <c r="L30" s="172">
        <f t="shared" si="53"/>
        <v>93888</v>
      </c>
      <c r="M30" s="172">
        <f t="shared" si="53"/>
        <v>269404</v>
      </c>
      <c r="N30" s="172">
        <f t="shared" si="53"/>
        <v>9322.6568450814375</v>
      </c>
      <c r="O30" s="172">
        <f t="shared" si="53"/>
        <v>49376</v>
      </c>
      <c r="P30" s="172">
        <f t="shared" si="53"/>
        <v>13718</v>
      </c>
      <c r="Q30" s="172">
        <f t="shared" si="53"/>
        <v>-43982.477935197123</v>
      </c>
      <c r="R30" s="172">
        <f t="shared" si="53"/>
        <v>-28771</v>
      </c>
      <c r="S30" s="172">
        <f t="shared" si="53"/>
        <v>76681</v>
      </c>
      <c r="T30" s="172">
        <f t="shared" si="53"/>
        <v>98422</v>
      </c>
      <c r="U30" s="172">
        <f t="shared" si="53"/>
        <v>91153</v>
      </c>
      <c r="V30" s="172">
        <f t="shared" si="53"/>
        <v>-118142.93601322098</v>
      </c>
      <c r="W30" s="172">
        <f t="shared" si="53"/>
        <v>200448</v>
      </c>
      <c r="X30" s="172">
        <f t="shared" si="53"/>
        <v>-63419.529304264579</v>
      </c>
      <c r="Y30" s="172">
        <f t="shared" si="53"/>
        <v>522116.24166963925</v>
      </c>
      <c r="Z30" s="172">
        <f t="shared" si="53"/>
        <v>-52572.979654497234</v>
      </c>
      <c r="AA30" s="172">
        <f>AA27+AA29</f>
        <v>-122752.99838900584</v>
      </c>
      <c r="AB30" s="172">
        <f>AB27+AB29</f>
        <v>-74156.391632983723</v>
      </c>
      <c r="AC30" s="172">
        <f t="shared" ref="AC30" si="54">AC27+AC29</f>
        <v>733561.845529716</v>
      </c>
      <c r="AD30" s="172">
        <f t="shared" ref="AD30:AE30" si="55">AD27+AD29</f>
        <v>-45275</v>
      </c>
      <c r="AE30" s="172">
        <f t="shared" si="55"/>
        <v>561841</v>
      </c>
      <c r="AF30" s="172">
        <f t="shared" ref="AF30:AG30" si="56">AF27+AF29</f>
        <v>167421.55667251605</v>
      </c>
      <c r="AG30" s="172">
        <f t="shared" si="56"/>
        <v>815134.1917543076</v>
      </c>
      <c r="AH30" s="172">
        <f t="shared" ref="AH30:AI30" si="57">AH27+AH29</f>
        <v>905241</v>
      </c>
      <c r="AI30" s="172">
        <f t="shared" si="57"/>
        <v>830745</v>
      </c>
      <c r="AJ30" s="172">
        <f t="shared" ref="AJ30" si="58">AJ27+AJ29</f>
        <v>1246394</v>
      </c>
      <c r="AK30" s="166"/>
      <c r="AL30" s="172">
        <f t="shared" ref="AL30:AP30" si="59">+AL27+AL29</f>
        <v>-135373.76118999999</v>
      </c>
      <c r="AM30" s="172">
        <f t="shared" si="59"/>
        <v>100906.46688999998</v>
      </c>
      <c r="AN30" s="172">
        <f t="shared" si="59"/>
        <v>246907</v>
      </c>
      <c r="AO30" s="172">
        <f t="shared" si="59"/>
        <v>28434.178909884242</v>
      </c>
      <c r="AP30" s="172">
        <f t="shared" si="59"/>
        <v>237485</v>
      </c>
      <c r="AQ30" s="172">
        <f>SUM(V30:Y30)</f>
        <v>541001.77635215363</v>
      </c>
      <c r="AR30" s="172">
        <f>AR27+AR29</f>
        <v>484079.47585322906</v>
      </c>
      <c r="AS30" s="172">
        <f t="shared" si="52"/>
        <v>1499121.7484268236</v>
      </c>
      <c r="AT30" s="172">
        <f t="shared" si="10"/>
        <v>2982380</v>
      </c>
      <c r="AU30" s="167"/>
    </row>
    <row r="31" spans="1:53" s="165" customFormat="1" ht="19.5" customHeight="1">
      <c r="A31" s="173" t="s">
        <v>38</v>
      </c>
      <c r="B31" s="168">
        <f>'IS (R$)'!B38</f>
        <v>-1545</v>
      </c>
      <c r="C31" s="168">
        <f>'IS (R$)'!C38</f>
        <v>502</v>
      </c>
      <c r="D31" s="168">
        <f>'IS (R$)'!D38</f>
        <v>-4064</v>
      </c>
      <c r="E31" s="168">
        <f>'IS (R$)'!E38</f>
        <v>10634</v>
      </c>
      <c r="F31" s="168">
        <f>'IS (R$)'!F38</f>
        <v>463</v>
      </c>
      <c r="G31" s="168">
        <f>'IS (R$)'!G38</f>
        <v>2158</v>
      </c>
      <c r="H31" s="168">
        <f>'IS (R$)'!H38</f>
        <v>2690</v>
      </c>
      <c r="I31" s="168">
        <f>'IS (R$)'!I38</f>
        <v>216</v>
      </c>
      <c r="J31" s="168">
        <f>'IS (R$)'!J38</f>
        <v>-360</v>
      </c>
      <c r="K31" s="168">
        <f>'IS (R$)'!K38</f>
        <v>336</v>
      </c>
      <c r="L31" s="168">
        <f>'IS (R$)'!L38</f>
        <v>-22417</v>
      </c>
      <c r="M31" s="168">
        <f>'IS (R$)'!M38</f>
        <v>11112</v>
      </c>
      <c r="N31" s="168">
        <f>'IS (R$)'!N38</f>
        <v>-5303.8250048387099</v>
      </c>
      <c r="O31" s="168">
        <f>'IS (R$)'!O38</f>
        <v>-2270</v>
      </c>
      <c r="P31" s="168">
        <f>'IS (R$)'!P38</f>
        <v>2664</v>
      </c>
      <c r="Q31" s="168">
        <f>'IS (R$)'!Q38</f>
        <v>7103</v>
      </c>
      <c r="R31" s="168">
        <f>'IS (R$)'!R38</f>
        <v>316</v>
      </c>
      <c r="S31" s="168">
        <f>'IS (R$)'!S38</f>
        <v>-326</v>
      </c>
      <c r="T31" s="168">
        <f>'IS (R$)'!T38</f>
        <v>-25754</v>
      </c>
      <c r="U31" s="168">
        <f>'IS (R$)'!U38</f>
        <v>-5425</v>
      </c>
      <c r="V31" s="168">
        <f>'IS (R$)'!V38</f>
        <v>-4761</v>
      </c>
      <c r="W31" s="168">
        <f>'IS (R$)'!W38</f>
        <v>-35686</v>
      </c>
      <c r="X31" s="168">
        <f>'IS (R$)'!X38</f>
        <v>-721</v>
      </c>
      <c r="Y31" s="168">
        <f>'IS (R$)'!Y38</f>
        <v>342511.87936303503</v>
      </c>
      <c r="Z31" s="168">
        <f>'IS (R$)'!Z38</f>
        <v>-8889.5231999999996</v>
      </c>
      <c r="AA31" s="168">
        <f>'IS (R$)'!AA38</f>
        <v>22952</v>
      </c>
      <c r="AB31" s="168">
        <f>'IS (R$)'!AB38</f>
        <v>-36441.413292637924</v>
      </c>
      <c r="AC31" s="168">
        <f>'IS (R$)'!AC38</f>
        <v>-8788.6238634373294</v>
      </c>
      <c r="AD31" s="168">
        <f>'IS (R$)'!AD38</f>
        <v>-20517</v>
      </c>
      <c r="AE31" s="168">
        <f>'IS (R$)'!AE38</f>
        <v>-140939</v>
      </c>
      <c r="AF31" s="168">
        <f>'IS (R$)'!AF38</f>
        <v>-70317</v>
      </c>
      <c r="AG31" s="168">
        <f>'IS (R$)'!AG38</f>
        <v>65697.968032402321</v>
      </c>
      <c r="AH31" s="168">
        <f>'IS (R$)'!AH38</f>
        <v>163727</v>
      </c>
      <c r="AI31" s="168">
        <f>'IS (R$)'!AI38</f>
        <v>-191665</v>
      </c>
      <c r="AJ31" s="168">
        <f>'IS (R$)'!AJ38</f>
        <v>-454080</v>
      </c>
      <c r="AK31" s="166"/>
      <c r="AL31" s="107">
        <f>SUM(B31:E31)</f>
        <v>5527</v>
      </c>
      <c r="AM31" s="107">
        <f>SUM(F31:I31)</f>
        <v>5527</v>
      </c>
      <c r="AN31" s="107">
        <f>SUM(J31:M31)</f>
        <v>-11329</v>
      </c>
      <c r="AO31" s="107">
        <f>SUM(N31:Q31)</f>
        <v>2193.1749951612901</v>
      </c>
      <c r="AP31" s="107">
        <f>SUM(R31:U31)</f>
        <v>-31189</v>
      </c>
      <c r="AQ31" s="107">
        <f>SUM(V31:Y31)</f>
        <v>301343.87936303503</v>
      </c>
      <c r="AR31" s="168">
        <f>SUM(Z31:AC31)</f>
        <v>-31167.560356075253</v>
      </c>
      <c r="AS31" s="107">
        <f t="shared" si="52"/>
        <v>-166075.03196759766</v>
      </c>
      <c r="AT31" s="107">
        <f t="shared" si="10"/>
        <v>-482018</v>
      </c>
      <c r="AU31" s="135"/>
    </row>
    <row r="32" spans="1:53" s="165" customFormat="1" ht="19.5" customHeight="1">
      <c r="A32" s="176" t="s">
        <v>37</v>
      </c>
      <c r="B32" s="177">
        <f t="shared" ref="B32:Z32" si="60">+B30+B31</f>
        <v>1698.7319500000012</v>
      </c>
      <c r="C32" s="177">
        <f t="shared" si="60"/>
        <v>9742.9873599999992</v>
      </c>
      <c r="D32" s="177">
        <f t="shared" si="60"/>
        <v>16345.518329999992</v>
      </c>
      <c r="E32" s="177">
        <f t="shared" si="60"/>
        <v>-157633.99883000003</v>
      </c>
      <c r="F32" s="177">
        <f t="shared" si="60"/>
        <v>-53539</v>
      </c>
      <c r="G32" s="177">
        <f t="shared" si="60"/>
        <v>-16235</v>
      </c>
      <c r="H32" s="177">
        <f t="shared" si="60"/>
        <v>22.002240225512651</v>
      </c>
      <c r="I32" s="177">
        <f t="shared" si="60"/>
        <v>176185.46464977445</v>
      </c>
      <c r="J32" s="177">
        <f t="shared" si="60"/>
        <v>-65387</v>
      </c>
      <c r="K32" s="177">
        <f t="shared" si="60"/>
        <v>-51022</v>
      </c>
      <c r="L32" s="177">
        <f t="shared" si="60"/>
        <v>71471</v>
      </c>
      <c r="M32" s="177">
        <f t="shared" si="60"/>
        <v>280516</v>
      </c>
      <c r="N32" s="177">
        <f t="shared" si="60"/>
        <v>4018.8318402427276</v>
      </c>
      <c r="O32" s="177">
        <f t="shared" si="60"/>
        <v>47106</v>
      </c>
      <c r="P32" s="177">
        <f t="shared" si="60"/>
        <v>16382</v>
      </c>
      <c r="Q32" s="177">
        <f t="shared" si="60"/>
        <v>-36879.477935197123</v>
      </c>
      <c r="R32" s="177">
        <f t="shared" si="60"/>
        <v>-28455</v>
      </c>
      <c r="S32" s="177">
        <f t="shared" si="60"/>
        <v>76355</v>
      </c>
      <c r="T32" s="177">
        <f t="shared" si="60"/>
        <v>72668</v>
      </c>
      <c r="U32" s="177">
        <f t="shared" si="60"/>
        <v>85728</v>
      </c>
      <c r="V32" s="177">
        <f t="shared" si="60"/>
        <v>-122903.93601322098</v>
      </c>
      <c r="W32" s="177">
        <f t="shared" si="60"/>
        <v>164762</v>
      </c>
      <c r="X32" s="177">
        <f t="shared" si="60"/>
        <v>-64140.529304264579</v>
      </c>
      <c r="Y32" s="177">
        <f t="shared" si="60"/>
        <v>864628.12103267433</v>
      </c>
      <c r="Z32" s="177">
        <f t="shared" si="60"/>
        <v>-61462.50285449723</v>
      </c>
      <c r="AA32" s="177">
        <f t="shared" ref="AA32:AB32" si="61">+AA30+AA31</f>
        <v>-99800.998389005836</v>
      </c>
      <c r="AB32" s="177">
        <f t="shared" si="61"/>
        <v>-110597.80492562165</v>
      </c>
      <c r="AC32" s="177">
        <f t="shared" ref="AC32" si="62">+AC30+AC31</f>
        <v>724773.22166627867</v>
      </c>
      <c r="AD32" s="177">
        <f t="shared" ref="AD32:AE32" si="63">+AD30+AD31</f>
        <v>-65792</v>
      </c>
      <c r="AE32" s="177">
        <f t="shared" si="63"/>
        <v>420902</v>
      </c>
      <c r="AF32" s="177">
        <f t="shared" ref="AF32:AG32" si="64">+AF30+AF31</f>
        <v>97104.556672516046</v>
      </c>
      <c r="AG32" s="177">
        <f t="shared" si="64"/>
        <v>880832.15978670993</v>
      </c>
      <c r="AH32" s="177">
        <f t="shared" ref="AH32:AI32" si="65">+AH30+AH31</f>
        <v>1068968</v>
      </c>
      <c r="AI32" s="177">
        <f t="shared" si="65"/>
        <v>639080</v>
      </c>
      <c r="AJ32" s="177">
        <f t="shared" ref="AJ32" si="66">+AJ30+AJ31</f>
        <v>792314</v>
      </c>
      <c r="AK32" s="163"/>
      <c r="AL32" s="177">
        <f t="shared" ref="AL32:AP32" si="67">+AL30+AL31</f>
        <v>-129846.76118999999</v>
      </c>
      <c r="AM32" s="177">
        <f t="shared" si="67"/>
        <v>106433.46688999998</v>
      </c>
      <c r="AN32" s="177">
        <f t="shared" si="67"/>
        <v>235578</v>
      </c>
      <c r="AO32" s="177">
        <f t="shared" si="67"/>
        <v>30627.353905045533</v>
      </c>
      <c r="AP32" s="177">
        <f t="shared" si="67"/>
        <v>206296</v>
      </c>
      <c r="AQ32" s="177">
        <f>+AQ30+AQ31</f>
        <v>842345.65571518871</v>
      </c>
      <c r="AR32" s="177">
        <f>+AR30+AR31</f>
        <v>452911.91549715382</v>
      </c>
      <c r="AS32" s="177">
        <f>SUM(AD32:AG32)</f>
        <v>1333046.7164592259</v>
      </c>
      <c r="AT32" s="177">
        <f t="shared" si="10"/>
        <v>2500362</v>
      </c>
      <c r="AU32" s="135"/>
    </row>
    <row r="33" spans="1:48" s="6" customFormat="1" ht="15.75">
      <c r="A33" s="159"/>
      <c r="B33" s="16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58"/>
      <c r="AL33" s="5"/>
      <c r="AM33" s="5"/>
      <c r="AN33" s="7"/>
      <c r="AO33" s="5"/>
      <c r="AP33" s="5"/>
      <c r="AQ33" s="5"/>
      <c r="AR33" s="110"/>
      <c r="AS33" s="110"/>
      <c r="AT33" s="110"/>
      <c r="AU33" s="43"/>
    </row>
    <row r="34" spans="1:48" s="106" customFormat="1" ht="15.75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206"/>
      <c r="AL34" s="113"/>
      <c r="AM34" s="114"/>
      <c r="AN34" s="114"/>
      <c r="AO34" s="114"/>
      <c r="AP34" s="114"/>
      <c r="AQ34" s="114"/>
      <c r="AR34" s="114"/>
      <c r="AS34" s="114"/>
      <c r="AT34" s="114"/>
      <c r="AU34" s="107"/>
    </row>
    <row r="35" spans="1:48" ht="17.25">
      <c r="F35" s="79"/>
      <c r="G35" s="79"/>
      <c r="H35" s="79"/>
      <c r="I35" s="79"/>
      <c r="R35" s="109"/>
      <c r="S35" s="109"/>
      <c r="T35" s="109"/>
      <c r="U35" s="109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U35" s="12"/>
      <c r="AV35" s="12"/>
    </row>
    <row r="36" spans="1:48" ht="15.75">
      <c r="F36" s="77"/>
      <c r="G36" s="77"/>
      <c r="H36" s="77"/>
      <c r="I36" s="77"/>
      <c r="R36" s="106"/>
      <c r="S36" s="106"/>
      <c r="T36" s="106"/>
      <c r="U36" s="106"/>
      <c r="X36" s="72"/>
      <c r="Y36" s="72"/>
      <c r="Z36" s="72"/>
      <c r="AU36" s="12"/>
      <c r="AV36" s="12"/>
    </row>
    <row r="37" spans="1:48" ht="15.75">
      <c r="X37" s="72"/>
      <c r="Y37" s="72"/>
      <c r="Z37" s="72"/>
      <c r="AU37" s="12"/>
      <c r="AV37" s="12"/>
    </row>
    <row r="38" spans="1:48" ht="15.75">
      <c r="AU38" s="12"/>
      <c r="AV38" s="12"/>
    </row>
    <row r="39" spans="1:48" ht="15.75">
      <c r="AU39" s="12"/>
      <c r="AV39" s="12"/>
    </row>
  </sheetData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19 AB19:AF19 AR16" formulaRange="1"/>
    <ignoredError sqref="AL8:AR8 AS28:AT28 AL30:AR3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tabColor theme="3" tint="0.79998168889431442"/>
    <pageSetUpPr fitToPage="1"/>
  </sheetPr>
  <dimension ref="A1:BV74"/>
  <sheetViews>
    <sheetView showGridLines="0" topLeftCell="A25" zoomScaleNormal="100" workbookViewId="0">
      <selection activeCell="AG37" sqref="AG37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129" hidden="1" customWidth="1" outlineLevel="1"/>
    <col min="31" max="32" width="14" style="129" hidden="1" customWidth="1" outlineLevel="1"/>
    <col min="33" max="33" width="14" style="129" customWidth="1" collapsed="1"/>
    <col min="34" max="36" width="14" style="129" customWidth="1"/>
    <col min="37" max="37" width="13.28515625" bestFit="1" customWidth="1"/>
    <col min="38" max="38" width="68.85546875" style="25" bestFit="1" customWidth="1"/>
    <col min="39" max="39" width="14.7109375" style="25" hidden="1" customWidth="1" outlineLevel="1"/>
    <col min="40" max="44" width="13" style="25" hidden="1" customWidth="1" outlineLevel="1"/>
    <col min="45" max="45" width="13" style="26" hidden="1" customWidth="1" outlineLevel="1"/>
    <col min="46" max="62" width="13" style="25" hidden="1" customWidth="1" outlineLevel="1"/>
    <col min="63" max="63" width="13" style="25" hidden="1" customWidth="1" outlineLevel="1" collapsed="1"/>
    <col min="64" max="65" width="13" style="25" hidden="1" customWidth="1" outlineLevel="1"/>
    <col min="66" max="66" width="12.140625" style="25" hidden="1" customWidth="1" outlineLevel="1"/>
    <col min="67" max="67" width="11.7109375" style="25" hidden="1" customWidth="1" outlineLevel="1"/>
    <col min="68" max="69" width="13.42578125" style="25" hidden="1" customWidth="1" outlineLevel="1"/>
    <col min="70" max="70" width="13.42578125" style="25" customWidth="1" collapsed="1"/>
    <col min="71" max="72" width="13.42578125" style="25" bestFit="1" customWidth="1"/>
    <col min="73" max="134" width="12.5703125" style="25"/>
    <col min="135" max="135" width="2.7109375" style="25" customWidth="1"/>
    <col min="136" max="136" width="53.5703125" style="25" customWidth="1"/>
    <col min="137" max="137" width="12.5703125" style="25" customWidth="1"/>
    <col min="138" max="138" width="3.5703125" style="25" customWidth="1"/>
    <col min="139" max="139" width="12.5703125" style="25" customWidth="1"/>
    <col min="140" max="140" width="1.85546875" style="25" customWidth="1"/>
    <col min="141" max="141" width="12.5703125" style="25" customWidth="1"/>
    <col min="142" max="142" width="1.85546875" style="25" customWidth="1"/>
    <col min="143" max="143" width="12.5703125" style="25" customWidth="1"/>
    <col min="144" max="144" width="1.85546875" style="25" customWidth="1"/>
    <col min="145" max="145" width="12.5703125" style="25" customWidth="1"/>
    <col min="146" max="146" width="1.85546875" style="25" customWidth="1"/>
    <col min="147" max="147" width="19.5703125" style="25" customWidth="1"/>
    <col min="148" max="148" width="3.5703125" style="25" customWidth="1"/>
    <col min="149" max="149" width="12.5703125" style="25" customWidth="1"/>
    <col min="150" max="150" width="3.5703125" style="25" customWidth="1"/>
    <col min="151" max="151" width="12.5703125" style="25" customWidth="1"/>
    <col min="152" max="152" width="1.85546875" style="25" customWidth="1"/>
    <col min="153" max="153" width="12.5703125" style="25" customWidth="1"/>
    <col min="154" max="154" width="1.85546875" style="25" customWidth="1"/>
    <col min="155" max="155" width="12.5703125" style="25" customWidth="1"/>
    <col min="156" max="156" width="1.85546875" style="25" customWidth="1"/>
    <col min="157" max="157" width="12.5703125" style="25" customWidth="1"/>
    <col min="158" max="158" width="1.85546875" style="25" customWidth="1"/>
    <col min="159" max="159" width="19.5703125" style="25" customWidth="1"/>
    <col min="160" max="161" width="12.5703125" style="25"/>
    <col min="162" max="162" width="1.85546875" style="25" customWidth="1"/>
    <col min="163" max="163" width="12.5703125" style="25"/>
    <col min="164" max="164" width="1.85546875" style="25" customWidth="1"/>
    <col min="165" max="165" width="12.5703125" style="25"/>
    <col min="166" max="166" width="1.85546875" style="25" customWidth="1"/>
    <col min="167" max="169" width="12.5703125" style="25"/>
    <col min="170" max="170" width="1.85546875" style="25" customWidth="1"/>
    <col min="171" max="171" width="12.5703125" style="25"/>
    <col min="172" max="172" width="1.85546875" style="25" customWidth="1"/>
    <col min="173" max="173" width="12.5703125" style="25"/>
    <col min="174" max="174" width="1.85546875" style="25" customWidth="1"/>
    <col min="175" max="390" width="12.5703125" style="25"/>
    <col min="391" max="391" width="2.7109375" style="25" customWidth="1"/>
    <col min="392" max="392" width="53.5703125" style="25" customWidth="1"/>
    <col min="393" max="393" width="12.5703125" style="25" customWidth="1"/>
    <col min="394" max="394" width="3.5703125" style="25" customWidth="1"/>
    <col min="395" max="395" width="12.5703125" style="25" customWidth="1"/>
    <col min="396" max="396" width="1.85546875" style="25" customWidth="1"/>
    <col min="397" max="397" width="12.5703125" style="25" customWidth="1"/>
    <col min="398" max="398" width="1.85546875" style="25" customWidth="1"/>
    <col min="399" max="399" width="12.5703125" style="25" customWidth="1"/>
    <col min="400" max="400" width="1.85546875" style="25" customWidth="1"/>
    <col min="401" max="401" width="12.5703125" style="25" customWidth="1"/>
    <col min="402" max="402" width="1.85546875" style="25" customWidth="1"/>
    <col min="403" max="403" width="19.5703125" style="25" customWidth="1"/>
    <col min="404" max="404" width="3.5703125" style="25" customWidth="1"/>
    <col min="405" max="405" width="12.5703125" style="25" customWidth="1"/>
    <col min="406" max="406" width="3.5703125" style="25" customWidth="1"/>
    <col min="407" max="407" width="12.5703125" style="25" customWidth="1"/>
    <col min="408" max="408" width="1.85546875" style="25" customWidth="1"/>
    <col min="409" max="409" width="12.5703125" style="25" customWidth="1"/>
    <col min="410" max="410" width="1.85546875" style="25" customWidth="1"/>
    <col min="411" max="411" width="12.5703125" style="25" customWidth="1"/>
    <col min="412" max="412" width="1.85546875" style="25" customWidth="1"/>
    <col min="413" max="413" width="12.5703125" style="25" customWidth="1"/>
    <col min="414" max="414" width="1.85546875" style="25" customWidth="1"/>
    <col min="415" max="415" width="19.5703125" style="25" customWidth="1"/>
    <col min="416" max="417" width="12.5703125" style="25"/>
    <col min="418" max="418" width="1.85546875" style="25" customWidth="1"/>
    <col min="419" max="419" width="12.5703125" style="25"/>
    <col min="420" max="420" width="1.85546875" style="25" customWidth="1"/>
    <col min="421" max="421" width="12.5703125" style="25"/>
    <col min="422" max="422" width="1.85546875" style="25" customWidth="1"/>
    <col min="423" max="425" width="12.5703125" style="25"/>
    <col min="426" max="426" width="1.85546875" style="25" customWidth="1"/>
    <col min="427" max="427" width="12.5703125" style="25"/>
    <col min="428" max="428" width="1.85546875" style="25" customWidth="1"/>
    <col min="429" max="429" width="12.5703125" style="25"/>
    <col min="430" max="430" width="1.85546875" style="25" customWidth="1"/>
    <col min="431" max="646" width="12.5703125" style="25"/>
    <col min="647" max="647" width="2.7109375" style="25" customWidth="1"/>
    <col min="648" max="648" width="53.5703125" style="25" customWidth="1"/>
    <col min="649" max="649" width="12.5703125" style="25" customWidth="1"/>
    <col min="650" max="650" width="3.5703125" style="25" customWidth="1"/>
    <col min="651" max="651" width="12.5703125" style="25" customWidth="1"/>
    <col min="652" max="652" width="1.85546875" style="25" customWidth="1"/>
    <col min="653" max="653" width="12.5703125" style="25" customWidth="1"/>
    <col min="654" max="654" width="1.85546875" style="25" customWidth="1"/>
    <col min="655" max="655" width="12.5703125" style="25" customWidth="1"/>
    <col min="656" max="656" width="1.85546875" style="25" customWidth="1"/>
    <col min="657" max="657" width="12.5703125" style="25" customWidth="1"/>
    <col min="658" max="658" width="1.85546875" style="25" customWidth="1"/>
    <col min="659" max="659" width="19.5703125" style="25" customWidth="1"/>
    <col min="660" max="660" width="3.5703125" style="25" customWidth="1"/>
    <col min="661" max="661" width="12.5703125" style="25" customWidth="1"/>
    <col min="662" max="662" width="3.5703125" style="25" customWidth="1"/>
    <col min="663" max="663" width="12.5703125" style="25" customWidth="1"/>
    <col min="664" max="664" width="1.85546875" style="25" customWidth="1"/>
    <col min="665" max="665" width="12.5703125" style="25" customWidth="1"/>
    <col min="666" max="666" width="1.85546875" style="25" customWidth="1"/>
    <col min="667" max="667" width="12.5703125" style="25" customWidth="1"/>
    <col min="668" max="668" width="1.85546875" style="25" customWidth="1"/>
    <col min="669" max="669" width="12.5703125" style="25" customWidth="1"/>
    <col min="670" max="670" width="1.85546875" style="25" customWidth="1"/>
    <col min="671" max="671" width="19.5703125" style="25" customWidth="1"/>
    <col min="672" max="673" width="12.5703125" style="25"/>
    <col min="674" max="674" width="1.85546875" style="25" customWidth="1"/>
    <col min="675" max="675" width="12.5703125" style="25"/>
    <col min="676" max="676" width="1.85546875" style="25" customWidth="1"/>
    <col min="677" max="677" width="12.5703125" style="25"/>
    <col min="678" max="678" width="1.85546875" style="25" customWidth="1"/>
    <col min="679" max="681" width="12.5703125" style="25"/>
    <col min="682" max="682" width="1.85546875" style="25" customWidth="1"/>
    <col min="683" max="683" width="12.5703125" style="25"/>
    <col min="684" max="684" width="1.85546875" style="25" customWidth="1"/>
    <col min="685" max="685" width="12.5703125" style="25"/>
    <col min="686" max="686" width="1.85546875" style="25" customWidth="1"/>
    <col min="687" max="902" width="12.5703125" style="25"/>
    <col min="903" max="903" width="2.7109375" style="25" customWidth="1"/>
    <col min="904" max="904" width="53.5703125" style="25" customWidth="1"/>
    <col min="905" max="905" width="12.5703125" style="25" customWidth="1"/>
    <col min="906" max="906" width="3.5703125" style="25" customWidth="1"/>
    <col min="907" max="907" width="12.5703125" style="25" customWidth="1"/>
    <col min="908" max="908" width="1.85546875" style="25" customWidth="1"/>
    <col min="909" max="909" width="12.5703125" style="25" customWidth="1"/>
    <col min="910" max="910" width="1.85546875" style="25" customWidth="1"/>
    <col min="911" max="911" width="12.5703125" style="25" customWidth="1"/>
    <col min="912" max="912" width="1.85546875" style="25" customWidth="1"/>
    <col min="913" max="913" width="12.5703125" style="25" customWidth="1"/>
    <col min="914" max="914" width="1.85546875" style="25" customWidth="1"/>
    <col min="915" max="915" width="19.5703125" style="25" customWidth="1"/>
    <col min="916" max="916" width="3.5703125" style="25" customWidth="1"/>
    <col min="917" max="917" width="12.5703125" style="25" customWidth="1"/>
    <col min="918" max="918" width="3.5703125" style="25" customWidth="1"/>
    <col min="919" max="919" width="12.5703125" style="25" customWidth="1"/>
    <col min="920" max="920" width="1.85546875" style="25" customWidth="1"/>
    <col min="921" max="921" width="12.5703125" style="25" customWidth="1"/>
    <col min="922" max="922" width="1.85546875" style="25" customWidth="1"/>
    <col min="923" max="923" width="12.5703125" style="25" customWidth="1"/>
    <col min="924" max="924" width="1.85546875" style="25" customWidth="1"/>
    <col min="925" max="925" width="12.5703125" style="25" customWidth="1"/>
    <col min="926" max="926" width="1.85546875" style="25" customWidth="1"/>
    <col min="927" max="927" width="19.5703125" style="25" customWidth="1"/>
    <col min="928" max="929" width="12.5703125" style="25"/>
    <col min="930" max="930" width="1.85546875" style="25" customWidth="1"/>
    <col min="931" max="931" width="12.5703125" style="25"/>
    <col min="932" max="932" width="1.85546875" style="25" customWidth="1"/>
    <col min="933" max="933" width="12.5703125" style="25"/>
    <col min="934" max="934" width="1.85546875" style="25" customWidth="1"/>
    <col min="935" max="937" width="12.5703125" style="25"/>
    <col min="938" max="938" width="1.85546875" style="25" customWidth="1"/>
    <col min="939" max="939" width="12.5703125" style="25"/>
    <col min="940" max="940" width="1.85546875" style="25" customWidth="1"/>
    <col min="941" max="941" width="12.5703125" style="25"/>
    <col min="942" max="942" width="1.85546875" style="25" customWidth="1"/>
    <col min="943" max="1158" width="12.5703125" style="25"/>
    <col min="1159" max="1159" width="2.7109375" style="25" customWidth="1"/>
    <col min="1160" max="1160" width="53.5703125" style="25" customWidth="1"/>
    <col min="1161" max="1161" width="12.5703125" style="25" customWidth="1"/>
    <col min="1162" max="1162" width="3.5703125" style="25" customWidth="1"/>
    <col min="1163" max="1163" width="12.5703125" style="25" customWidth="1"/>
    <col min="1164" max="1164" width="1.85546875" style="25" customWidth="1"/>
    <col min="1165" max="1165" width="12.5703125" style="25" customWidth="1"/>
    <col min="1166" max="1166" width="1.85546875" style="25" customWidth="1"/>
    <col min="1167" max="1167" width="12.5703125" style="25" customWidth="1"/>
    <col min="1168" max="1168" width="1.85546875" style="25" customWidth="1"/>
    <col min="1169" max="1169" width="12.5703125" style="25" customWidth="1"/>
    <col min="1170" max="1170" width="1.85546875" style="25" customWidth="1"/>
    <col min="1171" max="1171" width="19.5703125" style="25" customWidth="1"/>
    <col min="1172" max="1172" width="3.5703125" style="25" customWidth="1"/>
    <col min="1173" max="1173" width="12.5703125" style="25" customWidth="1"/>
    <col min="1174" max="1174" width="3.5703125" style="25" customWidth="1"/>
    <col min="1175" max="1175" width="12.5703125" style="25" customWidth="1"/>
    <col min="1176" max="1176" width="1.85546875" style="25" customWidth="1"/>
    <col min="1177" max="1177" width="12.5703125" style="25" customWidth="1"/>
    <col min="1178" max="1178" width="1.85546875" style="25" customWidth="1"/>
    <col min="1179" max="1179" width="12.5703125" style="25" customWidth="1"/>
    <col min="1180" max="1180" width="1.85546875" style="25" customWidth="1"/>
    <col min="1181" max="1181" width="12.5703125" style="25" customWidth="1"/>
    <col min="1182" max="1182" width="1.85546875" style="25" customWidth="1"/>
    <col min="1183" max="1183" width="19.5703125" style="25" customWidth="1"/>
    <col min="1184" max="1185" width="12.5703125" style="25"/>
    <col min="1186" max="1186" width="1.85546875" style="25" customWidth="1"/>
    <col min="1187" max="1187" width="12.5703125" style="25"/>
    <col min="1188" max="1188" width="1.85546875" style="25" customWidth="1"/>
    <col min="1189" max="1189" width="12.5703125" style="25"/>
    <col min="1190" max="1190" width="1.85546875" style="25" customWidth="1"/>
    <col min="1191" max="1193" width="12.5703125" style="25"/>
    <col min="1194" max="1194" width="1.85546875" style="25" customWidth="1"/>
    <col min="1195" max="1195" width="12.5703125" style="25"/>
    <col min="1196" max="1196" width="1.85546875" style="25" customWidth="1"/>
    <col min="1197" max="1197" width="12.5703125" style="25"/>
    <col min="1198" max="1198" width="1.85546875" style="25" customWidth="1"/>
    <col min="1199" max="1414" width="12.5703125" style="25"/>
    <col min="1415" max="1415" width="2.7109375" style="25" customWidth="1"/>
    <col min="1416" max="1416" width="53.5703125" style="25" customWidth="1"/>
    <col min="1417" max="1417" width="12.5703125" style="25" customWidth="1"/>
    <col min="1418" max="1418" width="3.5703125" style="25" customWidth="1"/>
    <col min="1419" max="1419" width="12.5703125" style="25" customWidth="1"/>
    <col min="1420" max="1420" width="1.85546875" style="25" customWidth="1"/>
    <col min="1421" max="1421" width="12.5703125" style="25" customWidth="1"/>
    <col min="1422" max="1422" width="1.85546875" style="25" customWidth="1"/>
    <col min="1423" max="1423" width="12.5703125" style="25" customWidth="1"/>
    <col min="1424" max="1424" width="1.85546875" style="25" customWidth="1"/>
    <col min="1425" max="1425" width="12.5703125" style="25" customWidth="1"/>
    <col min="1426" max="1426" width="1.85546875" style="25" customWidth="1"/>
    <col min="1427" max="1427" width="19.5703125" style="25" customWidth="1"/>
    <col min="1428" max="1428" width="3.5703125" style="25" customWidth="1"/>
    <col min="1429" max="1429" width="12.5703125" style="25" customWidth="1"/>
    <col min="1430" max="1430" width="3.5703125" style="25" customWidth="1"/>
    <col min="1431" max="1431" width="12.5703125" style="25" customWidth="1"/>
    <col min="1432" max="1432" width="1.85546875" style="25" customWidth="1"/>
    <col min="1433" max="1433" width="12.5703125" style="25" customWidth="1"/>
    <col min="1434" max="1434" width="1.85546875" style="25" customWidth="1"/>
    <col min="1435" max="1435" width="12.5703125" style="25" customWidth="1"/>
    <col min="1436" max="1436" width="1.85546875" style="25" customWidth="1"/>
    <col min="1437" max="1437" width="12.5703125" style="25" customWidth="1"/>
    <col min="1438" max="1438" width="1.85546875" style="25" customWidth="1"/>
    <col min="1439" max="1439" width="19.5703125" style="25" customWidth="1"/>
    <col min="1440" max="1441" width="12.5703125" style="25"/>
    <col min="1442" max="1442" width="1.85546875" style="25" customWidth="1"/>
    <col min="1443" max="1443" width="12.5703125" style="25"/>
    <col min="1444" max="1444" width="1.85546875" style="25" customWidth="1"/>
    <col min="1445" max="1445" width="12.5703125" style="25"/>
    <col min="1446" max="1446" width="1.85546875" style="25" customWidth="1"/>
    <col min="1447" max="1449" width="12.5703125" style="25"/>
    <col min="1450" max="1450" width="1.85546875" style="25" customWidth="1"/>
    <col min="1451" max="1451" width="12.5703125" style="25"/>
    <col min="1452" max="1452" width="1.85546875" style="25" customWidth="1"/>
    <col min="1453" max="1453" width="12.5703125" style="25"/>
    <col min="1454" max="1454" width="1.85546875" style="25" customWidth="1"/>
    <col min="1455" max="1670" width="12.5703125" style="25"/>
    <col min="1671" max="1671" width="2.7109375" style="25" customWidth="1"/>
    <col min="1672" max="1672" width="53.5703125" style="25" customWidth="1"/>
    <col min="1673" max="1673" width="12.5703125" style="25" customWidth="1"/>
    <col min="1674" max="1674" width="3.5703125" style="25" customWidth="1"/>
    <col min="1675" max="1675" width="12.5703125" style="25" customWidth="1"/>
    <col min="1676" max="1676" width="1.85546875" style="25" customWidth="1"/>
    <col min="1677" max="1677" width="12.5703125" style="25" customWidth="1"/>
    <col min="1678" max="1678" width="1.85546875" style="25" customWidth="1"/>
    <col min="1679" max="1679" width="12.5703125" style="25" customWidth="1"/>
    <col min="1680" max="1680" width="1.85546875" style="25" customWidth="1"/>
    <col min="1681" max="1681" width="12.5703125" style="25" customWidth="1"/>
    <col min="1682" max="1682" width="1.85546875" style="25" customWidth="1"/>
    <col min="1683" max="1683" width="19.5703125" style="25" customWidth="1"/>
    <col min="1684" max="1684" width="3.5703125" style="25" customWidth="1"/>
    <col min="1685" max="1685" width="12.5703125" style="25" customWidth="1"/>
    <col min="1686" max="1686" width="3.5703125" style="25" customWidth="1"/>
    <col min="1687" max="1687" width="12.5703125" style="25" customWidth="1"/>
    <col min="1688" max="1688" width="1.85546875" style="25" customWidth="1"/>
    <col min="1689" max="1689" width="12.5703125" style="25" customWidth="1"/>
    <col min="1690" max="1690" width="1.85546875" style="25" customWidth="1"/>
    <col min="1691" max="1691" width="12.5703125" style="25" customWidth="1"/>
    <col min="1692" max="1692" width="1.85546875" style="25" customWidth="1"/>
    <col min="1693" max="1693" width="12.5703125" style="25" customWidth="1"/>
    <col min="1694" max="1694" width="1.85546875" style="25" customWidth="1"/>
    <col min="1695" max="1695" width="19.5703125" style="25" customWidth="1"/>
    <col min="1696" max="1697" width="12.5703125" style="25"/>
    <col min="1698" max="1698" width="1.85546875" style="25" customWidth="1"/>
    <col min="1699" max="1699" width="12.5703125" style="25"/>
    <col min="1700" max="1700" width="1.85546875" style="25" customWidth="1"/>
    <col min="1701" max="1701" width="12.5703125" style="25"/>
    <col min="1702" max="1702" width="1.85546875" style="25" customWidth="1"/>
    <col min="1703" max="1705" width="12.5703125" style="25"/>
    <col min="1706" max="1706" width="1.85546875" style="25" customWidth="1"/>
    <col min="1707" max="1707" width="12.5703125" style="25"/>
    <col min="1708" max="1708" width="1.85546875" style="25" customWidth="1"/>
    <col min="1709" max="1709" width="12.5703125" style="25"/>
    <col min="1710" max="1710" width="1.85546875" style="25" customWidth="1"/>
    <col min="1711" max="1926" width="12.5703125" style="25"/>
    <col min="1927" max="1927" width="2.7109375" style="25" customWidth="1"/>
    <col min="1928" max="1928" width="53.5703125" style="25" customWidth="1"/>
    <col min="1929" max="1929" width="12.5703125" style="25" customWidth="1"/>
    <col min="1930" max="1930" width="3.5703125" style="25" customWidth="1"/>
    <col min="1931" max="1931" width="12.5703125" style="25" customWidth="1"/>
    <col min="1932" max="1932" width="1.85546875" style="25" customWidth="1"/>
    <col min="1933" max="1933" width="12.5703125" style="25" customWidth="1"/>
    <col min="1934" max="1934" width="1.85546875" style="25" customWidth="1"/>
    <col min="1935" max="1935" width="12.5703125" style="25" customWidth="1"/>
    <col min="1936" max="1936" width="1.85546875" style="25" customWidth="1"/>
    <col min="1937" max="1937" width="12.5703125" style="25" customWidth="1"/>
    <col min="1938" max="1938" width="1.85546875" style="25" customWidth="1"/>
    <col min="1939" max="1939" width="19.5703125" style="25" customWidth="1"/>
    <col min="1940" max="1940" width="3.5703125" style="25" customWidth="1"/>
    <col min="1941" max="1941" width="12.5703125" style="25" customWidth="1"/>
    <col min="1942" max="1942" width="3.5703125" style="25" customWidth="1"/>
    <col min="1943" max="1943" width="12.5703125" style="25" customWidth="1"/>
    <col min="1944" max="1944" width="1.85546875" style="25" customWidth="1"/>
    <col min="1945" max="1945" width="12.5703125" style="25" customWidth="1"/>
    <col min="1946" max="1946" width="1.85546875" style="25" customWidth="1"/>
    <col min="1947" max="1947" width="12.5703125" style="25" customWidth="1"/>
    <col min="1948" max="1948" width="1.85546875" style="25" customWidth="1"/>
    <col min="1949" max="1949" width="12.5703125" style="25" customWidth="1"/>
    <col min="1950" max="1950" width="1.85546875" style="25" customWidth="1"/>
    <col min="1951" max="1951" width="19.5703125" style="25" customWidth="1"/>
    <col min="1952" max="1953" width="12.5703125" style="25"/>
    <col min="1954" max="1954" width="1.85546875" style="25" customWidth="1"/>
    <col min="1955" max="1955" width="12.5703125" style="25"/>
    <col min="1956" max="1956" width="1.85546875" style="25" customWidth="1"/>
    <col min="1957" max="1957" width="12.5703125" style="25"/>
    <col min="1958" max="1958" width="1.85546875" style="25" customWidth="1"/>
    <col min="1959" max="1961" width="12.5703125" style="25"/>
    <col min="1962" max="1962" width="1.85546875" style="25" customWidth="1"/>
    <col min="1963" max="1963" width="12.5703125" style="25"/>
    <col min="1964" max="1964" width="1.85546875" style="25" customWidth="1"/>
    <col min="1965" max="1965" width="12.5703125" style="25"/>
    <col min="1966" max="1966" width="1.85546875" style="25" customWidth="1"/>
    <col min="1967" max="2182" width="12.5703125" style="25"/>
    <col min="2183" max="2183" width="2.7109375" style="25" customWidth="1"/>
    <col min="2184" max="2184" width="53.5703125" style="25" customWidth="1"/>
    <col min="2185" max="2185" width="12.5703125" style="25" customWidth="1"/>
    <col min="2186" max="2186" width="3.5703125" style="25" customWidth="1"/>
    <col min="2187" max="2187" width="12.5703125" style="25" customWidth="1"/>
    <col min="2188" max="2188" width="1.85546875" style="25" customWidth="1"/>
    <col min="2189" max="2189" width="12.5703125" style="25" customWidth="1"/>
    <col min="2190" max="2190" width="1.85546875" style="25" customWidth="1"/>
    <col min="2191" max="2191" width="12.5703125" style="25" customWidth="1"/>
    <col min="2192" max="2192" width="1.85546875" style="25" customWidth="1"/>
    <col min="2193" max="2193" width="12.5703125" style="25" customWidth="1"/>
    <col min="2194" max="2194" width="1.85546875" style="25" customWidth="1"/>
    <col min="2195" max="2195" width="19.5703125" style="25" customWidth="1"/>
    <col min="2196" max="2196" width="3.5703125" style="25" customWidth="1"/>
    <col min="2197" max="2197" width="12.5703125" style="25" customWidth="1"/>
    <col min="2198" max="2198" width="3.5703125" style="25" customWidth="1"/>
    <col min="2199" max="2199" width="12.5703125" style="25" customWidth="1"/>
    <col min="2200" max="2200" width="1.85546875" style="25" customWidth="1"/>
    <col min="2201" max="2201" width="12.5703125" style="25" customWidth="1"/>
    <col min="2202" max="2202" width="1.85546875" style="25" customWidth="1"/>
    <col min="2203" max="2203" width="12.5703125" style="25" customWidth="1"/>
    <col min="2204" max="2204" width="1.85546875" style="25" customWidth="1"/>
    <col min="2205" max="2205" width="12.5703125" style="25" customWidth="1"/>
    <col min="2206" max="2206" width="1.85546875" style="25" customWidth="1"/>
    <col min="2207" max="2207" width="19.5703125" style="25" customWidth="1"/>
    <col min="2208" max="2209" width="12.5703125" style="25"/>
    <col min="2210" max="2210" width="1.85546875" style="25" customWidth="1"/>
    <col min="2211" max="2211" width="12.5703125" style="25"/>
    <col min="2212" max="2212" width="1.85546875" style="25" customWidth="1"/>
    <col min="2213" max="2213" width="12.5703125" style="25"/>
    <col min="2214" max="2214" width="1.85546875" style="25" customWidth="1"/>
    <col min="2215" max="2217" width="12.5703125" style="25"/>
    <col min="2218" max="2218" width="1.85546875" style="25" customWidth="1"/>
    <col min="2219" max="2219" width="12.5703125" style="25"/>
    <col min="2220" max="2220" width="1.85546875" style="25" customWidth="1"/>
    <col min="2221" max="2221" width="12.5703125" style="25"/>
    <col min="2222" max="2222" width="1.85546875" style="25" customWidth="1"/>
    <col min="2223" max="2438" width="12.5703125" style="25"/>
    <col min="2439" max="2439" width="2.7109375" style="25" customWidth="1"/>
    <col min="2440" max="2440" width="53.5703125" style="25" customWidth="1"/>
    <col min="2441" max="2441" width="12.5703125" style="25" customWidth="1"/>
    <col min="2442" max="2442" width="3.5703125" style="25" customWidth="1"/>
    <col min="2443" max="2443" width="12.5703125" style="25" customWidth="1"/>
    <col min="2444" max="2444" width="1.85546875" style="25" customWidth="1"/>
    <col min="2445" max="2445" width="12.5703125" style="25" customWidth="1"/>
    <col min="2446" max="2446" width="1.85546875" style="25" customWidth="1"/>
    <col min="2447" max="2447" width="12.5703125" style="25" customWidth="1"/>
    <col min="2448" max="2448" width="1.85546875" style="25" customWidth="1"/>
    <col min="2449" max="2449" width="12.5703125" style="25" customWidth="1"/>
    <col min="2450" max="2450" width="1.85546875" style="25" customWidth="1"/>
    <col min="2451" max="2451" width="19.5703125" style="25" customWidth="1"/>
    <col min="2452" max="2452" width="3.5703125" style="25" customWidth="1"/>
    <col min="2453" max="2453" width="12.5703125" style="25" customWidth="1"/>
    <col min="2454" max="2454" width="3.5703125" style="25" customWidth="1"/>
    <col min="2455" max="2455" width="12.5703125" style="25" customWidth="1"/>
    <col min="2456" max="2456" width="1.85546875" style="25" customWidth="1"/>
    <col min="2457" max="2457" width="12.5703125" style="25" customWidth="1"/>
    <col min="2458" max="2458" width="1.85546875" style="25" customWidth="1"/>
    <col min="2459" max="2459" width="12.5703125" style="25" customWidth="1"/>
    <col min="2460" max="2460" width="1.85546875" style="25" customWidth="1"/>
    <col min="2461" max="2461" width="12.5703125" style="25" customWidth="1"/>
    <col min="2462" max="2462" width="1.85546875" style="25" customWidth="1"/>
    <col min="2463" max="2463" width="19.5703125" style="25" customWidth="1"/>
    <col min="2464" max="2465" width="12.5703125" style="25"/>
    <col min="2466" max="2466" width="1.85546875" style="25" customWidth="1"/>
    <col min="2467" max="2467" width="12.5703125" style="25"/>
    <col min="2468" max="2468" width="1.85546875" style="25" customWidth="1"/>
    <col min="2469" max="2469" width="12.5703125" style="25"/>
    <col min="2470" max="2470" width="1.85546875" style="25" customWidth="1"/>
    <col min="2471" max="2473" width="12.5703125" style="25"/>
    <col min="2474" max="2474" width="1.85546875" style="25" customWidth="1"/>
    <col min="2475" max="2475" width="12.5703125" style="25"/>
    <col min="2476" max="2476" width="1.85546875" style="25" customWidth="1"/>
    <col min="2477" max="2477" width="12.5703125" style="25"/>
    <col min="2478" max="2478" width="1.85546875" style="25" customWidth="1"/>
    <col min="2479" max="2694" width="12.5703125" style="25"/>
    <col min="2695" max="2695" width="2.7109375" style="25" customWidth="1"/>
    <col min="2696" max="2696" width="53.5703125" style="25" customWidth="1"/>
    <col min="2697" max="2697" width="12.5703125" style="25" customWidth="1"/>
    <col min="2698" max="2698" width="3.5703125" style="25" customWidth="1"/>
    <col min="2699" max="2699" width="12.5703125" style="25" customWidth="1"/>
    <col min="2700" max="2700" width="1.85546875" style="25" customWidth="1"/>
    <col min="2701" max="2701" width="12.5703125" style="25" customWidth="1"/>
    <col min="2702" max="2702" width="1.85546875" style="25" customWidth="1"/>
    <col min="2703" max="2703" width="12.5703125" style="25" customWidth="1"/>
    <col min="2704" max="2704" width="1.85546875" style="25" customWidth="1"/>
    <col min="2705" max="2705" width="12.5703125" style="25" customWidth="1"/>
    <col min="2706" max="2706" width="1.85546875" style="25" customWidth="1"/>
    <col min="2707" max="2707" width="19.5703125" style="25" customWidth="1"/>
    <col min="2708" max="2708" width="3.5703125" style="25" customWidth="1"/>
    <col min="2709" max="2709" width="12.5703125" style="25" customWidth="1"/>
    <col min="2710" max="2710" width="3.5703125" style="25" customWidth="1"/>
    <col min="2711" max="2711" width="12.5703125" style="25" customWidth="1"/>
    <col min="2712" max="2712" width="1.85546875" style="25" customWidth="1"/>
    <col min="2713" max="2713" width="12.5703125" style="25" customWidth="1"/>
    <col min="2714" max="2714" width="1.85546875" style="25" customWidth="1"/>
    <col min="2715" max="2715" width="12.5703125" style="25" customWidth="1"/>
    <col min="2716" max="2716" width="1.85546875" style="25" customWidth="1"/>
    <col min="2717" max="2717" width="12.5703125" style="25" customWidth="1"/>
    <col min="2718" max="2718" width="1.85546875" style="25" customWidth="1"/>
    <col min="2719" max="2719" width="19.5703125" style="25" customWidth="1"/>
    <col min="2720" max="2721" width="12.5703125" style="25"/>
    <col min="2722" max="2722" width="1.85546875" style="25" customWidth="1"/>
    <col min="2723" max="2723" width="12.5703125" style="25"/>
    <col min="2724" max="2724" width="1.85546875" style="25" customWidth="1"/>
    <col min="2725" max="2725" width="12.5703125" style="25"/>
    <col min="2726" max="2726" width="1.85546875" style="25" customWidth="1"/>
    <col min="2727" max="2729" width="12.5703125" style="25"/>
    <col min="2730" max="2730" width="1.85546875" style="25" customWidth="1"/>
    <col min="2731" max="2731" width="12.5703125" style="25"/>
    <col min="2732" max="2732" width="1.85546875" style="25" customWidth="1"/>
    <col min="2733" max="2733" width="12.5703125" style="25"/>
    <col min="2734" max="2734" width="1.85546875" style="25" customWidth="1"/>
    <col min="2735" max="2950" width="12.5703125" style="25"/>
    <col min="2951" max="2951" width="2.7109375" style="25" customWidth="1"/>
    <col min="2952" max="2952" width="53.5703125" style="25" customWidth="1"/>
    <col min="2953" max="2953" width="12.5703125" style="25" customWidth="1"/>
    <col min="2954" max="2954" width="3.5703125" style="25" customWidth="1"/>
    <col min="2955" max="2955" width="12.5703125" style="25" customWidth="1"/>
    <col min="2956" max="2956" width="1.85546875" style="25" customWidth="1"/>
    <col min="2957" max="2957" width="12.5703125" style="25" customWidth="1"/>
    <col min="2958" max="2958" width="1.85546875" style="25" customWidth="1"/>
    <col min="2959" max="2959" width="12.5703125" style="25" customWidth="1"/>
    <col min="2960" max="2960" width="1.85546875" style="25" customWidth="1"/>
    <col min="2961" max="2961" width="12.5703125" style="25" customWidth="1"/>
    <col min="2962" max="2962" width="1.85546875" style="25" customWidth="1"/>
    <col min="2963" max="2963" width="19.5703125" style="25" customWidth="1"/>
    <col min="2964" max="2964" width="3.5703125" style="25" customWidth="1"/>
    <col min="2965" max="2965" width="12.5703125" style="25" customWidth="1"/>
    <col min="2966" max="2966" width="3.5703125" style="25" customWidth="1"/>
    <col min="2967" max="2967" width="12.5703125" style="25" customWidth="1"/>
    <col min="2968" max="2968" width="1.85546875" style="25" customWidth="1"/>
    <col min="2969" max="2969" width="12.5703125" style="25" customWidth="1"/>
    <col min="2970" max="2970" width="1.85546875" style="25" customWidth="1"/>
    <col min="2971" max="2971" width="12.5703125" style="25" customWidth="1"/>
    <col min="2972" max="2972" width="1.85546875" style="25" customWidth="1"/>
    <col min="2973" max="2973" width="12.5703125" style="25" customWidth="1"/>
    <col min="2974" max="2974" width="1.85546875" style="25" customWidth="1"/>
    <col min="2975" max="2975" width="19.5703125" style="25" customWidth="1"/>
    <col min="2976" max="2977" width="12.5703125" style="25"/>
    <col min="2978" max="2978" width="1.85546875" style="25" customWidth="1"/>
    <col min="2979" max="2979" width="12.5703125" style="25"/>
    <col min="2980" max="2980" width="1.85546875" style="25" customWidth="1"/>
    <col min="2981" max="2981" width="12.5703125" style="25"/>
    <col min="2982" max="2982" width="1.85546875" style="25" customWidth="1"/>
    <col min="2983" max="2985" width="12.5703125" style="25"/>
    <col min="2986" max="2986" width="1.85546875" style="25" customWidth="1"/>
    <col min="2987" max="2987" width="12.5703125" style="25"/>
    <col min="2988" max="2988" width="1.85546875" style="25" customWidth="1"/>
    <col min="2989" max="2989" width="12.5703125" style="25"/>
    <col min="2990" max="2990" width="1.85546875" style="25" customWidth="1"/>
    <col min="2991" max="3206" width="12.5703125" style="25"/>
    <col min="3207" max="3207" width="2.7109375" style="25" customWidth="1"/>
    <col min="3208" max="3208" width="53.5703125" style="25" customWidth="1"/>
    <col min="3209" max="3209" width="12.5703125" style="25" customWidth="1"/>
    <col min="3210" max="3210" width="3.5703125" style="25" customWidth="1"/>
    <col min="3211" max="3211" width="12.5703125" style="25" customWidth="1"/>
    <col min="3212" max="3212" width="1.85546875" style="25" customWidth="1"/>
    <col min="3213" max="3213" width="12.5703125" style="25" customWidth="1"/>
    <col min="3214" max="3214" width="1.85546875" style="25" customWidth="1"/>
    <col min="3215" max="3215" width="12.5703125" style="25" customWidth="1"/>
    <col min="3216" max="3216" width="1.85546875" style="25" customWidth="1"/>
    <col min="3217" max="3217" width="12.5703125" style="25" customWidth="1"/>
    <col min="3218" max="3218" width="1.85546875" style="25" customWidth="1"/>
    <col min="3219" max="3219" width="19.5703125" style="25" customWidth="1"/>
    <col min="3220" max="3220" width="3.5703125" style="25" customWidth="1"/>
    <col min="3221" max="3221" width="12.5703125" style="25" customWidth="1"/>
    <col min="3222" max="3222" width="3.5703125" style="25" customWidth="1"/>
    <col min="3223" max="3223" width="12.5703125" style="25" customWidth="1"/>
    <col min="3224" max="3224" width="1.85546875" style="25" customWidth="1"/>
    <col min="3225" max="3225" width="12.5703125" style="25" customWidth="1"/>
    <col min="3226" max="3226" width="1.85546875" style="25" customWidth="1"/>
    <col min="3227" max="3227" width="12.5703125" style="25" customWidth="1"/>
    <col min="3228" max="3228" width="1.85546875" style="25" customWidth="1"/>
    <col min="3229" max="3229" width="12.5703125" style="25" customWidth="1"/>
    <col min="3230" max="3230" width="1.85546875" style="25" customWidth="1"/>
    <col min="3231" max="3231" width="19.5703125" style="25" customWidth="1"/>
    <col min="3232" max="3233" width="12.5703125" style="25"/>
    <col min="3234" max="3234" width="1.85546875" style="25" customWidth="1"/>
    <col min="3235" max="3235" width="12.5703125" style="25"/>
    <col min="3236" max="3236" width="1.85546875" style="25" customWidth="1"/>
    <col min="3237" max="3237" width="12.5703125" style="25"/>
    <col min="3238" max="3238" width="1.85546875" style="25" customWidth="1"/>
    <col min="3239" max="3241" width="12.5703125" style="25"/>
    <col min="3242" max="3242" width="1.85546875" style="25" customWidth="1"/>
    <col min="3243" max="3243" width="12.5703125" style="25"/>
    <col min="3244" max="3244" width="1.85546875" style="25" customWidth="1"/>
    <col min="3245" max="3245" width="12.5703125" style="25"/>
    <col min="3246" max="3246" width="1.85546875" style="25" customWidth="1"/>
    <col min="3247" max="3462" width="12.5703125" style="25"/>
    <col min="3463" max="3463" width="2.7109375" style="25" customWidth="1"/>
    <col min="3464" max="3464" width="53.5703125" style="25" customWidth="1"/>
    <col min="3465" max="3465" width="12.5703125" style="25" customWidth="1"/>
    <col min="3466" max="3466" width="3.5703125" style="25" customWidth="1"/>
    <col min="3467" max="3467" width="12.5703125" style="25" customWidth="1"/>
    <col min="3468" max="3468" width="1.85546875" style="25" customWidth="1"/>
    <col min="3469" max="3469" width="12.5703125" style="25" customWidth="1"/>
    <col min="3470" max="3470" width="1.85546875" style="25" customWidth="1"/>
    <col min="3471" max="3471" width="12.5703125" style="25" customWidth="1"/>
    <col min="3472" max="3472" width="1.85546875" style="25" customWidth="1"/>
    <col min="3473" max="3473" width="12.5703125" style="25" customWidth="1"/>
    <col min="3474" max="3474" width="1.85546875" style="25" customWidth="1"/>
    <col min="3475" max="3475" width="19.5703125" style="25" customWidth="1"/>
    <col min="3476" max="3476" width="3.5703125" style="25" customWidth="1"/>
    <col min="3477" max="3477" width="12.5703125" style="25" customWidth="1"/>
    <col min="3478" max="3478" width="3.5703125" style="25" customWidth="1"/>
    <col min="3479" max="3479" width="12.5703125" style="25" customWidth="1"/>
    <col min="3480" max="3480" width="1.85546875" style="25" customWidth="1"/>
    <col min="3481" max="3481" width="12.5703125" style="25" customWidth="1"/>
    <col min="3482" max="3482" width="1.85546875" style="25" customWidth="1"/>
    <col min="3483" max="3483" width="12.5703125" style="25" customWidth="1"/>
    <col min="3484" max="3484" width="1.85546875" style="25" customWidth="1"/>
    <col min="3485" max="3485" width="12.5703125" style="25" customWidth="1"/>
    <col min="3486" max="3486" width="1.85546875" style="25" customWidth="1"/>
    <col min="3487" max="3487" width="19.5703125" style="25" customWidth="1"/>
    <col min="3488" max="3489" width="12.5703125" style="25"/>
    <col min="3490" max="3490" width="1.85546875" style="25" customWidth="1"/>
    <col min="3491" max="3491" width="12.5703125" style="25"/>
    <col min="3492" max="3492" width="1.85546875" style="25" customWidth="1"/>
    <col min="3493" max="3493" width="12.5703125" style="25"/>
    <col min="3494" max="3494" width="1.85546875" style="25" customWidth="1"/>
    <col min="3495" max="3497" width="12.5703125" style="25"/>
    <col min="3498" max="3498" width="1.85546875" style="25" customWidth="1"/>
    <col min="3499" max="3499" width="12.5703125" style="25"/>
    <col min="3500" max="3500" width="1.85546875" style="25" customWidth="1"/>
    <col min="3501" max="3501" width="12.5703125" style="25"/>
    <col min="3502" max="3502" width="1.85546875" style="25" customWidth="1"/>
    <col min="3503" max="3718" width="12.5703125" style="25"/>
    <col min="3719" max="3719" width="2.7109375" style="25" customWidth="1"/>
    <col min="3720" max="3720" width="53.5703125" style="25" customWidth="1"/>
    <col min="3721" max="3721" width="12.5703125" style="25" customWidth="1"/>
    <col min="3722" max="3722" width="3.5703125" style="25" customWidth="1"/>
    <col min="3723" max="3723" width="12.5703125" style="25" customWidth="1"/>
    <col min="3724" max="3724" width="1.85546875" style="25" customWidth="1"/>
    <col min="3725" max="3725" width="12.5703125" style="25" customWidth="1"/>
    <col min="3726" max="3726" width="1.85546875" style="25" customWidth="1"/>
    <col min="3727" max="3727" width="12.5703125" style="25" customWidth="1"/>
    <col min="3728" max="3728" width="1.85546875" style="25" customWidth="1"/>
    <col min="3729" max="3729" width="12.5703125" style="25" customWidth="1"/>
    <col min="3730" max="3730" width="1.85546875" style="25" customWidth="1"/>
    <col min="3731" max="3731" width="19.5703125" style="25" customWidth="1"/>
    <col min="3732" max="3732" width="3.5703125" style="25" customWidth="1"/>
    <col min="3733" max="3733" width="12.5703125" style="25" customWidth="1"/>
    <col min="3734" max="3734" width="3.5703125" style="25" customWidth="1"/>
    <col min="3735" max="3735" width="12.5703125" style="25" customWidth="1"/>
    <col min="3736" max="3736" width="1.85546875" style="25" customWidth="1"/>
    <col min="3737" max="3737" width="12.5703125" style="25" customWidth="1"/>
    <col min="3738" max="3738" width="1.85546875" style="25" customWidth="1"/>
    <col min="3739" max="3739" width="12.5703125" style="25" customWidth="1"/>
    <col min="3740" max="3740" width="1.85546875" style="25" customWidth="1"/>
    <col min="3741" max="3741" width="12.5703125" style="25" customWidth="1"/>
    <col min="3742" max="3742" width="1.85546875" style="25" customWidth="1"/>
    <col min="3743" max="3743" width="19.5703125" style="25" customWidth="1"/>
    <col min="3744" max="3745" width="12.5703125" style="25"/>
    <col min="3746" max="3746" width="1.85546875" style="25" customWidth="1"/>
    <col min="3747" max="3747" width="12.5703125" style="25"/>
    <col min="3748" max="3748" width="1.85546875" style="25" customWidth="1"/>
    <col min="3749" max="3749" width="12.5703125" style="25"/>
    <col min="3750" max="3750" width="1.85546875" style="25" customWidth="1"/>
    <col min="3751" max="3753" width="12.5703125" style="25"/>
    <col min="3754" max="3754" width="1.85546875" style="25" customWidth="1"/>
    <col min="3755" max="3755" width="12.5703125" style="25"/>
    <col min="3756" max="3756" width="1.85546875" style="25" customWidth="1"/>
    <col min="3757" max="3757" width="12.5703125" style="25"/>
    <col min="3758" max="3758" width="1.85546875" style="25" customWidth="1"/>
    <col min="3759" max="3974" width="12.5703125" style="25"/>
    <col min="3975" max="3975" width="2.7109375" style="25" customWidth="1"/>
    <col min="3976" max="3976" width="53.5703125" style="25" customWidth="1"/>
    <col min="3977" max="3977" width="12.5703125" style="25" customWidth="1"/>
    <col min="3978" max="3978" width="3.5703125" style="25" customWidth="1"/>
    <col min="3979" max="3979" width="12.5703125" style="25" customWidth="1"/>
    <col min="3980" max="3980" width="1.85546875" style="25" customWidth="1"/>
    <col min="3981" max="3981" width="12.5703125" style="25" customWidth="1"/>
    <col min="3982" max="3982" width="1.85546875" style="25" customWidth="1"/>
    <col min="3983" max="3983" width="12.5703125" style="25" customWidth="1"/>
    <col min="3984" max="3984" width="1.85546875" style="25" customWidth="1"/>
    <col min="3985" max="3985" width="12.5703125" style="25" customWidth="1"/>
    <col min="3986" max="3986" width="1.85546875" style="25" customWidth="1"/>
    <col min="3987" max="3987" width="19.5703125" style="25" customWidth="1"/>
    <col min="3988" max="3988" width="3.5703125" style="25" customWidth="1"/>
    <col min="3989" max="3989" width="12.5703125" style="25" customWidth="1"/>
    <col min="3990" max="3990" width="3.5703125" style="25" customWidth="1"/>
    <col min="3991" max="3991" width="12.5703125" style="25" customWidth="1"/>
    <col min="3992" max="3992" width="1.85546875" style="25" customWidth="1"/>
    <col min="3993" max="3993" width="12.5703125" style="25" customWidth="1"/>
    <col min="3994" max="3994" width="1.85546875" style="25" customWidth="1"/>
    <col min="3995" max="3995" width="12.5703125" style="25" customWidth="1"/>
    <col min="3996" max="3996" width="1.85546875" style="25" customWidth="1"/>
    <col min="3997" max="3997" width="12.5703125" style="25" customWidth="1"/>
    <col min="3998" max="3998" width="1.85546875" style="25" customWidth="1"/>
    <col min="3999" max="3999" width="19.5703125" style="25" customWidth="1"/>
    <col min="4000" max="4001" width="12.5703125" style="25"/>
    <col min="4002" max="4002" width="1.85546875" style="25" customWidth="1"/>
    <col min="4003" max="4003" width="12.5703125" style="25"/>
    <col min="4004" max="4004" width="1.85546875" style="25" customWidth="1"/>
    <col min="4005" max="4005" width="12.5703125" style="25"/>
    <col min="4006" max="4006" width="1.85546875" style="25" customWidth="1"/>
    <col min="4007" max="4009" width="12.5703125" style="25"/>
    <col min="4010" max="4010" width="1.85546875" style="25" customWidth="1"/>
    <col min="4011" max="4011" width="12.5703125" style="25"/>
    <col min="4012" max="4012" width="1.85546875" style="25" customWidth="1"/>
    <col min="4013" max="4013" width="12.5703125" style="25"/>
    <col min="4014" max="4014" width="1.85546875" style="25" customWidth="1"/>
    <col min="4015" max="4230" width="12.5703125" style="25"/>
    <col min="4231" max="4231" width="2.7109375" style="25" customWidth="1"/>
    <col min="4232" max="4232" width="53.5703125" style="25" customWidth="1"/>
    <col min="4233" max="4233" width="12.5703125" style="25" customWidth="1"/>
    <col min="4234" max="4234" width="3.5703125" style="25" customWidth="1"/>
    <col min="4235" max="4235" width="12.5703125" style="25" customWidth="1"/>
    <col min="4236" max="4236" width="1.85546875" style="25" customWidth="1"/>
    <col min="4237" max="4237" width="12.5703125" style="25" customWidth="1"/>
    <col min="4238" max="4238" width="1.85546875" style="25" customWidth="1"/>
    <col min="4239" max="4239" width="12.5703125" style="25" customWidth="1"/>
    <col min="4240" max="4240" width="1.85546875" style="25" customWidth="1"/>
    <col min="4241" max="4241" width="12.5703125" style="25" customWidth="1"/>
    <col min="4242" max="4242" width="1.85546875" style="25" customWidth="1"/>
    <col min="4243" max="4243" width="19.5703125" style="25" customWidth="1"/>
    <col min="4244" max="4244" width="3.5703125" style="25" customWidth="1"/>
    <col min="4245" max="4245" width="12.5703125" style="25" customWidth="1"/>
    <col min="4246" max="4246" width="3.5703125" style="25" customWidth="1"/>
    <col min="4247" max="4247" width="12.5703125" style="25" customWidth="1"/>
    <col min="4248" max="4248" width="1.85546875" style="25" customWidth="1"/>
    <col min="4249" max="4249" width="12.5703125" style="25" customWidth="1"/>
    <col min="4250" max="4250" width="1.85546875" style="25" customWidth="1"/>
    <col min="4251" max="4251" width="12.5703125" style="25" customWidth="1"/>
    <col min="4252" max="4252" width="1.85546875" style="25" customWidth="1"/>
    <col min="4253" max="4253" width="12.5703125" style="25" customWidth="1"/>
    <col min="4254" max="4254" width="1.85546875" style="25" customWidth="1"/>
    <col min="4255" max="4255" width="19.5703125" style="25" customWidth="1"/>
    <col min="4256" max="4257" width="12.5703125" style="25"/>
    <col min="4258" max="4258" width="1.85546875" style="25" customWidth="1"/>
    <col min="4259" max="4259" width="12.5703125" style="25"/>
    <col min="4260" max="4260" width="1.85546875" style="25" customWidth="1"/>
    <col min="4261" max="4261" width="12.5703125" style="25"/>
    <col min="4262" max="4262" width="1.85546875" style="25" customWidth="1"/>
    <col min="4263" max="4265" width="12.5703125" style="25"/>
    <col min="4266" max="4266" width="1.85546875" style="25" customWidth="1"/>
    <col min="4267" max="4267" width="12.5703125" style="25"/>
    <col min="4268" max="4268" width="1.85546875" style="25" customWidth="1"/>
    <col min="4269" max="4269" width="12.5703125" style="25"/>
    <col min="4270" max="4270" width="1.85546875" style="25" customWidth="1"/>
    <col min="4271" max="4486" width="12.5703125" style="25"/>
    <col min="4487" max="4487" width="2.7109375" style="25" customWidth="1"/>
    <col min="4488" max="4488" width="53.5703125" style="25" customWidth="1"/>
    <col min="4489" max="4489" width="12.5703125" style="25" customWidth="1"/>
    <col min="4490" max="4490" width="3.5703125" style="25" customWidth="1"/>
    <col min="4491" max="4491" width="12.5703125" style="25" customWidth="1"/>
    <col min="4492" max="4492" width="1.85546875" style="25" customWidth="1"/>
    <col min="4493" max="4493" width="12.5703125" style="25" customWidth="1"/>
    <col min="4494" max="4494" width="1.85546875" style="25" customWidth="1"/>
    <col min="4495" max="4495" width="12.5703125" style="25" customWidth="1"/>
    <col min="4496" max="4496" width="1.85546875" style="25" customWidth="1"/>
    <col min="4497" max="4497" width="12.5703125" style="25" customWidth="1"/>
    <col min="4498" max="4498" width="1.85546875" style="25" customWidth="1"/>
    <col min="4499" max="4499" width="19.5703125" style="25" customWidth="1"/>
    <col min="4500" max="4500" width="3.5703125" style="25" customWidth="1"/>
    <col min="4501" max="4501" width="12.5703125" style="25" customWidth="1"/>
    <col min="4502" max="4502" width="3.5703125" style="25" customWidth="1"/>
    <col min="4503" max="4503" width="12.5703125" style="25" customWidth="1"/>
    <col min="4504" max="4504" width="1.85546875" style="25" customWidth="1"/>
    <col min="4505" max="4505" width="12.5703125" style="25" customWidth="1"/>
    <col min="4506" max="4506" width="1.85546875" style="25" customWidth="1"/>
    <col min="4507" max="4507" width="12.5703125" style="25" customWidth="1"/>
    <col min="4508" max="4508" width="1.85546875" style="25" customWidth="1"/>
    <col min="4509" max="4509" width="12.5703125" style="25" customWidth="1"/>
    <col min="4510" max="4510" width="1.85546875" style="25" customWidth="1"/>
    <col min="4511" max="4511" width="19.5703125" style="25" customWidth="1"/>
    <col min="4512" max="4513" width="12.5703125" style="25"/>
    <col min="4514" max="4514" width="1.85546875" style="25" customWidth="1"/>
    <col min="4515" max="4515" width="12.5703125" style="25"/>
    <col min="4516" max="4516" width="1.85546875" style="25" customWidth="1"/>
    <col min="4517" max="4517" width="12.5703125" style="25"/>
    <col min="4518" max="4518" width="1.85546875" style="25" customWidth="1"/>
    <col min="4519" max="4521" width="12.5703125" style="25"/>
    <col min="4522" max="4522" width="1.85546875" style="25" customWidth="1"/>
    <col min="4523" max="4523" width="12.5703125" style="25"/>
    <col min="4524" max="4524" width="1.85546875" style="25" customWidth="1"/>
    <col min="4525" max="4525" width="12.5703125" style="25"/>
    <col min="4526" max="4526" width="1.85546875" style="25" customWidth="1"/>
    <col min="4527" max="4742" width="12.5703125" style="25"/>
    <col min="4743" max="4743" width="2.7109375" style="25" customWidth="1"/>
    <col min="4744" max="4744" width="53.5703125" style="25" customWidth="1"/>
    <col min="4745" max="4745" width="12.5703125" style="25" customWidth="1"/>
    <col min="4746" max="4746" width="3.5703125" style="25" customWidth="1"/>
    <col min="4747" max="4747" width="12.5703125" style="25" customWidth="1"/>
    <col min="4748" max="4748" width="1.85546875" style="25" customWidth="1"/>
    <col min="4749" max="4749" width="12.5703125" style="25" customWidth="1"/>
    <col min="4750" max="4750" width="1.85546875" style="25" customWidth="1"/>
    <col min="4751" max="4751" width="12.5703125" style="25" customWidth="1"/>
    <col min="4752" max="4752" width="1.85546875" style="25" customWidth="1"/>
    <col min="4753" max="4753" width="12.5703125" style="25" customWidth="1"/>
    <col min="4754" max="4754" width="1.85546875" style="25" customWidth="1"/>
    <col min="4755" max="4755" width="19.5703125" style="25" customWidth="1"/>
    <col min="4756" max="4756" width="3.5703125" style="25" customWidth="1"/>
    <col min="4757" max="4757" width="12.5703125" style="25" customWidth="1"/>
    <col min="4758" max="4758" width="3.5703125" style="25" customWidth="1"/>
    <col min="4759" max="4759" width="12.5703125" style="25" customWidth="1"/>
    <col min="4760" max="4760" width="1.85546875" style="25" customWidth="1"/>
    <col min="4761" max="4761" width="12.5703125" style="25" customWidth="1"/>
    <col min="4762" max="4762" width="1.85546875" style="25" customWidth="1"/>
    <col min="4763" max="4763" width="12.5703125" style="25" customWidth="1"/>
    <col min="4764" max="4764" width="1.85546875" style="25" customWidth="1"/>
    <col min="4765" max="4765" width="12.5703125" style="25" customWidth="1"/>
    <col min="4766" max="4766" width="1.85546875" style="25" customWidth="1"/>
    <col min="4767" max="4767" width="19.5703125" style="25" customWidth="1"/>
    <col min="4768" max="4769" width="12.5703125" style="25"/>
    <col min="4770" max="4770" width="1.85546875" style="25" customWidth="1"/>
    <col min="4771" max="4771" width="12.5703125" style="25"/>
    <col min="4772" max="4772" width="1.85546875" style="25" customWidth="1"/>
    <col min="4773" max="4773" width="12.5703125" style="25"/>
    <col min="4774" max="4774" width="1.85546875" style="25" customWidth="1"/>
    <col min="4775" max="4777" width="12.5703125" style="25"/>
    <col min="4778" max="4778" width="1.85546875" style="25" customWidth="1"/>
    <col min="4779" max="4779" width="12.5703125" style="25"/>
    <col min="4780" max="4780" width="1.85546875" style="25" customWidth="1"/>
    <col min="4781" max="4781" width="12.5703125" style="25"/>
    <col min="4782" max="4782" width="1.85546875" style="25" customWidth="1"/>
    <col min="4783" max="4998" width="12.5703125" style="25"/>
    <col min="4999" max="4999" width="2.7109375" style="25" customWidth="1"/>
    <col min="5000" max="5000" width="53.5703125" style="25" customWidth="1"/>
    <col min="5001" max="5001" width="12.5703125" style="25" customWidth="1"/>
    <col min="5002" max="5002" width="3.5703125" style="25" customWidth="1"/>
    <col min="5003" max="5003" width="12.5703125" style="25" customWidth="1"/>
    <col min="5004" max="5004" width="1.85546875" style="25" customWidth="1"/>
    <col min="5005" max="5005" width="12.5703125" style="25" customWidth="1"/>
    <col min="5006" max="5006" width="1.85546875" style="25" customWidth="1"/>
    <col min="5007" max="5007" width="12.5703125" style="25" customWidth="1"/>
    <col min="5008" max="5008" width="1.85546875" style="25" customWidth="1"/>
    <col min="5009" max="5009" width="12.5703125" style="25" customWidth="1"/>
    <col min="5010" max="5010" width="1.85546875" style="25" customWidth="1"/>
    <col min="5011" max="5011" width="19.5703125" style="25" customWidth="1"/>
    <col min="5012" max="5012" width="3.5703125" style="25" customWidth="1"/>
    <col min="5013" max="5013" width="12.5703125" style="25" customWidth="1"/>
    <col min="5014" max="5014" width="3.5703125" style="25" customWidth="1"/>
    <col min="5015" max="5015" width="12.5703125" style="25" customWidth="1"/>
    <col min="5016" max="5016" width="1.85546875" style="25" customWidth="1"/>
    <col min="5017" max="5017" width="12.5703125" style="25" customWidth="1"/>
    <col min="5018" max="5018" width="1.85546875" style="25" customWidth="1"/>
    <col min="5019" max="5019" width="12.5703125" style="25" customWidth="1"/>
    <col min="5020" max="5020" width="1.85546875" style="25" customWidth="1"/>
    <col min="5021" max="5021" width="12.5703125" style="25" customWidth="1"/>
    <col min="5022" max="5022" width="1.85546875" style="25" customWidth="1"/>
    <col min="5023" max="5023" width="19.5703125" style="25" customWidth="1"/>
    <col min="5024" max="5025" width="12.5703125" style="25"/>
    <col min="5026" max="5026" width="1.85546875" style="25" customWidth="1"/>
    <col min="5027" max="5027" width="12.5703125" style="25"/>
    <col min="5028" max="5028" width="1.85546875" style="25" customWidth="1"/>
    <col min="5029" max="5029" width="12.5703125" style="25"/>
    <col min="5030" max="5030" width="1.85546875" style="25" customWidth="1"/>
    <col min="5031" max="5033" width="12.5703125" style="25"/>
    <col min="5034" max="5034" width="1.85546875" style="25" customWidth="1"/>
    <col min="5035" max="5035" width="12.5703125" style="25"/>
    <col min="5036" max="5036" width="1.85546875" style="25" customWidth="1"/>
    <col min="5037" max="5037" width="12.5703125" style="25"/>
    <col min="5038" max="5038" width="1.85546875" style="25" customWidth="1"/>
    <col min="5039" max="5254" width="12.5703125" style="25"/>
    <col min="5255" max="5255" width="2.7109375" style="25" customWidth="1"/>
    <col min="5256" max="5256" width="53.5703125" style="25" customWidth="1"/>
    <col min="5257" max="5257" width="12.5703125" style="25" customWidth="1"/>
    <col min="5258" max="5258" width="3.5703125" style="25" customWidth="1"/>
    <col min="5259" max="5259" width="12.5703125" style="25" customWidth="1"/>
    <col min="5260" max="5260" width="1.85546875" style="25" customWidth="1"/>
    <col min="5261" max="5261" width="12.5703125" style="25" customWidth="1"/>
    <col min="5262" max="5262" width="1.85546875" style="25" customWidth="1"/>
    <col min="5263" max="5263" width="12.5703125" style="25" customWidth="1"/>
    <col min="5264" max="5264" width="1.85546875" style="25" customWidth="1"/>
    <col min="5265" max="5265" width="12.5703125" style="25" customWidth="1"/>
    <col min="5266" max="5266" width="1.85546875" style="25" customWidth="1"/>
    <col min="5267" max="5267" width="19.5703125" style="25" customWidth="1"/>
    <col min="5268" max="5268" width="3.5703125" style="25" customWidth="1"/>
    <col min="5269" max="5269" width="12.5703125" style="25" customWidth="1"/>
    <col min="5270" max="5270" width="3.5703125" style="25" customWidth="1"/>
    <col min="5271" max="5271" width="12.5703125" style="25" customWidth="1"/>
    <col min="5272" max="5272" width="1.85546875" style="25" customWidth="1"/>
    <col min="5273" max="5273" width="12.5703125" style="25" customWidth="1"/>
    <col min="5274" max="5274" width="1.85546875" style="25" customWidth="1"/>
    <col min="5275" max="5275" width="12.5703125" style="25" customWidth="1"/>
    <col min="5276" max="5276" width="1.85546875" style="25" customWidth="1"/>
    <col min="5277" max="5277" width="12.5703125" style="25" customWidth="1"/>
    <col min="5278" max="5278" width="1.85546875" style="25" customWidth="1"/>
    <col min="5279" max="5279" width="19.5703125" style="25" customWidth="1"/>
    <col min="5280" max="5281" width="12.5703125" style="25"/>
    <col min="5282" max="5282" width="1.85546875" style="25" customWidth="1"/>
    <col min="5283" max="5283" width="12.5703125" style="25"/>
    <col min="5284" max="5284" width="1.85546875" style="25" customWidth="1"/>
    <col min="5285" max="5285" width="12.5703125" style="25"/>
    <col min="5286" max="5286" width="1.85546875" style="25" customWidth="1"/>
    <col min="5287" max="5289" width="12.5703125" style="25"/>
    <col min="5290" max="5290" width="1.85546875" style="25" customWidth="1"/>
    <col min="5291" max="5291" width="12.5703125" style="25"/>
    <col min="5292" max="5292" width="1.85546875" style="25" customWidth="1"/>
    <col min="5293" max="5293" width="12.5703125" style="25"/>
    <col min="5294" max="5294" width="1.85546875" style="25" customWidth="1"/>
    <col min="5295" max="5510" width="12.5703125" style="25"/>
    <col min="5511" max="5511" width="2.7109375" style="25" customWidth="1"/>
    <col min="5512" max="5512" width="53.5703125" style="25" customWidth="1"/>
    <col min="5513" max="5513" width="12.5703125" style="25" customWidth="1"/>
    <col min="5514" max="5514" width="3.5703125" style="25" customWidth="1"/>
    <col min="5515" max="5515" width="12.5703125" style="25" customWidth="1"/>
    <col min="5516" max="5516" width="1.85546875" style="25" customWidth="1"/>
    <col min="5517" max="5517" width="12.5703125" style="25" customWidth="1"/>
    <col min="5518" max="5518" width="1.85546875" style="25" customWidth="1"/>
    <col min="5519" max="5519" width="12.5703125" style="25" customWidth="1"/>
    <col min="5520" max="5520" width="1.85546875" style="25" customWidth="1"/>
    <col min="5521" max="5521" width="12.5703125" style="25" customWidth="1"/>
    <col min="5522" max="5522" width="1.85546875" style="25" customWidth="1"/>
    <col min="5523" max="5523" width="19.5703125" style="25" customWidth="1"/>
    <col min="5524" max="5524" width="3.5703125" style="25" customWidth="1"/>
    <col min="5525" max="5525" width="12.5703125" style="25" customWidth="1"/>
    <col min="5526" max="5526" width="3.5703125" style="25" customWidth="1"/>
    <col min="5527" max="5527" width="12.5703125" style="25" customWidth="1"/>
    <col min="5528" max="5528" width="1.85546875" style="25" customWidth="1"/>
    <col min="5529" max="5529" width="12.5703125" style="25" customWidth="1"/>
    <col min="5530" max="5530" width="1.85546875" style="25" customWidth="1"/>
    <col min="5531" max="5531" width="12.5703125" style="25" customWidth="1"/>
    <col min="5532" max="5532" width="1.85546875" style="25" customWidth="1"/>
    <col min="5533" max="5533" width="12.5703125" style="25" customWidth="1"/>
    <col min="5534" max="5534" width="1.85546875" style="25" customWidth="1"/>
    <col min="5535" max="5535" width="19.5703125" style="25" customWidth="1"/>
    <col min="5536" max="5537" width="12.5703125" style="25"/>
    <col min="5538" max="5538" width="1.85546875" style="25" customWidth="1"/>
    <col min="5539" max="5539" width="12.5703125" style="25"/>
    <col min="5540" max="5540" width="1.85546875" style="25" customWidth="1"/>
    <col min="5541" max="5541" width="12.5703125" style="25"/>
    <col min="5542" max="5542" width="1.85546875" style="25" customWidth="1"/>
    <col min="5543" max="5545" width="12.5703125" style="25"/>
    <col min="5546" max="5546" width="1.85546875" style="25" customWidth="1"/>
    <col min="5547" max="5547" width="12.5703125" style="25"/>
    <col min="5548" max="5548" width="1.85546875" style="25" customWidth="1"/>
    <col min="5549" max="5549" width="12.5703125" style="25"/>
    <col min="5550" max="5550" width="1.85546875" style="25" customWidth="1"/>
    <col min="5551" max="5766" width="12.5703125" style="25"/>
    <col min="5767" max="5767" width="2.7109375" style="25" customWidth="1"/>
    <col min="5768" max="5768" width="53.5703125" style="25" customWidth="1"/>
    <col min="5769" max="5769" width="12.5703125" style="25" customWidth="1"/>
    <col min="5770" max="5770" width="3.5703125" style="25" customWidth="1"/>
    <col min="5771" max="5771" width="12.5703125" style="25" customWidth="1"/>
    <col min="5772" max="5772" width="1.85546875" style="25" customWidth="1"/>
    <col min="5773" max="5773" width="12.5703125" style="25" customWidth="1"/>
    <col min="5774" max="5774" width="1.85546875" style="25" customWidth="1"/>
    <col min="5775" max="5775" width="12.5703125" style="25" customWidth="1"/>
    <col min="5776" max="5776" width="1.85546875" style="25" customWidth="1"/>
    <col min="5777" max="5777" width="12.5703125" style="25" customWidth="1"/>
    <col min="5778" max="5778" width="1.85546875" style="25" customWidth="1"/>
    <col min="5779" max="5779" width="19.5703125" style="25" customWidth="1"/>
    <col min="5780" max="5780" width="3.5703125" style="25" customWidth="1"/>
    <col min="5781" max="5781" width="12.5703125" style="25" customWidth="1"/>
    <col min="5782" max="5782" width="3.5703125" style="25" customWidth="1"/>
    <col min="5783" max="5783" width="12.5703125" style="25" customWidth="1"/>
    <col min="5784" max="5784" width="1.85546875" style="25" customWidth="1"/>
    <col min="5785" max="5785" width="12.5703125" style="25" customWidth="1"/>
    <col min="5786" max="5786" width="1.85546875" style="25" customWidth="1"/>
    <col min="5787" max="5787" width="12.5703125" style="25" customWidth="1"/>
    <col min="5788" max="5788" width="1.85546875" style="25" customWidth="1"/>
    <col min="5789" max="5789" width="12.5703125" style="25" customWidth="1"/>
    <col min="5790" max="5790" width="1.85546875" style="25" customWidth="1"/>
    <col min="5791" max="5791" width="19.5703125" style="25" customWidth="1"/>
    <col min="5792" max="5793" width="12.5703125" style="25"/>
    <col min="5794" max="5794" width="1.85546875" style="25" customWidth="1"/>
    <col min="5795" max="5795" width="12.5703125" style="25"/>
    <col min="5796" max="5796" width="1.85546875" style="25" customWidth="1"/>
    <col min="5797" max="5797" width="12.5703125" style="25"/>
    <col min="5798" max="5798" width="1.85546875" style="25" customWidth="1"/>
    <col min="5799" max="5801" width="12.5703125" style="25"/>
    <col min="5802" max="5802" width="1.85546875" style="25" customWidth="1"/>
    <col min="5803" max="5803" width="12.5703125" style="25"/>
    <col min="5804" max="5804" width="1.85546875" style="25" customWidth="1"/>
    <col min="5805" max="5805" width="12.5703125" style="25"/>
    <col min="5806" max="5806" width="1.85546875" style="25" customWidth="1"/>
    <col min="5807" max="6022" width="12.5703125" style="25"/>
    <col min="6023" max="6023" width="2.7109375" style="25" customWidth="1"/>
    <col min="6024" max="6024" width="53.5703125" style="25" customWidth="1"/>
    <col min="6025" max="6025" width="12.5703125" style="25" customWidth="1"/>
    <col min="6026" max="6026" width="3.5703125" style="25" customWidth="1"/>
    <col min="6027" max="6027" width="12.5703125" style="25" customWidth="1"/>
    <col min="6028" max="6028" width="1.85546875" style="25" customWidth="1"/>
    <col min="6029" max="6029" width="12.5703125" style="25" customWidth="1"/>
    <col min="6030" max="6030" width="1.85546875" style="25" customWidth="1"/>
    <col min="6031" max="6031" width="12.5703125" style="25" customWidth="1"/>
    <col min="6032" max="6032" width="1.85546875" style="25" customWidth="1"/>
    <col min="6033" max="6033" width="12.5703125" style="25" customWidth="1"/>
    <col min="6034" max="6034" width="1.85546875" style="25" customWidth="1"/>
    <col min="6035" max="6035" width="19.5703125" style="25" customWidth="1"/>
    <col min="6036" max="6036" width="3.5703125" style="25" customWidth="1"/>
    <col min="6037" max="6037" width="12.5703125" style="25" customWidth="1"/>
    <col min="6038" max="6038" width="3.5703125" style="25" customWidth="1"/>
    <col min="6039" max="6039" width="12.5703125" style="25" customWidth="1"/>
    <col min="6040" max="6040" width="1.85546875" style="25" customWidth="1"/>
    <col min="6041" max="6041" width="12.5703125" style="25" customWidth="1"/>
    <col min="6042" max="6042" width="1.85546875" style="25" customWidth="1"/>
    <col min="6043" max="6043" width="12.5703125" style="25" customWidth="1"/>
    <col min="6044" max="6044" width="1.85546875" style="25" customWidth="1"/>
    <col min="6045" max="6045" width="12.5703125" style="25" customWidth="1"/>
    <col min="6046" max="6046" width="1.85546875" style="25" customWidth="1"/>
    <col min="6047" max="6047" width="19.5703125" style="25" customWidth="1"/>
    <col min="6048" max="6049" width="12.5703125" style="25"/>
    <col min="6050" max="6050" width="1.85546875" style="25" customWidth="1"/>
    <col min="6051" max="6051" width="12.5703125" style="25"/>
    <col min="6052" max="6052" width="1.85546875" style="25" customWidth="1"/>
    <col min="6053" max="6053" width="12.5703125" style="25"/>
    <col min="6054" max="6054" width="1.85546875" style="25" customWidth="1"/>
    <col min="6055" max="6057" width="12.5703125" style="25"/>
    <col min="6058" max="6058" width="1.85546875" style="25" customWidth="1"/>
    <col min="6059" max="6059" width="12.5703125" style="25"/>
    <col min="6060" max="6060" width="1.85546875" style="25" customWidth="1"/>
    <col min="6061" max="6061" width="12.5703125" style="25"/>
    <col min="6062" max="6062" width="1.85546875" style="25" customWidth="1"/>
    <col min="6063" max="6278" width="12.5703125" style="25"/>
    <col min="6279" max="6279" width="2.7109375" style="25" customWidth="1"/>
    <col min="6280" max="6280" width="53.5703125" style="25" customWidth="1"/>
    <col min="6281" max="6281" width="12.5703125" style="25" customWidth="1"/>
    <col min="6282" max="6282" width="3.5703125" style="25" customWidth="1"/>
    <col min="6283" max="6283" width="12.5703125" style="25" customWidth="1"/>
    <col min="6284" max="6284" width="1.85546875" style="25" customWidth="1"/>
    <col min="6285" max="6285" width="12.5703125" style="25" customWidth="1"/>
    <col min="6286" max="6286" width="1.85546875" style="25" customWidth="1"/>
    <col min="6287" max="6287" width="12.5703125" style="25" customWidth="1"/>
    <col min="6288" max="6288" width="1.85546875" style="25" customWidth="1"/>
    <col min="6289" max="6289" width="12.5703125" style="25" customWidth="1"/>
    <col min="6290" max="6290" width="1.85546875" style="25" customWidth="1"/>
    <col min="6291" max="6291" width="19.5703125" style="25" customWidth="1"/>
    <col min="6292" max="6292" width="3.5703125" style="25" customWidth="1"/>
    <col min="6293" max="6293" width="12.5703125" style="25" customWidth="1"/>
    <col min="6294" max="6294" width="3.5703125" style="25" customWidth="1"/>
    <col min="6295" max="6295" width="12.5703125" style="25" customWidth="1"/>
    <col min="6296" max="6296" width="1.85546875" style="25" customWidth="1"/>
    <col min="6297" max="6297" width="12.5703125" style="25" customWidth="1"/>
    <col min="6298" max="6298" width="1.85546875" style="25" customWidth="1"/>
    <col min="6299" max="6299" width="12.5703125" style="25" customWidth="1"/>
    <col min="6300" max="6300" width="1.85546875" style="25" customWidth="1"/>
    <col min="6301" max="6301" width="12.5703125" style="25" customWidth="1"/>
    <col min="6302" max="6302" width="1.85546875" style="25" customWidth="1"/>
    <col min="6303" max="6303" width="19.5703125" style="25" customWidth="1"/>
    <col min="6304" max="6305" width="12.5703125" style="25"/>
    <col min="6306" max="6306" width="1.85546875" style="25" customWidth="1"/>
    <col min="6307" max="6307" width="12.5703125" style="25"/>
    <col min="6308" max="6308" width="1.85546875" style="25" customWidth="1"/>
    <col min="6309" max="6309" width="12.5703125" style="25"/>
    <col min="6310" max="6310" width="1.85546875" style="25" customWidth="1"/>
    <col min="6311" max="6313" width="12.5703125" style="25"/>
    <col min="6314" max="6314" width="1.85546875" style="25" customWidth="1"/>
    <col min="6315" max="6315" width="12.5703125" style="25"/>
    <col min="6316" max="6316" width="1.85546875" style="25" customWidth="1"/>
    <col min="6317" max="6317" width="12.5703125" style="25"/>
    <col min="6318" max="6318" width="1.85546875" style="25" customWidth="1"/>
    <col min="6319" max="6534" width="12.5703125" style="25"/>
    <col min="6535" max="6535" width="2.7109375" style="25" customWidth="1"/>
    <col min="6536" max="6536" width="53.5703125" style="25" customWidth="1"/>
    <col min="6537" max="6537" width="12.5703125" style="25" customWidth="1"/>
    <col min="6538" max="6538" width="3.5703125" style="25" customWidth="1"/>
    <col min="6539" max="6539" width="12.5703125" style="25" customWidth="1"/>
    <col min="6540" max="6540" width="1.85546875" style="25" customWidth="1"/>
    <col min="6541" max="6541" width="12.5703125" style="25" customWidth="1"/>
    <col min="6542" max="6542" width="1.85546875" style="25" customWidth="1"/>
    <col min="6543" max="6543" width="12.5703125" style="25" customWidth="1"/>
    <col min="6544" max="6544" width="1.85546875" style="25" customWidth="1"/>
    <col min="6545" max="6545" width="12.5703125" style="25" customWidth="1"/>
    <col min="6546" max="6546" width="1.85546875" style="25" customWidth="1"/>
    <col min="6547" max="6547" width="19.5703125" style="25" customWidth="1"/>
    <col min="6548" max="6548" width="3.5703125" style="25" customWidth="1"/>
    <col min="6549" max="6549" width="12.5703125" style="25" customWidth="1"/>
    <col min="6550" max="6550" width="3.5703125" style="25" customWidth="1"/>
    <col min="6551" max="6551" width="12.5703125" style="25" customWidth="1"/>
    <col min="6552" max="6552" width="1.85546875" style="25" customWidth="1"/>
    <col min="6553" max="6553" width="12.5703125" style="25" customWidth="1"/>
    <col min="6554" max="6554" width="1.85546875" style="25" customWidth="1"/>
    <col min="6555" max="6555" width="12.5703125" style="25" customWidth="1"/>
    <col min="6556" max="6556" width="1.85546875" style="25" customWidth="1"/>
    <col min="6557" max="6557" width="12.5703125" style="25" customWidth="1"/>
    <col min="6558" max="6558" width="1.85546875" style="25" customWidth="1"/>
    <col min="6559" max="6559" width="19.5703125" style="25" customWidth="1"/>
    <col min="6560" max="6561" width="12.5703125" style="25"/>
    <col min="6562" max="6562" width="1.85546875" style="25" customWidth="1"/>
    <col min="6563" max="6563" width="12.5703125" style="25"/>
    <col min="6564" max="6564" width="1.85546875" style="25" customWidth="1"/>
    <col min="6565" max="6565" width="12.5703125" style="25"/>
    <col min="6566" max="6566" width="1.85546875" style="25" customWidth="1"/>
    <col min="6567" max="6569" width="12.5703125" style="25"/>
    <col min="6570" max="6570" width="1.85546875" style="25" customWidth="1"/>
    <col min="6571" max="6571" width="12.5703125" style="25"/>
    <col min="6572" max="6572" width="1.85546875" style="25" customWidth="1"/>
    <col min="6573" max="6573" width="12.5703125" style="25"/>
    <col min="6574" max="6574" width="1.85546875" style="25" customWidth="1"/>
    <col min="6575" max="6790" width="12.5703125" style="25"/>
    <col min="6791" max="6791" width="2.7109375" style="25" customWidth="1"/>
    <col min="6792" max="6792" width="53.5703125" style="25" customWidth="1"/>
    <col min="6793" max="6793" width="12.5703125" style="25" customWidth="1"/>
    <col min="6794" max="6794" width="3.5703125" style="25" customWidth="1"/>
    <col min="6795" max="6795" width="12.5703125" style="25" customWidth="1"/>
    <col min="6796" max="6796" width="1.85546875" style="25" customWidth="1"/>
    <col min="6797" max="6797" width="12.5703125" style="25" customWidth="1"/>
    <col min="6798" max="6798" width="1.85546875" style="25" customWidth="1"/>
    <col min="6799" max="6799" width="12.5703125" style="25" customWidth="1"/>
    <col min="6800" max="6800" width="1.85546875" style="25" customWidth="1"/>
    <col min="6801" max="6801" width="12.5703125" style="25" customWidth="1"/>
    <col min="6802" max="6802" width="1.85546875" style="25" customWidth="1"/>
    <col min="6803" max="6803" width="19.5703125" style="25" customWidth="1"/>
    <col min="6804" max="6804" width="3.5703125" style="25" customWidth="1"/>
    <col min="6805" max="6805" width="12.5703125" style="25" customWidth="1"/>
    <col min="6806" max="6806" width="3.5703125" style="25" customWidth="1"/>
    <col min="6807" max="6807" width="12.5703125" style="25" customWidth="1"/>
    <col min="6808" max="6808" width="1.85546875" style="25" customWidth="1"/>
    <col min="6809" max="6809" width="12.5703125" style="25" customWidth="1"/>
    <col min="6810" max="6810" width="1.85546875" style="25" customWidth="1"/>
    <col min="6811" max="6811" width="12.5703125" style="25" customWidth="1"/>
    <col min="6812" max="6812" width="1.85546875" style="25" customWidth="1"/>
    <col min="6813" max="6813" width="12.5703125" style="25" customWidth="1"/>
    <col min="6814" max="6814" width="1.85546875" style="25" customWidth="1"/>
    <col min="6815" max="6815" width="19.5703125" style="25" customWidth="1"/>
    <col min="6816" max="6817" width="12.5703125" style="25"/>
    <col min="6818" max="6818" width="1.85546875" style="25" customWidth="1"/>
    <col min="6819" max="6819" width="12.5703125" style="25"/>
    <col min="6820" max="6820" width="1.85546875" style="25" customWidth="1"/>
    <col min="6821" max="6821" width="12.5703125" style="25"/>
    <col min="6822" max="6822" width="1.85546875" style="25" customWidth="1"/>
    <col min="6823" max="6825" width="12.5703125" style="25"/>
    <col min="6826" max="6826" width="1.85546875" style="25" customWidth="1"/>
    <col min="6827" max="6827" width="12.5703125" style="25"/>
    <col min="6828" max="6828" width="1.85546875" style="25" customWidth="1"/>
    <col min="6829" max="6829" width="12.5703125" style="25"/>
    <col min="6830" max="6830" width="1.85546875" style="25" customWidth="1"/>
    <col min="6831" max="7046" width="12.5703125" style="25"/>
    <col min="7047" max="7047" width="2.7109375" style="25" customWidth="1"/>
    <col min="7048" max="7048" width="53.5703125" style="25" customWidth="1"/>
    <col min="7049" max="7049" width="12.5703125" style="25" customWidth="1"/>
    <col min="7050" max="7050" width="3.5703125" style="25" customWidth="1"/>
    <col min="7051" max="7051" width="12.5703125" style="25" customWidth="1"/>
    <col min="7052" max="7052" width="1.85546875" style="25" customWidth="1"/>
    <col min="7053" max="7053" width="12.5703125" style="25" customWidth="1"/>
    <col min="7054" max="7054" width="1.85546875" style="25" customWidth="1"/>
    <col min="7055" max="7055" width="12.5703125" style="25" customWidth="1"/>
    <col min="7056" max="7056" width="1.85546875" style="25" customWidth="1"/>
    <col min="7057" max="7057" width="12.5703125" style="25" customWidth="1"/>
    <col min="7058" max="7058" width="1.85546875" style="25" customWidth="1"/>
    <col min="7059" max="7059" width="19.5703125" style="25" customWidth="1"/>
    <col min="7060" max="7060" width="3.5703125" style="25" customWidth="1"/>
    <col min="7061" max="7061" width="12.5703125" style="25" customWidth="1"/>
    <col min="7062" max="7062" width="3.5703125" style="25" customWidth="1"/>
    <col min="7063" max="7063" width="12.5703125" style="25" customWidth="1"/>
    <col min="7064" max="7064" width="1.85546875" style="25" customWidth="1"/>
    <col min="7065" max="7065" width="12.5703125" style="25" customWidth="1"/>
    <col min="7066" max="7066" width="1.85546875" style="25" customWidth="1"/>
    <col min="7067" max="7067" width="12.5703125" style="25" customWidth="1"/>
    <col min="7068" max="7068" width="1.85546875" style="25" customWidth="1"/>
    <col min="7069" max="7069" width="12.5703125" style="25" customWidth="1"/>
    <col min="7070" max="7070" width="1.85546875" style="25" customWidth="1"/>
    <col min="7071" max="7071" width="19.5703125" style="25" customWidth="1"/>
    <col min="7072" max="7073" width="12.5703125" style="25"/>
    <col min="7074" max="7074" width="1.85546875" style="25" customWidth="1"/>
    <col min="7075" max="7075" width="12.5703125" style="25"/>
    <col min="7076" max="7076" width="1.85546875" style="25" customWidth="1"/>
    <col min="7077" max="7077" width="12.5703125" style="25"/>
    <col min="7078" max="7078" width="1.85546875" style="25" customWidth="1"/>
    <col min="7079" max="7081" width="12.5703125" style="25"/>
    <col min="7082" max="7082" width="1.85546875" style="25" customWidth="1"/>
    <col min="7083" max="7083" width="12.5703125" style="25"/>
    <col min="7084" max="7084" width="1.85546875" style="25" customWidth="1"/>
    <col min="7085" max="7085" width="12.5703125" style="25"/>
    <col min="7086" max="7086" width="1.85546875" style="25" customWidth="1"/>
    <col min="7087" max="7302" width="12.5703125" style="25"/>
    <col min="7303" max="7303" width="2.7109375" style="25" customWidth="1"/>
    <col min="7304" max="7304" width="53.5703125" style="25" customWidth="1"/>
    <col min="7305" max="7305" width="12.5703125" style="25" customWidth="1"/>
    <col min="7306" max="7306" width="3.5703125" style="25" customWidth="1"/>
    <col min="7307" max="7307" width="12.5703125" style="25" customWidth="1"/>
    <col min="7308" max="7308" width="1.85546875" style="25" customWidth="1"/>
    <col min="7309" max="7309" width="12.5703125" style="25" customWidth="1"/>
    <col min="7310" max="7310" width="1.85546875" style="25" customWidth="1"/>
    <col min="7311" max="7311" width="12.5703125" style="25" customWidth="1"/>
    <col min="7312" max="7312" width="1.85546875" style="25" customWidth="1"/>
    <col min="7313" max="7313" width="12.5703125" style="25" customWidth="1"/>
    <col min="7314" max="7314" width="1.85546875" style="25" customWidth="1"/>
    <col min="7315" max="7315" width="19.5703125" style="25" customWidth="1"/>
    <col min="7316" max="7316" width="3.5703125" style="25" customWidth="1"/>
    <col min="7317" max="7317" width="12.5703125" style="25" customWidth="1"/>
    <col min="7318" max="7318" width="3.5703125" style="25" customWidth="1"/>
    <col min="7319" max="7319" width="12.5703125" style="25" customWidth="1"/>
    <col min="7320" max="7320" width="1.85546875" style="25" customWidth="1"/>
    <col min="7321" max="7321" width="12.5703125" style="25" customWidth="1"/>
    <col min="7322" max="7322" width="1.85546875" style="25" customWidth="1"/>
    <col min="7323" max="7323" width="12.5703125" style="25" customWidth="1"/>
    <col min="7324" max="7324" width="1.85546875" style="25" customWidth="1"/>
    <col min="7325" max="7325" width="12.5703125" style="25" customWidth="1"/>
    <col min="7326" max="7326" width="1.85546875" style="25" customWidth="1"/>
    <col min="7327" max="7327" width="19.5703125" style="25" customWidth="1"/>
    <col min="7328" max="7329" width="12.5703125" style="25"/>
    <col min="7330" max="7330" width="1.85546875" style="25" customWidth="1"/>
    <col min="7331" max="7331" width="12.5703125" style="25"/>
    <col min="7332" max="7332" width="1.85546875" style="25" customWidth="1"/>
    <col min="7333" max="7333" width="12.5703125" style="25"/>
    <col min="7334" max="7334" width="1.85546875" style="25" customWidth="1"/>
    <col min="7335" max="7337" width="12.5703125" style="25"/>
    <col min="7338" max="7338" width="1.85546875" style="25" customWidth="1"/>
    <col min="7339" max="7339" width="12.5703125" style="25"/>
    <col min="7340" max="7340" width="1.85546875" style="25" customWidth="1"/>
    <col min="7341" max="7341" width="12.5703125" style="25"/>
    <col min="7342" max="7342" width="1.85546875" style="25" customWidth="1"/>
    <col min="7343" max="7558" width="12.5703125" style="25"/>
    <col min="7559" max="7559" width="2.7109375" style="25" customWidth="1"/>
    <col min="7560" max="7560" width="53.5703125" style="25" customWidth="1"/>
    <col min="7561" max="7561" width="12.5703125" style="25" customWidth="1"/>
    <col min="7562" max="7562" width="3.5703125" style="25" customWidth="1"/>
    <col min="7563" max="7563" width="12.5703125" style="25" customWidth="1"/>
    <col min="7564" max="7564" width="1.85546875" style="25" customWidth="1"/>
    <col min="7565" max="7565" width="12.5703125" style="25" customWidth="1"/>
    <col min="7566" max="7566" width="1.85546875" style="25" customWidth="1"/>
    <col min="7567" max="7567" width="12.5703125" style="25" customWidth="1"/>
    <col min="7568" max="7568" width="1.85546875" style="25" customWidth="1"/>
    <col min="7569" max="7569" width="12.5703125" style="25" customWidth="1"/>
    <col min="7570" max="7570" width="1.85546875" style="25" customWidth="1"/>
    <col min="7571" max="7571" width="19.5703125" style="25" customWidth="1"/>
    <col min="7572" max="7572" width="3.5703125" style="25" customWidth="1"/>
    <col min="7573" max="7573" width="12.5703125" style="25" customWidth="1"/>
    <col min="7574" max="7574" width="3.5703125" style="25" customWidth="1"/>
    <col min="7575" max="7575" width="12.5703125" style="25" customWidth="1"/>
    <col min="7576" max="7576" width="1.85546875" style="25" customWidth="1"/>
    <col min="7577" max="7577" width="12.5703125" style="25" customWidth="1"/>
    <col min="7578" max="7578" width="1.85546875" style="25" customWidth="1"/>
    <col min="7579" max="7579" width="12.5703125" style="25" customWidth="1"/>
    <col min="7580" max="7580" width="1.85546875" style="25" customWidth="1"/>
    <col min="7581" max="7581" width="12.5703125" style="25" customWidth="1"/>
    <col min="7582" max="7582" width="1.85546875" style="25" customWidth="1"/>
    <col min="7583" max="7583" width="19.5703125" style="25" customWidth="1"/>
    <col min="7584" max="7585" width="12.5703125" style="25"/>
    <col min="7586" max="7586" width="1.85546875" style="25" customWidth="1"/>
    <col min="7587" max="7587" width="12.5703125" style="25"/>
    <col min="7588" max="7588" width="1.85546875" style="25" customWidth="1"/>
    <col min="7589" max="7589" width="12.5703125" style="25"/>
    <col min="7590" max="7590" width="1.85546875" style="25" customWidth="1"/>
    <col min="7591" max="7593" width="12.5703125" style="25"/>
    <col min="7594" max="7594" width="1.85546875" style="25" customWidth="1"/>
    <col min="7595" max="7595" width="12.5703125" style="25"/>
    <col min="7596" max="7596" width="1.85546875" style="25" customWidth="1"/>
    <col min="7597" max="7597" width="12.5703125" style="25"/>
    <col min="7598" max="7598" width="1.85546875" style="25" customWidth="1"/>
    <col min="7599" max="7814" width="12.5703125" style="25"/>
    <col min="7815" max="7815" width="2.7109375" style="25" customWidth="1"/>
    <col min="7816" max="7816" width="53.5703125" style="25" customWidth="1"/>
    <col min="7817" max="7817" width="12.5703125" style="25" customWidth="1"/>
    <col min="7818" max="7818" width="3.5703125" style="25" customWidth="1"/>
    <col min="7819" max="7819" width="12.5703125" style="25" customWidth="1"/>
    <col min="7820" max="7820" width="1.85546875" style="25" customWidth="1"/>
    <col min="7821" max="7821" width="12.5703125" style="25" customWidth="1"/>
    <col min="7822" max="7822" width="1.85546875" style="25" customWidth="1"/>
    <col min="7823" max="7823" width="12.5703125" style="25" customWidth="1"/>
    <col min="7824" max="7824" width="1.85546875" style="25" customWidth="1"/>
    <col min="7825" max="7825" width="12.5703125" style="25" customWidth="1"/>
    <col min="7826" max="7826" width="1.85546875" style="25" customWidth="1"/>
    <col min="7827" max="7827" width="19.5703125" style="25" customWidth="1"/>
    <col min="7828" max="7828" width="3.5703125" style="25" customWidth="1"/>
    <col min="7829" max="7829" width="12.5703125" style="25" customWidth="1"/>
    <col min="7830" max="7830" width="3.5703125" style="25" customWidth="1"/>
    <col min="7831" max="7831" width="12.5703125" style="25" customWidth="1"/>
    <col min="7832" max="7832" width="1.85546875" style="25" customWidth="1"/>
    <col min="7833" max="7833" width="12.5703125" style="25" customWidth="1"/>
    <col min="7834" max="7834" width="1.85546875" style="25" customWidth="1"/>
    <col min="7835" max="7835" width="12.5703125" style="25" customWidth="1"/>
    <col min="7836" max="7836" width="1.85546875" style="25" customWidth="1"/>
    <col min="7837" max="7837" width="12.5703125" style="25" customWidth="1"/>
    <col min="7838" max="7838" width="1.85546875" style="25" customWidth="1"/>
    <col min="7839" max="7839" width="19.5703125" style="25" customWidth="1"/>
    <col min="7840" max="7841" width="12.5703125" style="25"/>
    <col min="7842" max="7842" width="1.85546875" style="25" customWidth="1"/>
    <col min="7843" max="7843" width="12.5703125" style="25"/>
    <col min="7844" max="7844" width="1.85546875" style="25" customWidth="1"/>
    <col min="7845" max="7845" width="12.5703125" style="25"/>
    <col min="7846" max="7846" width="1.85546875" style="25" customWidth="1"/>
    <col min="7847" max="7849" width="12.5703125" style="25"/>
    <col min="7850" max="7850" width="1.85546875" style="25" customWidth="1"/>
    <col min="7851" max="7851" width="12.5703125" style="25"/>
    <col min="7852" max="7852" width="1.85546875" style="25" customWidth="1"/>
    <col min="7853" max="7853" width="12.5703125" style="25"/>
    <col min="7854" max="7854" width="1.85546875" style="25" customWidth="1"/>
    <col min="7855" max="8070" width="12.5703125" style="25"/>
    <col min="8071" max="8071" width="2.7109375" style="25" customWidth="1"/>
    <col min="8072" max="8072" width="53.5703125" style="25" customWidth="1"/>
    <col min="8073" max="8073" width="12.5703125" style="25" customWidth="1"/>
    <col min="8074" max="8074" width="3.5703125" style="25" customWidth="1"/>
    <col min="8075" max="8075" width="12.5703125" style="25" customWidth="1"/>
    <col min="8076" max="8076" width="1.85546875" style="25" customWidth="1"/>
    <col min="8077" max="8077" width="12.5703125" style="25" customWidth="1"/>
    <col min="8078" max="8078" width="1.85546875" style="25" customWidth="1"/>
    <col min="8079" max="8079" width="12.5703125" style="25" customWidth="1"/>
    <col min="8080" max="8080" width="1.85546875" style="25" customWidth="1"/>
    <col min="8081" max="8081" width="12.5703125" style="25" customWidth="1"/>
    <col min="8082" max="8082" width="1.85546875" style="25" customWidth="1"/>
    <col min="8083" max="8083" width="19.5703125" style="25" customWidth="1"/>
    <col min="8084" max="8084" width="3.5703125" style="25" customWidth="1"/>
    <col min="8085" max="8085" width="12.5703125" style="25" customWidth="1"/>
    <col min="8086" max="8086" width="3.5703125" style="25" customWidth="1"/>
    <col min="8087" max="8087" width="12.5703125" style="25" customWidth="1"/>
    <col min="8088" max="8088" width="1.85546875" style="25" customWidth="1"/>
    <col min="8089" max="8089" width="12.5703125" style="25" customWidth="1"/>
    <col min="8090" max="8090" width="1.85546875" style="25" customWidth="1"/>
    <col min="8091" max="8091" width="12.5703125" style="25" customWidth="1"/>
    <col min="8092" max="8092" width="1.85546875" style="25" customWidth="1"/>
    <col min="8093" max="8093" width="12.5703125" style="25" customWidth="1"/>
    <col min="8094" max="8094" width="1.85546875" style="25" customWidth="1"/>
    <col min="8095" max="8095" width="19.5703125" style="25" customWidth="1"/>
    <col min="8096" max="8097" width="12.5703125" style="25"/>
    <col min="8098" max="8098" width="1.85546875" style="25" customWidth="1"/>
    <col min="8099" max="8099" width="12.5703125" style="25"/>
    <col min="8100" max="8100" width="1.85546875" style="25" customWidth="1"/>
    <col min="8101" max="8101" width="12.5703125" style="25"/>
    <col min="8102" max="8102" width="1.85546875" style="25" customWidth="1"/>
    <col min="8103" max="8105" width="12.5703125" style="25"/>
    <col min="8106" max="8106" width="1.85546875" style="25" customWidth="1"/>
    <col min="8107" max="8107" width="12.5703125" style="25"/>
    <col min="8108" max="8108" width="1.85546875" style="25" customWidth="1"/>
    <col min="8109" max="8109" width="12.5703125" style="25"/>
    <col min="8110" max="8110" width="1.85546875" style="25" customWidth="1"/>
    <col min="8111" max="8326" width="12.5703125" style="25"/>
    <col min="8327" max="8327" width="2.7109375" style="25" customWidth="1"/>
    <col min="8328" max="8328" width="53.5703125" style="25" customWidth="1"/>
    <col min="8329" max="8329" width="12.5703125" style="25" customWidth="1"/>
    <col min="8330" max="8330" width="3.5703125" style="25" customWidth="1"/>
    <col min="8331" max="8331" width="12.5703125" style="25" customWidth="1"/>
    <col min="8332" max="8332" width="1.85546875" style="25" customWidth="1"/>
    <col min="8333" max="8333" width="12.5703125" style="25" customWidth="1"/>
    <col min="8334" max="8334" width="1.85546875" style="25" customWidth="1"/>
    <col min="8335" max="8335" width="12.5703125" style="25" customWidth="1"/>
    <col min="8336" max="8336" width="1.85546875" style="25" customWidth="1"/>
    <col min="8337" max="8337" width="12.5703125" style="25" customWidth="1"/>
    <col min="8338" max="8338" width="1.85546875" style="25" customWidth="1"/>
    <col min="8339" max="8339" width="19.5703125" style="25" customWidth="1"/>
    <col min="8340" max="8340" width="3.5703125" style="25" customWidth="1"/>
    <col min="8341" max="8341" width="12.5703125" style="25" customWidth="1"/>
    <col min="8342" max="8342" width="3.5703125" style="25" customWidth="1"/>
    <col min="8343" max="8343" width="12.5703125" style="25" customWidth="1"/>
    <col min="8344" max="8344" width="1.85546875" style="25" customWidth="1"/>
    <col min="8345" max="8345" width="12.5703125" style="25" customWidth="1"/>
    <col min="8346" max="8346" width="1.85546875" style="25" customWidth="1"/>
    <col min="8347" max="8347" width="12.5703125" style="25" customWidth="1"/>
    <col min="8348" max="8348" width="1.85546875" style="25" customWidth="1"/>
    <col min="8349" max="8349" width="12.5703125" style="25" customWidth="1"/>
    <col min="8350" max="8350" width="1.85546875" style="25" customWidth="1"/>
    <col min="8351" max="8351" width="19.5703125" style="25" customWidth="1"/>
    <col min="8352" max="8353" width="12.5703125" style="25"/>
    <col min="8354" max="8354" width="1.85546875" style="25" customWidth="1"/>
    <col min="8355" max="8355" width="12.5703125" style="25"/>
    <col min="8356" max="8356" width="1.85546875" style="25" customWidth="1"/>
    <col min="8357" max="8357" width="12.5703125" style="25"/>
    <col min="8358" max="8358" width="1.85546875" style="25" customWidth="1"/>
    <col min="8359" max="8361" width="12.5703125" style="25"/>
    <col min="8362" max="8362" width="1.85546875" style="25" customWidth="1"/>
    <col min="8363" max="8363" width="12.5703125" style="25"/>
    <col min="8364" max="8364" width="1.85546875" style="25" customWidth="1"/>
    <col min="8365" max="8365" width="12.5703125" style="25"/>
    <col min="8366" max="8366" width="1.85546875" style="25" customWidth="1"/>
    <col min="8367" max="8582" width="12.5703125" style="25"/>
    <col min="8583" max="8583" width="2.7109375" style="25" customWidth="1"/>
    <col min="8584" max="8584" width="53.5703125" style="25" customWidth="1"/>
    <col min="8585" max="8585" width="12.5703125" style="25" customWidth="1"/>
    <col min="8586" max="8586" width="3.5703125" style="25" customWidth="1"/>
    <col min="8587" max="8587" width="12.5703125" style="25" customWidth="1"/>
    <col min="8588" max="8588" width="1.85546875" style="25" customWidth="1"/>
    <col min="8589" max="8589" width="12.5703125" style="25" customWidth="1"/>
    <col min="8590" max="8590" width="1.85546875" style="25" customWidth="1"/>
    <col min="8591" max="8591" width="12.5703125" style="25" customWidth="1"/>
    <col min="8592" max="8592" width="1.85546875" style="25" customWidth="1"/>
    <col min="8593" max="8593" width="12.5703125" style="25" customWidth="1"/>
    <col min="8594" max="8594" width="1.85546875" style="25" customWidth="1"/>
    <col min="8595" max="8595" width="19.5703125" style="25" customWidth="1"/>
    <col min="8596" max="8596" width="3.5703125" style="25" customWidth="1"/>
    <col min="8597" max="8597" width="12.5703125" style="25" customWidth="1"/>
    <col min="8598" max="8598" width="3.5703125" style="25" customWidth="1"/>
    <col min="8599" max="8599" width="12.5703125" style="25" customWidth="1"/>
    <col min="8600" max="8600" width="1.85546875" style="25" customWidth="1"/>
    <col min="8601" max="8601" width="12.5703125" style="25" customWidth="1"/>
    <col min="8602" max="8602" width="1.85546875" style="25" customWidth="1"/>
    <col min="8603" max="8603" width="12.5703125" style="25" customWidth="1"/>
    <col min="8604" max="8604" width="1.85546875" style="25" customWidth="1"/>
    <col min="8605" max="8605" width="12.5703125" style="25" customWidth="1"/>
    <col min="8606" max="8606" width="1.85546875" style="25" customWidth="1"/>
    <col min="8607" max="8607" width="19.5703125" style="25" customWidth="1"/>
    <col min="8608" max="8609" width="12.5703125" style="25"/>
    <col min="8610" max="8610" width="1.85546875" style="25" customWidth="1"/>
    <col min="8611" max="8611" width="12.5703125" style="25"/>
    <col min="8612" max="8612" width="1.85546875" style="25" customWidth="1"/>
    <col min="8613" max="8613" width="12.5703125" style="25"/>
    <col min="8614" max="8614" width="1.85546875" style="25" customWidth="1"/>
    <col min="8615" max="8617" width="12.5703125" style="25"/>
    <col min="8618" max="8618" width="1.85546875" style="25" customWidth="1"/>
    <col min="8619" max="8619" width="12.5703125" style="25"/>
    <col min="8620" max="8620" width="1.85546875" style="25" customWidth="1"/>
    <col min="8621" max="8621" width="12.5703125" style="25"/>
    <col min="8622" max="8622" width="1.85546875" style="25" customWidth="1"/>
    <col min="8623" max="8838" width="12.5703125" style="25"/>
    <col min="8839" max="8839" width="2.7109375" style="25" customWidth="1"/>
    <col min="8840" max="8840" width="53.5703125" style="25" customWidth="1"/>
    <col min="8841" max="8841" width="12.5703125" style="25" customWidth="1"/>
    <col min="8842" max="8842" width="3.5703125" style="25" customWidth="1"/>
    <col min="8843" max="8843" width="12.5703125" style="25" customWidth="1"/>
    <col min="8844" max="8844" width="1.85546875" style="25" customWidth="1"/>
    <col min="8845" max="8845" width="12.5703125" style="25" customWidth="1"/>
    <col min="8846" max="8846" width="1.85546875" style="25" customWidth="1"/>
    <col min="8847" max="8847" width="12.5703125" style="25" customWidth="1"/>
    <col min="8848" max="8848" width="1.85546875" style="25" customWidth="1"/>
    <col min="8849" max="8849" width="12.5703125" style="25" customWidth="1"/>
    <col min="8850" max="8850" width="1.85546875" style="25" customWidth="1"/>
    <col min="8851" max="8851" width="19.5703125" style="25" customWidth="1"/>
    <col min="8852" max="8852" width="3.5703125" style="25" customWidth="1"/>
    <col min="8853" max="8853" width="12.5703125" style="25" customWidth="1"/>
    <col min="8854" max="8854" width="3.5703125" style="25" customWidth="1"/>
    <col min="8855" max="8855" width="12.5703125" style="25" customWidth="1"/>
    <col min="8856" max="8856" width="1.85546875" style="25" customWidth="1"/>
    <col min="8857" max="8857" width="12.5703125" style="25" customWidth="1"/>
    <col min="8858" max="8858" width="1.85546875" style="25" customWidth="1"/>
    <col min="8859" max="8859" width="12.5703125" style="25" customWidth="1"/>
    <col min="8860" max="8860" width="1.85546875" style="25" customWidth="1"/>
    <col min="8861" max="8861" width="12.5703125" style="25" customWidth="1"/>
    <col min="8862" max="8862" width="1.85546875" style="25" customWidth="1"/>
    <col min="8863" max="8863" width="19.5703125" style="25" customWidth="1"/>
    <col min="8864" max="8865" width="12.5703125" style="25"/>
    <col min="8866" max="8866" width="1.85546875" style="25" customWidth="1"/>
    <col min="8867" max="8867" width="12.5703125" style="25"/>
    <col min="8868" max="8868" width="1.85546875" style="25" customWidth="1"/>
    <col min="8869" max="8869" width="12.5703125" style="25"/>
    <col min="8870" max="8870" width="1.85546875" style="25" customWidth="1"/>
    <col min="8871" max="8873" width="12.5703125" style="25"/>
    <col min="8874" max="8874" width="1.85546875" style="25" customWidth="1"/>
    <col min="8875" max="8875" width="12.5703125" style="25"/>
    <col min="8876" max="8876" width="1.85546875" style="25" customWidth="1"/>
    <col min="8877" max="8877" width="12.5703125" style="25"/>
    <col min="8878" max="8878" width="1.85546875" style="25" customWidth="1"/>
    <col min="8879" max="9094" width="12.5703125" style="25"/>
    <col min="9095" max="9095" width="2.7109375" style="25" customWidth="1"/>
    <col min="9096" max="9096" width="53.5703125" style="25" customWidth="1"/>
    <col min="9097" max="9097" width="12.5703125" style="25" customWidth="1"/>
    <col min="9098" max="9098" width="3.5703125" style="25" customWidth="1"/>
    <col min="9099" max="9099" width="12.5703125" style="25" customWidth="1"/>
    <col min="9100" max="9100" width="1.85546875" style="25" customWidth="1"/>
    <col min="9101" max="9101" width="12.5703125" style="25" customWidth="1"/>
    <col min="9102" max="9102" width="1.85546875" style="25" customWidth="1"/>
    <col min="9103" max="9103" width="12.5703125" style="25" customWidth="1"/>
    <col min="9104" max="9104" width="1.85546875" style="25" customWidth="1"/>
    <col min="9105" max="9105" width="12.5703125" style="25" customWidth="1"/>
    <col min="9106" max="9106" width="1.85546875" style="25" customWidth="1"/>
    <col min="9107" max="9107" width="19.5703125" style="25" customWidth="1"/>
    <col min="9108" max="9108" width="3.5703125" style="25" customWidth="1"/>
    <col min="9109" max="9109" width="12.5703125" style="25" customWidth="1"/>
    <col min="9110" max="9110" width="3.5703125" style="25" customWidth="1"/>
    <col min="9111" max="9111" width="12.5703125" style="25" customWidth="1"/>
    <col min="9112" max="9112" width="1.85546875" style="25" customWidth="1"/>
    <col min="9113" max="9113" width="12.5703125" style="25" customWidth="1"/>
    <col min="9114" max="9114" width="1.85546875" style="25" customWidth="1"/>
    <col min="9115" max="9115" width="12.5703125" style="25" customWidth="1"/>
    <col min="9116" max="9116" width="1.85546875" style="25" customWidth="1"/>
    <col min="9117" max="9117" width="12.5703125" style="25" customWidth="1"/>
    <col min="9118" max="9118" width="1.85546875" style="25" customWidth="1"/>
    <col min="9119" max="9119" width="19.5703125" style="25" customWidth="1"/>
    <col min="9120" max="9121" width="12.5703125" style="25"/>
    <col min="9122" max="9122" width="1.85546875" style="25" customWidth="1"/>
    <col min="9123" max="9123" width="12.5703125" style="25"/>
    <col min="9124" max="9124" width="1.85546875" style="25" customWidth="1"/>
    <col min="9125" max="9125" width="12.5703125" style="25"/>
    <col min="9126" max="9126" width="1.85546875" style="25" customWidth="1"/>
    <col min="9127" max="9129" width="12.5703125" style="25"/>
    <col min="9130" max="9130" width="1.85546875" style="25" customWidth="1"/>
    <col min="9131" max="9131" width="12.5703125" style="25"/>
    <col min="9132" max="9132" width="1.85546875" style="25" customWidth="1"/>
    <col min="9133" max="9133" width="12.5703125" style="25"/>
    <col min="9134" max="9134" width="1.85546875" style="25" customWidth="1"/>
    <col min="9135" max="9350" width="12.5703125" style="25"/>
    <col min="9351" max="9351" width="2.7109375" style="25" customWidth="1"/>
    <col min="9352" max="9352" width="53.5703125" style="25" customWidth="1"/>
    <col min="9353" max="9353" width="12.5703125" style="25" customWidth="1"/>
    <col min="9354" max="9354" width="3.5703125" style="25" customWidth="1"/>
    <col min="9355" max="9355" width="12.5703125" style="25" customWidth="1"/>
    <col min="9356" max="9356" width="1.85546875" style="25" customWidth="1"/>
    <col min="9357" max="9357" width="12.5703125" style="25" customWidth="1"/>
    <col min="9358" max="9358" width="1.85546875" style="25" customWidth="1"/>
    <col min="9359" max="9359" width="12.5703125" style="25" customWidth="1"/>
    <col min="9360" max="9360" width="1.85546875" style="25" customWidth="1"/>
    <col min="9361" max="9361" width="12.5703125" style="25" customWidth="1"/>
    <col min="9362" max="9362" width="1.85546875" style="25" customWidth="1"/>
    <col min="9363" max="9363" width="19.5703125" style="25" customWidth="1"/>
    <col min="9364" max="9364" width="3.5703125" style="25" customWidth="1"/>
    <col min="9365" max="9365" width="12.5703125" style="25" customWidth="1"/>
    <col min="9366" max="9366" width="3.5703125" style="25" customWidth="1"/>
    <col min="9367" max="9367" width="12.5703125" style="25" customWidth="1"/>
    <col min="9368" max="9368" width="1.85546875" style="25" customWidth="1"/>
    <col min="9369" max="9369" width="12.5703125" style="25" customWidth="1"/>
    <col min="9370" max="9370" width="1.85546875" style="25" customWidth="1"/>
    <col min="9371" max="9371" width="12.5703125" style="25" customWidth="1"/>
    <col min="9372" max="9372" width="1.85546875" style="25" customWidth="1"/>
    <col min="9373" max="9373" width="12.5703125" style="25" customWidth="1"/>
    <col min="9374" max="9374" width="1.85546875" style="25" customWidth="1"/>
    <col min="9375" max="9375" width="19.5703125" style="25" customWidth="1"/>
    <col min="9376" max="9377" width="12.5703125" style="25"/>
    <col min="9378" max="9378" width="1.85546875" style="25" customWidth="1"/>
    <col min="9379" max="9379" width="12.5703125" style="25"/>
    <col min="9380" max="9380" width="1.85546875" style="25" customWidth="1"/>
    <col min="9381" max="9381" width="12.5703125" style="25"/>
    <col min="9382" max="9382" width="1.85546875" style="25" customWidth="1"/>
    <col min="9383" max="9385" width="12.5703125" style="25"/>
    <col min="9386" max="9386" width="1.85546875" style="25" customWidth="1"/>
    <col min="9387" max="9387" width="12.5703125" style="25"/>
    <col min="9388" max="9388" width="1.85546875" style="25" customWidth="1"/>
    <col min="9389" max="9389" width="12.5703125" style="25"/>
    <col min="9390" max="9390" width="1.85546875" style="25" customWidth="1"/>
    <col min="9391" max="9606" width="12.5703125" style="25"/>
    <col min="9607" max="9607" width="2.7109375" style="25" customWidth="1"/>
    <col min="9608" max="9608" width="53.5703125" style="25" customWidth="1"/>
    <col min="9609" max="9609" width="12.5703125" style="25" customWidth="1"/>
    <col min="9610" max="9610" width="3.5703125" style="25" customWidth="1"/>
    <col min="9611" max="9611" width="12.5703125" style="25" customWidth="1"/>
    <col min="9612" max="9612" width="1.85546875" style="25" customWidth="1"/>
    <col min="9613" max="9613" width="12.5703125" style="25" customWidth="1"/>
    <col min="9614" max="9614" width="1.85546875" style="25" customWidth="1"/>
    <col min="9615" max="9615" width="12.5703125" style="25" customWidth="1"/>
    <col min="9616" max="9616" width="1.85546875" style="25" customWidth="1"/>
    <col min="9617" max="9617" width="12.5703125" style="25" customWidth="1"/>
    <col min="9618" max="9618" width="1.85546875" style="25" customWidth="1"/>
    <col min="9619" max="9619" width="19.5703125" style="25" customWidth="1"/>
    <col min="9620" max="9620" width="3.5703125" style="25" customWidth="1"/>
    <col min="9621" max="9621" width="12.5703125" style="25" customWidth="1"/>
    <col min="9622" max="9622" width="3.5703125" style="25" customWidth="1"/>
    <col min="9623" max="9623" width="12.5703125" style="25" customWidth="1"/>
    <col min="9624" max="9624" width="1.85546875" style="25" customWidth="1"/>
    <col min="9625" max="9625" width="12.5703125" style="25" customWidth="1"/>
    <col min="9626" max="9626" width="1.85546875" style="25" customWidth="1"/>
    <col min="9627" max="9627" width="12.5703125" style="25" customWidth="1"/>
    <col min="9628" max="9628" width="1.85546875" style="25" customWidth="1"/>
    <col min="9629" max="9629" width="12.5703125" style="25" customWidth="1"/>
    <col min="9630" max="9630" width="1.85546875" style="25" customWidth="1"/>
    <col min="9631" max="9631" width="19.5703125" style="25" customWidth="1"/>
    <col min="9632" max="9633" width="12.5703125" style="25"/>
    <col min="9634" max="9634" width="1.85546875" style="25" customWidth="1"/>
    <col min="9635" max="9635" width="12.5703125" style="25"/>
    <col min="9636" max="9636" width="1.85546875" style="25" customWidth="1"/>
    <col min="9637" max="9637" width="12.5703125" style="25"/>
    <col min="9638" max="9638" width="1.85546875" style="25" customWidth="1"/>
    <col min="9639" max="9641" width="12.5703125" style="25"/>
    <col min="9642" max="9642" width="1.85546875" style="25" customWidth="1"/>
    <col min="9643" max="9643" width="12.5703125" style="25"/>
    <col min="9644" max="9644" width="1.85546875" style="25" customWidth="1"/>
    <col min="9645" max="9645" width="12.5703125" style="25"/>
    <col min="9646" max="9646" width="1.85546875" style="25" customWidth="1"/>
    <col min="9647" max="9862" width="12.5703125" style="25"/>
    <col min="9863" max="9863" width="2.7109375" style="25" customWidth="1"/>
    <col min="9864" max="9864" width="53.5703125" style="25" customWidth="1"/>
    <col min="9865" max="9865" width="12.5703125" style="25" customWidth="1"/>
    <col min="9866" max="9866" width="3.5703125" style="25" customWidth="1"/>
    <col min="9867" max="9867" width="12.5703125" style="25" customWidth="1"/>
    <col min="9868" max="9868" width="1.85546875" style="25" customWidth="1"/>
    <col min="9869" max="9869" width="12.5703125" style="25" customWidth="1"/>
    <col min="9870" max="9870" width="1.85546875" style="25" customWidth="1"/>
    <col min="9871" max="9871" width="12.5703125" style="25" customWidth="1"/>
    <col min="9872" max="9872" width="1.85546875" style="25" customWidth="1"/>
    <col min="9873" max="9873" width="12.5703125" style="25" customWidth="1"/>
    <col min="9874" max="9874" width="1.85546875" style="25" customWidth="1"/>
    <col min="9875" max="9875" width="19.5703125" style="25" customWidth="1"/>
    <col min="9876" max="9876" width="3.5703125" style="25" customWidth="1"/>
    <col min="9877" max="9877" width="12.5703125" style="25" customWidth="1"/>
    <col min="9878" max="9878" width="3.5703125" style="25" customWidth="1"/>
    <col min="9879" max="9879" width="12.5703125" style="25" customWidth="1"/>
    <col min="9880" max="9880" width="1.85546875" style="25" customWidth="1"/>
    <col min="9881" max="9881" width="12.5703125" style="25" customWidth="1"/>
    <col min="9882" max="9882" width="1.85546875" style="25" customWidth="1"/>
    <col min="9883" max="9883" width="12.5703125" style="25" customWidth="1"/>
    <col min="9884" max="9884" width="1.85546875" style="25" customWidth="1"/>
    <col min="9885" max="9885" width="12.5703125" style="25" customWidth="1"/>
    <col min="9886" max="9886" width="1.85546875" style="25" customWidth="1"/>
    <col min="9887" max="9887" width="19.5703125" style="25" customWidth="1"/>
    <col min="9888" max="9889" width="12.5703125" style="25"/>
    <col min="9890" max="9890" width="1.85546875" style="25" customWidth="1"/>
    <col min="9891" max="9891" width="12.5703125" style="25"/>
    <col min="9892" max="9892" width="1.85546875" style="25" customWidth="1"/>
    <col min="9893" max="9893" width="12.5703125" style="25"/>
    <col min="9894" max="9894" width="1.85546875" style="25" customWidth="1"/>
    <col min="9895" max="9897" width="12.5703125" style="25"/>
    <col min="9898" max="9898" width="1.85546875" style="25" customWidth="1"/>
    <col min="9899" max="9899" width="12.5703125" style="25"/>
    <col min="9900" max="9900" width="1.85546875" style="25" customWidth="1"/>
    <col min="9901" max="9901" width="12.5703125" style="25"/>
    <col min="9902" max="9902" width="1.85546875" style="25" customWidth="1"/>
    <col min="9903" max="10118" width="12.5703125" style="25"/>
    <col min="10119" max="10119" width="2.7109375" style="25" customWidth="1"/>
    <col min="10120" max="10120" width="53.5703125" style="25" customWidth="1"/>
    <col min="10121" max="10121" width="12.5703125" style="25" customWidth="1"/>
    <col min="10122" max="10122" width="3.5703125" style="25" customWidth="1"/>
    <col min="10123" max="10123" width="12.5703125" style="25" customWidth="1"/>
    <col min="10124" max="10124" width="1.85546875" style="25" customWidth="1"/>
    <col min="10125" max="10125" width="12.5703125" style="25" customWidth="1"/>
    <col min="10126" max="10126" width="1.85546875" style="25" customWidth="1"/>
    <col min="10127" max="10127" width="12.5703125" style="25" customWidth="1"/>
    <col min="10128" max="10128" width="1.85546875" style="25" customWidth="1"/>
    <col min="10129" max="10129" width="12.5703125" style="25" customWidth="1"/>
    <col min="10130" max="10130" width="1.85546875" style="25" customWidth="1"/>
    <col min="10131" max="10131" width="19.5703125" style="25" customWidth="1"/>
    <col min="10132" max="10132" width="3.5703125" style="25" customWidth="1"/>
    <col min="10133" max="10133" width="12.5703125" style="25" customWidth="1"/>
    <col min="10134" max="10134" width="3.5703125" style="25" customWidth="1"/>
    <col min="10135" max="10135" width="12.5703125" style="25" customWidth="1"/>
    <col min="10136" max="10136" width="1.85546875" style="25" customWidth="1"/>
    <col min="10137" max="10137" width="12.5703125" style="25" customWidth="1"/>
    <col min="10138" max="10138" width="1.85546875" style="25" customWidth="1"/>
    <col min="10139" max="10139" width="12.5703125" style="25" customWidth="1"/>
    <col min="10140" max="10140" width="1.85546875" style="25" customWidth="1"/>
    <col min="10141" max="10141" width="12.5703125" style="25" customWidth="1"/>
    <col min="10142" max="10142" width="1.85546875" style="25" customWidth="1"/>
    <col min="10143" max="10143" width="19.5703125" style="25" customWidth="1"/>
    <col min="10144" max="10145" width="12.5703125" style="25"/>
    <col min="10146" max="10146" width="1.85546875" style="25" customWidth="1"/>
    <col min="10147" max="10147" width="12.5703125" style="25"/>
    <col min="10148" max="10148" width="1.85546875" style="25" customWidth="1"/>
    <col min="10149" max="10149" width="12.5703125" style="25"/>
    <col min="10150" max="10150" width="1.85546875" style="25" customWidth="1"/>
    <col min="10151" max="10153" width="12.5703125" style="25"/>
    <col min="10154" max="10154" width="1.85546875" style="25" customWidth="1"/>
    <col min="10155" max="10155" width="12.5703125" style="25"/>
    <col min="10156" max="10156" width="1.85546875" style="25" customWidth="1"/>
    <col min="10157" max="10157" width="12.5703125" style="25"/>
    <col min="10158" max="10158" width="1.85546875" style="25" customWidth="1"/>
    <col min="10159" max="10374" width="12.5703125" style="25"/>
    <col min="10375" max="10375" width="2.7109375" style="25" customWidth="1"/>
    <col min="10376" max="10376" width="53.5703125" style="25" customWidth="1"/>
    <col min="10377" max="10377" width="12.5703125" style="25" customWidth="1"/>
    <col min="10378" max="10378" width="3.5703125" style="25" customWidth="1"/>
    <col min="10379" max="10379" width="12.5703125" style="25" customWidth="1"/>
    <col min="10380" max="10380" width="1.85546875" style="25" customWidth="1"/>
    <col min="10381" max="10381" width="12.5703125" style="25" customWidth="1"/>
    <col min="10382" max="10382" width="1.85546875" style="25" customWidth="1"/>
    <col min="10383" max="10383" width="12.5703125" style="25" customWidth="1"/>
    <col min="10384" max="10384" width="1.85546875" style="25" customWidth="1"/>
    <col min="10385" max="10385" width="12.5703125" style="25" customWidth="1"/>
    <col min="10386" max="10386" width="1.85546875" style="25" customWidth="1"/>
    <col min="10387" max="10387" width="19.5703125" style="25" customWidth="1"/>
    <col min="10388" max="10388" width="3.5703125" style="25" customWidth="1"/>
    <col min="10389" max="10389" width="12.5703125" style="25" customWidth="1"/>
    <col min="10390" max="10390" width="3.5703125" style="25" customWidth="1"/>
    <col min="10391" max="10391" width="12.5703125" style="25" customWidth="1"/>
    <col min="10392" max="10392" width="1.85546875" style="25" customWidth="1"/>
    <col min="10393" max="10393" width="12.5703125" style="25" customWidth="1"/>
    <col min="10394" max="10394" width="1.85546875" style="25" customWidth="1"/>
    <col min="10395" max="10395" width="12.5703125" style="25" customWidth="1"/>
    <col min="10396" max="10396" width="1.85546875" style="25" customWidth="1"/>
    <col min="10397" max="10397" width="12.5703125" style="25" customWidth="1"/>
    <col min="10398" max="10398" width="1.85546875" style="25" customWidth="1"/>
    <col min="10399" max="10399" width="19.5703125" style="25" customWidth="1"/>
    <col min="10400" max="10401" width="12.5703125" style="25"/>
    <col min="10402" max="10402" width="1.85546875" style="25" customWidth="1"/>
    <col min="10403" max="10403" width="12.5703125" style="25"/>
    <col min="10404" max="10404" width="1.85546875" style="25" customWidth="1"/>
    <col min="10405" max="10405" width="12.5703125" style="25"/>
    <col min="10406" max="10406" width="1.85546875" style="25" customWidth="1"/>
    <col min="10407" max="10409" width="12.5703125" style="25"/>
    <col min="10410" max="10410" width="1.85546875" style="25" customWidth="1"/>
    <col min="10411" max="10411" width="12.5703125" style="25"/>
    <col min="10412" max="10412" width="1.85546875" style="25" customWidth="1"/>
    <col min="10413" max="10413" width="12.5703125" style="25"/>
    <col min="10414" max="10414" width="1.85546875" style="25" customWidth="1"/>
    <col min="10415" max="10630" width="12.5703125" style="25"/>
    <col min="10631" max="10631" width="2.7109375" style="25" customWidth="1"/>
    <col min="10632" max="10632" width="53.5703125" style="25" customWidth="1"/>
    <col min="10633" max="10633" width="12.5703125" style="25" customWidth="1"/>
    <col min="10634" max="10634" width="3.5703125" style="25" customWidth="1"/>
    <col min="10635" max="10635" width="12.5703125" style="25" customWidth="1"/>
    <col min="10636" max="10636" width="1.85546875" style="25" customWidth="1"/>
    <col min="10637" max="10637" width="12.5703125" style="25" customWidth="1"/>
    <col min="10638" max="10638" width="1.85546875" style="25" customWidth="1"/>
    <col min="10639" max="10639" width="12.5703125" style="25" customWidth="1"/>
    <col min="10640" max="10640" width="1.85546875" style="25" customWidth="1"/>
    <col min="10641" max="10641" width="12.5703125" style="25" customWidth="1"/>
    <col min="10642" max="10642" width="1.85546875" style="25" customWidth="1"/>
    <col min="10643" max="10643" width="19.5703125" style="25" customWidth="1"/>
    <col min="10644" max="10644" width="3.5703125" style="25" customWidth="1"/>
    <col min="10645" max="10645" width="12.5703125" style="25" customWidth="1"/>
    <col min="10646" max="10646" width="3.5703125" style="25" customWidth="1"/>
    <col min="10647" max="10647" width="12.5703125" style="25" customWidth="1"/>
    <col min="10648" max="10648" width="1.85546875" style="25" customWidth="1"/>
    <col min="10649" max="10649" width="12.5703125" style="25" customWidth="1"/>
    <col min="10650" max="10650" width="1.85546875" style="25" customWidth="1"/>
    <col min="10651" max="10651" width="12.5703125" style="25" customWidth="1"/>
    <col min="10652" max="10652" width="1.85546875" style="25" customWidth="1"/>
    <col min="10653" max="10653" width="12.5703125" style="25" customWidth="1"/>
    <col min="10654" max="10654" width="1.85546875" style="25" customWidth="1"/>
    <col min="10655" max="10655" width="19.5703125" style="25" customWidth="1"/>
    <col min="10656" max="10657" width="12.5703125" style="25"/>
    <col min="10658" max="10658" width="1.85546875" style="25" customWidth="1"/>
    <col min="10659" max="10659" width="12.5703125" style="25"/>
    <col min="10660" max="10660" width="1.85546875" style="25" customWidth="1"/>
    <col min="10661" max="10661" width="12.5703125" style="25"/>
    <col min="10662" max="10662" width="1.85546875" style="25" customWidth="1"/>
    <col min="10663" max="10665" width="12.5703125" style="25"/>
    <col min="10666" max="10666" width="1.85546875" style="25" customWidth="1"/>
    <col min="10667" max="10667" width="12.5703125" style="25"/>
    <col min="10668" max="10668" width="1.85546875" style="25" customWidth="1"/>
    <col min="10669" max="10669" width="12.5703125" style="25"/>
    <col min="10670" max="10670" width="1.85546875" style="25" customWidth="1"/>
    <col min="10671" max="10886" width="12.5703125" style="25"/>
    <col min="10887" max="10887" width="2.7109375" style="25" customWidth="1"/>
    <col min="10888" max="10888" width="53.5703125" style="25" customWidth="1"/>
    <col min="10889" max="10889" width="12.5703125" style="25" customWidth="1"/>
    <col min="10890" max="10890" width="3.5703125" style="25" customWidth="1"/>
    <col min="10891" max="10891" width="12.5703125" style="25" customWidth="1"/>
    <col min="10892" max="10892" width="1.85546875" style="25" customWidth="1"/>
    <col min="10893" max="10893" width="12.5703125" style="25" customWidth="1"/>
    <col min="10894" max="10894" width="1.85546875" style="25" customWidth="1"/>
    <col min="10895" max="10895" width="12.5703125" style="25" customWidth="1"/>
    <col min="10896" max="10896" width="1.85546875" style="25" customWidth="1"/>
    <col min="10897" max="10897" width="12.5703125" style="25" customWidth="1"/>
    <col min="10898" max="10898" width="1.85546875" style="25" customWidth="1"/>
    <col min="10899" max="10899" width="19.5703125" style="25" customWidth="1"/>
    <col min="10900" max="10900" width="3.5703125" style="25" customWidth="1"/>
    <col min="10901" max="10901" width="12.5703125" style="25" customWidth="1"/>
    <col min="10902" max="10902" width="3.5703125" style="25" customWidth="1"/>
    <col min="10903" max="10903" width="12.5703125" style="25" customWidth="1"/>
    <col min="10904" max="10904" width="1.85546875" style="25" customWidth="1"/>
    <col min="10905" max="10905" width="12.5703125" style="25" customWidth="1"/>
    <col min="10906" max="10906" width="1.85546875" style="25" customWidth="1"/>
    <col min="10907" max="10907" width="12.5703125" style="25" customWidth="1"/>
    <col min="10908" max="10908" width="1.85546875" style="25" customWidth="1"/>
    <col min="10909" max="10909" width="12.5703125" style="25" customWidth="1"/>
    <col min="10910" max="10910" width="1.85546875" style="25" customWidth="1"/>
    <col min="10911" max="10911" width="19.5703125" style="25" customWidth="1"/>
    <col min="10912" max="10913" width="12.5703125" style="25"/>
    <col min="10914" max="10914" width="1.85546875" style="25" customWidth="1"/>
    <col min="10915" max="10915" width="12.5703125" style="25"/>
    <col min="10916" max="10916" width="1.85546875" style="25" customWidth="1"/>
    <col min="10917" max="10917" width="12.5703125" style="25"/>
    <col min="10918" max="10918" width="1.85546875" style="25" customWidth="1"/>
    <col min="10919" max="10921" width="12.5703125" style="25"/>
    <col min="10922" max="10922" width="1.85546875" style="25" customWidth="1"/>
    <col min="10923" max="10923" width="12.5703125" style="25"/>
    <col min="10924" max="10924" width="1.85546875" style="25" customWidth="1"/>
    <col min="10925" max="10925" width="12.5703125" style="25"/>
    <col min="10926" max="10926" width="1.85546875" style="25" customWidth="1"/>
    <col min="10927" max="11142" width="12.5703125" style="25"/>
    <col min="11143" max="11143" width="2.7109375" style="25" customWidth="1"/>
    <col min="11144" max="11144" width="53.5703125" style="25" customWidth="1"/>
    <col min="11145" max="11145" width="12.5703125" style="25" customWidth="1"/>
    <col min="11146" max="11146" width="3.5703125" style="25" customWidth="1"/>
    <col min="11147" max="11147" width="12.5703125" style="25" customWidth="1"/>
    <col min="11148" max="11148" width="1.85546875" style="25" customWidth="1"/>
    <col min="11149" max="11149" width="12.5703125" style="25" customWidth="1"/>
    <col min="11150" max="11150" width="1.85546875" style="25" customWidth="1"/>
    <col min="11151" max="11151" width="12.5703125" style="25" customWidth="1"/>
    <col min="11152" max="11152" width="1.85546875" style="25" customWidth="1"/>
    <col min="11153" max="11153" width="12.5703125" style="25" customWidth="1"/>
    <col min="11154" max="11154" width="1.85546875" style="25" customWidth="1"/>
    <col min="11155" max="11155" width="19.5703125" style="25" customWidth="1"/>
    <col min="11156" max="11156" width="3.5703125" style="25" customWidth="1"/>
    <col min="11157" max="11157" width="12.5703125" style="25" customWidth="1"/>
    <col min="11158" max="11158" width="3.5703125" style="25" customWidth="1"/>
    <col min="11159" max="11159" width="12.5703125" style="25" customWidth="1"/>
    <col min="11160" max="11160" width="1.85546875" style="25" customWidth="1"/>
    <col min="11161" max="11161" width="12.5703125" style="25" customWidth="1"/>
    <col min="11162" max="11162" width="1.85546875" style="25" customWidth="1"/>
    <col min="11163" max="11163" width="12.5703125" style="25" customWidth="1"/>
    <col min="11164" max="11164" width="1.85546875" style="25" customWidth="1"/>
    <col min="11165" max="11165" width="12.5703125" style="25" customWidth="1"/>
    <col min="11166" max="11166" width="1.85546875" style="25" customWidth="1"/>
    <col min="11167" max="11167" width="19.5703125" style="25" customWidth="1"/>
    <col min="11168" max="11169" width="12.5703125" style="25"/>
    <col min="11170" max="11170" width="1.85546875" style="25" customWidth="1"/>
    <col min="11171" max="11171" width="12.5703125" style="25"/>
    <col min="11172" max="11172" width="1.85546875" style="25" customWidth="1"/>
    <col min="11173" max="11173" width="12.5703125" style="25"/>
    <col min="11174" max="11174" width="1.85546875" style="25" customWidth="1"/>
    <col min="11175" max="11177" width="12.5703125" style="25"/>
    <col min="11178" max="11178" width="1.85546875" style="25" customWidth="1"/>
    <col min="11179" max="11179" width="12.5703125" style="25"/>
    <col min="11180" max="11180" width="1.85546875" style="25" customWidth="1"/>
    <col min="11181" max="11181" width="12.5703125" style="25"/>
    <col min="11182" max="11182" width="1.85546875" style="25" customWidth="1"/>
    <col min="11183" max="11398" width="12.5703125" style="25"/>
    <col min="11399" max="11399" width="2.7109375" style="25" customWidth="1"/>
    <col min="11400" max="11400" width="53.5703125" style="25" customWidth="1"/>
    <col min="11401" max="11401" width="12.5703125" style="25" customWidth="1"/>
    <col min="11402" max="11402" width="3.5703125" style="25" customWidth="1"/>
    <col min="11403" max="11403" width="12.5703125" style="25" customWidth="1"/>
    <col min="11404" max="11404" width="1.85546875" style="25" customWidth="1"/>
    <col min="11405" max="11405" width="12.5703125" style="25" customWidth="1"/>
    <col min="11406" max="11406" width="1.85546875" style="25" customWidth="1"/>
    <col min="11407" max="11407" width="12.5703125" style="25" customWidth="1"/>
    <col min="11408" max="11408" width="1.85546875" style="25" customWidth="1"/>
    <col min="11409" max="11409" width="12.5703125" style="25" customWidth="1"/>
    <col min="11410" max="11410" width="1.85546875" style="25" customWidth="1"/>
    <col min="11411" max="11411" width="19.5703125" style="25" customWidth="1"/>
    <col min="11412" max="11412" width="3.5703125" style="25" customWidth="1"/>
    <col min="11413" max="11413" width="12.5703125" style="25" customWidth="1"/>
    <col min="11414" max="11414" width="3.5703125" style="25" customWidth="1"/>
    <col min="11415" max="11415" width="12.5703125" style="25" customWidth="1"/>
    <col min="11416" max="11416" width="1.85546875" style="25" customWidth="1"/>
    <col min="11417" max="11417" width="12.5703125" style="25" customWidth="1"/>
    <col min="11418" max="11418" width="1.85546875" style="25" customWidth="1"/>
    <col min="11419" max="11419" width="12.5703125" style="25" customWidth="1"/>
    <col min="11420" max="11420" width="1.85546875" style="25" customWidth="1"/>
    <col min="11421" max="11421" width="12.5703125" style="25" customWidth="1"/>
    <col min="11422" max="11422" width="1.85546875" style="25" customWidth="1"/>
    <col min="11423" max="11423" width="19.5703125" style="25" customWidth="1"/>
    <col min="11424" max="11425" width="12.5703125" style="25"/>
    <col min="11426" max="11426" width="1.85546875" style="25" customWidth="1"/>
    <col min="11427" max="11427" width="12.5703125" style="25"/>
    <col min="11428" max="11428" width="1.85546875" style="25" customWidth="1"/>
    <col min="11429" max="11429" width="12.5703125" style="25"/>
    <col min="11430" max="11430" width="1.85546875" style="25" customWidth="1"/>
    <col min="11431" max="11433" width="12.5703125" style="25"/>
    <col min="11434" max="11434" width="1.85546875" style="25" customWidth="1"/>
    <col min="11435" max="11435" width="12.5703125" style="25"/>
    <col min="11436" max="11436" width="1.85546875" style="25" customWidth="1"/>
    <col min="11437" max="11437" width="12.5703125" style="25"/>
    <col min="11438" max="11438" width="1.85546875" style="25" customWidth="1"/>
    <col min="11439" max="11654" width="12.5703125" style="25"/>
    <col min="11655" max="11655" width="2.7109375" style="25" customWidth="1"/>
    <col min="11656" max="11656" width="53.5703125" style="25" customWidth="1"/>
    <col min="11657" max="11657" width="12.5703125" style="25" customWidth="1"/>
    <col min="11658" max="11658" width="3.5703125" style="25" customWidth="1"/>
    <col min="11659" max="11659" width="12.5703125" style="25" customWidth="1"/>
    <col min="11660" max="11660" width="1.85546875" style="25" customWidth="1"/>
    <col min="11661" max="11661" width="12.5703125" style="25" customWidth="1"/>
    <col min="11662" max="11662" width="1.85546875" style="25" customWidth="1"/>
    <col min="11663" max="11663" width="12.5703125" style="25" customWidth="1"/>
    <col min="11664" max="11664" width="1.85546875" style="25" customWidth="1"/>
    <col min="11665" max="11665" width="12.5703125" style="25" customWidth="1"/>
    <col min="11666" max="11666" width="1.85546875" style="25" customWidth="1"/>
    <col min="11667" max="11667" width="19.5703125" style="25" customWidth="1"/>
    <col min="11668" max="11668" width="3.5703125" style="25" customWidth="1"/>
    <col min="11669" max="11669" width="12.5703125" style="25" customWidth="1"/>
    <col min="11670" max="11670" width="3.5703125" style="25" customWidth="1"/>
    <col min="11671" max="11671" width="12.5703125" style="25" customWidth="1"/>
    <col min="11672" max="11672" width="1.85546875" style="25" customWidth="1"/>
    <col min="11673" max="11673" width="12.5703125" style="25" customWidth="1"/>
    <col min="11674" max="11674" width="1.85546875" style="25" customWidth="1"/>
    <col min="11675" max="11675" width="12.5703125" style="25" customWidth="1"/>
    <col min="11676" max="11676" width="1.85546875" style="25" customWidth="1"/>
    <col min="11677" max="11677" width="12.5703125" style="25" customWidth="1"/>
    <col min="11678" max="11678" width="1.85546875" style="25" customWidth="1"/>
    <col min="11679" max="11679" width="19.5703125" style="25" customWidth="1"/>
    <col min="11680" max="11681" width="12.5703125" style="25"/>
    <col min="11682" max="11682" width="1.85546875" style="25" customWidth="1"/>
    <col min="11683" max="11683" width="12.5703125" style="25"/>
    <col min="11684" max="11684" width="1.85546875" style="25" customWidth="1"/>
    <col min="11685" max="11685" width="12.5703125" style="25"/>
    <col min="11686" max="11686" width="1.85546875" style="25" customWidth="1"/>
    <col min="11687" max="11689" width="12.5703125" style="25"/>
    <col min="11690" max="11690" width="1.85546875" style="25" customWidth="1"/>
    <col min="11691" max="11691" width="12.5703125" style="25"/>
    <col min="11692" max="11692" width="1.85546875" style="25" customWidth="1"/>
    <col min="11693" max="11693" width="12.5703125" style="25"/>
    <col min="11694" max="11694" width="1.85546875" style="25" customWidth="1"/>
    <col min="11695" max="11910" width="12.5703125" style="25"/>
    <col min="11911" max="11911" width="2.7109375" style="25" customWidth="1"/>
    <col min="11912" max="11912" width="53.5703125" style="25" customWidth="1"/>
    <col min="11913" max="11913" width="12.5703125" style="25" customWidth="1"/>
    <col min="11914" max="11914" width="3.5703125" style="25" customWidth="1"/>
    <col min="11915" max="11915" width="12.5703125" style="25" customWidth="1"/>
    <col min="11916" max="11916" width="1.85546875" style="25" customWidth="1"/>
    <col min="11917" max="11917" width="12.5703125" style="25" customWidth="1"/>
    <col min="11918" max="11918" width="1.85546875" style="25" customWidth="1"/>
    <col min="11919" max="11919" width="12.5703125" style="25" customWidth="1"/>
    <col min="11920" max="11920" width="1.85546875" style="25" customWidth="1"/>
    <col min="11921" max="11921" width="12.5703125" style="25" customWidth="1"/>
    <col min="11922" max="11922" width="1.85546875" style="25" customWidth="1"/>
    <col min="11923" max="11923" width="19.5703125" style="25" customWidth="1"/>
    <col min="11924" max="11924" width="3.5703125" style="25" customWidth="1"/>
    <col min="11925" max="11925" width="12.5703125" style="25" customWidth="1"/>
    <col min="11926" max="11926" width="3.5703125" style="25" customWidth="1"/>
    <col min="11927" max="11927" width="12.5703125" style="25" customWidth="1"/>
    <col min="11928" max="11928" width="1.85546875" style="25" customWidth="1"/>
    <col min="11929" max="11929" width="12.5703125" style="25" customWidth="1"/>
    <col min="11930" max="11930" width="1.85546875" style="25" customWidth="1"/>
    <col min="11931" max="11931" width="12.5703125" style="25" customWidth="1"/>
    <col min="11932" max="11932" width="1.85546875" style="25" customWidth="1"/>
    <col min="11933" max="11933" width="12.5703125" style="25" customWidth="1"/>
    <col min="11934" max="11934" width="1.85546875" style="25" customWidth="1"/>
    <col min="11935" max="11935" width="19.5703125" style="25" customWidth="1"/>
    <col min="11936" max="11937" width="12.5703125" style="25"/>
    <col min="11938" max="11938" width="1.85546875" style="25" customWidth="1"/>
    <col min="11939" max="11939" width="12.5703125" style="25"/>
    <col min="11940" max="11940" width="1.85546875" style="25" customWidth="1"/>
    <col min="11941" max="11941" width="12.5703125" style="25"/>
    <col min="11942" max="11942" width="1.85546875" style="25" customWidth="1"/>
    <col min="11943" max="11945" width="12.5703125" style="25"/>
    <col min="11946" max="11946" width="1.85546875" style="25" customWidth="1"/>
    <col min="11947" max="11947" width="12.5703125" style="25"/>
    <col min="11948" max="11948" width="1.85546875" style="25" customWidth="1"/>
    <col min="11949" max="11949" width="12.5703125" style="25"/>
    <col min="11950" max="11950" width="1.85546875" style="25" customWidth="1"/>
    <col min="11951" max="12166" width="12.5703125" style="25"/>
    <col min="12167" max="12167" width="2.7109375" style="25" customWidth="1"/>
    <col min="12168" max="12168" width="53.5703125" style="25" customWidth="1"/>
    <col min="12169" max="12169" width="12.5703125" style="25" customWidth="1"/>
    <col min="12170" max="12170" width="3.5703125" style="25" customWidth="1"/>
    <col min="12171" max="12171" width="12.5703125" style="25" customWidth="1"/>
    <col min="12172" max="12172" width="1.85546875" style="25" customWidth="1"/>
    <col min="12173" max="12173" width="12.5703125" style="25" customWidth="1"/>
    <col min="12174" max="12174" width="1.85546875" style="25" customWidth="1"/>
    <col min="12175" max="12175" width="12.5703125" style="25" customWidth="1"/>
    <col min="12176" max="12176" width="1.85546875" style="25" customWidth="1"/>
    <col min="12177" max="12177" width="12.5703125" style="25" customWidth="1"/>
    <col min="12178" max="12178" width="1.85546875" style="25" customWidth="1"/>
    <col min="12179" max="12179" width="19.5703125" style="25" customWidth="1"/>
    <col min="12180" max="12180" width="3.5703125" style="25" customWidth="1"/>
    <col min="12181" max="12181" width="12.5703125" style="25" customWidth="1"/>
    <col min="12182" max="12182" width="3.5703125" style="25" customWidth="1"/>
    <col min="12183" max="12183" width="12.5703125" style="25" customWidth="1"/>
    <col min="12184" max="12184" width="1.85546875" style="25" customWidth="1"/>
    <col min="12185" max="12185" width="12.5703125" style="25" customWidth="1"/>
    <col min="12186" max="12186" width="1.85546875" style="25" customWidth="1"/>
    <col min="12187" max="12187" width="12.5703125" style="25" customWidth="1"/>
    <col min="12188" max="12188" width="1.85546875" style="25" customWidth="1"/>
    <col min="12189" max="12189" width="12.5703125" style="25" customWidth="1"/>
    <col min="12190" max="12190" width="1.85546875" style="25" customWidth="1"/>
    <col min="12191" max="12191" width="19.5703125" style="25" customWidth="1"/>
    <col min="12192" max="12193" width="12.5703125" style="25"/>
    <col min="12194" max="12194" width="1.85546875" style="25" customWidth="1"/>
    <col min="12195" max="12195" width="12.5703125" style="25"/>
    <col min="12196" max="12196" width="1.85546875" style="25" customWidth="1"/>
    <col min="12197" max="12197" width="12.5703125" style="25"/>
    <col min="12198" max="12198" width="1.85546875" style="25" customWidth="1"/>
    <col min="12199" max="12201" width="12.5703125" style="25"/>
    <col min="12202" max="12202" width="1.85546875" style="25" customWidth="1"/>
    <col min="12203" max="12203" width="12.5703125" style="25"/>
    <col min="12204" max="12204" width="1.85546875" style="25" customWidth="1"/>
    <col min="12205" max="12205" width="12.5703125" style="25"/>
    <col min="12206" max="12206" width="1.85546875" style="25" customWidth="1"/>
    <col min="12207" max="12422" width="12.5703125" style="25"/>
    <col min="12423" max="12423" width="2.7109375" style="25" customWidth="1"/>
    <col min="12424" max="12424" width="53.5703125" style="25" customWidth="1"/>
    <col min="12425" max="12425" width="12.5703125" style="25" customWidth="1"/>
    <col min="12426" max="12426" width="3.5703125" style="25" customWidth="1"/>
    <col min="12427" max="12427" width="12.5703125" style="25" customWidth="1"/>
    <col min="12428" max="12428" width="1.85546875" style="25" customWidth="1"/>
    <col min="12429" max="12429" width="12.5703125" style="25" customWidth="1"/>
    <col min="12430" max="12430" width="1.85546875" style="25" customWidth="1"/>
    <col min="12431" max="12431" width="12.5703125" style="25" customWidth="1"/>
    <col min="12432" max="12432" width="1.85546875" style="25" customWidth="1"/>
    <col min="12433" max="12433" width="12.5703125" style="25" customWidth="1"/>
    <col min="12434" max="12434" width="1.85546875" style="25" customWidth="1"/>
    <col min="12435" max="12435" width="19.5703125" style="25" customWidth="1"/>
    <col min="12436" max="12436" width="3.5703125" style="25" customWidth="1"/>
    <col min="12437" max="12437" width="12.5703125" style="25" customWidth="1"/>
    <col min="12438" max="12438" width="3.5703125" style="25" customWidth="1"/>
    <col min="12439" max="12439" width="12.5703125" style="25" customWidth="1"/>
    <col min="12440" max="12440" width="1.85546875" style="25" customWidth="1"/>
    <col min="12441" max="12441" width="12.5703125" style="25" customWidth="1"/>
    <col min="12442" max="12442" width="1.85546875" style="25" customWidth="1"/>
    <col min="12443" max="12443" width="12.5703125" style="25" customWidth="1"/>
    <col min="12444" max="12444" width="1.85546875" style="25" customWidth="1"/>
    <col min="12445" max="12445" width="12.5703125" style="25" customWidth="1"/>
    <col min="12446" max="12446" width="1.85546875" style="25" customWidth="1"/>
    <col min="12447" max="12447" width="19.5703125" style="25" customWidth="1"/>
    <col min="12448" max="12449" width="12.5703125" style="25"/>
    <col min="12450" max="12450" width="1.85546875" style="25" customWidth="1"/>
    <col min="12451" max="12451" width="12.5703125" style="25"/>
    <col min="12452" max="12452" width="1.85546875" style="25" customWidth="1"/>
    <col min="12453" max="12453" width="12.5703125" style="25"/>
    <col min="12454" max="12454" width="1.85546875" style="25" customWidth="1"/>
    <col min="12455" max="12457" width="12.5703125" style="25"/>
    <col min="12458" max="12458" width="1.85546875" style="25" customWidth="1"/>
    <col min="12459" max="12459" width="12.5703125" style="25"/>
    <col min="12460" max="12460" width="1.85546875" style="25" customWidth="1"/>
    <col min="12461" max="12461" width="12.5703125" style="25"/>
    <col min="12462" max="12462" width="1.85546875" style="25" customWidth="1"/>
    <col min="12463" max="12678" width="12.5703125" style="25"/>
    <col min="12679" max="12679" width="2.7109375" style="25" customWidth="1"/>
    <col min="12680" max="12680" width="53.5703125" style="25" customWidth="1"/>
    <col min="12681" max="12681" width="12.5703125" style="25" customWidth="1"/>
    <col min="12682" max="12682" width="3.5703125" style="25" customWidth="1"/>
    <col min="12683" max="12683" width="12.5703125" style="25" customWidth="1"/>
    <col min="12684" max="12684" width="1.85546875" style="25" customWidth="1"/>
    <col min="12685" max="12685" width="12.5703125" style="25" customWidth="1"/>
    <col min="12686" max="12686" width="1.85546875" style="25" customWidth="1"/>
    <col min="12687" max="12687" width="12.5703125" style="25" customWidth="1"/>
    <col min="12688" max="12688" width="1.85546875" style="25" customWidth="1"/>
    <col min="12689" max="12689" width="12.5703125" style="25" customWidth="1"/>
    <col min="12690" max="12690" width="1.85546875" style="25" customWidth="1"/>
    <col min="12691" max="12691" width="19.5703125" style="25" customWidth="1"/>
    <col min="12692" max="12692" width="3.5703125" style="25" customWidth="1"/>
    <col min="12693" max="12693" width="12.5703125" style="25" customWidth="1"/>
    <col min="12694" max="12694" width="3.5703125" style="25" customWidth="1"/>
    <col min="12695" max="12695" width="12.5703125" style="25" customWidth="1"/>
    <col min="12696" max="12696" width="1.85546875" style="25" customWidth="1"/>
    <col min="12697" max="12697" width="12.5703125" style="25" customWidth="1"/>
    <col min="12698" max="12698" width="1.85546875" style="25" customWidth="1"/>
    <col min="12699" max="12699" width="12.5703125" style="25" customWidth="1"/>
    <col min="12700" max="12700" width="1.85546875" style="25" customWidth="1"/>
    <col min="12701" max="12701" width="12.5703125" style="25" customWidth="1"/>
    <col min="12702" max="12702" width="1.85546875" style="25" customWidth="1"/>
    <col min="12703" max="12703" width="19.5703125" style="25" customWidth="1"/>
    <col min="12704" max="12705" width="12.5703125" style="25"/>
    <col min="12706" max="12706" width="1.85546875" style="25" customWidth="1"/>
    <col min="12707" max="12707" width="12.5703125" style="25"/>
    <col min="12708" max="12708" width="1.85546875" style="25" customWidth="1"/>
    <col min="12709" max="12709" width="12.5703125" style="25"/>
    <col min="12710" max="12710" width="1.85546875" style="25" customWidth="1"/>
    <col min="12711" max="12713" width="12.5703125" style="25"/>
    <col min="12714" max="12714" width="1.85546875" style="25" customWidth="1"/>
    <col min="12715" max="12715" width="12.5703125" style="25"/>
    <col min="12716" max="12716" width="1.85546875" style="25" customWidth="1"/>
    <col min="12717" max="12717" width="12.5703125" style="25"/>
    <col min="12718" max="12718" width="1.85546875" style="25" customWidth="1"/>
    <col min="12719" max="12934" width="12.5703125" style="25"/>
    <col min="12935" max="12935" width="2.7109375" style="25" customWidth="1"/>
    <col min="12936" max="12936" width="53.5703125" style="25" customWidth="1"/>
    <col min="12937" max="12937" width="12.5703125" style="25" customWidth="1"/>
    <col min="12938" max="12938" width="3.5703125" style="25" customWidth="1"/>
    <col min="12939" max="12939" width="12.5703125" style="25" customWidth="1"/>
    <col min="12940" max="12940" width="1.85546875" style="25" customWidth="1"/>
    <col min="12941" max="12941" width="12.5703125" style="25" customWidth="1"/>
    <col min="12942" max="12942" width="1.85546875" style="25" customWidth="1"/>
    <col min="12943" max="12943" width="12.5703125" style="25" customWidth="1"/>
    <col min="12944" max="12944" width="1.85546875" style="25" customWidth="1"/>
    <col min="12945" max="12945" width="12.5703125" style="25" customWidth="1"/>
    <col min="12946" max="12946" width="1.85546875" style="25" customWidth="1"/>
    <col min="12947" max="12947" width="19.5703125" style="25" customWidth="1"/>
    <col min="12948" max="12948" width="3.5703125" style="25" customWidth="1"/>
    <col min="12949" max="12949" width="12.5703125" style="25" customWidth="1"/>
    <col min="12950" max="12950" width="3.5703125" style="25" customWidth="1"/>
    <col min="12951" max="12951" width="12.5703125" style="25" customWidth="1"/>
    <col min="12952" max="12952" width="1.85546875" style="25" customWidth="1"/>
    <col min="12953" max="12953" width="12.5703125" style="25" customWidth="1"/>
    <col min="12954" max="12954" width="1.85546875" style="25" customWidth="1"/>
    <col min="12955" max="12955" width="12.5703125" style="25" customWidth="1"/>
    <col min="12956" max="12956" width="1.85546875" style="25" customWidth="1"/>
    <col min="12957" max="12957" width="12.5703125" style="25" customWidth="1"/>
    <col min="12958" max="12958" width="1.85546875" style="25" customWidth="1"/>
    <col min="12959" max="12959" width="19.5703125" style="25" customWidth="1"/>
    <col min="12960" max="12961" width="12.5703125" style="25"/>
    <col min="12962" max="12962" width="1.85546875" style="25" customWidth="1"/>
    <col min="12963" max="12963" width="12.5703125" style="25"/>
    <col min="12964" max="12964" width="1.85546875" style="25" customWidth="1"/>
    <col min="12965" max="12965" width="12.5703125" style="25"/>
    <col min="12966" max="12966" width="1.85546875" style="25" customWidth="1"/>
    <col min="12967" max="12969" width="12.5703125" style="25"/>
    <col min="12970" max="12970" width="1.85546875" style="25" customWidth="1"/>
    <col min="12971" max="12971" width="12.5703125" style="25"/>
    <col min="12972" max="12972" width="1.85546875" style="25" customWidth="1"/>
    <col min="12973" max="12973" width="12.5703125" style="25"/>
    <col min="12974" max="12974" width="1.85546875" style="25" customWidth="1"/>
    <col min="12975" max="13190" width="12.5703125" style="25"/>
    <col min="13191" max="13191" width="2.7109375" style="25" customWidth="1"/>
    <col min="13192" max="13192" width="53.5703125" style="25" customWidth="1"/>
    <col min="13193" max="13193" width="12.5703125" style="25" customWidth="1"/>
    <col min="13194" max="13194" width="3.5703125" style="25" customWidth="1"/>
    <col min="13195" max="13195" width="12.5703125" style="25" customWidth="1"/>
    <col min="13196" max="13196" width="1.85546875" style="25" customWidth="1"/>
    <col min="13197" max="13197" width="12.5703125" style="25" customWidth="1"/>
    <col min="13198" max="13198" width="1.85546875" style="25" customWidth="1"/>
    <col min="13199" max="13199" width="12.5703125" style="25" customWidth="1"/>
    <col min="13200" max="13200" width="1.85546875" style="25" customWidth="1"/>
    <col min="13201" max="13201" width="12.5703125" style="25" customWidth="1"/>
    <col min="13202" max="13202" width="1.85546875" style="25" customWidth="1"/>
    <col min="13203" max="13203" width="19.5703125" style="25" customWidth="1"/>
    <col min="13204" max="13204" width="3.5703125" style="25" customWidth="1"/>
    <col min="13205" max="13205" width="12.5703125" style="25" customWidth="1"/>
    <col min="13206" max="13206" width="3.5703125" style="25" customWidth="1"/>
    <col min="13207" max="13207" width="12.5703125" style="25" customWidth="1"/>
    <col min="13208" max="13208" width="1.85546875" style="25" customWidth="1"/>
    <col min="13209" max="13209" width="12.5703125" style="25" customWidth="1"/>
    <col min="13210" max="13210" width="1.85546875" style="25" customWidth="1"/>
    <col min="13211" max="13211" width="12.5703125" style="25" customWidth="1"/>
    <col min="13212" max="13212" width="1.85546875" style="25" customWidth="1"/>
    <col min="13213" max="13213" width="12.5703125" style="25" customWidth="1"/>
    <col min="13214" max="13214" width="1.85546875" style="25" customWidth="1"/>
    <col min="13215" max="13215" width="19.5703125" style="25" customWidth="1"/>
    <col min="13216" max="13217" width="12.5703125" style="25"/>
    <col min="13218" max="13218" width="1.85546875" style="25" customWidth="1"/>
    <col min="13219" max="13219" width="12.5703125" style="25"/>
    <col min="13220" max="13220" width="1.85546875" style="25" customWidth="1"/>
    <col min="13221" max="13221" width="12.5703125" style="25"/>
    <col min="13222" max="13222" width="1.85546875" style="25" customWidth="1"/>
    <col min="13223" max="13225" width="12.5703125" style="25"/>
    <col min="13226" max="13226" width="1.85546875" style="25" customWidth="1"/>
    <col min="13227" max="13227" width="12.5703125" style="25"/>
    <col min="13228" max="13228" width="1.85546875" style="25" customWidth="1"/>
    <col min="13229" max="13229" width="12.5703125" style="25"/>
    <col min="13230" max="13230" width="1.85546875" style="25" customWidth="1"/>
    <col min="13231" max="13446" width="12.5703125" style="25"/>
    <col min="13447" max="13447" width="2.7109375" style="25" customWidth="1"/>
    <col min="13448" max="13448" width="53.5703125" style="25" customWidth="1"/>
    <col min="13449" max="13449" width="12.5703125" style="25" customWidth="1"/>
    <col min="13450" max="13450" width="3.5703125" style="25" customWidth="1"/>
    <col min="13451" max="13451" width="12.5703125" style="25" customWidth="1"/>
    <col min="13452" max="13452" width="1.85546875" style="25" customWidth="1"/>
    <col min="13453" max="13453" width="12.5703125" style="25" customWidth="1"/>
    <col min="13454" max="13454" width="1.85546875" style="25" customWidth="1"/>
    <col min="13455" max="13455" width="12.5703125" style="25" customWidth="1"/>
    <col min="13456" max="13456" width="1.85546875" style="25" customWidth="1"/>
    <col min="13457" max="13457" width="12.5703125" style="25" customWidth="1"/>
    <col min="13458" max="13458" width="1.85546875" style="25" customWidth="1"/>
    <col min="13459" max="13459" width="19.5703125" style="25" customWidth="1"/>
    <col min="13460" max="13460" width="3.5703125" style="25" customWidth="1"/>
    <col min="13461" max="13461" width="12.5703125" style="25" customWidth="1"/>
    <col min="13462" max="13462" width="3.5703125" style="25" customWidth="1"/>
    <col min="13463" max="13463" width="12.5703125" style="25" customWidth="1"/>
    <col min="13464" max="13464" width="1.85546875" style="25" customWidth="1"/>
    <col min="13465" max="13465" width="12.5703125" style="25" customWidth="1"/>
    <col min="13466" max="13466" width="1.85546875" style="25" customWidth="1"/>
    <col min="13467" max="13467" width="12.5703125" style="25" customWidth="1"/>
    <col min="13468" max="13468" width="1.85546875" style="25" customWidth="1"/>
    <col min="13469" max="13469" width="12.5703125" style="25" customWidth="1"/>
    <col min="13470" max="13470" width="1.85546875" style="25" customWidth="1"/>
    <col min="13471" max="13471" width="19.5703125" style="25" customWidth="1"/>
    <col min="13472" max="13473" width="12.5703125" style="25"/>
    <col min="13474" max="13474" width="1.85546875" style="25" customWidth="1"/>
    <col min="13475" max="13475" width="12.5703125" style="25"/>
    <col min="13476" max="13476" width="1.85546875" style="25" customWidth="1"/>
    <col min="13477" max="13477" width="12.5703125" style="25"/>
    <col min="13478" max="13478" width="1.85546875" style="25" customWidth="1"/>
    <col min="13479" max="13481" width="12.5703125" style="25"/>
    <col min="13482" max="13482" width="1.85546875" style="25" customWidth="1"/>
    <col min="13483" max="13483" width="12.5703125" style="25"/>
    <col min="13484" max="13484" width="1.85546875" style="25" customWidth="1"/>
    <col min="13485" max="13485" width="12.5703125" style="25"/>
    <col min="13486" max="13486" width="1.85546875" style="25" customWidth="1"/>
    <col min="13487" max="13702" width="12.5703125" style="25"/>
    <col min="13703" max="13703" width="2.7109375" style="25" customWidth="1"/>
    <col min="13704" max="13704" width="53.5703125" style="25" customWidth="1"/>
    <col min="13705" max="13705" width="12.5703125" style="25" customWidth="1"/>
    <col min="13706" max="13706" width="3.5703125" style="25" customWidth="1"/>
    <col min="13707" max="13707" width="12.5703125" style="25" customWidth="1"/>
    <col min="13708" max="13708" width="1.85546875" style="25" customWidth="1"/>
    <col min="13709" max="13709" width="12.5703125" style="25" customWidth="1"/>
    <col min="13710" max="13710" width="1.85546875" style="25" customWidth="1"/>
    <col min="13711" max="13711" width="12.5703125" style="25" customWidth="1"/>
    <col min="13712" max="13712" width="1.85546875" style="25" customWidth="1"/>
    <col min="13713" max="13713" width="12.5703125" style="25" customWidth="1"/>
    <col min="13714" max="13714" width="1.85546875" style="25" customWidth="1"/>
    <col min="13715" max="13715" width="19.5703125" style="25" customWidth="1"/>
    <col min="13716" max="13716" width="3.5703125" style="25" customWidth="1"/>
    <col min="13717" max="13717" width="12.5703125" style="25" customWidth="1"/>
    <col min="13718" max="13718" width="3.5703125" style="25" customWidth="1"/>
    <col min="13719" max="13719" width="12.5703125" style="25" customWidth="1"/>
    <col min="13720" max="13720" width="1.85546875" style="25" customWidth="1"/>
    <col min="13721" max="13721" width="12.5703125" style="25" customWidth="1"/>
    <col min="13722" max="13722" width="1.85546875" style="25" customWidth="1"/>
    <col min="13723" max="13723" width="12.5703125" style="25" customWidth="1"/>
    <col min="13724" max="13724" width="1.85546875" style="25" customWidth="1"/>
    <col min="13725" max="13725" width="12.5703125" style="25" customWidth="1"/>
    <col min="13726" max="13726" width="1.85546875" style="25" customWidth="1"/>
    <col min="13727" max="13727" width="19.5703125" style="25" customWidth="1"/>
    <col min="13728" max="13729" width="12.5703125" style="25"/>
    <col min="13730" max="13730" width="1.85546875" style="25" customWidth="1"/>
    <col min="13731" max="13731" width="12.5703125" style="25"/>
    <col min="13732" max="13732" width="1.85546875" style="25" customWidth="1"/>
    <col min="13733" max="13733" width="12.5703125" style="25"/>
    <col min="13734" max="13734" width="1.85546875" style="25" customWidth="1"/>
    <col min="13735" max="13737" width="12.5703125" style="25"/>
    <col min="13738" max="13738" width="1.85546875" style="25" customWidth="1"/>
    <col min="13739" max="13739" width="12.5703125" style="25"/>
    <col min="13740" max="13740" width="1.85546875" style="25" customWidth="1"/>
    <col min="13741" max="13741" width="12.5703125" style="25"/>
    <col min="13742" max="13742" width="1.85546875" style="25" customWidth="1"/>
    <col min="13743" max="13958" width="12.5703125" style="25"/>
    <col min="13959" max="13959" width="2.7109375" style="25" customWidth="1"/>
    <col min="13960" max="13960" width="53.5703125" style="25" customWidth="1"/>
    <col min="13961" max="13961" width="12.5703125" style="25" customWidth="1"/>
    <col min="13962" max="13962" width="3.5703125" style="25" customWidth="1"/>
    <col min="13963" max="13963" width="12.5703125" style="25" customWidth="1"/>
    <col min="13964" max="13964" width="1.85546875" style="25" customWidth="1"/>
    <col min="13965" max="13965" width="12.5703125" style="25" customWidth="1"/>
    <col min="13966" max="13966" width="1.85546875" style="25" customWidth="1"/>
    <col min="13967" max="13967" width="12.5703125" style="25" customWidth="1"/>
    <col min="13968" max="13968" width="1.85546875" style="25" customWidth="1"/>
    <col min="13969" max="13969" width="12.5703125" style="25" customWidth="1"/>
    <col min="13970" max="13970" width="1.85546875" style="25" customWidth="1"/>
    <col min="13971" max="13971" width="19.5703125" style="25" customWidth="1"/>
    <col min="13972" max="13972" width="3.5703125" style="25" customWidth="1"/>
    <col min="13973" max="13973" width="12.5703125" style="25" customWidth="1"/>
    <col min="13974" max="13974" width="3.5703125" style="25" customWidth="1"/>
    <col min="13975" max="13975" width="12.5703125" style="25" customWidth="1"/>
    <col min="13976" max="13976" width="1.85546875" style="25" customWidth="1"/>
    <col min="13977" max="13977" width="12.5703125" style="25" customWidth="1"/>
    <col min="13978" max="13978" width="1.85546875" style="25" customWidth="1"/>
    <col min="13979" max="13979" width="12.5703125" style="25" customWidth="1"/>
    <col min="13980" max="13980" width="1.85546875" style="25" customWidth="1"/>
    <col min="13981" max="13981" width="12.5703125" style="25" customWidth="1"/>
    <col min="13982" max="13982" width="1.85546875" style="25" customWidth="1"/>
    <col min="13983" max="13983" width="19.5703125" style="25" customWidth="1"/>
    <col min="13984" max="13985" width="12.5703125" style="25"/>
    <col min="13986" max="13986" width="1.85546875" style="25" customWidth="1"/>
    <col min="13987" max="13987" width="12.5703125" style="25"/>
    <col min="13988" max="13988" width="1.85546875" style="25" customWidth="1"/>
    <col min="13989" max="13989" width="12.5703125" style="25"/>
    <col min="13990" max="13990" width="1.85546875" style="25" customWidth="1"/>
    <col min="13991" max="13993" width="12.5703125" style="25"/>
    <col min="13994" max="13994" width="1.85546875" style="25" customWidth="1"/>
    <col min="13995" max="13995" width="12.5703125" style="25"/>
    <col min="13996" max="13996" width="1.85546875" style="25" customWidth="1"/>
    <col min="13997" max="13997" width="12.5703125" style="25"/>
    <col min="13998" max="13998" width="1.85546875" style="25" customWidth="1"/>
    <col min="13999" max="14214" width="12.5703125" style="25"/>
    <col min="14215" max="14215" width="2.7109375" style="25" customWidth="1"/>
    <col min="14216" max="14216" width="53.5703125" style="25" customWidth="1"/>
    <col min="14217" max="14217" width="12.5703125" style="25" customWidth="1"/>
    <col min="14218" max="14218" width="3.5703125" style="25" customWidth="1"/>
    <col min="14219" max="14219" width="12.5703125" style="25" customWidth="1"/>
    <col min="14220" max="14220" width="1.85546875" style="25" customWidth="1"/>
    <col min="14221" max="14221" width="12.5703125" style="25" customWidth="1"/>
    <col min="14222" max="14222" width="1.85546875" style="25" customWidth="1"/>
    <col min="14223" max="14223" width="12.5703125" style="25" customWidth="1"/>
    <col min="14224" max="14224" width="1.85546875" style="25" customWidth="1"/>
    <col min="14225" max="14225" width="12.5703125" style="25" customWidth="1"/>
    <col min="14226" max="14226" width="1.85546875" style="25" customWidth="1"/>
    <col min="14227" max="14227" width="19.5703125" style="25" customWidth="1"/>
    <col min="14228" max="14228" width="3.5703125" style="25" customWidth="1"/>
    <col min="14229" max="14229" width="12.5703125" style="25" customWidth="1"/>
    <col min="14230" max="14230" width="3.5703125" style="25" customWidth="1"/>
    <col min="14231" max="14231" width="12.5703125" style="25" customWidth="1"/>
    <col min="14232" max="14232" width="1.85546875" style="25" customWidth="1"/>
    <col min="14233" max="14233" width="12.5703125" style="25" customWidth="1"/>
    <col min="14234" max="14234" width="1.85546875" style="25" customWidth="1"/>
    <col min="14235" max="14235" width="12.5703125" style="25" customWidth="1"/>
    <col min="14236" max="14236" width="1.85546875" style="25" customWidth="1"/>
    <col min="14237" max="14237" width="12.5703125" style="25" customWidth="1"/>
    <col min="14238" max="14238" width="1.85546875" style="25" customWidth="1"/>
    <col min="14239" max="14239" width="19.5703125" style="25" customWidth="1"/>
    <col min="14240" max="14241" width="12.5703125" style="25"/>
    <col min="14242" max="14242" width="1.85546875" style="25" customWidth="1"/>
    <col min="14243" max="14243" width="12.5703125" style="25"/>
    <col min="14244" max="14244" width="1.85546875" style="25" customWidth="1"/>
    <col min="14245" max="14245" width="12.5703125" style="25"/>
    <col min="14246" max="14246" width="1.85546875" style="25" customWidth="1"/>
    <col min="14247" max="14249" width="12.5703125" style="25"/>
    <col min="14250" max="14250" width="1.85546875" style="25" customWidth="1"/>
    <col min="14251" max="14251" width="12.5703125" style="25"/>
    <col min="14252" max="14252" width="1.85546875" style="25" customWidth="1"/>
    <col min="14253" max="14253" width="12.5703125" style="25"/>
    <col min="14254" max="14254" width="1.85546875" style="25" customWidth="1"/>
    <col min="14255" max="14470" width="12.5703125" style="25"/>
    <col min="14471" max="14471" width="2.7109375" style="25" customWidth="1"/>
    <col min="14472" max="14472" width="53.5703125" style="25" customWidth="1"/>
    <col min="14473" max="14473" width="12.5703125" style="25" customWidth="1"/>
    <col min="14474" max="14474" width="3.5703125" style="25" customWidth="1"/>
    <col min="14475" max="14475" width="12.5703125" style="25" customWidth="1"/>
    <col min="14476" max="14476" width="1.85546875" style="25" customWidth="1"/>
    <col min="14477" max="14477" width="12.5703125" style="25" customWidth="1"/>
    <col min="14478" max="14478" width="1.85546875" style="25" customWidth="1"/>
    <col min="14479" max="14479" width="12.5703125" style="25" customWidth="1"/>
    <col min="14480" max="14480" width="1.85546875" style="25" customWidth="1"/>
    <col min="14481" max="14481" width="12.5703125" style="25" customWidth="1"/>
    <col min="14482" max="14482" width="1.85546875" style="25" customWidth="1"/>
    <col min="14483" max="14483" width="19.5703125" style="25" customWidth="1"/>
    <col min="14484" max="14484" width="3.5703125" style="25" customWidth="1"/>
    <col min="14485" max="14485" width="12.5703125" style="25" customWidth="1"/>
    <col min="14486" max="14486" width="3.5703125" style="25" customWidth="1"/>
    <col min="14487" max="14487" width="12.5703125" style="25" customWidth="1"/>
    <col min="14488" max="14488" width="1.85546875" style="25" customWidth="1"/>
    <col min="14489" max="14489" width="12.5703125" style="25" customWidth="1"/>
    <col min="14490" max="14490" width="1.85546875" style="25" customWidth="1"/>
    <col min="14491" max="14491" width="12.5703125" style="25" customWidth="1"/>
    <col min="14492" max="14492" width="1.85546875" style="25" customWidth="1"/>
    <col min="14493" max="14493" width="12.5703125" style="25" customWidth="1"/>
    <col min="14494" max="14494" width="1.85546875" style="25" customWidth="1"/>
    <col min="14495" max="14495" width="19.5703125" style="25" customWidth="1"/>
    <col min="14496" max="14497" width="12.5703125" style="25"/>
    <col min="14498" max="14498" width="1.85546875" style="25" customWidth="1"/>
    <col min="14499" max="14499" width="12.5703125" style="25"/>
    <col min="14500" max="14500" width="1.85546875" style="25" customWidth="1"/>
    <col min="14501" max="14501" width="12.5703125" style="25"/>
    <col min="14502" max="14502" width="1.85546875" style="25" customWidth="1"/>
    <col min="14503" max="14505" width="12.5703125" style="25"/>
    <col min="14506" max="14506" width="1.85546875" style="25" customWidth="1"/>
    <col min="14507" max="14507" width="12.5703125" style="25"/>
    <col min="14508" max="14508" width="1.85546875" style="25" customWidth="1"/>
    <col min="14509" max="14509" width="12.5703125" style="25"/>
    <col min="14510" max="14510" width="1.85546875" style="25" customWidth="1"/>
    <col min="14511" max="14726" width="12.5703125" style="25"/>
    <col min="14727" max="14727" width="2.7109375" style="25" customWidth="1"/>
    <col min="14728" max="14728" width="53.5703125" style="25" customWidth="1"/>
    <col min="14729" max="14729" width="12.5703125" style="25" customWidth="1"/>
    <col min="14730" max="14730" width="3.5703125" style="25" customWidth="1"/>
    <col min="14731" max="14731" width="12.5703125" style="25" customWidth="1"/>
    <col min="14732" max="14732" width="1.85546875" style="25" customWidth="1"/>
    <col min="14733" max="14733" width="12.5703125" style="25" customWidth="1"/>
    <col min="14734" max="14734" width="1.85546875" style="25" customWidth="1"/>
    <col min="14735" max="14735" width="12.5703125" style="25" customWidth="1"/>
    <col min="14736" max="14736" width="1.85546875" style="25" customWidth="1"/>
    <col min="14737" max="14737" width="12.5703125" style="25" customWidth="1"/>
    <col min="14738" max="14738" width="1.85546875" style="25" customWidth="1"/>
    <col min="14739" max="14739" width="19.5703125" style="25" customWidth="1"/>
    <col min="14740" max="14740" width="3.5703125" style="25" customWidth="1"/>
    <col min="14741" max="14741" width="12.5703125" style="25" customWidth="1"/>
    <col min="14742" max="14742" width="3.5703125" style="25" customWidth="1"/>
    <col min="14743" max="14743" width="12.5703125" style="25" customWidth="1"/>
    <col min="14744" max="14744" width="1.85546875" style="25" customWidth="1"/>
    <col min="14745" max="14745" width="12.5703125" style="25" customWidth="1"/>
    <col min="14746" max="14746" width="1.85546875" style="25" customWidth="1"/>
    <col min="14747" max="14747" width="12.5703125" style="25" customWidth="1"/>
    <col min="14748" max="14748" width="1.85546875" style="25" customWidth="1"/>
    <col min="14749" max="14749" width="12.5703125" style="25" customWidth="1"/>
    <col min="14750" max="14750" width="1.85546875" style="25" customWidth="1"/>
    <col min="14751" max="14751" width="19.5703125" style="25" customWidth="1"/>
    <col min="14752" max="14753" width="12.5703125" style="25"/>
    <col min="14754" max="14754" width="1.85546875" style="25" customWidth="1"/>
    <col min="14755" max="14755" width="12.5703125" style="25"/>
    <col min="14756" max="14756" width="1.85546875" style="25" customWidth="1"/>
    <col min="14757" max="14757" width="12.5703125" style="25"/>
    <col min="14758" max="14758" width="1.85546875" style="25" customWidth="1"/>
    <col min="14759" max="14761" width="12.5703125" style="25"/>
    <col min="14762" max="14762" width="1.85546875" style="25" customWidth="1"/>
    <col min="14763" max="14763" width="12.5703125" style="25"/>
    <col min="14764" max="14764" width="1.85546875" style="25" customWidth="1"/>
    <col min="14765" max="14765" width="12.5703125" style="25"/>
    <col min="14766" max="14766" width="1.85546875" style="25" customWidth="1"/>
    <col min="14767" max="14982" width="12.5703125" style="25"/>
    <col min="14983" max="14983" width="2.7109375" style="25" customWidth="1"/>
    <col min="14984" max="14984" width="53.5703125" style="25" customWidth="1"/>
    <col min="14985" max="14985" width="12.5703125" style="25" customWidth="1"/>
    <col min="14986" max="14986" width="3.5703125" style="25" customWidth="1"/>
    <col min="14987" max="14987" width="12.5703125" style="25" customWidth="1"/>
    <col min="14988" max="14988" width="1.85546875" style="25" customWidth="1"/>
    <col min="14989" max="14989" width="12.5703125" style="25" customWidth="1"/>
    <col min="14990" max="14990" width="1.85546875" style="25" customWidth="1"/>
    <col min="14991" max="14991" width="12.5703125" style="25" customWidth="1"/>
    <col min="14992" max="14992" width="1.85546875" style="25" customWidth="1"/>
    <col min="14993" max="14993" width="12.5703125" style="25" customWidth="1"/>
    <col min="14994" max="14994" width="1.85546875" style="25" customWidth="1"/>
    <col min="14995" max="14995" width="19.5703125" style="25" customWidth="1"/>
    <col min="14996" max="14996" width="3.5703125" style="25" customWidth="1"/>
    <col min="14997" max="14997" width="12.5703125" style="25" customWidth="1"/>
    <col min="14998" max="14998" width="3.5703125" style="25" customWidth="1"/>
    <col min="14999" max="14999" width="12.5703125" style="25" customWidth="1"/>
    <col min="15000" max="15000" width="1.85546875" style="25" customWidth="1"/>
    <col min="15001" max="15001" width="12.5703125" style="25" customWidth="1"/>
    <col min="15002" max="15002" width="1.85546875" style="25" customWidth="1"/>
    <col min="15003" max="15003" width="12.5703125" style="25" customWidth="1"/>
    <col min="15004" max="15004" width="1.85546875" style="25" customWidth="1"/>
    <col min="15005" max="15005" width="12.5703125" style="25" customWidth="1"/>
    <col min="15006" max="15006" width="1.85546875" style="25" customWidth="1"/>
    <col min="15007" max="15007" width="19.5703125" style="25" customWidth="1"/>
    <col min="15008" max="15009" width="12.5703125" style="25"/>
    <col min="15010" max="15010" width="1.85546875" style="25" customWidth="1"/>
    <col min="15011" max="15011" width="12.5703125" style="25"/>
    <col min="15012" max="15012" width="1.85546875" style="25" customWidth="1"/>
    <col min="15013" max="15013" width="12.5703125" style="25"/>
    <col min="15014" max="15014" width="1.85546875" style="25" customWidth="1"/>
    <col min="15015" max="15017" width="12.5703125" style="25"/>
    <col min="15018" max="15018" width="1.85546875" style="25" customWidth="1"/>
    <col min="15019" max="15019" width="12.5703125" style="25"/>
    <col min="15020" max="15020" width="1.85546875" style="25" customWidth="1"/>
    <col min="15021" max="15021" width="12.5703125" style="25"/>
    <col min="15022" max="15022" width="1.85546875" style="25" customWidth="1"/>
    <col min="15023" max="15238" width="12.5703125" style="25"/>
    <col min="15239" max="15239" width="2.7109375" style="25" customWidth="1"/>
    <col min="15240" max="15240" width="53.5703125" style="25" customWidth="1"/>
    <col min="15241" max="15241" width="12.5703125" style="25" customWidth="1"/>
    <col min="15242" max="15242" width="3.5703125" style="25" customWidth="1"/>
    <col min="15243" max="15243" width="12.5703125" style="25" customWidth="1"/>
    <col min="15244" max="15244" width="1.85546875" style="25" customWidth="1"/>
    <col min="15245" max="15245" width="12.5703125" style="25" customWidth="1"/>
    <col min="15246" max="15246" width="1.85546875" style="25" customWidth="1"/>
    <col min="15247" max="15247" width="12.5703125" style="25" customWidth="1"/>
    <col min="15248" max="15248" width="1.85546875" style="25" customWidth="1"/>
    <col min="15249" max="15249" width="12.5703125" style="25" customWidth="1"/>
    <col min="15250" max="15250" width="1.85546875" style="25" customWidth="1"/>
    <col min="15251" max="15251" width="19.5703125" style="25" customWidth="1"/>
    <col min="15252" max="15252" width="3.5703125" style="25" customWidth="1"/>
    <col min="15253" max="15253" width="12.5703125" style="25" customWidth="1"/>
    <col min="15254" max="15254" width="3.5703125" style="25" customWidth="1"/>
    <col min="15255" max="15255" width="12.5703125" style="25" customWidth="1"/>
    <col min="15256" max="15256" width="1.85546875" style="25" customWidth="1"/>
    <col min="15257" max="15257" width="12.5703125" style="25" customWidth="1"/>
    <col min="15258" max="15258" width="1.85546875" style="25" customWidth="1"/>
    <col min="15259" max="15259" width="12.5703125" style="25" customWidth="1"/>
    <col min="15260" max="15260" width="1.85546875" style="25" customWidth="1"/>
    <col min="15261" max="15261" width="12.5703125" style="25" customWidth="1"/>
    <col min="15262" max="15262" width="1.85546875" style="25" customWidth="1"/>
    <col min="15263" max="15263" width="19.5703125" style="25" customWidth="1"/>
    <col min="15264" max="15265" width="12.5703125" style="25"/>
    <col min="15266" max="15266" width="1.85546875" style="25" customWidth="1"/>
    <col min="15267" max="15267" width="12.5703125" style="25"/>
    <col min="15268" max="15268" width="1.85546875" style="25" customWidth="1"/>
    <col min="15269" max="15269" width="12.5703125" style="25"/>
    <col min="15270" max="15270" width="1.85546875" style="25" customWidth="1"/>
    <col min="15271" max="15273" width="12.5703125" style="25"/>
    <col min="15274" max="15274" width="1.85546875" style="25" customWidth="1"/>
    <col min="15275" max="15275" width="12.5703125" style="25"/>
    <col min="15276" max="15276" width="1.85546875" style="25" customWidth="1"/>
    <col min="15277" max="15277" width="12.5703125" style="25"/>
    <col min="15278" max="15278" width="1.85546875" style="25" customWidth="1"/>
    <col min="15279" max="15494" width="12.5703125" style="25"/>
    <col min="15495" max="15495" width="2.7109375" style="25" customWidth="1"/>
    <col min="15496" max="15496" width="53.5703125" style="25" customWidth="1"/>
    <col min="15497" max="15497" width="12.5703125" style="25" customWidth="1"/>
    <col min="15498" max="15498" width="3.5703125" style="25" customWidth="1"/>
    <col min="15499" max="15499" width="12.5703125" style="25" customWidth="1"/>
    <col min="15500" max="15500" width="1.85546875" style="25" customWidth="1"/>
    <col min="15501" max="15501" width="12.5703125" style="25" customWidth="1"/>
    <col min="15502" max="15502" width="1.85546875" style="25" customWidth="1"/>
    <col min="15503" max="15503" width="12.5703125" style="25" customWidth="1"/>
    <col min="15504" max="15504" width="1.85546875" style="25" customWidth="1"/>
    <col min="15505" max="15505" width="12.5703125" style="25" customWidth="1"/>
    <col min="15506" max="15506" width="1.85546875" style="25" customWidth="1"/>
    <col min="15507" max="15507" width="19.5703125" style="25" customWidth="1"/>
    <col min="15508" max="15508" width="3.5703125" style="25" customWidth="1"/>
    <col min="15509" max="15509" width="12.5703125" style="25" customWidth="1"/>
    <col min="15510" max="15510" width="3.5703125" style="25" customWidth="1"/>
    <col min="15511" max="15511" width="12.5703125" style="25" customWidth="1"/>
    <col min="15512" max="15512" width="1.85546875" style="25" customWidth="1"/>
    <col min="15513" max="15513" width="12.5703125" style="25" customWidth="1"/>
    <col min="15514" max="15514" width="1.85546875" style="25" customWidth="1"/>
    <col min="15515" max="15515" width="12.5703125" style="25" customWidth="1"/>
    <col min="15516" max="15516" width="1.85546875" style="25" customWidth="1"/>
    <col min="15517" max="15517" width="12.5703125" style="25" customWidth="1"/>
    <col min="15518" max="15518" width="1.85546875" style="25" customWidth="1"/>
    <col min="15519" max="15519" width="19.5703125" style="25" customWidth="1"/>
    <col min="15520" max="15521" width="12.5703125" style="25"/>
    <col min="15522" max="15522" width="1.85546875" style="25" customWidth="1"/>
    <col min="15523" max="15523" width="12.5703125" style="25"/>
    <col min="15524" max="15524" width="1.85546875" style="25" customWidth="1"/>
    <col min="15525" max="15525" width="12.5703125" style="25"/>
    <col min="15526" max="15526" width="1.85546875" style="25" customWidth="1"/>
    <col min="15527" max="15529" width="12.5703125" style="25"/>
    <col min="15530" max="15530" width="1.85546875" style="25" customWidth="1"/>
    <col min="15531" max="15531" width="12.5703125" style="25"/>
    <col min="15532" max="15532" width="1.85546875" style="25" customWidth="1"/>
    <col min="15533" max="15533" width="12.5703125" style="25"/>
    <col min="15534" max="15534" width="1.85546875" style="25" customWidth="1"/>
    <col min="15535" max="15750" width="12.5703125" style="25"/>
    <col min="15751" max="15751" width="2.7109375" style="25" customWidth="1"/>
    <col min="15752" max="15752" width="53.5703125" style="25" customWidth="1"/>
    <col min="15753" max="15753" width="12.5703125" style="25" customWidth="1"/>
    <col min="15754" max="15754" width="3.5703125" style="25" customWidth="1"/>
    <col min="15755" max="15755" width="12.5703125" style="25" customWidth="1"/>
    <col min="15756" max="15756" width="1.85546875" style="25" customWidth="1"/>
    <col min="15757" max="15757" width="12.5703125" style="25" customWidth="1"/>
    <col min="15758" max="15758" width="1.85546875" style="25" customWidth="1"/>
    <col min="15759" max="15759" width="12.5703125" style="25" customWidth="1"/>
    <col min="15760" max="15760" width="1.85546875" style="25" customWidth="1"/>
    <col min="15761" max="15761" width="12.5703125" style="25" customWidth="1"/>
    <col min="15762" max="15762" width="1.85546875" style="25" customWidth="1"/>
    <col min="15763" max="15763" width="19.5703125" style="25" customWidth="1"/>
    <col min="15764" max="15764" width="3.5703125" style="25" customWidth="1"/>
    <col min="15765" max="15765" width="12.5703125" style="25" customWidth="1"/>
    <col min="15766" max="15766" width="3.5703125" style="25" customWidth="1"/>
    <col min="15767" max="15767" width="12.5703125" style="25" customWidth="1"/>
    <col min="15768" max="15768" width="1.85546875" style="25" customWidth="1"/>
    <col min="15769" max="15769" width="12.5703125" style="25" customWidth="1"/>
    <col min="15770" max="15770" width="1.85546875" style="25" customWidth="1"/>
    <col min="15771" max="15771" width="12.5703125" style="25" customWidth="1"/>
    <col min="15772" max="15772" width="1.85546875" style="25" customWidth="1"/>
    <col min="15773" max="15773" width="12.5703125" style="25" customWidth="1"/>
    <col min="15774" max="15774" width="1.85546875" style="25" customWidth="1"/>
    <col min="15775" max="15775" width="19.5703125" style="25" customWidth="1"/>
    <col min="15776" max="15777" width="12.5703125" style="25"/>
    <col min="15778" max="15778" width="1.85546875" style="25" customWidth="1"/>
    <col min="15779" max="15779" width="12.5703125" style="25"/>
    <col min="15780" max="15780" width="1.85546875" style="25" customWidth="1"/>
    <col min="15781" max="15781" width="12.5703125" style="25"/>
    <col min="15782" max="15782" width="1.85546875" style="25" customWidth="1"/>
    <col min="15783" max="15785" width="12.5703125" style="25"/>
    <col min="15786" max="15786" width="1.85546875" style="25" customWidth="1"/>
    <col min="15787" max="15787" width="12.5703125" style="25"/>
    <col min="15788" max="15788" width="1.85546875" style="25" customWidth="1"/>
    <col min="15789" max="15789" width="12.5703125" style="25"/>
    <col min="15790" max="15790" width="1.85546875" style="25" customWidth="1"/>
    <col min="15791" max="16006" width="12.5703125" style="25"/>
    <col min="16007" max="16007" width="2.7109375" style="25" customWidth="1"/>
    <col min="16008" max="16008" width="53.5703125" style="25" customWidth="1"/>
    <col min="16009" max="16009" width="12.5703125" style="25" customWidth="1"/>
    <col min="16010" max="16010" width="3.5703125" style="25" customWidth="1"/>
    <col min="16011" max="16011" width="12.5703125" style="25" customWidth="1"/>
    <col min="16012" max="16012" width="1.85546875" style="25" customWidth="1"/>
    <col min="16013" max="16013" width="12.5703125" style="25" customWidth="1"/>
    <col min="16014" max="16014" width="1.85546875" style="25" customWidth="1"/>
    <col min="16015" max="16015" width="12.5703125" style="25" customWidth="1"/>
    <col min="16016" max="16016" width="1.85546875" style="25" customWidth="1"/>
    <col min="16017" max="16017" width="12.5703125" style="25" customWidth="1"/>
    <col min="16018" max="16018" width="1.85546875" style="25" customWidth="1"/>
    <col min="16019" max="16019" width="19.5703125" style="25" customWidth="1"/>
    <col min="16020" max="16020" width="3.5703125" style="25" customWidth="1"/>
    <col min="16021" max="16021" width="12.5703125" style="25" customWidth="1"/>
    <col min="16022" max="16022" width="3.5703125" style="25" customWidth="1"/>
    <col min="16023" max="16023" width="12.5703125" style="25" customWidth="1"/>
    <col min="16024" max="16024" width="1.85546875" style="25" customWidth="1"/>
    <col min="16025" max="16025" width="12.5703125" style="25" customWidth="1"/>
    <col min="16026" max="16026" width="1.85546875" style="25" customWidth="1"/>
    <col min="16027" max="16027" width="12.5703125" style="25" customWidth="1"/>
    <col min="16028" max="16028" width="1.85546875" style="25" customWidth="1"/>
    <col min="16029" max="16029" width="12.5703125" style="25" customWidth="1"/>
    <col min="16030" max="16030" width="1.85546875" style="25" customWidth="1"/>
    <col min="16031" max="16031" width="19.5703125" style="25" customWidth="1"/>
    <col min="16032" max="16033" width="12.5703125" style="25"/>
    <col min="16034" max="16034" width="1.85546875" style="25" customWidth="1"/>
    <col min="16035" max="16035" width="12.5703125" style="25"/>
    <col min="16036" max="16036" width="1.85546875" style="25" customWidth="1"/>
    <col min="16037" max="16037" width="12.5703125" style="25"/>
    <col min="16038" max="16038" width="1.85546875" style="25" customWidth="1"/>
    <col min="16039" max="16041" width="12.5703125" style="25"/>
    <col min="16042" max="16042" width="1.85546875" style="25" customWidth="1"/>
    <col min="16043" max="16043" width="12.5703125" style="25"/>
    <col min="16044" max="16044" width="1.85546875" style="25" customWidth="1"/>
    <col min="16045" max="16045" width="12.5703125" style="25"/>
    <col min="16046" max="16046" width="1.85546875" style="25" customWidth="1"/>
    <col min="16047" max="16384" width="12.5703125" style="25"/>
  </cols>
  <sheetData>
    <row r="1" spans="1:7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L1" s="22"/>
      <c r="AM1" s="20"/>
      <c r="AN1" s="20"/>
      <c r="AO1" s="20"/>
      <c r="AP1" s="23"/>
      <c r="AQ1" s="23"/>
      <c r="AR1" s="23"/>
      <c r="AS1" s="24"/>
      <c r="AT1" s="22"/>
      <c r="AU1" s="23"/>
      <c r="AV1" s="23"/>
      <c r="AW1" s="22"/>
      <c r="AX1" s="22"/>
      <c r="AY1" s="22"/>
      <c r="BB1" s="22"/>
    </row>
    <row r="2" spans="1:73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L2" s="22"/>
      <c r="AM2" s="20"/>
      <c r="AN2" s="20"/>
      <c r="AO2" s="20"/>
      <c r="AP2" s="23"/>
      <c r="AQ2" s="23"/>
      <c r="AR2" s="23"/>
      <c r="AS2" s="24"/>
      <c r="AT2" s="22"/>
      <c r="AU2" s="23"/>
      <c r="AV2" s="23"/>
      <c r="AW2" s="22"/>
      <c r="AX2" s="22"/>
      <c r="AY2" s="22"/>
      <c r="BB2" s="22"/>
    </row>
    <row r="3" spans="1:73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L3" s="22"/>
      <c r="AM3" s="20"/>
      <c r="AN3" s="20"/>
      <c r="AO3" s="20"/>
      <c r="AP3" s="23"/>
      <c r="AQ3" s="23"/>
      <c r="AR3" s="23"/>
      <c r="AS3" s="24"/>
      <c r="AT3" s="22"/>
      <c r="AU3" s="23"/>
      <c r="AV3" s="23"/>
      <c r="AW3" s="22"/>
      <c r="AX3" s="22"/>
      <c r="AY3" s="22"/>
      <c r="BB3" s="22"/>
      <c r="BC3" s="22"/>
    </row>
    <row r="4" spans="1:73" s="155" customFormat="1" ht="18.75">
      <c r="A4" s="73" t="s">
        <v>43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</row>
    <row r="5" spans="1:73" ht="20.100000000000001" customHeight="1">
      <c r="A5" s="227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L5" s="227" t="s">
        <v>45</v>
      </c>
      <c r="AM5" s="52"/>
      <c r="AN5" s="52"/>
      <c r="AO5" s="52"/>
      <c r="AP5" s="54"/>
      <c r="AQ5" s="54"/>
      <c r="AR5" s="54"/>
      <c r="AS5" s="55"/>
      <c r="AT5" s="53"/>
      <c r="AU5" s="54"/>
      <c r="AV5" s="54"/>
      <c r="AW5" s="53"/>
      <c r="AX5" s="53"/>
      <c r="AY5" s="53"/>
      <c r="AZ5" s="34"/>
      <c r="BA5" s="34"/>
      <c r="BB5" s="53"/>
    </row>
    <row r="6" spans="1:7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L6" s="53"/>
      <c r="AM6" s="52"/>
      <c r="AN6" s="52"/>
      <c r="AO6" s="52"/>
      <c r="AP6" s="58"/>
      <c r="AQ6" s="58"/>
      <c r="AR6" s="58"/>
      <c r="AS6" s="55"/>
      <c r="AT6" s="53"/>
      <c r="AU6" s="58"/>
      <c r="AV6" s="58"/>
      <c r="AW6" s="53"/>
      <c r="AX6" s="53"/>
      <c r="AY6" s="53"/>
      <c r="AZ6" s="34"/>
      <c r="BA6" s="34"/>
      <c r="BB6" s="53"/>
    </row>
    <row r="7" spans="1:73" ht="16.5" thickBot="1">
      <c r="A7" s="212" t="s">
        <v>46</v>
      </c>
      <c r="B7" s="213" t="s">
        <v>0</v>
      </c>
      <c r="C7" s="213" t="s">
        <v>1</v>
      </c>
      <c r="D7" s="213" t="s">
        <v>2</v>
      </c>
      <c r="E7" s="213" t="s">
        <v>3</v>
      </c>
      <c r="F7" s="213" t="s">
        <v>4</v>
      </c>
      <c r="G7" s="213" t="s">
        <v>5</v>
      </c>
      <c r="H7" s="213" t="s">
        <v>6</v>
      </c>
      <c r="I7" s="213" t="s">
        <v>7</v>
      </c>
      <c r="J7" s="213" t="s">
        <v>8</v>
      </c>
      <c r="K7" s="213" t="s">
        <v>9</v>
      </c>
      <c r="L7" s="213" t="s">
        <v>10</v>
      </c>
      <c r="M7" s="213" t="s">
        <v>11</v>
      </c>
      <c r="N7" s="213" t="s">
        <v>12</v>
      </c>
      <c r="O7" s="213" t="s">
        <v>13</v>
      </c>
      <c r="P7" s="213" t="s">
        <v>14</v>
      </c>
      <c r="Q7" s="213" t="s">
        <v>85</v>
      </c>
      <c r="R7" s="213" t="s">
        <v>84</v>
      </c>
      <c r="S7" s="213" t="s">
        <v>105</v>
      </c>
      <c r="T7" s="213" t="s">
        <v>106</v>
      </c>
      <c r="U7" s="213" t="s">
        <v>108</v>
      </c>
      <c r="V7" s="213" t="s">
        <v>116</v>
      </c>
      <c r="W7" s="213" t="s">
        <v>118</v>
      </c>
      <c r="X7" s="213" t="s">
        <v>121</v>
      </c>
      <c r="Y7" s="213" t="s">
        <v>122</v>
      </c>
      <c r="Z7" s="213" t="s">
        <v>134</v>
      </c>
      <c r="AA7" s="214" t="s">
        <v>137</v>
      </c>
      <c r="AB7" s="214" t="s">
        <v>139</v>
      </c>
      <c r="AC7" s="214" t="s">
        <v>141</v>
      </c>
      <c r="AD7" s="214" t="s">
        <v>143</v>
      </c>
      <c r="AE7" s="214" t="s">
        <v>153</v>
      </c>
      <c r="AF7" s="214" t="s">
        <v>155</v>
      </c>
      <c r="AG7" s="214" t="s">
        <v>158</v>
      </c>
      <c r="AH7" s="214" t="s">
        <v>219</v>
      </c>
      <c r="AI7" s="214" t="s">
        <v>239</v>
      </c>
      <c r="AJ7" s="214" t="s">
        <v>250</v>
      </c>
      <c r="AL7" s="212" t="s">
        <v>47</v>
      </c>
      <c r="AM7" s="213" t="s">
        <v>0</v>
      </c>
      <c r="AN7" s="213" t="s">
        <v>1</v>
      </c>
      <c r="AO7" s="213" t="s">
        <v>2</v>
      </c>
      <c r="AP7" s="213" t="s">
        <v>3</v>
      </c>
      <c r="AQ7" s="213" t="s">
        <v>4</v>
      </c>
      <c r="AR7" s="213" t="s">
        <v>5</v>
      </c>
      <c r="AS7" s="222" t="s">
        <v>6</v>
      </c>
      <c r="AT7" s="213" t="s">
        <v>7</v>
      </c>
      <c r="AU7" s="213" t="s">
        <v>8</v>
      </c>
      <c r="AV7" s="213" t="s">
        <v>9</v>
      </c>
      <c r="AW7" s="213" t="s">
        <v>10</v>
      </c>
      <c r="AX7" s="213" t="s">
        <v>11</v>
      </c>
      <c r="AY7" s="213" t="s">
        <v>12</v>
      </c>
      <c r="AZ7" s="213" t="s">
        <v>13</v>
      </c>
      <c r="BA7" s="213" t="s">
        <v>14</v>
      </c>
      <c r="BB7" s="213" t="s">
        <v>85</v>
      </c>
      <c r="BC7" s="213" t="s">
        <v>84</v>
      </c>
      <c r="BD7" s="213" t="s">
        <v>105</v>
      </c>
      <c r="BE7" s="213" t="s">
        <v>106</v>
      </c>
      <c r="BF7" s="213" t="s">
        <v>108</v>
      </c>
      <c r="BG7" s="213" t="s">
        <v>116</v>
      </c>
      <c r="BH7" s="213" t="s">
        <v>118</v>
      </c>
      <c r="BI7" s="213" t="s">
        <v>121</v>
      </c>
      <c r="BJ7" s="213" t="s">
        <v>122</v>
      </c>
      <c r="BK7" s="213" t="s">
        <v>134</v>
      </c>
      <c r="BL7" s="213" t="s">
        <v>137</v>
      </c>
      <c r="BM7" s="213" t="s">
        <v>139</v>
      </c>
      <c r="BN7" s="213" t="s">
        <v>141</v>
      </c>
      <c r="BO7" s="213" t="s">
        <v>143</v>
      </c>
      <c r="BP7" s="213" t="s">
        <v>153</v>
      </c>
      <c r="BQ7" s="213" t="s">
        <v>155</v>
      </c>
      <c r="BR7" s="213" t="s">
        <v>158</v>
      </c>
      <c r="BS7" s="213" t="s">
        <v>219</v>
      </c>
      <c r="BT7" s="213" t="s">
        <v>239</v>
      </c>
      <c r="BU7" s="213" t="s">
        <v>250</v>
      </c>
    </row>
    <row r="8" spans="1:73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27">
        <v>92445</v>
      </c>
      <c r="R8" s="127">
        <v>86663</v>
      </c>
      <c r="S8" s="127">
        <v>69331</v>
      </c>
      <c r="T8" s="127">
        <v>28160</v>
      </c>
      <c r="U8" s="127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27">
        <v>319688</v>
      </c>
      <c r="AB8" s="127">
        <v>422585</v>
      </c>
      <c r="AC8" s="127">
        <v>809272.73534317093</v>
      </c>
      <c r="AD8" s="127">
        <v>3185031</v>
      </c>
      <c r="AE8" s="127">
        <v>3381619</v>
      </c>
      <c r="AF8" s="127">
        <v>1948979.3151494181</v>
      </c>
      <c r="AG8" s="127">
        <v>970681</v>
      </c>
      <c r="AH8" s="127">
        <v>3091614</v>
      </c>
      <c r="AI8" s="127">
        <v>3193381</v>
      </c>
      <c r="AJ8" s="127">
        <v>8362706.2427956527</v>
      </c>
      <c r="AK8" s="127"/>
      <c r="AL8" s="59" t="s">
        <v>49</v>
      </c>
      <c r="AM8" s="62">
        <v>175686</v>
      </c>
      <c r="AN8" s="62">
        <v>105180</v>
      </c>
      <c r="AO8" s="62">
        <v>109628</v>
      </c>
      <c r="AP8" s="63">
        <v>50507</v>
      </c>
      <c r="AQ8" s="63">
        <v>68683</v>
      </c>
      <c r="AR8" s="63">
        <v>40210</v>
      </c>
      <c r="AS8" s="63">
        <v>63788.509601689548</v>
      </c>
      <c r="AT8" s="63">
        <v>52469</v>
      </c>
      <c r="AU8" s="63">
        <v>72292</v>
      </c>
      <c r="AV8" s="63">
        <v>49348.133587706732</v>
      </c>
      <c r="AW8" s="63">
        <v>32836.125861777808</v>
      </c>
      <c r="AX8" s="63">
        <v>50175.968122453975</v>
      </c>
      <c r="AY8" s="63">
        <v>51068</v>
      </c>
      <c r="AZ8" s="63">
        <v>53993</v>
      </c>
      <c r="BA8" s="63">
        <v>64365.328629440002</v>
      </c>
      <c r="BB8" s="63">
        <v>70535</v>
      </c>
      <c r="BC8" s="63">
        <v>72888</v>
      </c>
      <c r="BD8" s="63">
        <v>91620</v>
      </c>
      <c r="BE8" s="63">
        <v>92833</v>
      </c>
      <c r="BF8" s="63">
        <v>73258</v>
      </c>
      <c r="BG8" s="63">
        <v>127426</v>
      </c>
      <c r="BH8" s="63">
        <v>126570</v>
      </c>
      <c r="BI8" s="63">
        <v>129731</v>
      </c>
      <c r="BJ8" s="63">
        <v>87232</v>
      </c>
      <c r="BK8" s="63">
        <v>110976</v>
      </c>
      <c r="BL8" s="63">
        <v>139859</v>
      </c>
      <c r="BM8" s="63">
        <v>281408</v>
      </c>
      <c r="BN8" s="63">
        <v>236889.72297788545</v>
      </c>
      <c r="BO8" s="63">
        <v>119524</v>
      </c>
      <c r="BP8" s="63">
        <v>152400</v>
      </c>
      <c r="BQ8" s="63">
        <v>204816.17483690084</v>
      </c>
      <c r="BR8" s="63">
        <v>292204</v>
      </c>
      <c r="BS8" s="63">
        <v>262789</v>
      </c>
      <c r="BT8" s="63">
        <v>316734</v>
      </c>
      <c r="BU8" s="63">
        <v>334083.90625169803</v>
      </c>
    </row>
    <row r="9" spans="1:73" ht="20.100000000000001" customHeight="1">
      <c r="A9" s="59" t="s">
        <v>131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27">
        <v>511863</v>
      </c>
      <c r="R9" s="127">
        <v>475776</v>
      </c>
      <c r="S9" s="127">
        <v>652191</v>
      </c>
      <c r="T9" s="127">
        <v>501935</v>
      </c>
      <c r="U9" s="127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27">
        <v>24081</v>
      </c>
      <c r="AB9" s="127">
        <v>34009</v>
      </c>
      <c r="AC9" s="127">
        <v>22793.147218198003</v>
      </c>
      <c r="AD9" s="127">
        <v>77820</v>
      </c>
      <c r="AE9" s="127">
        <v>1135096</v>
      </c>
      <c r="AF9" s="127">
        <v>2577230.6711388384</v>
      </c>
      <c r="AG9" s="127">
        <v>3680185</v>
      </c>
      <c r="AH9" s="127">
        <v>2352001</v>
      </c>
      <c r="AI9" s="127">
        <v>3365992</v>
      </c>
      <c r="AJ9" s="127">
        <v>928878.86328300007</v>
      </c>
      <c r="AK9" s="127"/>
      <c r="AL9" s="64" t="s">
        <v>50</v>
      </c>
      <c r="AM9" s="62">
        <v>12451</v>
      </c>
      <c r="AN9" s="62">
        <v>12539</v>
      </c>
      <c r="AO9" s="62">
        <v>8909</v>
      </c>
      <c r="AP9" s="63">
        <v>7439</v>
      </c>
      <c r="AQ9" s="63">
        <v>7231</v>
      </c>
      <c r="AR9" s="63">
        <v>5918</v>
      </c>
      <c r="AS9" s="63">
        <v>5500.967599999999</v>
      </c>
      <c r="AT9" s="63">
        <v>7373</v>
      </c>
      <c r="AU9" s="63">
        <v>7547</v>
      </c>
      <c r="AV9" s="63">
        <v>6239.4705400000012</v>
      </c>
      <c r="AW9" s="63">
        <v>5167.1765700000005</v>
      </c>
      <c r="AX9" s="63">
        <v>10150.823079999998</v>
      </c>
      <c r="AY9" s="63">
        <v>6454</v>
      </c>
      <c r="AZ9" s="63">
        <v>6429</v>
      </c>
      <c r="BA9" s="63">
        <v>3132.2387699999999</v>
      </c>
      <c r="BB9" s="63">
        <v>9979</v>
      </c>
      <c r="BC9" s="63">
        <v>7074</v>
      </c>
      <c r="BD9" s="63">
        <v>7996</v>
      </c>
      <c r="BE9" s="63">
        <v>5192</v>
      </c>
      <c r="BF9" s="63">
        <v>14923</v>
      </c>
      <c r="BG9" s="63">
        <v>21691</v>
      </c>
      <c r="BH9" s="63">
        <v>32618</v>
      </c>
      <c r="BI9" s="63">
        <v>36108</v>
      </c>
      <c r="BJ9" s="63">
        <v>39359</v>
      </c>
      <c r="BK9" s="63">
        <v>40457</v>
      </c>
      <c r="BL9" s="63">
        <v>50663</v>
      </c>
      <c r="BM9" s="63">
        <v>58054</v>
      </c>
      <c r="BN9" s="63">
        <v>54856.700807145986</v>
      </c>
      <c r="BO9" s="63">
        <v>41101</v>
      </c>
      <c r="BP9" s="63">
        <v>74923</v>
      </c>
      <c r="BQ9" s="63">
        <v>105895.60682719201</v>
      </c>
      <c r="BR9" s="63">
        <v>131475</v>
      </c>
      <c r="BS9" s="63">
        <v>111779</v>
      </c>
      <c r="BT9" s="63">
        <v>127701</v>
      </c>
      <c r="BU9" s="63">
        <v>128625.61349327999</v>
      </c>
    </row>
    <row r="10" spans="1:73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27">
        <v>17965</v>
      </c>
      <c r="R10" s="127">
        <v>0</v>
      </c>
      <c r="S10" s="127">
        <v>0</v>
      </c>
      <c r="T10" s="127">
        <v>0</v>
      </c>
      <c r="U10" s="127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27">
        <v>276071</v>
      </c>
      <c r="AB10" s="127">
        <v>304374</v>
      </c>
      <c r="AC10" s="127">
        <v>49996.488052235974</v>
      </c>
      <c r="AD10" s="127">
        <v>110770</v>
      </c>
      <c r="AE10" s="127">
        <v>16611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/>
      <c r="AL10" s="64" t="s">
        <v>133</v>
      </c>
      <c r="AM10" s="62">
        <v>32238</v>
      </c>
      <c r="AN10" s="62">
        <v>29258</v>
      </c>
      <c r="AO10" s="62">
        <v>30688</v>
      </c>
      <c r="AP10" s="63">
        <v>8518</v>
      </c>
      <c r="AQ10" s="63">
        <v>20417</v>
      </c>
      <c r="AR10" s="63">
        <v>8623</v>
      </c>
      <c r="AS10" s="63">
        <v>14773.718451827002</v>
      </c>
      <c r="AT10" s="63">
        <v>13082</v>
      </c>
      <c r="AU10" s="63">
        <v>13690</v>
      </c>
      <c r="AV10" s="63">
        <v>10994.695864536001</v>
      </c>
      <c r="AW10" s="63">
        <v>10041.235987928259</v>
      </c>
      <c r="AX10" s="63">
        <v>13493.792916633</v>
      </c>
      <c r="AY10" s="63">
        <v>21559</v>
      </c>
      <c r="AZ10" s="63">
        <v>24683</v>
      </c>
      <c r="BA10" s="63">
        <v>17124.36812784</v>
      </c>
      <c r="BB10" s="63">
        <v>20076</v>
      </c>
      <c r="BC10" s="63">
        <v>24418.033904696</v>
      </c>
      <c r="BD10" s="63">
        <v>32504.514651773992</v>
      </c>
      <c r="BE10" s="63">
        <v>50459.713743982</v>
      </c>
      <c r="BF10" s="63">
        <v>37010</v>
      </c>
      <c r="BG10" s="63">
        <v>43161</v>
      </c>
      <c r="BH10" s="63">
        <v>85097</v>
      </c>
      <c r="BI10" s="63">
        <v>56861</v>
      </c>
      <c r="BJ10" s="63">
        <v>83441</v>
      </c>
      <c r="BK10" s="63">
        <v>56691</v>
      </c>
      <c r="BL10" s="63">
        <v>48114</v>
      </c>
      <c r="BM10" s="63">
        <v>73112</v>
      </c>
      <c r="BN10" s="63">
        <v>87740.919153848008</v>
      </c>
      <c r="BO10" s="63">
        <v>120602</v>
      </c>
      <c r="BP10" s="63">
        <v>96411</v>
      </c>
      <c r="BQ10" s="63">
        <v>126361.10303859599</v>
      </c>
      <c r="BR10" s="63">
        <v>183678</v>
      </c>
      <c r="BS10" s="63">
        <v>182392</v>
      </c>
      <c r="BT10" s="63">
        <v>298646</v>
      </c>
      <c r="BU10" s="63">
        <v>337433.20228481997</v>
      </c>
    </row>
    <row r="11" spans="1:73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33">
        <v>62046</v>
      </c>
      <c r="R11" s="133">
        <v>63713</v>
      </c>
      <c r="S11" s="133">
        <v>88073</v>
      </c>
      <c r="T11" s="133">
        <v>37097</v>
      </c>
      <c r="U11" s="133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27">
        <v>210437</v>
      </c>
      <c r="AB11" s="127">
        <v>197907</v>
      </c>
      <c r="AC11" s="127">
        <v>386164.63287144102</v>
      </c>
      <c r="AD11" s="127">
        <v>22568</v>
      </c>
      <c r="AE11" s="127">
        <v>329548</v>
      </c>
      <c r="AF11" s="127">
        <v>291782.64835871197</v>
      </c>
      <c r="AG11" s="127">
        <v>915033</v>
      </c>
      <c r="AH11" s="127">
        <v>845187</v>
      </c>
      <c r="AI11" s="127">
        <v>888980</v>
      </c>
      <c r="AJ11" s="127">
        <v>1079328.6092735101</v>
      </c>
      <c r="AK11" s="127"/>
      <c r="AL11" s="64" t="s">
        <v>128</v>
      </c>
      <c r="AM11" s="65">
        <v>0</v>
      </c>
      <c r="AN11" s="65">
        <v>0</v>
      </c>
      <c r="AO11" s="65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123855</v>
      </c>
      <c r="AZ11" s="66">
        <v>124328</v>
      </c>
      <c r="BA11" s="66">
        <v>71272.251440000007</v>
      </c>
      <c r="BB11" s="66">
        <v>75011</v>
      </c>
      <c r="BC11" s="66">
        <v>75437</v>
      </c>
      <c r="BD11" s="66">
        <v>199166</v>
      </c>
      <c r="BE11" s="66">
        <v>0</v>
      </c>
      <c r="BF11" s="66">
        <v>222437</v>
      </c>
      <c r="BG11" s="66">
        <v>482523</v>
      </c>
      <c r="BH11" s="63">
        <v>566985</v>
      </c>
      <c r="BI11" s="63">
        <v>848109</v>
      </c>
      <c r="BJ11" s="63">
        <v>1224306</v>
      </c>
      <c r="BK11" s="63">
        <v>1821008</v>
      </c>
      <c r="BL11" s="63">
        <v>1373731</v>
      </c>
      <c r="BM11" s="63">
        <v>1355327</v>
      </c>
      <c r="BN11" s="63">
        <v>1519966.0063457538</v>
      </c>
      <c r="BO11" s="63">
        <v>1882524</v>
      </c>
      <c r="BP11" s="63">
        <v>467184</v>
      </c>
      <c r="BQ11" s="63">
        <v>200006.33203948985</v>
      </c>
      <c r="BR11" s="63">
        <v>553</v>
      </c>
      <c r="BS11" s="63">
        <v>46928</v>
      </c>
      <c r="BT11" s="63">
        <v>25111</v>
      </c>
      <c r="BU11" s="63">
        <v>451208.12901798007</v>
      </c>
    </row>
    <row r="12" spans="1:73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33">
        <v>41174</v>
      </c>
      <c r="R12" s="133">
        <v>60054</v>
      </c>
      <c r="S12" s="133">
        <v>47596</v>
      </c>
      <c r="T12" s="133">
        <v>79501</v>
      </c>
      <c r="U12" s="133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27">
        <v>244397</v>
      </c>
      <c r="AB12" s="127">
        <v>325282</v>
      </c>
      <c r="AC12" s="127">
        <v>186159.55510487311</v>
      </c>
      <c r="AD12" s="127">
        <v>375890</v>
      </c>
      <c r="AE12" s="127">
        <v>368739</v>
      </c>
      <c r="AF12" s="127">
        <v>359396.42911364796</v>
      </c>
      <c r="AG12" s="127">
        <v>189477</v>
      </c>
      <c r="AH12" s="127">
        <v>183606</v>
      </c>
      <c r="AI12" s="127">
        <v>145308</v>
      </c>
      <c r="AJ12" s="127">
        <v>171845.81801342053</v>
      </c>
      <c r="AK12" s="127"/>
      <c r="AL12" s="64" t="s">
        <v>132</v>
      </c>
      <c r="AM12" s="62">
        <v>0</v>
      </c>
      <c r="AN12" s="62">
        <v>0</v>
      </c>
      <c r="AO12" s="62">
        <v>0</v>
      </c>
      <c r="AP12" s="63">
        <v>0</v>
      </c>
      <c r="AQ12" s="63">
        <v>2550</v>
      </c>
      <c r="AR12" s="63">
        <v>1727</v>
      </c>
      <c r="AS12" s="63">
        <v>4466.2580900000003</v>
      </c>
      <c r="AT12" s="63">
        <v>664</v>
      </c>
      <c r="AU12" s="63">
        <v>1603</v>
      </c>
      <c r="AV12" s="63">
        <v>705.09973000000002</v>
      </c>
      <c r="AW12" s="63">
        <v>1706.37699</v>
      </c>
      <c r="AX12" s="63">
        <v>687.98406</v>
      </c>
      <c r="AY12" s="63">
        <v>42290</v>
      </c>
      <c r="AZ12" s="63">
        <v>41278</v>
      </c>
      <c r="BA12" s="63">
        <v>21491.214089999998</v>
      </c>
      <c r="BB12" s="63">
        <v>21621</v>
      </c>
      <c r="BC12" s="63">
        <v>805</v>
      </c>
      <c r="BD12" s="63">
        <v>318</v>
      </c>
      <c r="BE12" s="63">
        <v>760</v>
      </c>
      <c r="BF12" s="63">
        <v>306</v>
      </c>
      <c r="BG12" s="63">
        <v>107361</v>
      </c>
      <c r="BH12" s="63">
        <v>40377</v>
      </c>
      <c r="BI12" s="63">
        <v>40755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7098.6502929239996</v>
      </c>
    </row>
    <row r="13" spans="1:73" ht="22.7" customHeight="1">
      <c r="A13" s="59" t="s">
        <v>123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34">
        <v>0</v>
      </c>
      <c r="R13" s="134">
        <v>0</v>
      </c>
      <c r="S13" s="134">
        <v>0</v>
      </c>
      <c r="T13" s="133">
        <v>2314</v>
      </c>
      <c r="U13" s="133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27">
        <v>5601</v>
      </c>
      <c r="AB13" s="127">
        <v>7189</v>
      </c>
      <c r="AC13" s="127">
        <v>8506.3418000000001</v>
      </c>
      <c r="AD13" s="127">
        <v>19891</v>
      </c>
      <c r="AE13" s="127">
        <v>13699</v>
      </c>
      <c r="AF13" s="127">
        <v>25282.990140000016</v>
      </c>
      <c r="AG13" s="127">
        <v>28059</v>
      </c>
      <c r="AH13" s="127">
        <v>97568</v>
      </c>
      <c r="AI13" s="127">
        <v>130385</v>
      </c>
      <c r="AJ13" s="127">
        <v>166667.68460907001</v>
      </c>
      <c r="AK13" s="127"/>
      <c r="AL13" s="59" t="s">
        <v>235</v>
      </c>
      <c r="AM13" s="62">
        <v>0</v>
      </c>
      <c r="AN13" s="62">
        <v>0</v>
      </c>
      <c r="AO13" s="62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1040.0435299999999</v>
      </c>
      <c r="AX13" s="63">
        <v>162.10763</v>
      </c>
      <c r="AY13" s="63">
        <v>0</v>
      </c>
      <c r="AZ13" s="63">
        <v>2062</v>
      </c>
      <c r="BA13" s="63">
        <v>11794.366019999999</v>
      </c>
      <c r="BB13" s="63">
        <v>0</v>
      </c>
      <c r="BC13" s="63">
        <v>0</v>
      </c>
      <c r="BD13" s="63">
        <v>10587</v>
      </c>
      <c r="BE13" s="63">
        <v>13445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605</v>
      </c>
      <c r="BT13" s="63">
        <v>0</v>
      </c>
      <c r="BU13" s="63">
        <v>0</v>
      </c>
    </row>
    <row r="14" spans="1:73" ht="20.100000000000001" customHeight="1">
      <c r="A14" s="59" t="s">
        <v>124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33">
        <v>59492</v>
      </c>
      <c r="R14" s="133">
        <v>54721</v>
      </c>
      <c r="S14" s="133">
        <v>63079</v>
      </c>
      <c r="T14" s="133">
        <v>76443</v>
      </c>
      <c r="U14" s="133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27">
        <v>140727</v>
      </c>
      <c r="AB14" s="127">
        <v>142240</v>
      </c>
      <c r="AC14" s="127">
        <v>124321.00363611701</v>
      </c>
      <c r="AD14" s="127">
        <v>105144</v>
      </c>
      <c r="AE14" s="127">
        <v>84757</v>
      </c>
      <c r="AF14" s="127">
        <v>50.380049164002834</v>
      </c>
      <c r="AG14" s="127">
        <v>35011</v>
      </c>
      <c r="AH14" s="127">
        <v>56077</v>
      </c>
      <c r="AI14" s="127">
        <v>44358</v>
      </c>
      <c r="AJ14" s="127">
        <v>47005.503312091991</v>
      </c>
      <c r="AK14" s="127"/>
      <c r="AL14" s="64" t="s">
        <v>56</v>
      </c>
      <c r="AM14" s="63">
        <v>630</v>
      </c>
      <c r="AN14" s="63">
        <v>44913</v>
      </c>
      <c r="AO14" s="63">
        <v>24778</v>
      </c>
      <c r="AP14" s="63">
        <v>62495</v>
      </c>
      <c r="AQ14" s="63">
        <v>43781</v>
      </c>
      <c r="AR14" s="63">
        <v>67336</v>
      </c>
      <c r="AS14" s="63">
        <v>96244.538172295259</v>
      </c>
      <c r="AT14" s="63">
        <v>7658</v>
      </c>
      <c r="AU14" s="63">
        <v>7313</v>
      </c>
      <c r="AV14" s="63">
        <v>6630.0492653779966</v>
      </c>
      <c r="AW14" s="63">
        <v>6701.772764753583</v>
      </c>
      <c r="AX14" s="63">
        <v>4169.6950293127011</v>
      </c>
      <c r="AY14" s="63">
        <v>4062</v>
      </c>
      <c r="AZ14" s="63">
        <v>8941</v>
      </c>
      <c r="BA14" s="63">
        <v>8642.6033781599999</v>
      </c>
      <c r="BB14" s="63">
        <v>7129</v>
      </c>
      <c r="BC14" s="63">
        <v>6607</v>
      </c>
      <c r="BD14" s="63">
        <v>6445</v>
      </c>
      <c r="BE14" s="63">
        <v>4781</v>
      </c>
      <c r="BF14" s="63">
        <v>6792</v>
      </c>
      <c r="BG14" s="63">
        <v>1183</v>
      </c>
      <c r="BH14" s="63">
        <v>3116</v>
      </c>
      <c r="BI14" s="63">
        <v>131</v>
      </c>
      <c r="BJ14" s="63">
        <v>40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</row>
    <row r="15" spans="1:73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27">
        <v>12538</v>
      </c>
      <c r="AB15" s="127">
        <v>58163</v>
      </c>
      <c r="AC15" s="127">
        <v>14925.649937999999</v>
      </c>
      <c r="AD15" s="127">
        <v>10994</v>
      </c>
      <c r="AE15" s="127">
        <v>19831</v>
      </c>
      <c r="AF15" s="127">
        <v>76976.780842072621</v>
      </c>
      <c r="AG15" s="127">
        <v>85839</v>
      </c>
      <c r="AH15" s="127">
        <v>0</v>
      </c>
      <c r="AI15" s="127">
        <v>0</v>
      </c>
      <c r="AJ15" s="127">
        <v>0</v>
      </c>
      <c r="AK15" s="127"/>
      <c r="AL15" s="64" t="s">
        <v>127</v>
      </c>
      <c r="AM15" s="62">
        <v>0</v>
      </c>
      <c r="AN15" s="65">
        <v>0</v>
      </c>
      <c r="AO15" s="65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224346</v>
      </c>
      <c r="BH15" s="63">
        <v>25214</v>
      </c>
      <c r="BI15" s="63">
        <v>25877</v>
      </c>
      <c r="BJ15" s="63">
        <v>223049</v>
      </c>
      <c r="BK15" s="63">
        <v>293226</v>
      </c>
      <c r="BL15" s="63">
        <v>295247</v>
      </c>
      <c r="BM15" s="63">
        <v>282297</v>
      </c>
      <c r="BN15" s="63">
        <v>223578.94095084368</v>
      </c>
      <c r="BO15" s="63">
        <v>189846</v>
      </c>
      <c r="BP15" s="63">
        <v>116230</v>
      </c>
      <c r="BQ15" s="63">
        <v>142169.89629573099</v>
      </c>
      <c r="BR15" s="63">
        <v>105905</v>
      </c>
      <c r="BS15" s="63">
        <v>122788</v>
      </c>
      <c r="BT15" s="63">
        <v>150743</v>
      </c>
      <c r="BU15" s="63">
        <v>163912.10635542599</v>
      </c>
    </row>
    <row r="16" spans="1:73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33">
        <v>28781</v>
      </c>
      <c r="R16" s="133">
        <v>28822</v>
      </c>
      <c r="S16" s="133">
        <v>28615</v>
      </c>
      <c r="T16" s="133">
        <v>34684</v>
      </c>
      <c r="U16" s="133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27">
        <v>54333</v>
      </c>
      <c r="AB16" s="127">
        <v>57509</v>
      </c>
      <c r="AC16" s="127">
        <v>58245.020395707346</v>
      </c>
      <c r="AD16" s="127">
        <v>62647</v>
      </c>
      <c r="AE16" s="127">
        <v>66160</v>
      </c>
      <c r="AF16" s="127">
        <v>72989.049905307402</v>
      </c>
      <c r="AG16" s="127">
        <v>84013</v>
      </c>
      <c r="AH16" s="127">
        <v>91437</v>
      </c>
      <c r="AI16" s="127">
        <v>129234</v>
      </c>
      <c r="AJ16" s="127">
        <v>307738.67835610796</v>
      </c>
      <c r="AK16" s="127"/>
      <c r="AL16" s="64" t="s">
        <v>238</v>
      </c>
      <c r="AM16" s="62"/>
      <c r="AN16" s="65"/>
      <c r="AO16" s="65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3"/>
      <c r="BI16" s="63"/>
      <c r="BJ16" s="63"/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177668</v>
      </c>
      <c r="BT16" s="63">
        <v>0</v>
      </c>
      <c r="BU16" s="63">
        <v>0</v>
      </c>
    </row>
    <row r="17" spans="1:74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33">
        <v>3639</v>
      </c>
      <c r="R17" s="133">
        <v>4007</v>
      </c>
      <c r="S17" s="133">
        <v>3089</v>
      </c>
      <c r="T17" s="133">
        <v>3178</v>
      </c>
      <c r="U17" s="133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27">
        <v>101187</v>
      </c>
      <c r="AB17" s="127">
        <v>72416</v>
      </c>
      <c r="AC17" s="127">
        <v>86997.161713746711</v>
      </c>
      <c r="AD17" s="127">
        <v>28153</v>
      </c>
      <c r="AE17" s="127">
        <v>14011</v>
      </c>
      <c r="AF17" s="127">
        <v>28477</v>
      </c>
      <c r="AG17" s="127">
        <v>33216</v>
      </c>
      <c r="AH17" s="127">
        <v>54933</v>
      </c>
      <c r="AI17" s="127">
        <v>51284</v>
      </c>
      <c r="AJ17" s="127">
        <v>35397.820447666003</v>
      </c>
      <c r="AK17" s="127"/>
      <c r="AL17" s="215" t="s">
        <v>59</v>
      </c>
      <c r="AM17" s="216">
        <v>3011</v>
      </c>
      <c r="AN17" s="216">
        <v>56623</v>
      </c>
      <c r="AO17" s="216">
        <v>57708</v>
      </c>
      <c r="AP17" s="217">
        <v>25368</v>
      </c>
      <c r="AQ17" s="217">
        <v>58271</v>
      </c>
      <c r="AR17" s="217">
        <v>888</v>
      </c>
      <c r="AS17" s="217">
        <v>929.03423529326096</v>
      </c>
      <c r="AT17" s="223">
        <v>4177</v>
      </c>
      <c r="AU17" s="223">
        <v>3734</v>
      </c>
      <c r="AV17" s="223">
        <v>831.72340454116261</v>
      </c>
      <c r="AW17" s="223">
        <v>853.27070513434239</v>
      </c>
      <c r="AX17" s="223">
        <v>778.9804676550001</v>
      </c>
      <c r="AY17" s="223">
        <v>3290</v>
      </c>
      <c r="AZ17" s="223">
        <v>0</v>
      </c>
      <c r="BA17" s="223">
        <v>0</v>
      </c>
      <c r="BB17" s="223">
        <v>12500</v>
      </c>
      <c r="BC17" s="223">
        <v>286</v>
      </c>
      <c r="BD17" s="223">
        <v>286</v>
      </c>
      <c r="BE17" s="223">
        <v>0</v>
      </c>
      <c r="BF17" s="223">
        <v>16260</v>
      </c>
      <c r="BG17" s="223">
        <v>0</v>
      </c>
      <c r="BH17" s="223">
        <v>0</v>
      </c>
      <c r="BI17" s="223">
        <v>0</v>
      </c>
      <c r="BJ17" s="223">
        <v>12356</v>
      </c>
      <c r="BK17" s="223">
        <v>19</v>
      </c>
      <c r="BL17" s="223">
        <v>19</v>
      </c>
      <c r="BM17" s="223">
        <v>20</v>
      </c>
      <c r="BN17" s="223">
        <v>-9.1399999999999995E-2</v>
      </c>
      <c r="BO17" s="223">
        <v>-9.1399999999999995E-2</v>
      </c>
      <c r="BP17" s="223"/>
      <c r="BQ17" s="223">
        <v>448750.40860000002</v>
      </c>
      <c r="BR17" s="223">
        <v>376684</v>
      </c>
      <c r="BS17" s="223">
        <v>0</v>
      </c>
      <c r="BT17" s="223">
        <v>53827</v>
      </c>
      <c r="BU17" s="223">
        <v>1.0000000000000001E-5</v>
      </c>
    </row>
    <row r="18" spans="1:74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27">
        <v>3106</v>
      </c>
      <c r="R18" s="127">
        <v>4201</v>
      </c>
      <c r="S18" s="127">
        <v>2598</v>
      </c>
      <c r="T18" s="127">
        <v>2534</v>
      </c>
      <c r="U18" s="127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27">
        <v>11013</v>
      </c>
      <c r="AB18" s="127">
        <v>28759</v>
      </c>
      <c r="AC18" s="127">
        <v>25594.370142931988</v>
      </c>
      <c r="AD18" s="127">
        <v>23233</v>
      </c>
      <c r="AE18" s="127">
        <v>15940</v>
      </c>
      <c r="AF18" s="127">
        <v>9351.7938127799971</v>
      </c>
      <c r="AG18" s="127">
        <v>9760</v>
      </c>
      <c r="AH18" s="127">
        <v>31995</v>
      </c>
      <c r="AI18" s="127">
        <v>26054</v>
      </c>
      <c r="AJ18" s="127">
        <v>18802.859992993999</v>
      </c>
      <c r="AK18" s="127"/>
      <c r="AL18" s="67" t="s">
        <v>61</v>
      </c>
      <c r="AM18" s="116">
        <f t="shared" ref="AM18:BQ18" si="0">SUM(AM8:AM17)</f>
        <v>224016</v>
      </c>
      <c r="AN18" s="116">
        <f t="shared" si="0"/>
        <v>248513</v>
      </c>
      <c r="AO18" s="116">
        <f t="shared" si="0"/>
        <v>231711</v>
      </c>
      <c r="AP18" s="116">
        <f t="shared" si="0"/>
        <v>154327</v>
      </c>
      <c r="AQ18" s="116">
        <f t="shared" si="0"/>
        <v>200933</v>
      </c>
      <c r="AR18" s="116">
        <f t="shared" si="0"/>
        <v>124702</v>
      </c>
      <c r="AS18" s="116">
        <f t="shared" si="0"/>
        <v>185703.02615110506</v>
      </c>
      <c r="AT18" s="116">
        <f t="shared" si="0"/>
        <v>85423</v>
      </c>
      <c r="AU18" s="116">
        <f t="shared" si="0"/>
        <v>106179</v>
      </c>
      <c r="AV18" s="116">
        <f t="shared" si="0"/>
        <v>74749.172392161898</v>
      </c>
      <c r="AW18" s="116">
        <f t="shared" si="0"/>
        <v>58346.002409594003</v>
      </c>
      <c r="AX18" s="116">
        <f t="shared" si="0"/>
        <v>79619.351306054668</v>
      </c>
      <c r="AY18" s="116">
        <f t="shared" si="0"/>
        <v>252578</v>
      </c>
      <c r="AZ18" s="116">
        <f t="shared" si="0"/>
        <v>261714</v>
      </c>
      <c r="BA18" s="116">
        <f t="shared" si="0"/>
        <v>197822.37045543999</v>
      </c>
      <c r="BB18" s="116">
        <f t="shared" si="0"/>
        <v>216851</v>
      </c>
      <c r="BC18" s="116">
        <f t="shared" si="0"/>
        <v>187515.033904696</v>
      </c>
      <c r="BD18" s="116">
        <f t="shared" si="0"/>
        <v>348922.51465177396</v>
      </c>
      <c r="BE18" s="116">
        <f t="shared" si="0"/>
        <v>167470.71374398199</v>
      </c>
      <c r="BF18" s="116">
        <f t="shared" si="0"/>
        <v>370986</v>
      </c>
      <c r="BG18" s="116">
        <f t="shared" si="0"/>
        <v>1007691</v>
      </c>
      <c r="BH18" s="116">
        <f t="shared" si="0"/>
        <v>879977</v>
      </c>
      <c r="BI18" s="116">
        <f t="shared" si="0"/>
        <v>1137572</v>
      </c>
      <c r="BJ18" s="116">
        <f t="shared" si="0"/>
        <v>1669783</v>
      </c>
      <c r="BK18" s="116">
        <f t="shared" si="0"/>
        <v>2322377</v>
      </c>
      <c r="BL18" s="116">
        <f t="shared" si="0"/>
        <v>1907633</v>
      </c>
      <c r="BM18" s="116">
        <f t="shared" si="0"/>
        <v>2050218</v>
      </c>
      <c r="BN18" s="116">
        <f t="shared" si="0"/>
        <v>2123032.1988354772</v>
      </c>
      <c r="BO18" s="116">
        <f t="shared" si="0"/>
        <v>2353596.9086000002</v>
      </c>
      <c r="BP18" s="116">
        <f t="shared" si="0"/>
        <v>907148</v>
      </c>
      <c r="BQ18" s="116">
        <f t="shared" si="0"/>
        <v>1227999.5216379096</v>
      </c>
      <c r="BR18" s="116">
        <f t="shared" ref="BR18" si="1">SUM(BR8:BR17)</f>
        <v>1090499</v>
      </c>
      <c r="BS18" s="116">
        <f t="shared" ref="BS18:BU18" si="2">SUM(BS8:BS17)</f>
        <v>904949</v>
      </c>
      <c r="BT18" s="116">
        <f t="shared" si="2"/>
        <v>972762</v>
      </c>
      <c r="BU18" s="116">
        <f t="shared" si="2"/>
        <v>1422361.6077061279</v>
      </c>
      <c r="BV18" s="116"/>
    </row>
    <row r="19" spans="1:74" ht="20.100000000000001" customHeight="1" thickBot="1">
      <c r="A19" s="215" t="s">
        <v>125</v>
      </c>
      <c r="B19" s="216">
        <v>3436</v>
      </c>
      <c r="C19" s="216">
        <v>5176</v>
      </c>
      <c r="D19" s="216">
        <v>10065</v>
      </c>
      <c r="E19" s="217">
        <v>3495</v>
      </c>
      <c r="F19" s="217">
        <v>11668</v>
      </c>
      <c r="G19" s="217">
        <v>3324</v>
      </c>
      <c r="H19" s="217">
        <v>3943.2677595457599</v>
      </c>
      <c r="I19" s="217">
        <v>3546</v>
      </c>
      <c r="J19" s="217">
        <v>3337</v>
      </c>
      <c r="K19" s="217">
        <v>3153.7547165923856</v>
      </c>
      <c r="L19" s="217">
        <v>3307.7510736644813</v>
      </c>
      <c r="M19" s="217">
        <v>721.28098360399997</v>
      </c>
      <c r="N19" s="217">
        <v>1568</v>
      </c>
      <c r="O19" s="217">
        <v>1829</v>
      </c>
      <c r="P19" s="217">
        <v>1741.0842982477106</v>
      </c>
      <c r="Q19" s="218">
        <v>828</v>
      </c>
      <c r="R19" s="218">
        <v>738</v>
      </c>
      <c r="S19" s="218">
        <v>982</v>
      </c>
      <c r="T19" s="218">
        <v>1216</v>
      </c>
      <c r="U19" s="218">
        <v>202</v>
      </c>
      <c r="V19" s="217">
        <v>1673</v>
      </c>
      <c r="W19" s="217">
        <v>1658</v>
      </c>
      <c r="X19" s="217">
        <v>1701</v>
      </c>
      <c r="Y19" s="217">
        <v>189</v>
      </c>
      <c r="Z19" s="217">
        <v>0</v>
      </c>
      <c r="AA19" s="218">
        <v>0</v>
      </c>
      <c r="AB19" s="218">
        <v>0</v>
      </c>
      <c r="AC19" s="218">
        <v>0</v>
      </c>
      <c r="AD19" s="218">
        <v>613</v>
      </c>
      <c r="AE19" s="218">
        <v>1094</v>
      </c>
      <c r="AF19" s="218">
        <v>479.37828883802473</v>
      </c>
      <c r="AG19" s="218">
        <v>513</v>
      </c>
      <c r="AH19" s="218">
        <v>992</v>
      </c>
      <c r="AI19" s="218">
        <v>144</v>
      </c>
      <c r="AJ19" s="218">
        <v>3909.3719851365554</v>
      </c>
      <c r="AK19" s="127"/>
      <c r="AL19" s="4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</row>
    <row r="20" spans="1:74" ht="20.100000000000001" customHeight="1" thickBot="1">
      <c r="A20" s="67" t="s">
        <v>63</v>
      </c>
      <c r="B20" s="69">
        <f t="shared" ref="B20:AB20" si="3">SUM(B8:B19)</f>
        <v>456271</v>
      </c>
      <c r="C20" s="69">
        <f t="shared" si="3"/>
        <v>512861</v>
      </c>
      <c r="D20" s="69">
        <f t="shared" si="3"/>
        <v>542974</v>
      </c>
      <c r="E20" s="69">
        <f t="shared" si="3"/>
        <v>528560</v>
      </c>
      <c r="F20" s="69">
        <f t="shared" si="3"/>
        <v>550245</v>
      </c>
      <c r="G20" s="69">
        <f t="shared" si="3"/>
        <v>501879</v>
      </c>
      <c r="H20" s="69">
        <f t="shared" si="3"/>
        <v>736276.40479546762</v>
      </c>
      <c r="I20" s="69">
        <f t="shared" si="3"/>
        <v>826179</v>
      </c>
      <c r="J20" s="69">
        <f t="shared" si="3"/>
        <v>688765</v>
      </c>
      <c r="K20" s="69">
        <f t="shared" si="3"/>
        <v>586942.77131110453</v>
      </c>
      <c r="L20" s="69">
        <f t="shared" si="3"/>
        <v>701135.95979768666</v>
      </c>
      <c r="M20" s="69">
        <f t="shared" si="3"/>
        <v>731321.22613856383</v>
      </c>
      <c r="N20" s="69">
        <f t="shared" si="3"/>
        <v>878691</v>
      </c>
      <c r="O20" s="69">
        <f t="shared" si="3"/>
        <v>883513</v>
      </c>
      <c r="P20" s="69">
        <f t="shared" si="3"/>
        <v>894639.9269962305</v>
      </c>
      <c r="Q20" s="128">
        <f t="shared" si="3"/>
        <v>821339</v>
      </c>
      <c r="R20" s="128">
        <f t="shared" si="3"/>
        <v>778695</v>
      </c>
      <c r="S20" s="128">
        <f t="shared" si="3"/>
        <v>955554</v>
      </c>
      <c r="T20" s="128">
        <f t="shared" si="3"/>
        <v>767062</v>
      </c>
      <c r="U20" s="128">
        <f t="shared" si="3"/>
        <v>1009035</v>
      </c>
      <c r="V20" s="69">
        <f t="shared" si="3"/>
        <v>705472</v>
      </c>
      <c r="W20" s="69">
        <f t="shared" si="3"/>
        <v>1000921</v>
      </c>
      <c r="X20" s="69">
        <f t="shared" si="3"/>
        <v>1110643</v>
      </c>
      <c r="Y20" s="69">
        <f t="shared" si="3"/>
        <v>1513090</v>
      </c>
      <c r="Z20" s="69">
        <f t="shared" si="3"/>
        <v>1732268.9182542036</v>
      </c>
      <c r="AA20" s="128">
        <f t="shared" si="3"/>
        <v>1400073</v>
      </c>
      <c r="AB20" s="128">
        <f t="shared" si="3"/>
        <v>1650433</v>
      </c>
      <c r="AC20" s="128">
        <f>SUM(AC8:AC19)</f>
        <v>1772976.1062164223</v>
      </c>
      <c r="AD20" s="128">
        <f t="shared" ref="AD20" si="4">SUM(AD8:AD19)</f>
        <v>4022754</v>
      </c>
      <c r="AE20" s="128">
        <f t="shared" ref="AE20" si="5">SUM(AE8:AE19)</f>
        <v>5447105</v>
      </c>
      <c r="AF20" s="128">
        <f t="shared" ref="AF20" si="6">SUM(AF8:AF19)</f>
        <v>5390996.4367987793</v>
      </c>
      <c r="AG20" s="128">
        <f t="shared" ref="AG20" si="7">SUM(AG8:AG19)</f>
        <v>6031787</v>
      </c>
      <c r="AH20" s="128">
        <f t="shared" ref="AH20:AJ20" si="8">SUM(AH8:AH19)</f>
        <v>6805410</v>
      </c>
      <c r="AI20" s="128">
        <f t="shared" si="8"/>
        <v>7975120</v>
      </c>
      <c r="AJ20" s="128">
        <f t="shared" si="8"/>
        <v>11122281.452068651</v>
      </c>
      <c r="AL20" s="212" t="s">
        <v>147</v>
      </c>
      <c r="AM20" s="216"/>
      <c r="AN20" s="216"/>
      <c r="AO20" s="216"/>
      <c r="AP20" s="217"/>
      <c r="AQ20" s="217"/>
      <c r="AR20" s="217"/>
      <c r="AS20" s="217"/>
      <c r="AT20" s="223"/>
      <c r="AU20" s="223"/>
      <c r="AV20" s="223"/>
      <c r="AW20" s="223"/>
      <c r="AX20" s="223"/>
      <c r="AY20" s="223"/>
      <c r="AZ20" s="223"/>
      <c r="BA20" s="223"/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223">
        <v>0</v>
      </c>
      <c r="BK20" s="223">
        <v>0</v>
      </c>
      <c r="BL20" s="223">
        <v>0</v>
      </c>
      <c r="BM20" s="223">
        <v>0</v>
      </c>
      <c r="BN20" s="224">
        <v>-2648.6740900000059</v>
      </c>
      <c r="BO20" s="224">
        <v>462</v>
      </c>
      <c r="BP20" s="224">
        <v>-2054</v>
      </c>
      <c r="BQ20" s="224">
        <v>-2845</v>
      </c>
      <c r="BR20" s="224">
        <v>-4502</v>
      </c>
      <c r="BS20" s="224">
        <v>0</v>
      </c>
      <c r="BT20" s="224">
        <v>0</v>
      </c>
      <c r="BU20" s="224">
        <v>0</v>
      </c>
    </row>
    <row r="21" spans="1:74" ht="20.100000000000001" customHeight="1">
      <c r="Q21" s="129"/>
      <c r="R21" s="129"/>
      <c r="S21" s="129"/>
      <c r="T21" s="129"/>
      <c r="U21" s="129"/>
      <c r="AL21" s="4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6">
        <f t="shared" ref="BB21:BM21" si="9">SUM(BB20,BB18)</f>
        <v>216851</v>
      </c>
      <c r="BC21" s="116">
        <f t="shared" si="9"/>
        <v>187515.033904696</v>
      </c>
      <c r="BD21" s="116">
        <f t="shared" si="9"/>
        <v>348922.51465177396</v>
      </c>
      <c r="BE21" s="116">
        <f t="shared" si="9"/>
        <v>167470.71374398199</v>
      </c>
      <c r="BF21" s="116">
        <f t="shared" si="9"/>
        <v>370986</v>
      </c>
      <c r="BG21" s="116">
        <f t="shared" si="9"/>
        <v>1007691</v>
      </c>
      <c r="BH21" s="116">
        <f t="shared" si="9"/>
        <v>879977</v>
      </c>
      <c r="BI21" s="116">
        <f t="shared" si="9"/>
        <v>1137572</v>
      </c>
      <c r="BJ21" s="116">
        <f t="shared" si="9"/>
        <v>1669783</v>
      </c>
      <c r="BK21" s="116">
        <f t="shared" si="9"/>
        <v>2322377</v>
      </c>
      <c r="BL21" s="116">
        <f t="shared" si="9"/>
        <v>1907633</v>
      </c>
      <c r="BM21" s="116">
        <f t="shared" si="9"/>
        <v>2050218</v>
      </c>
      <c r="BN21" s="116">
        <f>SUM(BN20,BN18)</f>
        <v>2120383.5247454774</v>
      </c>
      <c r="BO21" s="116">
        <f t="shared" ref="BO21" si="10">SUM(BO20,BO18)</f>
        <v>2354058.9086000002</v>
      </c>
      <c r="BP21" s="116">
        <f t="shared" ref="BP21" si="11">SUM(BP20,BP18)</f>
        <v>905094</v>
      </c>
      <c r="BQ21" s="116">
        <f t="shared" ref="BQ21" si="12">SUM(BQ20,BQ18)</f>
        <v>1225154.5216379096</v>
      </c>
      <c r="BR21" s="116">
        <f t="shared" ref="BR21" si="13">SUM(BR20,BR18)</f>
        <v>1085997</v>
      </c>
      <c r="BS21" s="116">
        <f t="shared" ref="BS21:BU21" si="14">SUM(BS20,BS18)</f>
        <v>904949</v>
      </c>
      <c r="BT21" s="116">
        <f t="shared" si="14"/>
        <v>972762</v>
      </c>
      <c r="BU21" s="116">
        <f t="shared" si="14"/>
        <v>1422361.6077061279</v>
      </c>
    </row>
    <row r="22" spans="1:74" ht="20.100000000000001" customHeight="1">
      <c r="Q22" s="129"/>
      <c r="R22" s="129"/>
      <c r="S22" s="129"/>
      <c r="T22" s="129"/>
      <c r="U22" s="129"/>
      <c r="AL22" s="4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</row>
    <row r="23" spans="1:74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130"/>
      <c r="R23" s="130"/>
      <c r="S23" s="130"/>
      <c r="T23" s="130"/>
      <c r="U23" s="130"/>
      <c r="V23" s="50"/>
      <c r="W23" s="50"/>
      <c r="X23" s="50"/>
      <c r="Y23" s="50"/>
      <c r="Z23" s="5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L23" s="225" t="s">
        <v>62</v>
      </c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</row>
    <row r="24" spans="1:74" ht="20.100000000000001" customHeight="1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L24" s="59" t="s">
        <v>49</v>
      </c>
      <c r="AM24" s="63">
        <v>0</v>
      </c>
      <c r="AN24" s="63">
        <v>0</v>
      </c>
      <c r="AO24" s="123">
        <v>0</v>
      </c>
      <c r="AP24" s="63">
        <v>12710</v>
      </c>
      <c r="AQ24" s="123">
        <v>0</v>
      </c>
      <c r="AR24" s="63">
        <v>12710</v>
      </c>
      <c r="AS24" s="63">
        <v>12709.617050000001</v>
      </c>
      <c r="AT24" s="63">
        <v>12710</v>
      </c>
      <c r="AU24" s="63">
        <v>12710</v>
      </c>
      <c r="AV24" s="63">
        <v>12709.617050000001</v>
      </c>
      <c r="AW24" s="63">
        <v>12709.59546</v>
      </c>
      <c r="AX24" s="63">
        <v>12828.120093675348</v>
      </c>
      <c r="AY24" s="63">
        <v>13456</v>
      </c>
      <c r="AZ24" s="63">
        <v>13456</v>
      </c>
      <c r="BA24" s="63">
        <v>13455.962000000001</v>
      </c>
      <c r="BB24" s="63">
        <v>13456</v>
      </c>
      <c r="BC24" s="63">
        <v>13161</v>
      </c>
      <c r="BD24" s="63">
        <v>13161</v>
      </c>
      <c r="BE24" s="63">
        <v>13161</v>
      </c>
      <c r="BF24" s="63">
        <v>13413</v>
      </c>
      <c r="BG24" s="63">
        <v>13413</v>
      </c>
      <c r="BH24" s="63">
        <v>13413</v>
      </c>
      <c r="BI24" s="63">
        <v>13447</v>
      </c>
      <c r="BJ24" s="63">
        <v>13233</v>
      </c>
      <c r="BK24" s="63">
        <v>13640</v>
      </c>
      <c r="BL24" s="63">
        <v>14410</v>
      </c>
      <c r="BM24" s="63">
        <v>13660</v>
      </c>
      <c r="BN24" s="63">
        <v>13640.187148311001</v>
      </c>
      <c r="BO24" s="63">
        <v>13448</v>
      </c>
      <c r="BP24" s="63">
        <v>13444</v>
      </c>
      <c r="BQ24" s="63">
        <v>12995.269710023927</v>
      </c>
      <c r="BR24" s="63">
        <v>400</v>
      </c>
      <c r="BS24" s="63">
        <v>380</v>
      </c>
      <c r="BT24" s="63">
        <v>508</v>
      </c>
      <c r="BU24" s="63">
        <v>88.227985297999766</v>
      </c>
    </row>
    <row r="25" spans="1:74" ht="20.100000000000001" customHeight="1" thickBot="1">
      <c r="A25" s="212" t="s">
        <v>107</v>
      </c>
      <c r="B25" s="219">
        <v>145090</v>
      </c>
      <c r="C25" s="219">
        <v>143771</v>
      </c>
      <c r="D25" s="219">
        <v>152403</v>
      </c>
      <c r="E25" s="220">
        <v>258158</v>
      </c>
      <c r="F25" s="220">
        <v>263530</v>
      </c>
      <c r="G25" s="220">
        <v>247327</v>
      </c>
      <c r="H25" s="220">
        <v>154870.48199162513</v>
      </c>
      <c r="I25" s="220">
        <v>73644</v>
      </c>
      <c r="J25" s="220">
        <v>66391</v>
      </c>
      <c r="K25" s="220">
        <v>53587.610993233735</v>
      </c>
      <c r="L25" s="220">
        <v>50056.403993157015</v>
      </c>
      <c r="M25" s="220">
        <v>50255.322</v>
      </c>
      <c r="N25" s="220">
        <v>48857</v>
      </c>
      <c r="O25" s="220">
        <v>28318</v>
      </c>
      <c r="P25" s="220">
        <v>27118.080000000002</v>
      </c>
      <c r="Q25" s="221">
        <v>28316</v>
      </c>
      <c r="R25" s="221">
        <v>28452</v>
      </c>
      <c r="S25" s="221">
        <v>29535</v>
      </c>
      <c r="T25" s="221">
        <v>27467</v>
      </c>
      <c r="U25" s="221">
        <v>26581</v>
      </c>
      <c r="V25" s="220">
        <v>26731</v>
      </c>
      <c r="W25" s="220">
        <v>26289</v>
      </c>
      <c r="X25" s="220">
        <v>28568</v>
      </c>
      <c r="Y25" s="220">
        <v>0</v>
      </c>
      <c r="Z25" s="220">
        <v>0</v>
      </c>
      <c r="AA25" s="221">
        <v>0</v>
      </c>
      <c r="AB25" s="221">
        <v>0</v>
      </c>
      <c r="AC25" s="221">
        <v>68438.994384033998</v>
      </c>
      <c r="AD25" s="221">
        <v>74533</v>
      </c>
      <c r="AE25" s="221">
        <v>70110</v>
      </c>
      <c r="AF25" s="221">
        <v>72665</v>
      </c>
      <c r="AG25" s="221">
        <v>74508</v>
      </c>
      <c r="AH25" s="221">
        <v>0</v>
      </c>
      <c r="AI25" s="221">
        <v>0</v>
      </c>
      <c r="AJ25" s="221">
        <v>0</v>
      </c>
      <c r="AL25" s="64" t="s">
        <v>52</v>
      </c>
      <c r="AM25" s="63">
        <v>0</v>
      </c>
      <c r="AN25" s="63">
        <v>0</v>
      </c>
      <c r="AO25" s="63">
        <v>0</v>
      </c>
      <c r="AP25" s="63">
        <v>87568</v>
      </c>
      <c r="AQ25" s="63">
        <v>87192</v>
      </c>
      <c r="AR25" s="63">
        <v>87192</v>
      </c>
      <c r="AS25" s="63">
        <v>87192.48</v>
      </c>
      <c r="AT25" s="63">
        <v>31461</v>
      </c>
      <c r="AU25" s="63">
        <v>31454</v>
      </c>
      <c r="AV25" s="63">
        <v>31430.58</v>
      </c>
      <c r="AW25" s="63">
        <v>31430.58</v>
      </c>
      <c r="AX25" s="63">
        <v>31430.58</v>
      </c>
      <c r="AY25" s="63">
        <v>31431</v>
      </c>
      <c r="AZ25" s="63">
        <v>31431</v>
      </c>
      <c r="BA25" s="63">
        <v>31393.32</v>
      </c>
      <c r="BB25" s="63">
        <v>31391</v>
      </c>
      <c r="BC25" s="63">
        <v>31245</v>
      </c>
      <c r="BD25" s="63">
        <v>31241</v>
      </c>
      <c r="BE25" s="63">
        <v>31241</v>
      </c>
      <c r="BF25" s="63">
        <v>69366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/>
      <c r="BQ25" s="63">
        <v>0</v>
      </c>
      <c r="BR25" s="63">
        <v>0</v>
      </c>
      <c r="BS25" s="63">
        <v>0</v>
      </c>
      <c r="BT25" s="63">
        <v>0</v>
      </c>
      <c r="BU25" s="63">
        <v>2027340.770287734</v>
      </c>
    </row>
    <row r="26" spans="1:74" ht="20.100000000000001" customHeight="1">
      <c r="A26" s="67"/>
      <c r="B26" s="68">
        <f t="shared" ref="B26:AE26" si="15">SUM(B25,B20)</f>
        <v>601361</v>
      </c>
      <c r="C26" s="68">
        <f t="shared" si="15"/>
        <v>656632</v>
      </c>
      <c r="D26" s="68">
        <f t="shared" si="15"/>
        <v>695377</v>
      </c>
      <c r="E26" s="68">
        <f t="shared" si="15"/>
        <v>786718</v>
      </c>
      <c r="F26" s="68">
        <f t="shared" si="15"/>
        <v>813775</v>
      </c>
      <c r="G26" s="68">
        <f t="shared" si="15"/>
        <v>749206</v>
      </c>
      <c r="H26" s="68">
        <f t="shared" si="15"/>
        <v>891146.88678709278</v>
      </c>
      <c r="I26" s="68">
        <f t="shared" si="15"/>
        <v>899823</v>
      </c>
      <c r="J26" s="68">
        <f t="shared" si="15"/>
        <v>755156</v>
      </c>
      <c r="K26" s="68">
        <f t="shared" si="15"/>
        <v>640530.38230433827</v>
      </c>
      <c r="L26" s="68">
        <f t="shared" si="15"/>
        <v>751192.36379084364</v>
      </c>
      <c r="M26" s="68">
        <f t="shared" si="15"/>
        <v>781576.54813856387</v>
      </c>
      <c r="N26" s="68">
        <f t="shared" si="15"/>
        <v>927548</v>
      </c>
      <c r="O26" s="68">
        <f t="shared" si="15"/>
        <v>911831</v>
      </c>
      <c r="P26" s="68">
        <f t="shared" si="15"/>
        <v>921758.00699623046</v>
      </c>
      <c r="Q26" s="105">
        <f t="shared" si="15"/>
        <v>849655</v>
      </c>
      <c r="R26" s="105">
        <f t="shared" si="15"/>
        <v>807147</v>
      </c>
      <c r="S26" s="105">
        <f t="shared" si="15"/>
        <v>985089</v>
      </c>
      <c r="T26" s="105">
        <f t="shared" si="15"/>
        <v>794529</v>
      </c>
      <c r="U26" s="105">
        <f t="shared" si="15"/>
        <v>1035616</v>
      </c>
      <c r="V26" s="68">
        <f t="shared" si="15"/>
        <v>732203</v>
      </c>
      <c r="W26" s="68">
        <f t="shared" si="15"/>
        <v>1027210</v>
      </c>
      <c r="X26" s="68">
        <f t="shared" si="15"/>
        <v>1139211</v>
      </c>
      <c r="Y26" s="68">
        <f t="shared" si="15"/>
        <v>1513090</v>
      </c>
      <c r="Z26" s="68">
        <f t="shared" si="15"/>
        <v>1732268.9182542036</v>
      </c>
      <c r="AA26" s="105">
        <f t="shared" si="15"/>
        <v>1400073</v>
      </c>
      <c r="AB26" s="105">
        <f t="shared" si="15"/>
        <v>1650433</v>
      </c>
      <c r="AC26" s="105">
        <f t="shared" si="15"/>
        <v>1841415.1006004564</v>
      </c>
      <c r="AD26" s="105">
        <f t="shared" si="15"/>
        <v>4097287</v>
      </c>
      <c r="AE26" s="105">
        <f t="shared" si="15"/>
        <v>5517215</v>
      </c>
      <c r="AF26" s="105">
        <f t="shared" ref="AF26" si="16">SUM(AF25,AF20)</f>
        <v>5463661.4367987793</v>
      </c>
      <c r="AG26" s="105">
        <f t="shared" ref="AG26" si="17">SUM(AG25,AG20)</f>
        <v>6106295</v>
      </c>
      <c r="AH26" s="105">
        <f t="shared" ref="AH26:AJ26" si="18">SUM(AH25,AH20)</f>
        <v>6805410</v>
      </c>
      <c r="AI26" s="105">
        <f t="shared" si="18"/>
        <v>7975120</v>
      </c>
      <c r="AJ26" s="105">
        <f t="shared" si="18"/>
        <v>11122281.452068651</v>
      </c>
      <c r="AL26" s="64" t="s">
        <v>254</v>
      </c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>
        <v>39328.783308246013</v>
      </c>
    </row>
    <row r="27" spans="1:74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5"/>
      <c r="R27" s="105"/>
      <c r="S27" s="105"/>
      <c r="T27" s="105"/>
      <c r="U27" s="105"/>
      <c r="V27" s="68"/>
      <c r="W27" s="68"/>
      <c r="X27" s="68"/>
      <c r="Y27" s="68"/>
      <c r="Z27" s="68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L27" s="64" t="s">
        <v>128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25718</v>
      </c>
      <c r="BG27" s="63">
        <v>775163</v>
      </c>
      <c r="BH27" s="63">
        <v>724663</v>
      </c>
      <c r="BI27" s="63">
        <v>459663</v>
      </c>
      <c r="BJ27" s="63">
        <v>421270</v>
      </c>
      <c r="BK27" s="63">
        <v>676691</v>
      </c>
      <c r="BL27" s="63">
        <v>708873</v>
      </c>
      <c r="BM27" s="63">
        <v>747000</v>
      </c>
      <c r="BN27" s="63">
        <v>389752.5</v>
      </c>
      <c r="BO27" s="63">
        <v>281251</v>
      </c>
      <c r="BP27" s="63">
        <v>2959261</v>
      </c>
      <c r="BQ27" s="63">
        <v>3220824.0337821213</v>
      </c>
      <c r="BR27" s="63">
        <v>3307368</v>
      </c>
      <c r="BS27" s="63">
        <v>3748241</v>
      </c>
      <c r="BT27" s="63">
        <v>5539105</v>
      </c>
      <c r="BU27" s="63">
        <v>5428115.2381954258</v>
      </c>
    </row>
    <row r="28" spans="1:74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5"/>
      <c r="R28" s="105"/>
      <c r="S28" s="105"/>
      <c r="T28" s="105"/>
      <c r="U28" s="105"/>
      <c r="V28" s="48"/>
      <c r="W28" s="48"/>
      <c r="X28" s="48"/>
      <c r="Y28" s="48"/>
      <c r="Z28" s="48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L28" s="64" t="s">
        <v>64</v>
      </c>
      <c r="AM28" s="63">
        <v>114139</v>
      </c>
      <c r="AN28" s="63">
        <v>82619</v>
      </c>
      <c r="AO28" s="63">
        <v>85333</v>
      </c>
      <c r="AP28" s="63">
        <v>138039</v>
      </c>
      <c r="AQ28" s="63">
        <v>166563</v>
      </c>
      <c r="AR28" s="63">
        <v>163198</v>
      </c>
      <c r="AS28" s="63">
        <v>209413.58901</v>
      </c>
      <c r="AT28" s="63">
        <v>68033</v>
      </c>
      <c r="AU28" s="63">
        <v>59203</v>
      </c>
      <c r="AV28" s="63">
        <v>46837.159074865558</v>
      </c>
      <c r="AW28" s="63">
        <v>46787.442302484458</v>
      </c>
      <c r="AX28" s="63">
        <v>48669.684036091159</v>
      </c>
      <c r="AY28" s="63">
        <v>75475</v>
      </c>
      <c r="AZ28" s="63">
        <v>70862</v>
      </c>
      <c r="BA28" s="63">
        <v>69625.162404643881</v>
      </c>
      <c r="BB28" s="63">
        <v>74119</v>
      </c>
      <c r="BC28" s="63">
        <v>75298</v>
      </c>
      <c r="BD28" s="63">
        <v>88930</v>
      </c>
      <c r="BE28" s="63">
        <v>91480</v>
      </c>
      <c r="BF28" s="63">
        <v>36438</v>
      </c>
      <c r="BG28" s="63">
        <v>535840</v>
      </c>
      <c r="BH28" s="63">
        <v>535258</v>
      </c>
      <c r="BI28" s="63">
        <v>590593</v>
      </c>
      <c r="BJ28" s="63">
        <v>763633</v>
      </c>
      <c r="BK28" s="63">
        <v>862832</v>
      </c>
      <c r="BL28" s="63">
        <v>922015</v>
      </c>
      <c r="BM28" s="63">
        <v>1219284</v>
      </c>
      <c r="BN28" s="63">
        <v>638503.61265999998</v>
      </c>
      <c r="BO28" s="63">
        <v>853359</v>
      </c>
      <c r="BP28" s="63">
        <v>760946</v>
      </c>
      <c r="BQ28" s="63">
        <v>709206</v>
      </c>
      <c r="BR28" s="63">
        <v>692289</v>
      </c>
      <c r="BS28" s="63">
        <v>564529</v>
      </c>
      <c r="BT28" s="63">
        <v>644004</v>
      </c>
      <c r="BU28" s="63">
        <v>682133.9699504961</v>
      </c>
    </row>
    <row r="29" spans="1:74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131"/>
      <c r="R29" s="131"/>
      <c r="S29" s="131"/>
      <c r="T29" s="131"/>
      <c r="U29" s="131"/>
      <c r="V29" s="49"/>
      <c r="W29" s="49"/>
      <c r="X29" s="49"/>
      <c r="Y29" s="49"/>
      <c r="Z29" s="49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L29" s="59" t="s">
        <v>65</v>
      </c>
      <c r="AM29" s="63" t="s">
        <v>53</v>
      </c>
      <c r="AN29" s="63" t="s">
        <v>53</v>
      </c>
      <c r="AO29" s="63">
        <v>0</v>
      </c>
      <c r="AP29" s="63">
        <v>33838</v>
      </c>
      <c r="AQ29" s="63">
        <v>40652</v>
      </c>
      <c r="AR29" s="63">
        <v>39618</v>
      </c>
      <c r="AS29" s="63">
        <v>50388.475920000004</v>
      </c>
      <c r="AT29" s="63">
        <v>60879</v>
      </c>
      <c r="AU29" s="63">
        <v>58524</v>
      </c>
      <c r="AV29" s="63">
        <v>53820.095160000004</v>
      </c>
      <c r="AW29" s="63">
        <v>53907.498569999996</v>
      </c>
      <c r="AX29" s="63">
        <v>56393.123550000004</v>
      </c>
      <c r="AY29" s="63">
        <v>66423</v>
      </c>
      <c r="AZ29" s="63">
        <v>25215</v>
      </c>
      <c r="BA29" s="63">
        <v>26881.398910000004</v>
      </c>
      <c r="BB29" s="63">
        <v>15120</v>
      </c>
      <c r="BC29" s="63">
        <v>14643</v>
      </c>
      <c r="BD29" s="63">
        <v>17486</v>
      </c>
      <c r="BE29" s="63">
        <v>14882</v>
      </c>
      <c r="BF29" s="63">
        <v>17441</v>
      </c>
      <c r="BG29" s="63">
        <v>25906</v>
      </c>
      <c r="BH29" s="63">
        <v>28675</v>
      </c>
      <c r="BI29" s="63">
        <v>34680</v>
      </c>
      <c r="BJ29" s="63">
        <v>65613</v>
      </c>
      <c r="BK29" s="63">
        <v>76006</v>
      </c>
      <c r="BL29" s="63">
        <v>74091</v>
      </c>
      <c r="BM29" s="63">
        <v>54434</v>
      </c>
      <c r="BN29" s="63">
        <v>75809.149949999992</v>
      </c>
      <c r="BO29" s="63">
        <v>91295</v>
      </c>
      <c r="BP29" s="63">
        <v>128391</v>
      </c>
      <c r="BQ29" s="63">
        <v>126465.26272</v>
      </c>
      <c r="BR29" s="63">
        <v>27284</v>
      </c>
      <c r="BS29" s="63">
        <v>27933</v>
      </c>
      <c r="BT29" s="63">
        <v>31658</v>
      </c>
      <c r="BU29" s="63">
        <v>19887.731785169999</v>
      </c>
    </row>
    <row r="30" spans="1:74" ht="20.100000000000001" customHeight="1"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L30" s="59" t="s">
        <v>66</v>
      </c>
      <c r="AM30" s="62">
        <v>133972</v>
      </c>
      <c r="AN30" s="62">
        <v>129294</v>
      </c>
      <c r="AO30" s="62">
        <v>149673</v>
      </c>
      <c r="AP30" s="63">
        <v>9487</v>
      </c>
      <c r="AQ30" s="63">
        <v>8222</v>
      </c>
      <c r="AR30" s="63">
        <v>6915</v>
      </c>
      <c r="AS30" s="63">
        <v>5960.2109728999994</v>
      </c>
      <c r="AT30" s="63">
        <v>4087</v>
      </c>
      <c r="AU30" s="63">
        <v>4602</v>
      </c>
      <c r="AV30" s="63">
        <v>4122.2387099999996</v>
      </c>
      <c r="AW30" s="63">
        <v>36146.061029999997</v>
      </c>
      <c r="AX30" s="63">
        <v>19274.979160000003</v>
      </c>
      <c r="AY30" s="63">
        <v>56290</v>
      </c>
      <c r="AZ30" s="63">
        <v>45958</v>
      </c>
      <c r="BA30" s="63">
        <v>68374.338449999996</v>
      </c>
      <c r="BB30" s="63">
        <f>36177-18480</f>
        <v>17697</v>
      </c>
      <c r="BC30" s="63">
        <v>25447</v>
      </c>
      <c r="BD30" s="63">
        <v>18859</v>
      </c>
      <c r="BE30" s="63">
        <v>2108</v>
      </c>
      <c r="BF30" s="63">
        <v>0</v>
      </c>
      <c r="BG30" s="63">
        <v>3111</v>
      </c>
      <c r="BH30" s="63">
        <v>0</v>
      </c>
      <c r="BI30" s="63">
        <v>2881</v>
      </c>
      <c r="BJ30" s="63">
        <v>0</v>
      </c>
      <c r="BK30" s="63">
        <v>0</v>
      </c>
      <c r="BL30" s="63">
        <v>0</v>
      </c>
      <c r="BM30" s="63">
        <v>0</v>
      </c>
      <c r="BN30" s="63">
        <v>214607.119186923</v>
      </c>
      <c r="BO30" s="63"/>
      <c r="BP30" s="63"/>
      <c r="BQ30" s="63">
        <v>0</v>
      </c>
      <c r="BR30" s="63">
        <v>0</v>
      </c>
      <c r="BS30" s="63">
        <v>0</v>
      </c>
      <c r="BT30" s="63">
        <v>0</v>
      </c>
      <c r="BU30" s="63">
        <v>102101.20986143111</v>
      </c>
    </row>
    <row r="31" spans="1:74" ht="20.100000000000001" customHeight="1"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L31" s="64" t="s">
        <v>127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808045</v>
      </c>
      <c r="BH31" s="63">
        <v>1003248</v>
      </c>
      <c r="BI31" s="63">
        <v>1043215</v>
      </c>
      <c r="BJ31" s="63">
        <v>389433</v>
      </c>
      <c r="BK31" s="63">
        <v>468482</v>
      </c>
      <c r="BL31" s="63">
        <v>450697</v>
      </c>
      <c r="BM31" s="63">
        <v>426288</v>
      </c>
      <c r="BN31" s="63">
        <v>402520.53729000001</v>
      </c>
      <c r="BO31" s="63">
        <v>412151</v>
      </c>
      <c r="BP31" s="63">
        <v>314297</v>
      </c>
      <c r="BQ31" s="63">
        <v>462028</v>
      </c>
      <c r="BR31" s="63">
        <v>487467</v>
      </c>
      <c r="BS31" s="63">
        <v>892365</v>
      </c>
      <c r="BT31" s="63">
        <v>931052</v>
      </c>
      <c r="BU31" s="63">
        <v>1061171.6861571639</v>
      </c>
    </row>
    <row r="32" spans="1:74" ht="20.100000000000001" customHeight="1" thickBot="1">
      <c r="A32" s="212" t="s">
        <v>67</v>
      </c>
      <c r="B32" s="212"/>
      <c r="C32" s="212"/>
      <c r="D32" s="21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8"/>
      <c r="R32" s="228"/>
      <c r="S32" s="228"/>
      <c r="T32" s="228"/>
      <c r="U32" s="228"/>
      <c r="V32" s="225"/>
      <c r="W32" s="225"/>
      <c r="X32" s="225"/>
      <c r="Y32" s="225"/>
      <c r="Z32" s="225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L32" s="215" t="s">
        <v>59</v>
      </c>
      <c r="AM32" s="223" t="s">
        <v>53</v>
      </c>
      <c r="AN32" s="223" t="s">
        <v>53</v>
      </c>
      <c r="AO32" s="223">
        <v>0</v>
      </c>
      <c r="AP32" s="223">
        <v>2152</v>
      </c>
      <c r="AQ32" s="223">
        <v>2598</v>
      </c>
      <c r="AR32" s="223">
        <v>2799</v>
      </c>
      <c r="AS32" s="223">
        <v>3573.7097222009997</v>
      </c>
      <c r="AT32" s="223">
        <v>340</v>
      </c>
      <c r="AU32" s="223">
        <v>300</v>
      </c>
      <c r="AV32" s="223">
        <v>261.67111308799986</v>
      </c>
      <c r="AW32" s="223">
        <v>255.98296397800004</v>
      </c>
      <c r="AX32" s="223">
        <v>0</v>
      </c>
      <c r="AY32" s="223">
        <v>0</v>
      </c>
      <c r="AZ32" s="223">
        <v>0</v>
      </c>
      <c r="BA32" s="223">
        <v>0</v>
      </c>
      <c r="BB32" s="223">
        <v>0</v>
      </c>
      <c r="BC32" s="223">
        <v>0</v>
      </c>
      <c r="BD32" s="223">
        <v>0</v>
      </c>
      <c r="BE32" s="223">
        <v>0</v>
      </c>
      <c r="BF32" s="223">
        <v>644</v>
      </c>
      <c r="BG32" s="223">
        <v>643</v>
      </c>
      <c r="BH32" s="223">
        <v>2145</v>
      </c>
      <c r="BI32" s="223">
        <v>1819</v>
      </c>
      <c r="BJ32" s="223">
        <v>1685</v>
      </c>
      <c r="BK32" s="223">
        <v>1703</v>
      </c>
      <c r="BL32" s="223">
        <v>1701</v>
      </c>
      <c r="BM32" s="223">
        <v>1702</v>
      </c>
      <c r="BN32" s="223">
        <v>960.25841000000014</v>
      </c>
      <c r="BO32" s="223">
        <v>960</v>
      </c>
      <c r="BP32" s="223">
        <v>1310</v>
      </c>
      <c r="BQ32" s="223">
        <v>1574</v>
      </c>
      <c r="BR32" s="223">
        <v>362</v>
      </c>
      <c r="BS32" s="223">
        <v>1578</v>
      </c>
      <c r="BT32" s="223">
        <v>1555</v>
      </c>
      <c r="BU32" s="223">
        <v>1800.0332599999999</v>
      </c>
    </row>
    <row r="33" spans="1:73" ht="20.100000000000001" customHeigh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131"/>
      <c r="R33" s="131"/>
      <c r="S33" s="131"/>
      <c r="T33" s="131"/>
      <c r="U33" s="131"/>
      <c r="V33" s="49"/>
      <c r="W33" s="49"/>
      <c r="X33" s="49"/>
      <c r="Y33" s="49"/>
      <c r="Z33" s="49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L33" s="67" t="s">
        <v>68</v>
      </c>
      <c r="AM33" s="120">
        <f>SUM(AM24:AM32)</f>
        <v>248111</v>
      </c>
      <c r="AN33" s="120">
        <f>SUM(AN24:AN32)</f>
        <v>211913</v>
      </c>
      <c r="AO33" s="120">
        <f>SUM(AO24:AO32)</f>
        <v>235006</v>
      </c>
      <c r="AP33" s="120">
        <f>SUM(AP24:AP32)</f>
        <v>283794</v>
      </c>
      <c r="AQ33" s="120">
        <f>SUM(AQ24:AQ32)</f>
        <v>305227</v>
      </c>
      <c r="AR33" s="120">
        <f>SUM(AR24:AR32)</f>
        <v>312432</v>
      </c>
      <c r="AS33" s="120">
        <f>SUM(AS24:AS32)</f>
        <v>369238.08267510094</v>
      </c>
      <c r="AT33" s="120">
        <f>SUM(AT24:AT32)</f>
        <v>177510</v>
      </c>
      <c r="AU33" s="120">
        <f>SUM(AU24:AU32)</f>
        <v>166793</v>
      </c>
      <c r="AV33" s="120">
        <f>SUM(AV24:AV32)</f>
        <v>149181.36110795356</v>
      </c>
      <c r="AW33" s="120">
        <f>SUM(AW24:AW32)</f>
        <v>181237.16032646244</v>
      </c>
      <c r="AX33" s="120">
        <f>SUM(AX24:AX32)</f>
        <v>168596.4868397665</v>
      </c>
      <c r="AY33" s="120">
        <f>SUM(AY24:AY32)</f>
        <v>243075</v>
      </c>
      <c r="AZ33" s="120">
        <f>SUM(AZ24:AZ32)</f>
        <v>186922</v>
      </c>
      <c r="BA33" s="120">
        <f>SUM(BA24:BA32)</f>
        <v>209730.18176464387</v>
      </c>
      <c r="BB33" s="120">
        <f>SUM(BB24:BB32)</f>
        <v>151783</v>
      </c>
      <c r="BC33" s="120">
        <f>SUM(BC24:BC32)</f>
        <v>159794</v>
      </c>
      <c r="BD33" s="120">
        <f>SUM(BD24:BD32)</f>
        <v>169677</v>
      </c>
      <c r="BE33" s="120">
        <f>SUM(BE24:BE32)</f>
        <v>152872</v>
      </c>
      <c r="BF33" s="120">
        <f>SUM(BF24:BF32)</f>
        <v>163020</v>
      </c>
      <c r="BG33" s="120">
        <f>SUM(BG24:BG32)</f>
        <v>2162121</v>
      </c>
      <c r="BH33" s="120">
        <f>SUM(BH24:BH32)</f>
        <v>2307402</v>
      </c>
      <c r="BI33" s="120">
        <f>SUM(BI24:BI32)</f>
        <v>2146298</v>
      </c>
      <c r="BJ33" s="120">
        <f>SUM(BJ24:BJ32)</f>
        <v>1654867</v>
      </c>
      <c r="BK33" s="120">
        <f>SUM(BK24:BK32)</f>
        <v>2099354</v>
      </c>
      <c r="BL33" s="120">
        <f>SUM(BL24:BL32)</f>
        <v>2171787</v>
      </c>
      <c r="BM33" s="120">
        <f>SUM(BM24:BM32)</f>
        <v>2462368</v>
      </c>
      <c r="BN33" s="120">
        <f>SUM(BN24:BN32)</f>
        <v>1735793.3646452341</v>
      </c>
      <c r="BO33" s="120">
        <f>SUM(BO24:BO32)</f>
        <v>1652464</v>
      </c>
      <c r="BP33" s="120">
        <f>SUM(BP24:BP32)</f>
        <v>4177649</v>
      </c>
      <c r="BQ33" s="120">
        <f>SUM(BQ24:BQ32)</f>
        <v>4533092.5662121456</v>
      </c>
      <c r="BR33" s="120">
        <f>SUM(BR24:BR32)</f>
        <v>4515170</v>
      </c>
      <c r="BS33" s="120">
        <f>SUM(BS24:BS32)</f>
        <v>5235026</v>
      </c>
      <c r="BT33" s="120">
        <f>SUM(BT24:BT32)</f>
        <v>7147882</v>
      </c>
      <c r="BU33" s="120">
        <f>SUM(BU24:BU32)</f>
        <v>9361967.6507909652</v>
      </c>
    </row>
    <row r="34" spans="1:73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27">
        <v>12596</v>
      </c>
      <c r="R34" s="127">
        <v>12596</v>
      </c>
      <c r="S34" s="127">
        <v>12596</v>
      </c>
      <c r="T34" s="127">
        <v>12596</v>
      </c>
      <c r="U34" s="127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27">
        <v>12596</v>
      </c>
      <c r="AB34" s="127">
        <v>12596</v>
      </c>
      <c r="AC34" s="127">
        <v>12596.224199999999</v>
      </c>
      <c r="AD34" s="127">
        <v>12596.224199999999</v>
      </c>
      <c r="AE34" s="127">
        <v>12596</v>
      </c>
      <c r="AF34" s="127">
        <v>12596.224199999999</v>
      </c>
      <c r="AG34" s="127">
        <v>0</v>
      </c>
      <c r="AH34" s="127">
        <v>0</v>
      </c>
      <c r="AI34" s="127">
        <v>0</v>
      </c>
      <c r="AJ34" s="127">
        <v>250.80222585600004</v>
      </c>
      <c r="AL34" s="49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</row>
    <row r="35" spans="1:73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27">
        <v>16010</v>
      </c>
      <c r="R35" s="127">
        <v>16464</v>
      </c>
      <c r="S35" s="127">
        <v>16619</v>
      </c>
      <c r="T35" s="127">
        <v>17448</v>
      </c>
      <c r="U35" s="127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27">
        <v>27993</v>
      </c>
      <c r="AB35" s="127">
        <v>21256</v>
      </c>
      <c r="AC35" s="127">
        <v>20316.61908</v>
      </c>
      <c r="AD35" s="127">
        <v>15243</v>
      </c>
      <c r="AE35" s="127">
        <v>15224</v>
      </c>
      <c r="AF35" s="127">
        <v>15223.997240000001</v>
      </c>
      <c r="AG35" s="127">
        <v>10645</v>
      </c>
      <c r="AH35" s="127">
        <v>10755</v>
      </c>
      <c r="AI35" s="127">
        <v>10674</v>
      </c>
      <c r="AJ35" s="127">
        <v>10527.213977789999</v>
      </c>
      <c r="AL35" s="82" t="s">
        <v>117</v>
      </c>
      <c r="AM35" s="122">
        <v>0</v>
      </c>
      <c r="AN35" s="122">
        <v>0</v>
      </c>
      <c r="AO35" s="122">
        <v>0</v>
      </c>
      <c r="AP35" s="115">
        <v>0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0</v>
      </c>
      <c r="AW35" s="115">
        <v>0</v>
      </c>
      <c r="AX35" s="115">
        <v>0</v>
      </c>
      <c r="AY35" s="115">
        <v>0</v>
      </c>
      <c r="AZ35" s="115">
        <v>0</v>
      </c>
      <c r="BA35" s="115">
        <v>0</v>
      </c>
      <c r="BB35" s="115">
        <v>0</v>
      </c>
      <c r="BC35" s="115">
        <v>0</v>
      </c>
      <c r="BD35" s="115">
        <v>0</v>
      </c>
      <c r="BE35" s="115">
        <v>0</v>
      </c>
      <c r="BF35" s="115">
        <v>0</v>
      </c>
      <c r="BG35" s="115">
        <v>833</v>
      </c>
      <c r="BH35" s="115">
        <v>1161</v>
      </c>
      <c r="BI35" s="115">
        <v>1519</v>
      </c>
      <c r="BJ35" s="115">
        <v>759</v>
      </c>
      <c r="BK35" s="115">
        <v>979</v>
      </c>
      <c r="BL35" s="115">
        <v>993</v>
      </c>
      <c r="BM35" s="115">
        <v>1031</v>
      </c>
      <c r="BN35" s="115">
        <v>849.32696217090063</v>
      </c>
      <c r="BO35" s="115">
        <v>0</v>
      </c>
      <c r="BP35" s="115">
        <v>0</v>
      </c>
      <c r="BQ35" s="115">
        <v>0</v>
      </c>
      <c r="BR35" s="115">
        <v>0</v>
      </c>
      <c r="BS35" s="115">
        <v>0</v>
      </c>
      <c r="BT35" s="115">
        <v>0</v>
      </c>
      <c r="BU35" s="115"/>
    </row>
    <row r="36" spans="1:73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27">
        <v>51669</v>
      </c>
      <c r="R36" s="127">
        <v>54449</v>
      </c>
      <c r="S36" s="127">
        <v>57390</v>
      </c>
      <c r="T36" s="127">
        <v>36135</v>
      </c>
      <c r="U36" s="127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27">
        <v>34733</v>
      </c>
      <c r="AB36" s="127">
        <v>34466</v>
      </c>
      <c r="AC36" s="127">
        <v>32848.261679999996</v>
      </c>
      <c r="AD36" s="127">
        <v>32203</v>
      </c>
      <c r="AE36" s="127">
        <v>9749</v>
      </c>
      <c r="AF36" s="127">
        <v>8891.3019100000001</v>
      </c>
      <c r="AG36" s="127">
        <v>8559</v>
      </c>
      <c r="AH36" s="127">
        <v>32330</v>
      </c>
      <c r="AI36" s="127">
        <v>44425</v>
      </c>
      <c r="AJ36" s="127">
        <v>42888.473853165997</v>
      </c>
      <c r="AL36" s="117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</row>
    <row r="37" spans="1:73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27">
        <v>0</v>
      </c>
      <c r="R37" s="127">
        <v>18422</v>
      </c>
      <c r="S37" s="127">
        <v>17692</v>
      </c>
      <c r="T37" s="127">
        <v>12438</v>
      </c>
      <c r="U37" s="127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27">
        <v>189150</v>
      </c>
      <c r="AB37" s="127">
        <v>162468</v>
      </c>
      <c r="AC37" s="127">
        <v>414549.09288888995</v>
      </c>
      <c r="AD37" s="127">
        <v>258998</v>
      </c>
      <c r="AE37" s="127">
        <v>178023</v>
      </c>
      <c r="AF37" s="127">
        <v>202259</v>
      </c>
      <c r="AG37" s="127">
        <v>378679</v>
      </c>
      <c r="AH37" s="127">
        <v>657698</v>
      </c>
      <c r="AI37" s="127">
        <v>666660</v>
      </c>
      <c r="AJ37" s="127">
        <v>570220.90484215447</v>
      </c>
      <c r="AL37" s="225" t="s">
        <v>71</v>
      </c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</row>
    <row r="38" spans="1:73" ht="20.100000000000001" customHeight="1">
      <c r="A38" s="64" t="s">
        <v>126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66">
        <v>954160</v>
      </c>
      <c r="W38" s="66">
        <v>919666</v>
      </c>
      <c r="X38" s="66">
        <v>890901</v>
      </c>
      <c r="Y38" s="66">
        <v>452067</v>
      </c>
      <c r="Z38" s="61">
        <v>476731.55696999998</v>
      </c>
      <c r="AA38" s="127">
        <v>438896</v>
      </c>
      <c r="AB38" s="127">
        <v>399885</v>
      </c>
      <c r="AC38" s="127">
        <v>369836.29177000007</v>
      </c>
      <c r="AD38" s="127">
        <v>413532</v>
      </c>
      <c r="AE38" s="127">
        <v>311153</v>
      </c>
      <c r="AF38" s="127">
        <v>439419</v>
      </c>
      <c r="AG38" s="127">
        <v>425867</v>
      </c>
      <c r="AH38" s="127">
        <v>862424</v>
      </c>
      <c r="AI38" s="127">
        <v>928229</v>
      </c>
      <c r="AJ38" s="127">
        <v>1079062.8994038219</v>
      </c>
      <c r="AL38" s="59" t="s">
        <v>129</v>
      </c>
      <c r="AM38" s="62">
        <v>3821205</v>
      </c>
      <c r="AN38" s="62">
        <v>3821206</v>
      </c>
      <c r="AO38" s="62">
        <v>3821206</v>
      </c>
      <c r="AP38" s="63">
        <v>3821206</v>
      </c>
      <c r="AQ38" s="63">
        <v>3821206</v>
      </c>
      <c r="AR38" s="63">
        <v>3209454</v>
      </c>
      <c r="AS38" s="63">
        <v>3209453.6619799994</v>
      </c>
      <c r="AT38" s="63">
        <v>3265185</v>
      </c>
      <c r="AU38" s="63">
        <v>3265192</v>
      </c>
      <c r="AV38" s="63">
        <v>3265215.5619800007</v>
      </c>
      <c r="AW38" s="63">
        <v>3265215.5619799998</v>
      </c>
      <c r="AX38" s="63">
        <v>3265215.5619799998</v>
      </c>
      <c r="AY38" s="63">
        <v>3265216</v>
      </c>
      <c r="AZ38" s="63">
        <v>3265216</v>
      </c>
      <c r="BA38" s="63">
        <v>3265252.8219799995</v>
      </c>
      <c r="BB38" s="63">
        <v>3265256</v>
      </c>
      <c r="BC38" s="63">
        <v>3273110</v>
      </c>
      <c r="BD38" s="63">
        <v>3273114</v>
      </c>
      <c r="BE38" s="63">
        <v>3273114</v>
      </c>
      <c r="BF38" s="63">
        <v>3273114</v>
      </c>
      <c r="BG38" s="63">
        <v>3292211</v>
      </c>
      <c r="BH38" s="63">
        <v>3307246</v>
      </c>
      <c r="BI38" s="63">
        <v>3307246</v>
      </c>
      <c r="BJ38" s="63">
        <v>3316411</v>
      </c>
      <c r="BK38" s="63">
        <v>3326998</v>
      </c>
      <c r="BL38" s="63">
        <v>3326998</v>
      </c>
      <c r="BM38" s="63">
        <v>3326998</v>
      </c>
      <c r="BN38" s="63">
        <v>3326899.8391300021</v>
      </c>
      <c r="BO38" s="63">
        <v>5305772</v>
      </c>
      <c r="BP38" s="63">
        <v>5303644</v>
      </c>
      <c r="BQ38" s="63">
        <v>5303643.508820001</v>
      </c>
      <c r="BR38" s="63">
        <v>5303644</v>
      </c>
      <c r="BS38" s="63">
        <v>5320231</v>
      </c>
      <c r="BT38" s="63">
        <v>5320231</v>
      </c>
      <c r="BU38" s="63">
        <v>5319674.1792900003</v>
      </c>
    </row>
    <row r="39" spans="1:73" ht="20.100000000000001" customHeight="1">
      <c r="A39" s="59" t="s">
        <v>75</v>
      </c>
      <c r="B39" s="60">
        <v>135211</v>
      </c>
      <c r="C39" s="60">
        <v>143714</v>
      </c>
      <c r="D39" s="60">
        <v>138041</v>
      </c>
      <c r="E39" s="61">
        <v>72925</v>
      </c>
      <c r="F39" s="61">
        <v>75155</v>
      </c>
      <c r="G39" s="61">
        <v>57364</v>
      </c>
      <c r="H39" s="61">
        <v>60658.924060740101</v>
      </c>
      <c r="I39" s="61">
        <v>69949</v>
      </c>
      <c r="J39" s="61">
        <v>58834</v>
      </c>
      <c r="K39" s="61">
        <v>48050.918127343633</v>
      </c>
      <c r="L39" s="61">
        <v>48937.680755503432</v>
      </c>
      <c r="M39" s="61">
        <v>44234.216616152276</v>
      </c>
      <c r="N39" s="61">
        <v>78903</v>
      </c>
      <c r="O39" s="61">
        <v>75661</v>
      </c>
      <c r="P39" s="61">
        <v>68863.11227528</v>
      </c>
      <c r="Q39" s="127">
        <v>123930</v>
      </c>
      <c r="R39" s="127">
        <v>58108</v>
      </c>
      <c r="S39" s="127">
        <v>60786</v>
      </c>
      <c r="T39" s="127">
        <v>60338</v>
      </c>
      <c r="U39" s="127">
        <v>270347</v>
      </c>
      <c r="V39" s="61">
        <v>1613927</v>
      </c>
      <c r="W39" s="61">
        <v>1602344</v>
      </c>
      <c r="X39" s="61">
        <v>1639892</v>
      </c>
      <c r="Y39" s="61">
        <v>2602523</v>
      </c>
      <c r="Z39" s="66">
        <v>3989858.4693761934</v>
      </c>
      <c r="AA39" s="132">
        <v>3746097</v>
      </c>
      <c r="AB39" s="132">
        <v>3683872</v>
      </c>
      <c r="AC39" s="132">
        <v>3359012.8360642688</v>
      </c>
      <c r="AD39" s="132">
        <v>3384265</v>
      </c>
      <c r="AE39" s="132">
        <v>3444525</v>
      </c>
      <c r="AF39" s="132">
        <v>3514952</v>
      </c>
      <c r="AG39" s="132">
        <v>3549045</v>
      </c>
      <c r="AH39" s="132">
        <v>3022581</v>
      </c>
      <c r="AI39" s="132">
        <v>3575116</v>
      </c>
      <c r="AJ39" s="132">
        <v>4063798.4397482718</v>
      </c>
      <c r="AL39" s="59" t="s">
        <v>74</v>
      </c>
      <c r="AM39" s="62">
        <v>416914</v>
      </c>
      <c r="AN39" s="62">
        <v>416914</v>
      </c>
      <c r="AO39" s="62">
        <v>416914</v>
      </c>
      <c r="AP39" s="63">
        <v>518631</v>
      </c>
      <c r="AQ39" s="63">
        <v>416914</v>
      </c>
      <c r="AR39" s="63">
        <v>101720</v>
      </c>
      <c r="AS39" s="63">
        <v>101720.36988</v>
      </c>
      <c r="AT39" s="63">
        <v>101720</v>
      </c>
      <c r="AU39" s="63">
        <v>101720</v>
      </c>
      <c r="AV39" s="63">
        <v>101720.36988</v>
      </c>
      <c r="AW39" s="63">
        <v>101720.36988</v>
      </c>
      <c r="AX39" s="63">
        <v>100874.98790000001</v>
      </c>
      <c r="AY39" s="63">
        <v>96549</v>
      </c>
      <c r="AZ39" s="63">
        <v>93619</v>
      </c>
      <c r="BA39" s="63">
        <v>81098.716400000019</v>
      </c>
      <c r="BB39" s="63">
        <v>73852</v>
      </c>
      <c r="BC39" s="63">
        <v>72997</v>
      </c>
      <c r="BD39" s="63">
        <v>49067</v>
      </c>
      <c r="BE39" s="63">
        <v>50510</v>
      </c>
      <c r="BF39" s="63">
        <v>67094</v>
      </c>
      <c r="BG39" s="63">
        <v>116284</v>
      </c>
      <c r="BH39" s="63">
        <v>193448</v>
      </c>
      <c r="BI39" s="63">
        <v>198284</v>
      </c>
      <c r="BJ39" s="63">
        <v>228027</v>
      </c>
      <c r="BK39" s="63">
        <v>229312</v>
      </c>
      <c r="BL39" s="63">
        <v>231245</v>
      </c>
      <c r="BM39" s="63">
        <v>233362</v>
      </c>
      <c r="BN39" s="63">
        <v>321358.72717000003</v>
      </c>
      <c r="BO39" s="63">
        <v>321483</v>
      </c>
      <c r="BP39" s="63">
        <v>322294</v>
      </c>
      <c r="BQ39" s="63">
        <v>338879.41749999998</v>
      </c>
      <c r="BR39" s="63">
        <v>348886</v>
      </c>
      <c r="BS39" s="63">
        <v>354036</v>
      </c>
      <c r="BT39" s="63">
        <v>370351</v>
      </c>
      <c r="BU39" s="63">
        <v>381664.95049000002</v>
      </c>
    </row>
    <row r="40" spans="1:73" ht="19.5" customHeight="1" thickBot="1">
      <c r="A40" s="215" t="s">
        <v>76</v>
      </c>
      <c r="B40" s="229">
        <v>1200929</v>
      </c>
      <c r="C40" s="229">
        <v>1126125</v>
      </c>
      <c r="D40" s="229">
        <v>1143507</v>
      </c>
      <c r="E40" s="230">
        <v>176951</v>
      </c>
      <c r="F40" s="230">
        <v>239702</v>
      </c>
      <c r="G40" s="230">
        <v>213268</v>
      </c>
      <c r="H40" s="230">
        <v>248888.58615646299</v>
      </c>
      <c r="I40" s="230">
        <v>161766</v>
      </c>
      <c r="J40" s="230">
        <v>230698</v>
      </c>
      <c r="K40" s="230">
        <v>264187.66126395349</v>
      </c>
      <c r="L40" s="230">
        <v>232912.15013505216</v>
      </c>
      <c r="M40" s="230">
        <v>182583.35506</v>
      </c>
      <c r="N40" s="230">
        <v>303854</v>
      </c>
      <c r="O40" s="230">
        <v>292139</v>
      </c>
      <c r="P40" s="230">
        <v>276547.92365304002</v>
      </c>
      <c r="Q40" s="231">
        <v>197904</v>
      </c>
      <c r="R40" s="231">
        <v>261239</v>
      </c>
      <c r="S40" s="231">
        <v>309432</v>
      </c>
      <c r="T40" s="231">
        <v>346504</v>
      </c>
      <c r="U40" s="231">
        <v>140949</v>
      </c>
      <c r="V40" s="230">
        <v>758919</v>
      </c>
      <c r="W40" s="230">
        <v>756788</v>
      </c>
      <c r="X40" s="230">
        <v>774188</v>
      </c>
      <c r="Y40" s="230">
        <v>689529</v>
      </c>
      <c r="Z40" s="230">
        <v>548973.6810758966</v>
      </c>
      <c r="AA40" s="231">
        <v>811048</v>
      </c>
      <c r="AB40" s="231">
        <v>1090455</v>
      </c>
      <c r="AC40" s="231">
        <v>956865.81969018106</v>
      </c>
      <c r="AD40" s="231">
        <v>1127624</v>
      </c>
      <c r="AE40" s="231">
        <v>1016015</v>
      </c>
      <c r="AF40" s="231">
        <v>1788163</v>
      </c>
      <c r="AG40" s="231">
        <v>1742326</v>
      </c>
      <c r="AH40" s="231">
        <v>1471723</v>
      </c>
      <c r="AI40" s="231">
        <v>3092047</v>
      </c>
      <c r="AJ40" s="231">
        <v>3133221.7720338339</v>
      </c>
      <c r="AL40" s="59" t="s">
        <v>138</v>
      </c>
      <c r="AM40" s="62">
        <v>204756</v>
      </c>
      <c r="AN40" s="62">
        <v>195772</v>
      </c>
      <c r="AO40" s="62">
        <v>230564</v>
      </c>
      <c r="AP40" s="63">
        <v>261233</v>
      </c>
      <c r="AQ40" s="63">
        <v>420536</v>
      </c>
      <c r="AR40" s="63">
        <v>315406</v>
      </c>
      <c r="AS40" s="63">
        <v>388101.2414827178</v>
      </c>
      <c r="AT40" s="63">
        <v>387451</v>
      </c>
      <c r="AU40" s="63">
        <v>373718</v>
      </c>
      <c r="AV40" s="63">
        <v>364249.37354516319</v>
      </c>
      <c r="AW40" s="63">
        <v>365804.34286034736</v>
      </c>
      <c r="AX40" s="63">
        <v>66688.8895803255</v>
      </c>
      <c r="AY40" s="63">
        <v>137504</v>
      </c>
      <c r="AZ40" s="63">
        <v>119493</v>
      </c>
      <c r="BA40" s="63">
        <v>154878.62124628594</v>
      </c>
      <c r="BB40" s="63">
        <v>91800</v>
      </c>
      <c r="BC40" s="63">
        <v>80092</v>
      </c>
      <c r="BD40" s="63">
        <v>93346</v>
      </c>
      <c r="BE40" s="63">
        <v>39086.292928278781</v>
      </c>
      <c r="BF40" s="63">
        <v>14743</v>
      </c>
      <c r="BG40" s="63">
        <v>53892</v>
      </c>
      <c r="BH40" s="63">
        <v>28829</v>
      </c>
      <c r="BI40" s="63">
        <v>124217</v>
      </c>
      <c r="BJ40" s="63">
        <v>150335</v>
      </c>
      <c r="BK40" s="63">
        <v>597260</v>
      </c>
      <c r="BL40" s="63">
        <v>713624</v>
      </c>
      <c r="BM40" s="63">
        <v>783746</v>
      </c>
      <c r="BN40" s="63">
        <v>579820.3838906798</v>
      </c>
      <c r="BO40" s="63">
        <v>851426</v>
      </c>
      <c r="BP40" s="63">
        <v>518373</v>
      </c>
      <c r="BQ40" s="63">
        <v>669846.63215539628</v>
      </c>
      <c r="BR40" s="63">
        <v>255381</v>
      </c>
      <c r="BS40" s="63">
        <v>0</v>
      </c>
      <c r="BT40" s="63">
        <v>0</v>
      </c>
      <c r="BU40" s="63">
        <v>0</v>
      </c>
    </row>
    <row r="41" spans="1:73" ht="20.100000000000001" customHeight="1">
      <c r="A41" s="67" t="s">
        <v>78</v>
      </c>
      <c r="B41" s="69">
        <f t="shared" ref="B41:AC41" si="19">SUM(B34:B40)</f>
        <v>1340864</v>
      </c>
      <c r="C41" s="69">
        <f t="shared" si="19"/>
        <v>1274652</v>
      </c>
      <c r="D41" s="69">
        <f t="shared" si="19"/>
        <v>1286526</v>
      </c>
      <c r="E41" s="69">
        <f t="shared" si="19"/>
        <v>273136</v>
      </c>
      <c r="F41" s="69">
        <f t="shared" si="19"/>
        <v>319953</v>
      </c>
      <c r="G41" s="69">
        <f t="shared" si="19"/>
        <v>294062</v>
      </c>
      <c r="H41" s="69">
        <f t="shared" si="19"/>
        <v>342658.64743559511</v>
      </c>
      <c r="I41" s="69">
        <f t="shared" si="19"/>
        <v>277215</v>
      </c>
      <c r="J41" s="69">
        <f t="shared" si="19"/>
        <v>337381</v>
      </c>
      <c r="K41" s="69">
        <f t="shared" si="19"/>
        <v>357925.57228529709</v>
      </c>
      <c r="L41" s="69">
        <f t="shared" si="19"/>
        <v>335942.42214055557</v>
      </c>
      <c r="M41" s="69">
        <f t="shared" si="19"/>
        <v>300790.31454015226</v>
      </c>
      <c r="N41" s="69">
        <f t="shared" si="19"/>
        <v>472764</v>
      </c>
      <c r="O41" s="69">
        <f t="shared" si="19"/>
        <v>467629</v>
      </c>
      <c r="P41" s="69">
        <f t="shared" si="19"/>
        <v>455903.45362832001</v>
      </c>
      <c r="Q41" s="128">
        <f t="shared" si="19"/>
        <v>402109</v>
      </c>
      <c r="R41" s="128">
        <f t="shared" si="19"/>
        <v>421278</v>
      </c>
      <c r="S41" s="128">
        <f t="shared" si="19"/>
        <v>474515</v>
      </c>
      <c r="T41" s="128">
        <f t="shared" si="19"/>
        <v>485459</v>
      </c>
      <c r="U41" s="128">
        <f t="shared" si="19"/>
        <v>480564</v>
      </c>
      <c r="V41" s="69">
        <f t="shared" si="19"/>
        <v>3405148</v>
      </c>
      <c r="W41" s="69">
        <f t="shared" si="19"/>
        <v>3359934</v>
      </c>
      <c r="X41" s="69">
        <f t="shared" si="19"/>
        <v>3380865</v>
      </c>
      <c r="Y41" s="69">
        <f t="shared" si="19"/>
        <v>3976661</v>
      </c>
      <c r="Z41" s="69">
        <f t="shared" si="19"/>
        <v>5252118.7074220907</v>
      </c>
      <c r="AA41" s="128">
        <f t="shared" si="19"/>
        <v>5260513</v>
      </c>
      <c r="AB41" s="128">
        <f t="shared" si="19"/>
        <v>5404998</v>
      </c>
      <c r="AC41" s="128">
        <f t="shared" si="19"/>
        <v>5166025.1453733398</v>
      </c>
      <c r="AD41" s="128">
        <f t="shared" ref="AD41" si="20">SUM(AD34:AD40)</f>
        <v>5244461.2242000001</v>
      </c>
      <c r="AE41" s="128">
        <f t="shared" ref="AE41" si="21">SUM(AE34:AE40)</f>
        <v>4987285</v>
      </c>
      <c r="AF41" s="128">
        <f t="shared" ref="AF41:AG41" si="22">SUM(AF34:AF40)</f>
        <v>5981504.5233500004</v>
      </c>
      <c r="AG41" s="128">
        <f t="shared" si="22"/>
        <v>6115121</v>
      </c>
      <c r="AH41" s="128">
        <f t="shared" ref="AH41:AJ41" si="23">SUM(AH34:AH40)</f>
        <v>6057511</v>
      </c>
      <c r="AI41" s="128">
        <f t="shared" si="23"/>
        <v>8317151</v>
      </c>
      <c r="AJ41" s="128">
        <f t="shared" si="23"/>
        <v>8899970.5060848929</v>
      </c>
      <c r="AL41" s="59" t="s">
        <v>255</v>
      </c>
      <c r="AM41" s="62"/>
      <c r="AN41" s="62"/>
      <c r="AO41" s="62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>
        <v>0</v>
      </c>
      <c r="BS41" s="63">
        <v>0</v>
      </c>
      <c r="BT41" s="63">
        <v>0</v>
      </c>
      <c r="BU41" s="63">
        <v>-39328.783308245984</v>
      </c>
    </row>
    <row r="42" spans="1:73" ht="16.5" thickBot="1">
      <c r="A42" s="23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L42" s="59" t="s">
        <v>231</v>
      </c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255381</v>
      </c>
      <c r="BT42" s="63">
        <v>255381</v>
      </c>
      <c r="BU42" s="63">
        <v>255381.64638999998</v>
      </c>
    </row>
    <row r="43" spans="1:73" ht="16.5" thickBot="1">
      <c r="A43" s="235" t="s">
        <v>81</v>
      </c>
      <c r="B43" s="236">
        <f t="shared" ref="B43:AE43" si="24">SUM(B41,B26)</f>
        <v>1942225</v>
      </c>
      <c r="C43" s="236">
        <f t="shared" si="24"/>
        <v>1931284</v>
      </c>
      <c r="D43" s="236">
        <f t="shared" si="24"/>
        <v>1981903</v>
      </c>
      <c r="E43" s="236">
        <f t="shared" si="24"/>
        <v>1059854</v>
      </c>
      <c r="F43" s="236">
        <f t="shared" si="24"/>
        <v>1133728</v>
      </c>
      <c r="G43" s="236">
        <f t="shared" si="24"/>
        <v>1043268</v>
      </c>
      <c r="H43" s="236">
        <f t="shared" si="24"/>
        <v>1233805.5342226878</v>
      </c>
      <c r="I43" s="236">
        <f t="shared" si="24"/>
        <v>1177038</v>
      </c>
      <c r="J43" s="236">
        <f t="shared" si="24"/>
        <v>1092537</v>
      </c>
      <c r="K43" s="236">
        <f t="shared" si="24"/>
        <v>998455.95458963537</v>
      </c>
      <c r="L43" s="236">
        <f t="shared" si="24"/>
        <v>1087134.7859313991</v>
      </c>
      <c r="M43" s="236">
        <f t="shared" si="24"/>
        <v>1082366.8626787162</v>
      </c>
      <c r="N43" s="236">
        <f t="shared" si="24"/>
        <v>1400312</v>
      </c>
      <c r="O43" s="236">
        <f t="shared" si="24"/>
        <v>1379460</v>
      </c>
      <c r="P43" s="236">
        <f t="shared" si="24"/>
        <v>1377661.4606245505</v>
      </c>
      <c r="Q43" s="236">
        <f t="shared" si="24"/>
        <v>1251764</v>
      </c>
      <c r="R43" s="236">
        <f t="shared" si="24"/>
        <v>1228425</v>
      </c>
      <c r="S43" s="236">
        <f t="shared" si="24"/>
        <v>1459604</v>
      </c>
      <c r="T43" s="236">
        <f t="shared" si="24"/>
        <v>1279988</v>
      </c>
      <c r="U43" s="236">
        <f t="shared" si="24"/>
        <v>1516180</v>
      </c>
      <c r="V43" s="236">
        <f t="shared" si="24"/>
        <v>4137351</v>
      </c>
      <c r="W43" s="236">
        <f t="shared" si="24"/>
        <v>4387144</v>
      </c>
      <c r="X43" s="236">
        <f t="shared" si="24"/>
        <v>4520076</v>
      </c>
      <c r="Y43" s="236">
        <f t="shared" si="24"/>
        <v>5489751</v>
      </c>
      <c r="Z43" s="236">
        <f t="shared" si="24"/>
        <v>6984387.6256762948</v>
      </c>
      <c r="AA43" s="237">
        <f t="shared" si="24"/>
        <v>6660586</v>
      </c>
      <c r="AB43" s="237">
        <f t="shared" si="24"/>
        <v>7055431</v>
      </c>
      <c r="AC43" s="237">
        <f t="shared" si="24"/>
        <v>7007440.2459737957</v>
      </c>
      <c r="AD43" s="237">
        <f t="shared" si="24"/>
        <v>9341748.2241999991</v>
      </c>
      <c r="AE43" s="237">
        <f t="shared" si="24"/>
        <v>10504500</v>
      </c>
      <c r="AF43" s="237">
        <f t="shared" ref="AF43:AG43" si="25">SUM(AF41,AF26)</f>
        <v>11445165.96014878</v>
      </c>
      <c r="AG43" s="237">
        <f t="shared" si="25"/>
        <v>12221416</v>
      </c>
      <c r="AH43" s="237">
        <f t="shared" ref="AH43:AI43" si="26">SUM(AH41,AH26)</f>
        <v>12862921</v>
      </c>
      <c r="AI43" s="237">
        <f t="shared" si="26"/>
        <v>16292271</v>
      </c>
      <c r="AJ43" s="237">
        <f>SUM(AJ41,AJ26)</f>
        <v>20022251.958153546</v>
      </c>
      <c r="AL43" s="59" t="s">
        <v>237</v>
      </c>
      <c r="AM43" s="62"/>
      <c r="AN43" s="62"/>
      <c r="AO43" s="62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-275672</v>
      </c>
      <c r="BT43" s="63">
        <v>517614</v>
      </c>
      <c r="BU43" s="63">
        <v>820165.79069891735</v>
      </c>
    </row>
    <row r="44" spans="1:73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L44" s="59" t="s">
        <v>77</v>
      </c>
      <c r="AM44" s="62">
        <v>-2974476</v>
      </c>
      <c r="AN44" s="62">
        <v>-2963034</v>
      </c>
      <c r="AO44" s="62">
        <v>-2953498</v>
      </c>
      <c r="AP44" s="63">
        <v>-2976264</v>
      </c>
      <c r="AQ44" s="63">
        <v>-3977549</v>
      </c>
      <c r="AR44" s="63">
        <v>-2950672</v>
      </c>
      <c r="AS44" s="63">
        <v>-2950671.7960300012</v>
      </c>
      <c r="AT44" s="63">
        <v>-2950672</v>
      </c>
      <c r="AU44" s="63">
        <v>-2840250</v>
      </c>
      <c r="AV44" s="63">
        <v>-2840250.4091999996</v>
      </c>
      <c r="AW44" s="63">
        <v>-2840250.4092000006</v>
      </c>
      <c r="AX44" s="63">
        <v>-2840250.4091999996</v>
      </c>
      <c r="AY44" s="63">
        <v>-2598629</v>
      </c>
      <c r="AZ44" s="63">
        <v>-2598629</v>
      </c>
      <c r="BA44" s="63">
        <v>-2598628.5164900003</v>
      </c>
      <c r="BB44" s="63">
        <v>-2598629</v>
      </c>
      <c r="BC44" s="63">
        <v>-2547777</v>
      </c>
      <c r="BD44" s="63">
        <v>-2547777</v>
      </c>
      <c r="BE44" s="63">
        <v>-2547777</v>
      </c>
      <c r="BF44" s="63">
        <v>-2579073</v>
      </c>
      <c r="BG44" s="63">
        <v>-2372777</v>
      </c>
      <c r="BH44" s="63">
        <v>-2372777</v>
      </c>
      <c r="BI44" s="63">
        <v>-2372777</v>
      </c>
      <c r="BJ44" s="63">
        <v>-2372777</v>
      </c>
      <c r="BK44" s="63">
        <v>-1530431</v>
      </c>
      <c r="BL44" s="63">
        <v>-1530431</v>
      </c>
      <c r="BM44" s="63">
        <v>-1530431</v>
      </c>
      <c r="BN44" s="63">
        <v>-1530431</v>
      </c>
      <c r="BO44" s="63">
        <v>-1077664</v>
      </c>
      <c r="BP44" s="63">
        <v>-1077664</v>
      </c>
      <c r="BQ44" s="63">
        <v>-1077664.4610999997</v>
      </c>
      <c r="BR44" s="63">
        <v>0</v>
      </c>
      <c r="BS44" s="63">
        <v>0</v>
      </c>
      <c r="BT44" s="63">
        <v>0</v>
      </c>
      <c r="BU44" s="63">
        <v>0</v>
      </c>
    </row>
    <row r="45" spans="1:73" ht="16.5" thickBot="1">
      <c r="U45" s="61"/>
      <c r="V45" s="61"/>
      <c r="W45" s="61"/>
      <c r="X45" s="61"/>
      <c r="Y45" s="61"/>
      <c r="Z45" s="61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L45" s="215" t="s">
        <v>79</v>
      </c>
      <c r="AM45" s="238">
        <v>1699</v>
      </c>
      <c r="AN45" s="238">
        <v>0</v>
      </c>
      <c r="AO45" s="238">
        <v>0</v>
      </c>
      <c r="AP45" s="223">
        <v>-1003073</v>
      </c>
      <c r="AQ45" s="223">
        <v>-53539</v>
      </c>
      <c r="AR45" s="223">
        <v>-69774</v>
      </c>
      <c r="AS45" s="223">
        <v>-69739.051926522807</v>
      </c>
      <c r="AT45" s="223">
        <v>110421</v>
      </c>
      <c r="AU45" s="223">
        <v>-80815</v>
      </c>
      <c r="AV45" s="223">
        <v>-116409.47511564448</v>
      </c>
      <c r="AW45" s="223">
        <v>-44938.242325003725</v>
      </c>
      <c r="AX45" s="223">
        <v>241621.89271409367</v>
      </c>
      <c r="AY45" s="223">
        <v>4019</v>
      </c>
      <c r="AZ45" s="223">
        <v>51125</v>
      </c>
      <c r="BA45" s="223">
        <v>67507.264668180709</v>
      </c>
      <c r="BB45" s="223">
        <v>50851</v>
      </c>
      <c r="BC45" s="223">
        <v>2694</v>
      </c>
      <c r="BD45" s="223">
        <v>73254</v>
      </c>
      <c r="BE45" s="223">
        <v>144712</v>
      </c>
      <c r="BF45" s="223">
        <v>206296</v>
      </c>
      <c r="BG45" s="223">
        <v>-122904</v>
      </c>
      <c r="BH45" s="223">
        <v>41858</v>
      </c>
      <c r="BI45" s="223">
        <v>-22283</v>
      </c>
      <c r="BJ45" s="223">
        <v>842346</v>
      </c>
      <c r="BK45" s="223">
        <v>-61461</v>
      </c>
      <c r="BL45" s="223">
        <v>-161263</v>
      </c>
      <c r="BM45" s="223">
        <v>-271861</v>
      </c>
      <c r="BN45" s="223">
        <v>452766.28942674911</v>
      </c>
      <c r="BO45" s="223">
        <v>-65792</v>
      </c>
      <c r="BP45" s="223">
        <v>355110</v>
      </c>
      <c r="BQ45" s="223">
        <v>452214</v>
      </c>
      <c r="BR45" s="223">
        <v>712338</v>
      </c>
      <c r="BS45" s="223">
        <v>1068970</v>
      </c>
      <c r="BT45" s="223">
        <v>1708050</v>
      </c>
      <c r="BU45" s="223">
        <v>2500364.4184810845</v>
      </c>
    </row>
    <row r="46" spans="1:73">
      <c r="U46" s="61"/>
      <c r="V46" s="61"/>
      <c r="W46" s="61"/>
      <c r="X46" s="61"/>
      <c r="Y46" s="61"/>
      <c r="Z46" s="61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L46" s="67" t="s">
        <v>80</v>
      </c>
      <c r="AM46" s="122">
        <f>SUM(AM38:AM45)</f>
        <v>1470098</v>
      </c>
      <c r="AN46" s="122">
        <f>SUM(AN38:AN45)</f>
        <v>1470858</v>
      </c>
      <c r="AO46" s="122">
        <f>SUM(AO38:AO45)</f>
        <v>1515186</v>
      </c>
      <c r="AP46" s="122">
        <f>SUM(AP38:AP45)</f>
        <v>621733</v>
      </c>
      <c r="AQ46" s="122">
        <f>SUM(AQ38:AQ45)</f>
        <v>627568</v>
      </c>
      <c r="AR46" s="122">
        <f>SUM(AR38:AR45)</f>
        <v>606134</v>
      </c>
      <c r="AS46" s="122">
        <f>SUM(AS38:AS45)</f>
        <v>678864.42538619344</v>
      </c>
      <c r="AT46" s="122">
        <f>SUM(AT38:AT45)</f>
        <v>914105</v>
      </c>
      <c r="AU46" s="122">
        <f>SUM(AU38:AU45)</f>
        <v>819565</v>
      </c>
      <c r="AV46" s="122">
        <f>SUM(AV38:AV45)</f>
        <v>774525.42108951998</v>
      </c>
      <c r="AW46" s="122">
        <f>SUM(AW38:AW45)</f>
        <v>847551.62319534319</v>
      </c>
      <c r="AX46" s="122">
        <f>SUM(AX38:AX45)</f>
        <v>834150.92297441955</v>
      </c>
      <c r="AY46" s="122">
        <f>SUM(AY38:AY45)</f>
        <v>904659</v>
      </c>
      <c r="AZ46" s="122">
        <f>SUM(AZ38:AZ45)</f>
        <v>930824</v>
      </c>
      <c r="BA46" s="122">
        <f>SUM(BA38:BA45)</f>
        <v>970108.9078044655</v>
      </c>
      <c r="BB46" s="122">
        <f>SUM(BB38:BB45)</f>
        <v>883130</v>
      </c>
      <c r="BC46" s="122">
        <f>SUM(BC38:BC45)</f>
        <v>881116</v>
      </c>
      <c r="BD46" s="122">
        <f>SUM(BD38:BD45)</f>
        <v>941004</v>
      </c>
      <c r="BE46" s="122">
        <f>SUM(BE38:BE45)</f>
        <v>959645.29292827891</v>
      </c>
      <c r="BF46" s="122">
        <f>SUM(BF38:BF45)</f>
        <v>982174</v>
      </c>
      <c r="BG46" s="122">
        <f>SUM(BG38:BG45)</f>
        <v>966706</v>
      </c>
      <c r="BH46" s="122">
        <f>SUM(BH38:BH45)</f>
        <v>1198604</v>
      </c>
      <c r="BI46" s="122">
        <f>SUM(BI38:BI45)</f>
        <v>1234687</v>
      </c>
      <c r="BJ46" s="122">
        <f>SUM(BJ38:BJ45)</f>
        <v>2164342</v>
      </c>
      <c r="BK46" s="122">
        <f>SUM(BK38:BK45)</f>
        <v>2561678</v>
      </c>
      <c r="BL46" s="122">
        <f>SUM(BL38:BL45)</f>
        <v>2580173</v>
      </c>
      <c r="BM46" s="122">
        <f>SUM(BM38:BM45)</f>
        <v>2541814</v>
      </c>
      <c r="BN46" s="122">
        <f>SUM(BN38:BN45)</f>
        <v>3150414.2396174311</v>
      </c>
      <c r="BO46" s="122">
        <f>SUM(BO38:BO45)</f>
        <v>5335225</v>
      </c>
      <c r="BP46" s="122">
        <f>SUM(BP38:BP45)</f>
        <v>5421757</v>
      </c>
      <c r="BQ46" s="122">
        <f>SUM(BQ38:BQ45)</f>
        <v>5686919.0973753976</v>
      </c>
      <c r="BR46" s="122">
        <f>SUM(BR38:BR45)</f>
        <v>6620249</v>
      </c>
      <c r="BS46" s="122">
        <f>SUM(BS38:BS45)</f>
        <v>6722946</v>
      </c>
      <c r="BT46" s="122">
        <f>SUM(BT38:BT45)</f>
        <v>8171627</v>
      </c>
      <c r="BU46" s="122">
        <f>SUM(BU38:BU45)</f>
        <v>9237922.2020417564</v>
      </c>
    </row>
    <row r="47" spans="1:73" ht="16.5" thickBot="1">
      <c r="U47" s="61"/>
      <c r="V47" s="61"/>
      <c r="W47" s="61"/>
      <c r="X47" s="61"/>
      <c r="Y47" s="61"/>
      <c r="Z47" s="61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L47" s="232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</row>
    <row r="48" spans="1:73" ht="16.5" thickBo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1"/>
      <c r="V48" s="61"/>
      <c r="W48" s="61"/>
      <c r="X48" s="61"/>
      <c r="Y48" s="61"/>
      <c r="Z48" s="61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L48" s="235" t="s">
        <v>82</v>
      </c>
      <c r="AM48" s="240">
        <f>SUM(AM46,AM35,AM33,AM18)</f>
        <v>1942225</v>
      </c>
      <c r="AN48" s="240">
        <f>SUM(AN46,AN35,AN33,AN18)</f>
        <v>1931284</v>
      </c>
      <c r="AO48" s="240">
        <f>SUM(AO46,AO35,AO33,AO18)</f>
        <v>1981903</v>
      </c>
      <c r="AP48" s="240">
        <f>SUM(AP46,AP35,AP33,AP18)</f>
        <v>1059854</v>
      </c>
      <c r="AQ48" s="240">
        <f>SUM(AQ46,AQ35,AQ33,AQ18)</f>
        <v>1133728</v>
      </c>
      <c r="AR48" s="240">
        <f>SUM(AR46,AR35,AR33,AR18)</f>
        <v>1043268</v>
      </c>
      <c r="AS48" s="240">
        <f>SUM(AS46,AS35,AS33,AS18)</f>
        <v>1233805.5342123995</v>
      </c>
      <c r="AT48" s="240">
        <f>SUM(AT46,AT35,AT33,AT18)</f>
        <v>1177038</v>
      </c>
      <c r="AU48" s="240">
        <f>SUM(AU46,AU35,AU33,AU18)</f>
        <v>1092537</v>
      </c>
      <c r="AV48" s="240">
        <f>SUM(AV46,AV35,AV33,AV18)</f>
        <v>998455.95458963548</v>
      </c>
      <c r="AW48" s="240">
        <f>SUM(AW46,AW35,AW33,AW18)</f>
        <v>1087134.7859313996</v>
      </c>
      <c r="AX48" s="240">
        <f>SUM(AX46,AX35,AX33,AX18)</f>
        <v>1082366.7611202407</v>
      </c>
      <c r="AY48" s="240">
        <f>SUM(AY46,AY35,AY33,AY18)</f>
        <v>1400312</v>
      </c>
      <c r="AZ48" s="240">
        <f>SUM(AZ46,AZ35,AZ33,AZ18)</f>
        <v>1379460</v>
      </c>
      <c r="BA48" s="240">
        <f>SUM(BA46,BA35,BA33,BA18)</f>
        <v>1377661.4600245494</v>
      </c>
      <c r="BB48" s="240">
        <f>SUM(BB46,BB35,BB33,BB18)</f>
        <v>1251764</v>
      </c>
      <c r="BC48" s="240">
        <f>SUM(BC46,BC35,BC33,BC18)</f>
        <v>1228425.0339046959</v>
      </c>
      <c r="BD48" s="240">
        <f>SUM(BD46,BD35,BD33,BD18)</f>
        <v>1459603.514651774</v>
      </c>
      <c r="BE48" s="240">
        <f>SUM(BE46,BE35,BE33,BE18)</f>
        <v>1279988.0066722608</v>
      </c>
      <c r="BF48" s="240">
        <f>SUM(BF46,BF35,BF33,BF18)</f>
        <v>1516180</v>
      </c>
      <c r="BG48" s="240">
        <f>SUM(BG46,BG35,BG33,BG18)</f>
        <v>4137351</v>
      </c>
      <c r="BH48" s="240">
        <f>SUM(BH46,BH35,BH33,BH18)</f>
        <v>4387144</v>
      </c>
      <c r="BI48" s="240">
        <f>SUM(BI46,BI35,BI33,BI18)</f>
        <v>4520076</v>
      </c>
      <c r="BJ48" s="240">
        <f>SUM(BJ46,BJ35,BJ33,BJ18)</f>
        <v>5489751</v>
      </c>
      <c r="BK48" s="240">
        <f>SUM(BK46,BK35,BK33,BK18)</f>
        <v>6984388</v>
      </c>
      <c r="BL48" s="240">
        <f>SUM(BL46,BL35,BL33,BL18)</f>
        <v>6660586</v>
      </c>
      <c r="BM48" s="240">
        <f>SUM(BM46,BM35,BM33,BM18)</f>
        <v>7055431</v>
      </c>
      <c r="BN48" s="240">
        <f>SUM(BN46,BN35,BN33,BN21)</f>
        <v>7007440.4559703134</v>
      </c>
      <c r="BO48" s="240">
        <f>SUM(BO46,BO35,BO33,BO21)</f>
        <v>9341747.9086000007</v>
      </c>
      <c r="BP48" s="240">
        <f>SUM(BP46,BP35,BP33,BP21)</f>
        <v>10504500</v>
      </c>
      <c r="BQ48" s="240">
        <f>SUM(BQ46,BQ35,BQ33,BQ21)</f>
        <v>11445166.185225453</v>
      </c>
      <c r="BR48" s="240">
        <f>SUM(BR46,BR35,BR33,BR21)</f>
        <v>12221416</v>
      </c>
      <c r="BS48" s="240">
        <f>SUM(BS46,BS35,BS33,BS21)</f>
        <v>12862921</v>
      </c>
      <c r="BT48" s="240">
        <f>SUM(BT46,BT35,BT33,BT21)</f>
        <v>16292271</v>
      </c>
      <c r="BU48" s="240">
        <f>SUM(BU46,BU35,BU33,BU21)</f>
        <v>20022251.460538849</v>
      </c>
    </row>
    <row r="49" spans="2:72">
      <c r="U49" s="61"/>
      <c r="V49" s="61"/>
      <c r="W49" s="61"/>
      <c r="X49" s="61"/>
      <c r="Y49" s="61"/>
      <c r="Z49" s="61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BS49" s="27">
        <f>+BS48-AH43</f>
        <v>0</v>
      </c>
      <c r="BT49" s="27">
        <f>+BT48-AI43</f>
        <v>0</v>
      </c>
    </row>
    <row r="50" spans="2:7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61"/>
      <c r="V50" s="61"/>
      <c r="W50" s="61"/>
      <c r="X50" s="61"/>
      <c r="Y50" s="61"/>
      <c r="Z50" s="61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L50" s="20"/>
      <c r="AT50" s="20"/>
      <c r="AU50" s="28"/>
      <c r="AV50" s="28"/>
      <c r="AW50" s="20"/>
      <c r="AX50" s="20"/>
      <c r="AY50" s="20"/>
      <c r="AZ50" s="20"/>
      <c r="BA50" s="20"/>
      <c r="BB50" s="20"/>
    </row>
    <row r="51" spans="2:7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P51" s="28"/>
      <c r="AQ51" s="28"/>
      <c r="AR51" s="28"/>
      <c r="AS51" s="29"/>
    </row>
    <row r="52" spans="2:72">
      <c r="U52" s="61"/>
      <c r="V52" s="61"/>
      <c r="W52" s="61"/>
      <c r="X52" s="61"/>
      <c r="Y52" s="61"/>
      <c r="Z52" s="61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M52" s="20"/>
      <c r="AN52" s="20"/>
      <c r="AO52" s="20"/>
    </row>
    <row r="53" spans="2:72">
      <c r="U53" s="61"/>
      <c r="V53" s="61"/>
      <c r="W53" s="61"/>
      <c r="X53" s="61"/>
      <c r="Y53" s="61"/>
      <c r="Z53" s="61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</row>
    <row r="54" spans="2:72">
      <c r="U54" s="66"/>
      <c r="V54" s="66"/>
      <c r="W54" s="66"/>
      <c r="X54" s="66"/>
      <c r="Y54" s="66"/>
      <c r="Z54" s="66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</row>
    <row r="55" spans="2:72">
      <c r="AM55" s="31"/>
      <c r="AN55" s="31"/>
      <c r="AO55" s="31"/>
      <c r="AP55" s="31"/>
      <c r="AQ55" s="31"/>
      <c r="AR55" s="31"/>
      <c r="AS55" s="32"/>
      <c r="AT55" s="31"/>
      <c r="AU55" s="31"/>
      <c r="AV55" s="31"/>
      <c r="AW55" s="31"/>
      <c r="AX55" s="31"/>
      <c r="AY55" s="31"/>
      <c r="BB55" s="31"/>
    </row>
    <row r="56" spans="2:72">
      <c r="AM56" s="27"/>
      <c r="AN56" s="27"/>
      <c r="AO56" s="27"/>
      <c r="AP56" s="27"/>
      <c r="AQ56" s="27"/>
      <c r="AR56" s="27"/>
      <c r="AS56" s="33"/>
      <c r="AT56" s="27"/>
      <c r="AU56" s="27"/>
      <c r="AV56" s="27"/>
      <c r="AW56" s="27"/>
      <c r="AX56" s="27"/>
      <c r="AY56" s="27"/>
      <c r="BB56" s="27"/>
    </row>
    <row r="57" spans="2:72">
      <c r="AM57" s="27"/>
      <c r="AN57" s="27"/>
      <c r="AO57" s="27"/>
      <c r="AP57" s="27"/>
      <c r="AQ57" s="27"/>
      <c r="AR57" s="27"/>
      <c r="AS57" s="33"/>
      <c r="AT57" s="27"/>
      <c r="AU57" s="27"/>
      <c r="AV57" s="27"/>
      <c r="AW57" s="27"/>
      <c r="AX57" s="27"/>
      <c r="AY57" s="27"/>
      <c r="BB57" s="27"/>
    </row>
    <row r="65" spans="21:45">
      <c r="U65" s="61"/>
      <c r="V65" s="61"/>
      <c r="W65" s="61"/>
      <c r="X65" s="61"/>
      <c r="Y65" s="61"/>
      <c r="Z65" s="61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</row>
    <row r="66" spans="21:45">
      <c r="U66" s="61"/>
      <c r="V66" s="61"/>
      <c r="W66" s="61"/>
      <c r="X66" s="61"/>
      <c r="Y66" s="61"/>
      <c r="Z66" s="61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</row>
    <row r="67" spans="21:45">
      <c r="U67" s="61"/>
      <c r="V67" s="61"/>
      <c r="W67" s="61"/>
      <c r="X67" s="61"/>
      <c r="Y67" s="61"/>
      <c r="Z67" s="61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</row>
    <row r="72" spans="21:45">
      <c r="AS72" s="25"/>
    </row>
    <row r="73" spans="21:45">
      <c r="AS73" s="25"/>
    </row>
    <row r="74" spans="21:45">
      <c r="AS74" s="25"/>
    </row>
  </sheetData>
  <pageMargins left="0.51181102362204722" right="0.51181102362204722" top="0.78740157480314965" bottom="0.78740157480314965" header="0.31496062992125984" footer="0.31496062992125984"/>
  <pageSetup paperSize="9" scale="37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sheetPr>
    <tabColor theme="4" tint="0.79998168889431442"/>
  </sheetPr>
  <dimension ref="A3:L72"/>
  <sheetViews>
    <sheetView showGridLines="0" zoomScaleNormal="100" workbookViewId="0">
      <pane xSplit="2" ySplit="5" topLeftCell="C6" activePane="bottomRight" state="frozen"/>
      <selection activeCell="AR1" sqref="AR1:AR1048576"/>
      <selection pane="topRight" activeCell="AR1" sqref="AR1:AR1048576"/>
      <selection pane="bottomLeft" activeCell="AR1" sqref="AR1:AR1048576"/>
      <selection pane="bottomRight" activeCell="I25" sqref="I25"/>
    </sheetView>
  </sheetViews>
  <sheetFormatPr defaultColWidth="9.140625" defaultRowHeight="15"/>
  <cols>
    <col min="1" max="1" width="9.140625" style="285" customWidth="1"/>
    <col min="2" max="2" width="58.140625" style="285" customWidth="1"/>
    <col min="3" max="5" width="14.42578125" style="285" customWidth="1"/>
    <col min="6" max="8" width="15.140625" style="285" bestFit="1" customWidth="1"/>
    <col min="9" max="9" width="13.42578125" style="285" bestFit="1" customWidth="1"/>
    <col min="10" max="16384" width="9.140625" style="285"/>
  </cols>
  <sheetData>
    <row r="3" spans="1:12">
      <c r="E3" s="297"/>
      <c r="F3" s="297"/>
    </row>
    <row r="4" spans="1:12" ht="18" customHeight="1" thickBot="1">
      <c r="A4" s="331"/>
      <c r="B4" s="342"/>
      <c r="C4" s="327">
        <v>43435</v>
      </c>
      <c r="D4" s="327">
        <v>43800</v>
      </c>
      <c r="E4" s="327">
        <v>44166</v>
      </c>
      <c r="F4" s="327">
        <v>44531</v>
      </c>
      <c r="G4" s="327">
        <v>44621</v>
      </c>
      <c r="H4" s="327">
        <v>44713</v>
      </c>
      <c r="I4" s="327">
        <v>44805</v>
      </c>
      <c r="L4" s="343"/>
    </row>
    <row r="5" spans="1:12" ht="18" hidden="1" customHeight="1" thickBot="1">
      <c r="A5" s="331"/>
      <c r="B5" s="342"/>
      <c r="C5" s="329"/>
      <c r="D5" s="329"/>
      <c r="E5" s="329">
        <v>2020</v>
      </c>
      <c r="F5" s="329">
        <v>2021</v>
      </c>
      <c r="G5" s="329"/>
      <c r="H5" s="329"/>
      <c r="I5" s="329"/>
    </row>
    <row r="6" spans="1:12" ht="18" customHeight="1">
      <c r="A6" s="331"/>
      <c r="B6" s="344" t="s">
        <v>163</v>
      </c>
      <c r="C6" s="331"/>
      <c r="D6" s="331"/>
      <c r="E6" s="331"/>
      <c r="F6" s="331"/>
      <c r="G6" s="331"/>
      <c r="H6" s="331"/>
      <c r="I6" s="331"/>
    </row>
    <row r="7" spans="1:12">
      <c r="A7" s="345"/>
      <c r="B7" s="346" t="s">
        <v>164</v>
      </c>
      <c r="C7" s="334">
        <v>237485</v>
      </c>
      <c r="D7" s="334">
        <v>541002</v>
      </c>
      <c r="E7" s="334">
        <v>484080</v>
      </c>
      <c r="F7" s="334">
        <v>1499121</v>
      </c>
      <c r="G7" s="334">
        <v>905243</v>
      </c>
      <c r="H7" s="334">
        <v>1735988</v>
      </c>
      <c r="I7" s="334">
        <v>2982382</v>
      </c>
    </row>
    <row r="8" spans="1:12">
      <c r="A8" s="347"/>
      <c r="B8" s="285" t="s">
        <v>165</v>
      </c>
      <c r="C8" s="336">
        <v>72462</v>
      </c>
      <c r="D8" s="336">
        <v>508958</v>
      </c>
      <c r="E8" s="336">
        <v>843800</v>
      </c>
      <c r="F8" s="336">
        <v>881271</v>
      </c>
      <c r="G8" s="336">
        <v>184255</v>
      </c>
      <c r="H8" s="336">
        <v>392316</v>
      </c>
      <c r="I8" s="336">
        <v>657418</v>
      </c>
    </row>
    <row r="9" spans="1:12">
      <c r="A9" s="347"/>
      <c r="B9" s="285" t="s">
        <v>166</v>
      </c>
      <c r="C9" s="336">
        <v>-290086</v>
      </c>
      <c r="D9" s="336">
        <v>-343457</v>
      </c>
      <c r="E9" s="336">
        <v>-1170919</v>
      </c>
      <c r="F9" s="336">
        <v>-323051</v>
      </c>
      <c r="G9" s="336">
        <v>-60003</v>
      </c>
      <c r="H9" s="336">
        <v>135846</v>
      </c>
      <c r="I9" s="336">
        <v>-5405.0071544326638</v>
      </c>
    </row>
    <row r="10" spans="1:12">
      <c r="A10" s="347"/>
      <c r="B10" s="285" t="s">
        <v>167</v>
      </c>
      <c r="C10" s="336">
        <v>238686</v>
      </c>
      <c r="D10" s="336">
        <v>666539</v>
      </c>
      <c r="E10" s="336">
        <v>1841303</v>
      </c>
      <c r="F10" s="336">
        <v>856868</v>
      </c>
      <c r="G10" s="336">
        <v>131611</v>
      </c>
      <c r="H10" s="336">
        <v>-330984</v>
      </c>
      <c r="I10" s="336">
        <v>368866.93890814279</v>
      </c>
    </row>
    <row r="11" spans="1:12">
      <c r="A11" s="347"/>
      <c r="B11" s="285" t="s">
        <v>168</v>
      </c>
      <c r="C11" s="336">
        <v>17612</v>
      </c>
      <c r="D11" s="336">
        <v>13333</v>
      </c>
      <c r="E11" s="336">
        <v>7545</v>
      </c>
      <c r="F11" s="336">
        <v>27527</v>
      </c>
      <c r="G11" s="336">
        <v>5150</v>
      </c>
      <c r="H11" s="336">
        <v>10300</v>
      </c>
      <c r="I11" s="336">
        <v>21613.079180000001</v>
      </c>
    </row>
    <row r="12" spans="1:12">
      <c r="A12" s="347"/>
      <c r="B12" s="285" t="s">
        <v>206</v>
      </c>
      <c r="C12" s="336">
        <v>14354</v>
      </c>
      <c r="D12" s="336">
        <v>19545</v>
      </c>
      <c r="E12" s="336">
        <v>0</v>
      </c>
      <c r="F12" s="336">
        <v>0</v>
      </c>
      <c r="G12" s="336">
        <v>0</v>
      </c>
      <c r="H12" s="336">
        <v>0</v>
      </c>
      <c r="I12" s="336">
        <v>0</v>
      </c>
    </row>
    <row r="13" spans="1:12">
      <c r="A13" s="347"/>
      <c r="B13" s="285" t="s">
        <v>209</v>
      </c>
      <c r="C13" s="336">
        <v>119</v>
      </c>
      <c r="D13" s="336">
        <v>0</v>
      </c>
      <c r="E13" s="336">
        <v>0</v>
      </c>
      <c r="F13" s="336">
        <v>0</v>
      </c>
      <c r="G13" s="336">
        <v>0</v>
      </c>
      <c r="H13" s="336">
        <v>0</v>
      </c>
      <c r="I13" s="336">
        <v>0</v>
      </c>
    </row>
    <row r="14" spans="1:12">
      <c r="A14" s="347"/>
      <c r="B14" s="285" t="s">
        <v>210</v>
      </c>
      <c r="C14" s="336">
        <v>1321</v>
      </c>
      <c r="D14" s="336">
        <v>0</v>
      </c>
      <c r="E14" s="336">
        <v>0</v>
      </c>
      <c r="F14" s="336">
        <v>0</v>
      </c>
      <c r="G14" s="336">
        <v>0</v>
      </c>
      <c r="H14" s="336">
        <v>0</v>
      </c>
      <c r="I14" s="336">
        <v>0</v>
      </c>
    </row>
    <row r="15" spans="1:12">
      <c r="A15" s="347"/>
      <c r="B15" s="285" t="s">
        <v>169</v>
      </c>
      <c r="C15" s="336">
        <v>0</v>
      </c>
      <c r="D15" s="336">
        <v>0</v>
      </c>
      <c r="E15" s="336">
        <v>0</v>
      </c>
      <c r="F15" s="336">
        <v>0</v>
      </c>
      <c r="G15" s="336">
        <v>0</v>
      </c>
      <c r="H15" s="336">
        <v>0</v>
      </c>
      <c r="I15" s="336">
        <v>0</v>
      </c>
    </row>
    <row r="16" spans="1:12">
      <c r="A16" s="347"/>
      <c r="B16" s="285" t="s">
        <v>170</v>
      </c>
      <c r="C16" s="336">
        <v>0</v>
      </c>
      <c r="D16" s="336">
        <v>0</v>
      </c>
      <c r="E16" s="336">
        <v>-13621</v>
      </c>
      <c r="F16" s="336">
        <v>88418</v>
      </c>
      <c r="G16" s="336">
        <v>645</v>
      </c>
      <c r="H16" s="336">
        <v>61602</v>
      </c>
      <c r="I16" s="336">
        <v>-7811.0146574139999</v>
      </c>
    </row>
    <row r="17" spans="1:9">
      <c r="A17" s="347"/>
      <c r="B17" s="285" t="s">
        <v>208</v>
      </c>
      <c r="C17" s="336">
        <v>0</v>
      </c>
      <c r="D17" s="336">
        <v>-74784</v>
      </c>
      <c r="E17" s="336">
        <v>0</v>
      </c>
      <c r="F17" s="336">
        <v>0</v>
      </c>
      <c r="G17" s="336">
        <v>0</v>
      </c>
      <c r="H17" s="336">
        <v>0</v>
      </c>
      <c r="I17" s="336">
        <v>0</v>
      </c>
    </row>
    <row r="18" spans="1:9">
      <c r="A18" s="347"/>
      <c r="B18" s="285" t="s">
        <v>171</v>
      </c>
      <c r="C18" s="336">
        <v>-14591</v>
      </c>
      <c r="D18" s="336">
        <v>-13201</v>
      </c>
      <c r="E18" s="336">
        <v>-602310</v>
      </c>
      <c r="F18" s="336">
        <v>-153195</v>
      </c>
      <c r="G18" s="336">
        <v>-20484</v>
      </c>
      <c r="H18" s="336">
        <v>-1474197</v>
      </c>
      <c r="I18" s="336">
        <v>7583.8986631741263</v>
      </c>
    </row>
    <row r="19" spans="1:9">
      <c r="A19" s="347"/>
      <c r="B19" s="285" t="s">
        <v>207</v>
      </c>
      <c r="C19" s="336">
        <v>644</v>
      </c>
      <c r="D19" s="336">
        <v>-568370</v>
      </c>
      <c r="E19" s="336">
        <v>0</v>
      </c>
      <c r="F19" s="336">
        <v>0</v>
      </c>
      <c r="G19" s="336">
        <v>0</v>
      </c>
      <c r="H19" s="336">
        <v>0</v>
      </c>
      <c r="I19" s="336">
        <v>0</v>
      </c>
    </row>
    <row r="20" spans="1:9" ht="15.75" thickBot="1">
      <c r="A20" s="347"/>
      <c r="B20" s="348" t="s">
        <v>172</v>
      </c>
      <c r="C20" s="337">
        <v>89</v>
      </c>
      <c r="D20" s="337">
        <v>27651</v>
      </c>
      <c r="E20" s="337">
        <v>0</v>
      </c>
      <c r="F20" s="337">
        <v>0</v>
      </c>
      <c r="G20" s="337">
        <v>0</v>
      </c>
      <c r="H20" s="337">
        <v>31358</v>
      </c>
      <c r="I20" s="337">
        <v>0</v>
      </c>
    </row>
    <row r="21" spans="1:9">
      <c r="A21" s="345"/>
      <c r="C21" s="334">
        <f>+SUM(C7:C20)</f>
        <v>278095</v>
      </c>
      <c r="D21" s="334">
        <f>+SUM(D7:D20)</f>
        <v>777216</v>
      </c>
      <c r="E21" s="334">
        <f>+SUM(E7:E20)</f>
        <v>1389878</v>
      </c>
      <c r="F21" s="334">
        <f t="shared" ref="F21:I21" si="0">+SUM(F7:F20)</f>
        <v>2876959</v>
      </c>
      <c r="G21" s="334">
        <f t="shared" si="0"/>
        <v>1146417</v>
      </c>
      <c r="H21" s="334">
        <f t="shared" si="0"/>
        <v>562229</v>
      </c>
      <c r="I21" s="334">
        <f>+SUM(I7:I20)</f>
        <v>4024647.8949394701</v>
      </c>
    </row>
    <row r="22" spans="1:9">
      <c r="A22" s="345"/>
      <c r="B22" s="346" t="s">
        <v>173</v>
      </c>
      <c r="C22" s="334"/>
      <c r="D22" s="334"/>
      <c r="E22" s="334"/>
      <c r="F22" s="334"/>
      <c r="G22" s="334"/>
      <c r="H22" s="334"/>
      <c r="I22" s="334"/>
    </row>
    <row r="23" spans="1:9">
      <c r="A23" s="347"/>
      <c r="B23" s="285" t="s">
        <v>51</v>
      </c>
      <c r="C23" s="336">
        <v>-5615</v>
      </c>
      <c r="D23" s="336">
        <v>-335770</v>
      </c>
      <c r="E23" s="336">
        <v>31557</v>
      </c>
      <c r="F23" s="336">
        <v>-503581</v>
      </c>
      <c r="G23" s="336">
        <v>29089</v>
      </c>
      <c r="H23" s="336">
        <v>-49861</v>
      </c>
      <c r="I23" s="336">
        <v>-155261.32656625885</v>
      </c>
    </row>
    <row r="24" spans="1:9">
      <c r="A24" s="347"/>
      <c r="B24" s="285" t="s">
        <v>72</v>
      </c>
      <c r="C24" s="336">
        <v>20278</v>
      </c>
      <c r="D24" s="336">
        <v>-25354</v>
      </c>
      <c r="E24" s="336">
        <v>8571</v>
      </c>
      <c r="F24" s="336">
        <v>-8616</v>
      </c>
      <c r="G24" s="336">
        <v>4796</v>
      </c>
      <c r="H24" s="336">
        <v>-84664</v>
      </c>
      <c r="I24" s="336">
        <v>21484.908857172999</v>
      </c>
    </row>
    <row r="25" spans="1:9">
      <c r="A25" s="347"/>
      <c r="B25" s="285" t="s">
        <v>60</v>
      </c>
      <c r="C25" s="336">
        <v>1421</v>
      </c>
      <c r="D25" s="336">
        <v>-4985</v>
      </c>
      <c r="E25" s="336">
        <v>-17078</v>
      </c>
      <c r="F25" s="336">
        <v>16174</v>
      </c>
      <c r="G25" s="336">
        <v>-22238</v>
      </c>
      <c r="H25" s="336">
        <v>-21563</v>
      </c>
      <c r="I25" s="336">
        <v>-11897.816312882998</v>
      </c>
    </row>
    <row r="26" spans="1:9">
      <c r="A26" s="347"/>
      <c r="B26" s="285" t="s">
        <v>55</v>
      </c>
      <c r="C26" s="336">
        <v>-5928</v>
      </c>
      <c r="D26" s="336">
        <v>-13213</v>
      </c>
      <c r="E26" s="336">
        <v>885</v>
      </c>
      <c r="F26" s="336">
        <v>-36849</v>
      </c>
      <c r="G26" s="336">
        <v>3369</v>
      </c>
      <c r="H26" s="336">
        <v>-42605</v>
      </c>
      <c r="I26" s="336">
        <v>-17432.632516069047</v>
      </c>
    </row>
    <row r="27" spans="1:9">
      <c r="A27" s="347"/>
      <c r="B27" s="285" t="s">
        <v>174</v>
      </c>
      <c r="C27" s="336">
        <v>-12415</v>
      </c>
      <c r="D27" s="336">
        <v>62754</v>
      </c>
      <c r="E27" s="336">
        <v>-28212</v>
      </c>
      <c r="F27" s="336">
        <v>-30119</v>
      </c>
      <c r="G27" s="336">
        <v>5612</v>
      </c>
      <c r="H27" s="336">
        <v>66157</v>
      </c>
      <c r="I27" s="336">
        <v>74240.21806652032</v>
      </c>
    </row>
    <row r="28" spans="1:9">
      <c r="A28" s="347"/>
      <c r="B28" s="285" t="s">
        <v>175</v>
      </c>
      <c r="C28" s="336">
        <v>-2084</v>
      </c>
      <c r="D28" s="336">
        <v>-3289</v>
      </c>
      <c r="E28" s="336">
        <v>-3133</v>
      </c>
      <c r="F28" s="336">
        <v>-20914</v>
      </c>
      <c r="G28" s="336">
        <v>-80613</v>
      </c>
      <c r="H28" s="336">
        <v>-95795</v>
      </c>
      <c r="I28" s="336">
        <v>-131404.16044767897</v>
      </c>
    </row>
    <row r="29" spans="1:9">
      <c r="A29" s="347"/>
      <c r="B29" s="285" t="s">
        <v>176</v>
      </c>
      <c r="C29" s="336">
        <v>0</v>
      </c>
      <c r="E29" s="336">
        <v>0</v>
      </c>
      <c r="F29" s="336">
        <v>0</v>
      </c>
      <c r="G29" s="336">
        <v>0</v>
      </c>
      <c r="H29" s="336">
        <v>0</v>
      </c>
      <c r="I29" s="336">
        <v>0</v>
      </c>
    </row>
    <row r="30" spans="1:9">
      <c r="A30" s="347"/>
      <c r="B30" s="285" t="s">
        <v>177</v>
      </c>
      <c r="C30" s="336">
        <v>787</v>
      </c>
      <c r="D30" s="336">
        <v>-12604</v>
      </c>
      <c r="E30" s="336">
        <v>233630</v>
      </c>
      <c r="F30" s="336">
        <v>44724</v>
      </c>
      <c r="G30" s="336">
        <v>-22017</v>
      </c>
      <c r="H30" s="336">
        <v>-27494</v>
      </c>
      <c r="I30" s="336">
        <v>-306.80470214499655</v>
      </c>
    </row>
    <row r="31" spans="1:9">
      <c r="A31" s="347"/>
      <c r="B31" s="285" t="s">
        <v>70</v>
      </c>
      <c r="C31" s="336">
        <v>-3124</v>
      </c>
      <c r="D31" s="336">
        <v>-5622</v>
      </c>
      <c r="E31" s="336">
        <v>-16786</v>
      </c>
      <c r="F31" s="336">
        <v>9680</v>
      </c>
      <c r="G31" s="336">
        <v>-117</v>
      </c>
      <c r="H31" s="336">
        <v>-1348</v>
      </c>
      <c r="I31" s="336">
        <v>226.70488718300004</v>
      </c>
    </row>
    <row r="32" spans="1:9">
      <c r="A32" s="347"/>
      <c r="B32" s="285" t="s">
        <v>125</v>
      </c>
      <c r="C32" s="336">
        <v>262</v>
      </c>
      <c r="D32" s="336">
        <v>1292</v>
      </c>
      <c r="E32" s="336">
        <v>139</v>
      </c>
      <c r="F32" s="336">
        <v>-513</v>
      </c>
      <c r="G32" s="336">
        <v>-362</v>
      </c>
      <c r="H32" s="336">
        <v>549</v>
      </c>
      <c r="I32" s="336">
        <v>-3076.4978247879999</v>
      </c>
    </row>
    <row r="33" spans="1:9">
      <c r="A33" s="347"/>
      <c r="B33" s="346" t="s">
        <v>178</v>
      </c>
      <c r="C33" s="336"/>
      <c r="D33" s="336"/>
      <c r="E33" s="336"/>
      <c r="F33" s="336"/>
      <c r="G33" s="336"/>
      <c r="H33" s="336"/>
      <c r="I33" s="336"/>
    </row>
    <row r="34" spans="1:9">
      <c r="A34" s="347"/>
      <c r="B34" s="285" t="s">
        <v>49</v>
      </c>
      <c r="C34" s="336">
        <v>-3614</v>
      </c>
      <c r="D34" s="336">
        <v>-35543</v>
      </c>
      <c r="E34" s="336">
        <v>80863</v>
      </c>
      <c r="F34" s="336">
        <v>63670</v>
      </c>
      <c r="G34" s="336">
        <v>41468</v>
      </c>
      <c r="H34" s="336">
        <v>81250</v>
      </c>
      <c r="I34" s="336">
        <v>149097.32805708193</v>
      </c>
    </row>
    <row r="35" spans="1:9">
      <c r="A35" s="347"/>
      <c r="B35" s="285" t="s">
        <v>50</v>
      </c>
      <c r="C35" s="336">
        <v>4870</v>
      </c>
      <c r="D35" s="336">
        <v>13080</v>
      </c>
      <c r="E35" s="336">
        <v>15912</v>
      </c>
      <c r="F35" s="336">
        <v>76468</v>
      </c>
      <c r="G35" s="336">
        <v>-19630</v>
      </c>
      <c r="H35" s="336">
        <v>21208</v>
      </c>
      <c r="I35" s="336">
        <v>6747.7866821920379</v>
      </c>
    </row>
    <row r="36" spans="1:9">
      <c r="A36" s="347"/>
      <c r="B36" s="285" t="s">
        <v>133</v>
      </c>
      <c r="C36" s="336">
        <v>-31327</v>
      </c>
      <c r="D36" s="336">
        <v>3147</v>
      </c>
      <c r="E36" s="336">
        <v>-82564</v>
      </c>
      <c r="F36" s="336">
        <v>-196901</v>
      </c>
      <c r="G36" s="336">
        <v>-117376</v>
      </c>
      <c r="H36" s="336">
        <v>-191732</v>
      </c>
      <c r="I36" s="336">
        <v>-440811.69455539191</v>
      </c>
    </row>
    <row r="37" spans="1:9" ht="22.5" customHeight="1">
      <c r="A37" s="347"/>
      <c r="B37" s="285" t="s">
        <v>176</v>
      </c>
      <c r="C37" s="336">
        <v>0</v>
      </c>
      <c r="D37" s="336">
        <v>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</row>
    <row r="38" spans="1:9">
      <c r="A38" s="347"/>
      <c r="B38" s="285" t="s">
        <v>179</v>
      </c>
      <c r="C38" s="336">
        <v>1109</v>
      </c>
      <c r="D38" s="336">
        <v>19589</v>
      </c>
      <c r="E38" s="336">
        <v>16218</v>
      </c>
      <c r="F38" s="336">
        <v>-105848</v>
      </c>
      <c r="G38" s="336">
        <v>0</v>
      </c>
      <c r="H38" s="336">
        <v>0</v>
      </c>
      <c r="I38" s="336">
        <v>0</v>
      </c>
    </row>
    <row r="39" spans="1:9">
      <c r="A39" s="347"/>
      <c r="B39" s="285" t="s">
        <v>177</v>
      </c>
      <c r="C39" s="336">
        <v>-3171</v>
      </c>
      <c r="D39" s="336">
        <v>1214</v>
      </c>
      <c r="E39" s="336">
        <v>4</v>
      </c>
      <c r="F39" s="336">
        <v>0</v>
      </c>
      <c r="G39" s="336">
        <v>0</v>
      </c>
      <c r="H39" s="336">
        <v>0</v>
      </c>
      <c r="I39" s="336">
        <v>1735.2545260289985</v>
      </c>
    </row>
    <row r="40" spans="1:9" ht="15.75" thickBot="1">
      <c r="A40" s="347"/>
      <c r="B40" s="348" t="s">
        <v>180</v>
      </c>
      <c r="C40" s="337">
        <v>3760</v>
      </c>
      <c r="D40" s="337">
        <v>-2863</v>
      </c>
      <c r="E40" s="337">
        <v>-12338</v>
      </c>
      <c r="F40" s="337">
        <v>-598</v>
      </c>
      <c r="G40" s="337">
        <v>1366</v>
      </c>
      <c r="H40" s="337">
        <v>1367</v>
      </c>
      <c r="I40" s="337"/>
    </row>
    <row r="41" spans="1:9">
      <c r="A41" s="345"/>
      <c r="B41" s="346" t="s">
        <v>181</v>
      </c>
      <c r="C41" s="334">
        <f t="shared" ref="C41:E41" si="1">+C21+SUM(C23:C40)</f>
        <v>243304</v>
      </c>
      <c r="D41" s="334">
        <f t="shared" si="1"/>
        <v>439049</v>
      </c>
      <c r="E41" s="334">
        <f t="shared" si="1"/>
        <v>1617546</v>
      </c>
      <c r="F41" s="334">
        <f t="shared" ref="F41" si="2">+F21+SUM(F23:F40)</f>
        <v>2183736</v>
      </c>
      <c r="G41" s="334">
        <f>+G21+SUM(G23:G40)</f>
        <v>969764</v>
      </c>
      <c r="H41" s="334">
        <f t="shared" ref="H41:I41" si="3">+H21+SUM(H23:H40)</f>
        <v>217698</v>
      </c>
      <c r="I41" s="334">
        <f t="shared" si="3"/>
        <v>3517989.1630904349</v>
      </c>
    </row>
    <row r="42" spans="1:9">
      <c r="A42" s="347"/>
    </row>
    <row r="43" spans="1:9">
      <c r="A43" s="347"/>
      <c r="B43" s="344" t="s">
        <v>182</v>
      </c>
    </row>
    <row r="44" spans="1:9">
      <c r="A44" s="347"/>
      <c r="B44" s="285" t="s">
        <v>183</v>
      </c>
      <c r="C44" s="336">
        <v>-109094</v>
      </c>
      <c r="D44" s="336">
        <v>431531</v>
      </c>
      <c r="E44" s="336">
        <v>206491</v>
      </c>
      <c r="F44" s="336">
        <v>-3461400</v>
      </c>
      <c r="G44" s="336">
        <v>877006</v>
      </c>
      <c r="H44" s="336">
        <v>1260281</v>
      </c>
      <c r="I44" s="336">
        <v>2587469.5963979992</v>
      </c>
    </row>
    <row r="45" spans="1:9">
      <c r="A45" s="347"/>
      <c r="B45" s="285" t="s">
        <v>184</v>
      </c>
      <c r="C45" s="336">
        <v>6491</v>
      </c>
      <c r="D45" s="336">
        <v>-34986</v>
      </c>
      <c r="E45" s="336">
        <v>65950</v>
      </c>
      <c r="F45" s="336">
        <v>33476</v>
      </c>
      <c r="G45" s="336">
        <v>0</v>
      </c>
      <c r="H45" s="336">
        <v>0</v>
      </c>
      <c r="I45" s="336">
        <v>0</v>
      </c>
    </row>
    <row r="46" spans="1:9">
      <c r="A46" s="347"/>
      <c r="B46" s="285" t="s">
        <v>185</v>
      </c>
      <c r="C46" s="336">
        <v>-6741</v>
      </c>
      <c r="D46" s="336">
        <v>-1472</v>
      </c>
      <c r="E46" s="336">
        <v>-1</v>
      </c>
      <c r="F46" s="336">
        <v>-2782</v>
      </c>
      <c r="G46" s="336">
        <v>-259</v>
      </c>
      <c r="H46" s="336">
        <v>9156</v>
      </c>
      <c r="I46" s="336">
        <v>-4348.3176715049822</v>
      </c>
    </row>
    <row r="47" spans="1:9">
      <c r="A47" s="347"/>
      <c r="B47" s="285" t="s">
        <v>107</v>
      </c>
      <c r="C47" s="336">
        <v>6587</v>
      </c>
      <c r="D47" s="336">
        <v>0</v>
      </c>
      <c r="E47" s="336">
        <v>0</v>
      </c>
      <c r="F47" s="336">
        <v>-2</v>
      </c>
      <c r="G47" s="336">
        <v>0</v>
      </c>
      <c r="H47" s="336"/>
      <c r="I47" s="336">
        <v>0</v>
      </c>
    </row>
    <row r="48" spans="1:9">
      <c r="A48" s="347"/>
      <c r="B48" s="285" t="s">
        <v>186</v>
      </c>
      <c r="C48" s="336">
        <v>-199685</v>
      </c>
      <c r="D48" s="336">
        <v>-148162</v>
      </c>
      <c r="E48" s="336">
        <v>-163123</v>
      </c>
      <c r="F48" s="336">
        <v>-632296</v>
      </c>
      <c r="G48" s="336">
        <v>0</v>
      </c>
      <c r="H48" s="336">
        <v>-450537</v>
      </c>
      <c r="I48" s="336">
        <v>-1053673.2237359621</v>
      </c>
    </row>
    <row r="49" spans="1:9">
      <c r="A49" s="347"/>
      <c r="B49" s="285" t="s">
        <v>187</v>
      </c>
      <c r="C49" s="336">
        <v>24133</v>
      </c>
      <c r="D49" s="336">
        <v>-40643</v>
      </c>
      <c r="E49" s="336">
        <v>-90967</v>
      </c>
      <c r="F49" s="336">
        <v>-368950</v>
      </c>
      <c r="G49" s="336">
        <v>-136629</v>
      </c>
      <c r="H49" s="336">
        <v>0</v>
      </c>
      <c r="I49" s="336">
        <v>0</v>
      </c>
    </row>
    <row r="50" spans="1:9">
      <c r="A50" s="347"/>
      <c r="B50" s="285" t="s">
        <v>188</v>
      </c>
      <c r="C50" s="336">
        <v>0</v>
      </c>
      <c r="D50" s="336">
        <v>0</v>
      </c>
      <c r="E50" s="336">
        <v>0</v>
      </c>
      <c r="F50" s="336">
        <v>0</v>
      </c>
      <c r="G50" s="336">
        <v>0</v>
      </c>
      <c r="H50" s="336">
        <v>0</v>
      </c>
      <c r="I50" s="336">
        <v>0</v>
      </c>
    </row>
    <row r="51" spans="1:9" ht="15.75" thickBot="1">
      <c r="A51" s="347"/>
      <c r="B51" s="348" t="s">
        <v>189</v>
      </c>
      <c r="C51" s="337">
        <v>0</v>
      </c>
      <c r="D51" s="337">
        <v>-1583954</v>
      </c>
      <c r="E51" s="337">
        <v>-603492</v>
      </c>
      <c r="F51" s="337">
        <v>-311366</v>
      </c>
      <c r="G51" s="337">
        <v>-190646</v>
      </c>
      <c r="H51" s="337">
        <v>-376684</v>
      </c>
      <c r="I51" s="337">
        <v>-1830160</v>
      </c>
    </row>
    <row r="52" spans="1:9">
      <c r="A52" s="345"/>
      <c r="B52" s="346" t="s">
        <v>190</v>
      </c>
      <c r="C52" s="334">
        <f>+SUM(C44:C51)</f>
        <v>-278309</v>
      </c>
      <c r="D52" s="334">
        <f>+SUM(D44:D51)</f>
        <v>-1377686</v>
      </c>
      <c r="E52" s="334">
        <f>+SUM(E44:E51)</f>
        <v>-585142</v>
      </c>
      <c r="F52" s="334">
        <f t="shared" ref="F52:I52" si="4">+SUM(F44:F51)</f>
        <v>-4743320</v>
      </c>
      <c r="G52" s="334">
        <f t="shared" si="4"/>
        <v>549472</v>
      </c>
      <c r="H52" s="334">
        <f t="shared" si="4"/>
        <v>442216</v>
      </c>
      <c r="I52" s="334">
        <f>+SUM(I44:I51)</f>
        <v>-300711.94500946766</v>
      </c>
    </row>
    <row r="53" spans="1:9">
      <c r="A53" s="347"/>
    </row>
    <row r="54" spans="1:9">
      <c r="A54" s="347"/>
      <c r="B54" s="344" t="s">
        <v>191</v>
      </c>
    </row>
    <row r="55" spans="1:9">
      <c r="A55" s="347"/>
      <c r="B55" s="285" t="s">
        <v>192</v>
      </c>
      <c r="C55" s="336">
        <v>171708</v>
      </c>
      <c r="D55" s="336">
        <v>1298886</v>
      </c>
      <c r="E55" s="336">
        <v>1250509</v>
      </c>
      <c r="F55" s="336">
        <v>4191053</v>
      </c>
      <c r="G55" s="336">
        <v>1013211</v>
      </c>
      <c r="H55" s="336">
        <v>2266419</v>
      </c>
      <c r="I55" s="336">
        <v>0</v>
      </c>
    </row>
    <row r="56" spans="1:9">
      <c r="A56" s="347"/>
      <c r="B56" s="285" t="s">
        <v>193</v>
      </c>
      <c r="C56" s="336">
        <v>0</v>
      </c>
      <c r="D56" s="336">
        <v>0</v>
      </c>
      <c r="E56" s="336">
        <v>-1581802</v>
      </c>
      <c r="F56" s="336">
        <v>-2973134</v>
      </c>
      <c r="G56" s="336">
        <v>0</v>
      </c>
      <c r="H56" s="336">
        <v>0</v>
      </c>
      <c r="I56" s="336">
        <v>0</v>
      </c>
    </row>
    <row r="57" spans="1:9">
      <c r="A57" s="347"/>
      <c r="B57" s="285" t="s">
        <v>52</v>
      </c>
      <c r="C57" s="336">
        <v>-23162</v>
      </c>
      <c r="D57" s="336">
        <v>-1182</v>
      </c>
      <c r="E57" s="336">
        <v>0</v>
      </c>
      <c r="F57" s="336">
        <v>0</v>
      </c>
      <c r="G57" s="336">
        <v>0</v>
      </c>
      <c r="H57" s="336">
        <v>0</v>
      </c>
      <c r="I57" s="336">
        <v>1927399</v>
      </c>
    </row>
    <row r="58" spans="1:9">
      <c r="A58" s="347"/>
      <c r="B58" s="285" t="s">
        <v>194</v>
      </c>
      <c r="C58" s="336">
        <v>0</v>
      </c>
      <c r="D58" s="336">
        <v>0</v>
      </c>
      <c r="E58" s="336">
        <v>-78144</v>
      </c>
      <c r="F58" s="336">
        <v>-267565</v>
      </c>
      <c r="G58" s="336">
        <v>0</v>
      </c>
      <c r="H58" s="336">
        <v>-96248</v>
      </c>
      <c r="I58" s="336">
        <v>2221718.4671999998</v>
      </c>
    </row>
    <row r="59" spans="1:9">
      <c r="A59" s="347"/>
      <c r="B59" s="285" t="s">
        <v>195</v>
      </c>
      <c r="C59" s="336">
        <v>0</v>
      </c>
      <c r="D59" s="336">
        <v>-96713</v>
      </c>
      <c r="E59" s="336">
        <v>-198701</v>
      </c>
      <c r="F59" s="336">
        <v>-138922</v>
      </c>
      <c r="G59" s="336">
        <v>-13132</v>
      </c>
      <c r="H59" s="336">
        <v>-36704</v>
      </c>
      <c r="I59" s="336">
        <v>-59809</v>
      </c>
    </row>
    <row r="60" spans="1:9">
      <c r="A60" s="347"/>
      <c r="B60" s="285" t="s">
        <v>196</v>
      </c>
      <c r="C60" s="336">
        <v>0</v>
      </c>
      <c r="D60" s="336">
        <v>-61782</v>
      </c>
      <c r="E60" s="336">
        <v>-45473</v>
      </c>
      <c r="F60" s="336">
        <v>-45000</v>
      </c>
      <c r="G60" s="336">
        <v>-9477</v>
      </c>
      <c r="H60" s="336">
        <v>-22383</v>
      </c>
      <c r="I60" s="336">
        <v>-43622</v>
      </c>
    </row>
    <row r="61" spans="1:9">
      <c r="A61" s="347"/>
      <c r="B61" s="285" t="s">
        <v>197</v>
      </c>
      <c r="C61" s="336">
        <v>-2024</v>
      </c>
      <c r="D61" s="336">
        <v>-4988</v>
      </c>
      <c r="E61" s="336">
        <v>-155960</v>
      </c>
      <c r="F61" s="336">
        <v>-115081</v>
      </c>
      <c r="G61" s="336">
        <v>-11290</v>
      </c>
      <c r="H61" s="336">
        <v>-23543</v>
      </c>
      <c r="I61" s="336">
        <v>-22189.027052808997</v>
      </c>
    </row>
    <row r="62" spans="1:9">
      <c r="A62" s="347"/>
      <c r="B62" s="285" t="s">
        <v>198</v>
      </c>
      <c r="C62" s="336">
        <v>-33198</v>
      </c>
      <c r="D62" s="336">
        <v>43480</v>
      </c>
      <c r="E62" s="336">
        <v>85787</v>
      </c>
      <c r="F62" s="336">
        <v>0</v>
      </c>
      <c r="G62" s="336">
        <v>0</v>
      </c>
      <c r="H62" s="336">
        <v>0</v>
      </c>
      <c r="I62" s="336">
        <v>0</v>
      </c>
    </row>
    <row r="63" spans="1:9">
      <c r="A63" s="347"/>
      <c r="B63" s="285" t="s">
        <v>199</v>
      </c>
      <c r="C63" s="336">
        <v>7709</v>
      </c>
      <c r="D63" s="336">
        <v>12055</v>
      </c>
      <c r="E63" s="336">
        <v>10489</v>
      </c>
      <c r="F63" s="336">
        <v>1976744</v>
      </c>
      <c r="G63" s="336">
        <v>16587</v>
      </c>
      <c r="H63" s="336">
        <v>16587</v>
      </c>
      <c r="I63" s="336">
        <v>16030</v>
      </c>
    </row>
    <row r="64" spans="1:9" ht="15.75" thickBot="1">
      <c r="A64" s="347"/>
      <c r="B64" s="348" t="s">
        <v>200</v>
      </c>
      <c r="C64" s="337">
        <v>0</v>
      </c>
      <c r="D64" s="337">
        <v>0</v>
      </c>
      <c r="E64" s="337">
        <v>0</v>
      </c>
      <c r="F64" s="337">
        <v>-666</v>
      </c>
      <c r="G64" s="337">
        <v>0</v>
      </c>
      <c r="H64" s="337">
        <v>0</v>
      </c>
      <c r="I64" s="337">
        <v>0</v>
      </c>
    </row>
    <row r="65" spans="1:9">
      <c r="A65" s="345"/>
      <c r="B65" s="346" t="s">
        <v>201</v>
      </c>
      <c r="C65" s="334">
        <f t="shared" ref="C65:I65" si="5">SUM(C55:C64)</f>
        <v>121033</v>
      </c>
      <c r="D65" s="334">
        <f t="shared" si="5"/>
        <v>1189756</v>
      </c>
      <c r="E65" s="334">
        <f t="shared" si="5"/>
        <v>-713295</v>
      </c>
      <c r="F65" s="334">
        <f t="shared" si="5"/>
        <v>2627429</v>
      </c>
      <c r="G65" s="334">
        <f t="shared" si="5"/>
        <v>995899</v>
      </c>
      <c r="H65" s="334">
        <f t="shared" si="5"/>
        <v>2104128</v>
      </c>
      <c r="I65" s="334">
        <f>SUM(I55:I64)</f>
        <v>4039527.4401471908</v>
      </c>
    </row>
    <row r="66" spans="1:9" ht="15.75" thickBot="1">
      <c r="A66" s="347"/>
      <c r="B66" s="348" t="s">
        <v>202</v>
      </c>
      <c r="C66" s="337">
        <v>8520</v>
      </c>
      <c r="D66" s="337">
        <v>21285</v>
      </c>
      <c r="E66" s="337">
        <v>30767</v>
      </c>
      <c r="F66" s="337">
        <v>93563</v>
      </c>
      <c r="G66" s="337">
        <v>-371204</v>
      </c>
      <c r="H66" s="337">
        <v>-619720</v>
      </c>
      <c r="I66" s="337">
        <v>135220.7891188683</v>
      </c>
    </row>
    <row r="67" spans="1:9" ht="15.75" thickBot="1">
      <c r="A67" s="345"/>
      <c r="B67" s="349" t="s">
        <v>203</v>
      </c>
      <c r="C67" s="340">
        <f>+C41+C52+C65+C66</f>
        <v>94548</v>
      </c>
      <c r="D67" s="340">
        <f>+D41+D52+D65+D66</f>
        <v>272404</v>
      </c>
      <c r="E67" s="340">
        <f>+E41+E52+E65+E66</f>
        <v>349876</v>
      </c>
      <c r="F67" s="340">
        <f t="shared" ref="F67:I67" si="6">+F41+F52+F65+F66</f>
        <v>161408</v>
      </c>
      <c r="G67" s="340">
        <f t="shared" si="6"/>
        <v>2143931</v>
      </c>
      <c r="H67" s="340">
        <f t="shared" si="6"/>
        <v>2144322</v>
      </c>
      <c r="I67" s="340">
        <f t="shared" si="6"/>
        <v>7392025.4473470263</v>
      </c>
    </row>
    <row r="68" spans="1:9">
      <c r="A68" s="347"/>
    </row>
    <row r="69" spans="1:9">
      <c r="A69" s="347"/>
      <c r="B69" s="285" t="s">
        <v>204</v>
      </c>
      <c r="C69" s="336">
        <v>92445</v>
      </c>
      <c r="D69" s="336">
        <v>186993</v>
      </c>
      <c r="E69" s="336">
        <v>459397</v>
      </c>
      <c r="F69" s="336">
        <v>809273</v>
      </c>
      <c r="G69" s="336">
        <v>970681</v>
      </c>
      <c r="H69" s="341">
        <v>970681</v>
      </c>
      <c r="I69" s="341">
        <v>970681</v>
      </c>
    </row>
    <row r="70" spans="1:9" ht="15.75" thickBot="1">
      <c r="A70" s="347"/>
      <c r="B70" s="348" t="s">
        <v>205</v>
      </c>
      <c r="C70" s="336">
        <v>186993</v>
      </c>
      <c r="D70" s="336">
        <v>459397</v>
      </c>
      <c r="E70" s="336">
        <v>809273</v>
      </c>
      <c r="F70" s="336">
        <v>970681</v>
      </c>
      <c r="G70" s="336">
        <v>3091614</v>
      </c>
      <c r="H70" s="341">
        <v>3193381</v>
      </c>
      <c r="I70" s="341">
        <v>8362706</v>
      </c>
    </row>
    <row r="71" spans="1:9" ht="15.75" thickBot="1">
      <c r="A71" s="345"/>
      <c r="B71" s="349" t="s">
        <v>203</v>
      </c>
      <c r="C71" s="340">
        <f t="shared" ref="C71:H71" si="7">C70-C69</f>
        <v>94548</v>
      </c>
      <c r="D71" s="340">
        <f t="shared" si="7"/>
        <v>272404</v>
      </c>
      <c r="E71" s="340">
        <f t="shared" si="7"/>
        <v>349876</v>
      </c>
      <c r="F71" s="340">
        <f t="shared" si="7"/>
        <v>161408</v>
      </c>
      <c r="G71" s="340">
        <f t="shared" si="7"/>
        <v>2120933</v>
      </c>
      <c r="H71" s="340">
        <f>H70-H69</f>
        <v>2222700</v>
      </c>
      <c r="I71" s="340">
        <f>I70-I69</f>
        <v>7392025</v>
      </c>
    </row>
    <row r="72" spans="1:9">
      <c r="C72" s="286"/>
      <c r="D72" s="286"/>
      <c r="E72" s="286"/>
      <c r="F72" s="286"/>
      <c r="G72" s="286"/>
      <c r="H72" s="286"/>
    </row>
  </sheetData>
  <mergeCells count="1">
    <mergeCell ref="E3:F3"/>
  </mergeCells>
  <hyperlinks>
    <hyperlink ref="B15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47"/>
  <sheetViews>
    <sheetView showGridLines="0" zoomScaleNormal="100" workbookViewId="0">
      <pane xSplit="1" topLeftCell="O1" activePane="topRight" state="frozen"/>
      <selection pane="topRight" activeCell="AG28" sqref="AG28"/>
    </sheetView>
  </sheetViews>
  <sheetFormatPr defaultColWidth="9.140625" defaultRowHeight="15"/>
  <cols>
    <col min="1" max="1" width="59" style="144" customWidth="1"/>
    <col min="2" max="2" width="18" style="144" customWidth="1"/>
    <col min="3" max="17" width="9.85546875" style="144" bestFit="1" customWidth="1"/>
    <col min="18" max="18" width="7.5703125" style="144" bestFit="1" customWidth="1"/>
    <col min="19" max="19" width="9.5703125" style="144" customWidth="1"/>
    <col min="20" max="21" width="13.5703125" style="144" customWidth="1"/>
    <col min="22" max="16384" width="9.140625" style="144"/>
  </cols>
  <sheetData>
    <row r="4" spans="1:33" s="304" customFormat="1">
      <c r="A4" s="74"/>
    </row>
    <row r="6" spans="1:33">
      <c r="O6" s="302"/>
    </row>
    <row r="7" spans="1:33">
      <c r="A7" s="143" t="s">
        <v>86</v>
      </c>
    </row>
    <row r="8" spans="1:33" s="309" customFormat="1">
      <c r="B8" s="310">
        <v>91</v>
      </c>
      <c r="C8" s="310">
        <v>92</v>
      </c>
      <c r="D8" s="310">
        <v>90</v>
      </c>
      <c r="E8" s="310">
        <v>91</v>
      </c>
      <c r="F8" s="310">
        <v>92</v>
      </c>
      <c r="G8" s="310">
        <v>92</v>
      </c>
      <c r="H8" s="310">
        <v>91</v>
      </c>
      <c r="I8" s="310">
        <v>91</v>
      </c>
      <c r="J8" s="310">
        <v>92</v>
      </c>
      <c r="K8" s="310">
        <v>92</v>
      </c>
      <c r="L8" s="310">
        <v>90</v>
      </c>
      <c r="M8" s="310">
        <v>90</v>
      </c>
      <c r="N8" s="310">
        <v>92</v>
      </c>
      <c r="O8" s="310">
        <v>92</v>
      </c>
      <c r="P8" s="309">
        <v>90</v>
      </c>
      <c r="Q8" s="309">
        <v>92</v>
      </c>
      <c r="R8" s="309">
        <v>92</v>
      </c>
      <c r="S8" s="309">
        <v>92</v>
      </c>
      <c r="T8" s="309">
        <v>90</v>
      </c>
      <c r="U8" s="309">
        <v>91</v>
      </c>
    </row>
    <row r="9" spans="1:33" s="311" customFormat="1">
      <c r="A9" s="150" t="s">
        <v>87</v>
      </c>
      <c r="B9" s="151" t="s">
        <v>1</v>
      </c>
      <c r="C9" s="151" t="s">
        <v>3</v>
      </c>
      <c r="D9" s="151" t="s">
        <v>4</v>
      </c>
      <c r="E9" s="151" t="s">
        <v>5</v>
      </c>
      <c r="F9" s="151" t="s">
        <v>6</v>
      </c>
      <c r="G9" s="151" t="s">
        <v>7</v>
      </c>
      <c r="H9" s="151" t="s">
        <v>8</v>
      </c>
      <c r="I9" s="151" t="s">
        <v>9</v>
      </c>
      <c r="J9" s="151" t="s">
        <v>10</v>
      </c>
      <c r="K9" s="151" t="s">
        <v>11</v>
      </c>
      <c r="L9" s="151" t="s">
        <v>12</v>
      </c>
      <c r="M9" s="151" t="s">
        <v>13</v>
      </c>
      <c r="N9" s="151" t="s">
        <v>14</v>
      </c>
      <c r="O9" s="151" t="s">
        <v>85</v>
      </c>
      <c r="P9" s="151" t="s">
        <v>84</v>
      </c>
      <c r="Q9" s="151" t="s">
        <v>106</v>
      </c>
      <c r="R9" s="151" t="s">
        <v>108</v>
      </c>
      <c r="S9" s="151" t="s">
        <v>116</v>
      </c>
      <c r="T9" s="151" t="s">
        <v>118</v>
      </c>
      <c r="U9" s="151" t="s">
        <v>121</v>
      </c>
      <c r="V9" s="151" t="s">
        <v>122</v>
      </c>
      <c r="W9" s="151" t="s">
        <v>134</v>
      </c>
      <c r="X9" s="151" t="s">
        <v>137</v>
      </c>
      <c r="Y9" s="151" t="s">
        <v>139</v>
      </c>
      <c r="Z9" s="151" t="s">
        <v>141</v>
      </c>
      <c r="AA9" s="151" t="s">
        <v>143</v>
      </c>
      <c r="AB9" s="151" t="s">
        <v>153</v>
      </c>
      <c r="AC9" s="151" t="s">
        <v>155</v>
      </c>
      <c r="AD9" s="151" t="s">
        <v>158</v>
      </c>
      <c r="AE9" s="151" t="s">
        <v>219</v>
      </c>
      <c r="AF9" s="151" t="s">
        <v>239</v>
      </c>
      <c r="AG9" s="151" t="s">
        <v>250</v>
      </c>
    </row>
    <row r="10" spans="1:33" s="146" customFormat="1">
      <c r="A10" s="152" t="s">
        <v>88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33" s="142" customFormat="1">
      <c r="A11" s="147" t="s">
        <v>89</v>
      </c>
      <c r="B11" s="148">
        <v>940937.13</v>
      </c>
      <c r="C11" s="148">
        <v>793898.63000000012</v>
      </c>
      <c r="D11" s="148">
        <v>841342.49</v>
      </c>
      <c r="E11" s="148">
        <v>812720.14999999991</v>
      </c>
      <c r="F11" s="148">
        <v>679989.02</v>
      </c>
      <c r="G11" s="148">
        <v>721483.9</v>
      </c>
      <c r="H11" s="148">
        <v>650474.80000000005</v>
      </c>
      <c r="I11" s="148">
        <v>799334.77</v>
      </c>
      <c r="J11" s="148">
        <v>771564.46</v>
      </c>
      <c r="K11" s="148">
        <v>751408.16999999993</v>
      </c>
      <c r="L11" s="148">
        <f t="shared" ref="L11:O11" si="0">+L12*L8</f>
        <v>739170</v>
      </c>
      <c r="M11" s="148">
        <f t="shared" si="0"/>
        <v>723600</v>
      </c>
      <c r="N11" s="148">
        <f t="shared" si="0"/>
        <v>704168</v>
      </c>
      <c r="O11" s="148">
        <f t="shared" si="0"/>
        <v>676513.76</v>
      </c>
      <c r="P11" s="148">
        <f t="shared" ref="P11:Q11" si="1">+P12*P8</f>
        <v>553770</v>
      </c>
      <c r="Q11" s="148">
        <f t="shared" si="1"/>
        <v>927452</v>
      </c>
      <c r="R11" s="148">
        <v>925060</v>
      </c>
      <c r="S11" s="148">
        <v>860996</v>
      </c>
      <c r="T11" s="148">
        <v>775638</v>
      </c>
      <c r="U11" s="148">
        <v>742452</v>
      </c>
      <c r="V11" s="148">
        <v>687946</v>
      </c>
      <c r="W11" s="148">
        <v>784420</v>
      </c>
      <c r="X11" s="148">
        <v>859586</v>
      </c>
      <c r="Y11" s="148">
        <v>916741.07708828896</v>
      </c>
      <c r="Z11" s="148">
        <v>804679.63122583984</v>
      </c>
      <c r="AA11" s="148">
        <v>721710</v>
      </c>
      <c r="AB11" s="148">
        <v>795868.7285350695</v>
      </c>
      <c r="AC11" s="148"/>
      <c r="AD11" s="148"/>
      <c r="AE11" s="148"/>
      <c r="AF11" s="148"/>
      <c r="AG11" s="148"/>
    </row>
    <row r="12" spans="1:33" s="142" customFormat="1">
      <c r="A12" s="147" t="s">
        <v>90</v>
      </c>
      <c r="B12" s="149">
        <f t="shared" ref="B12:K12" si="2">B11/B8</f>
        <v>10339.968461538461</v>
      </c>
      <c r="C12" s="149">
        <f t="shared" si="2"/>
        <v>8629.3329347826093</v>
      </c>
      <c r="D12" s="149">
        <f t="shared" si="2"/>
        <v>9348.2498888888895</v>
      </c>
      <c r="E12" s="149">
        <f t="shared" si="2"/>
        <v>8930.9906593406577</v>
      </c>
      <c r="F12" s="149">
        <f t="shared" si="2"/>
        <v>7391.1850000000004</v>
      </c>
      <c r="G12" s="149">
        <f t="shared" si="2"/>
        <v>7842.2163043478267</v>
      </c>
      <c r="H12" s="149">
        <f t="shared" si="2"/>
        <v>7148.074725274726</v>
      </c>
      <c r="I12" s="149">
        <f t="shared" si="2"/>
        <v>8783.8985714285718</v>
      </c>
      <c r="J12" s="149">
        <f t="shared" si="2"/>
        <v>8386.5702173913032</v>
      </c>
      <c r="K12" s="149">
        <f t="shared" si="2"/>
        <v>8167.4801086956513</v>
      </c>
      <c r="L12" s="149">
        <v>8213</v>
      </c>
      <c r="M12" s="149">
        <v>8040</v>
      </c>
      <c r="N12" s="149">
        <v>7654</v>
      </c>
      <c r="O12" s="149">
        <v>7353.4104347826087</v>
      </c>
      <c r="P12" s="149">
        <v>6153</v>
      </c>
      <c r="Q12" s="149">
        <v>10081</v>
      </c>
      <c r="R12" s="149">
        <v>10055</v>
      </c>
      <c r="S12" s="149">
        <v>9567</v>
      </c>
      <c r="T12" s="149">
        <v>8523</v>
      </c>
      <c r="U12" s="149">
        <v>8070</v>
      </c>
      <c r="V12" s="149">
        <v>7478</v>
      </c>
      <c r="W12" s="149">
        <v>8620</v>
      </c>
      <c r="X12" s="149">
        <v>9446</v>
      </c>
      <c r="Y12" s="149">
        <v>9964.5769248727065</v>
      </c>
      <c r="Z12" s="149">
        <v>8746.51773071565</v>
      </c>
      <c r="AA12" s="149">
        <v>8019</v>
      </c>
      <c r="AB12" s="149">
        <v>8842.9858726118837</v>
      </c>
      <c r="AC12" s="149"/>
      <c r="AD12" s="149"/>
      <c r="AE12" s="149"/>
      <c r="AF12" s="149"/>
      <c r="AG12" s="149"/>
    </row>
    <row r="13" spans="1:33" s="142" customFormat="1"/>
    <row r="14" spans="1:33">
      <c r="A14" s="153" t="s">
        <v>140</v>
      </c>
    </row>
    <row r="15" spans="1:33">
      <c r="A15" s="147" t="s">
        <v>144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>
        <v>440401.51465844963</v>
      </c>
      <c r="Z15" s="148">
        <v>646746.37628864031</v>
      </c>
      <c r="AA15" s="148">
        <v>551520</v>
      </c>
      <c r="AB15" s="148">
        <v>472520.02045988321</v>
      </c>
      <c r="AC15" s="148"/>
      <c r="AD15" s="148"/>
      <c r="AE15" s="148"/>
      <c r="AF15" s="148"/>
      <c r="AG15" s="148"/>
    </row>
    <row r="16" spans="1:33">
      <c r="A16" s="147" t="s">
        <v>145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>
        <v>4786.9729854179304</v>
      </c>
      <c r="Z16" s="148">
        <v>7029.8519161808736</v>
      </c>
      <c r="AA16" s="148">
        <v>6128</v>
      </c>
      <c r="AB16" s="148">
        <v>5250.2224495542578</v>
      </c>
      <c r="AC16" s="148"/>
      <c r="AD16" s="148"/>
      <c r="AE16" s="148"/>
      <c r="AF16" s="148"/>
      <c r="AG16" s="148"/>
    </row>
    <row r="18" spans="1:33">
      <c r="A18" s="153" t="s">
        <v>156</v>
      </c>
    </row>
    <row r="19" spans="1:33">
      <c r="A19" s="147" t="s">
        <v>89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>
        <f t="shared" ref="AC19" si="3">+AC20*$R$8</f>
        <v>1228714.3460585135</v>
      </c>
      <c r="AD19" s="148">
        <f>+AD20*S$8</f>
        <v>1411900.5879418759</v>
      </c>
      <c r="AE19" s="148">
        <f>+AE20*T$8</f>
        <v>1578371.2120419338</v>
      </c>
      <c r="AF19" s="148">
        <f>+AF20*U$8</f>
        <v>1525342</v>
      </c>
      <c r="AG19" s="148">
        <f>AG20*92</f>
        <v>1499784</v>
      </c>
    </row>
    <row r="20" spans="1:33">
      <c r="A20" s="147" t="s">
        <v>90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>
        <v>13355.590718027321</v>
      </c>
      <c r="AD20" s="148">
        <v>15346.745521107347</v>
      </c>
      <c r="AE20" s="148">
        <v>17537.457911577043</v>
      </c>
      <c r="AF20" s="148">
        <v>16762</v>
      </c>
      <c r="AG20" s="148">
        <v>16302</v>
      </c>
    </row>
    <row r="22" spans="1:33">
      <c r="A22" s="153" t="s">
        <v>114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</row>
    <row r="23" spans="1:33">
      <c r="A23" s="147" t="s">
        <v>115</v>
      </c>
      <c r="B23" s="148">
        <v>339220.721963013</v>
      </c>
      <c r="C23" s="148">
        <v>338973.53239071294</v>
      </c>
      <c r="D23" s="148">
        <v>325142.01156851696</v>
      </c>
      <c r="E23" s="148">
        <v>324916.47781548998</v>
      </c>
      <c r="F23" s="148">
        <v>291489.74899181497</v>
      </c>
      <c r="G23" s="148">
        <v>343763.56940681796</v>
      </c>
      <c r="H23" s="148">
        <v>344065.61996862205</v>
      </c>
      <c r="I23" s="148">
        <v>282046.5047660612</v>
      </c>
      <c r="J23" s="148">
        <v>255616.22519389764</v>
      </c>
      <c r="K23" s="148">
        <v>245968.59607562327</v>
      </c>
      <c r="L23" s="148">
        <v>236645.38597401232</v>
      </c>
      <c r="M23" s="148">
        <v>254799.73413530897</v>
      </c>
      <c r="N23" s="148">
        <v>304330.85919146112</v>
      </c>
      <c r="O23" s="148">
        <v>322866.9189998582</v>
      </c>
      <c r="P23" s="148">
        <f t="shared" ref="P23:Q23" si="4">+P24*P8</f>
        <v>242010</v>
      </c>
      <c r="Q23" s="148">
        <f t="shared" si="4"/>
        <v>278760</v>
      </c>
      <c r="R23" s="148">
        <v>301024</v>
      </c>
      <c r="S23" s="148">
        <v>183010</v>
      </c>
      <c r="T23" s="148">
        <v>161616</v>
      </c>
      <c r="U23" s="148">
        <v>222006</v>
      </c>
      <c r="V23" s="148">
        <v>263039</v>
      </c>
      <c r="W23" s="148">
        <v>114114</v>
      </c>
      <c r="X23" s="148">
        <v>64337</v>
      </c>
      <c r="Y23" s="148">
        <v>160094.40631650406</v>
      </c>
      <c r="Z23" s="148">
        <v>210224.03849121052</v>
      </c>
      <c r="AA23" s="148">
        <v>187560</v>
      </c>
      <c r="AB23" s="148">
        <v>197190.27256780787</v>
      </c>
      <c r="AC23" s="148">
        <f t="shared" ref="AC23" si="5">+AC24*$R$8</f>
        <v>171862.39007795372</v>
      </c>
      <c r="AD23" s="148">
        <f>+AD24*$S$8</f>
        <v>176965.07475919399</v>
      </c>
      <c r="AE23" s="148">
        <f>+AE24*T$8</f>
        <v>172174.61167377463</v>
      </c>
      <c r="AF23" s="148">
        <f>+AF24*U$8</f>
        <v>162270.75577080413</v>
      </c>
      <c r="AG23" s="148">
        <f>AG24*92</f>
        <v>134136.3989558559</v>
      </c>
    </row>
    <row r="24" spans="1:33">
      <c r="A24" s="147" t="s">
        <v>113</v>
      </c>
      <c r="B24" s="148">
        <v>3727.7002413517912</v>
      </c>
      <c r="C24" s="148">
        <v>3684.494917290358</v>
      </c>
      <c r="D24" s="148">
        <v>3612.6890174279661</v>
      </c>
      <c r="E24" s="148">
        <v>3570.5107452251646</v>
      </c>
      <c r="F24" s="148">
        <v>3168.366836867554</v>
      </c>
      <c r="G24" s="148">
        <v>3736.5605370306298</v>
      </c>
      <c r="H24" s="148">
        <v>3780.9408787760663</v>
      </c>
      <c r="I24" s="148">
        <v>3099.4121402863871</v>
      </c>
      <c r="J24" s="148">
        <v>2778.4372303684527</v>
      </c>
      <c r="K24" s="148">
        <v>2673.5716964741659</v>
      </c>
      <c r="L24" s="148">
        <v>2629.3931774890257</v>
      </c>
      <c r="M24" s="148">
        <v>2799.9970784099887</v>
      </c>
      <c r="N24" s="148">
        <v>3307.9441216463165</v>
      </c>
      <c r="O24" s="148">
        <v>3509.4230326071543</v>
      </c>
      <c r="P24" s="148">
        <v>2689</v>
      </c>
      <c r="Q24" s="148">
        <v>3030</v>
      </c>
      <c r="R24" s="148">
        <v>3272</v>
      </c>
      <c r="S24" s="148">
        <v>2033</v>
      </c>
      <c r="T24" s="148">
        <v>1776</v>
      </c>
      <c r="U24" s="148">
        <v>2413</v>
      </c>
      <c r="V24" s="148">
        <v>2859</v>
      </c>
      <c r="W24" s="148">
        <v>1254</v>
      </c>
      <c r="X24" s="148">
        <v>707</v>
      </c>
      <c r="Y24" s="148">
        <v>1740.1565903967833</v>
      </c>
      <c r="Z24" s="148">
        <v>2285.0438966435927</v>
      </c>
      <c r="AA24" s="148">
        <v>2084</v>
      </c>
      <c r="AB24" s="148">
        <v>2191.0030285311987</v>
      </c>
      <c r="AC24" s="148">
        <v>1868.0694573690623</v>
      </c>
      <c r="AD24" s="148">
        <v>1923.5334212955868</v>
      </c>
      <c r="AE24" s="148">
        <v>1913.051240819718</v>
      </c>
      <c r="AF24" s="148">
        <v>1783.1951183604849</v>
      </c>
      <c r="AG24" s="148">
        <v>1458.0043364766946</v>
      </c>
    </row>
    <row r="26" spans="1:33">
      <c r="A26" s="153" t="s">
        <v>146</v>
      </c>
    </row>
    <row r="27" spans="1:33">
      <c r="A27" s="147" t="s">
        <v>119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>
        <v>1198457</v>
      </c>
      <c r="T27" s="148">
        <v>1209500</v>
      </c>
      <c r="U27" s="148">
        <v>1221726</v>
      </c>
      <c r="V27" s="148">
        <v>1254755</v>
      </c>
      <c r="W27" s="148">
        <v>1234233</v>
      </c>
      <c r="X27" s="148">
        <v>1217580</v>
      </c>
      <c r="Y27" s="148">
        <v>1181083.130362106</v>
      </c>
      <c r="Z27" s="148">
        <v>1097397.7797173178</v>
      </c>
      <c r="AA27" s="148">
        <v>1357740</v>
      </c>
      <c r="AB27" s="148">
        <v>1344706.7480095937</v>
      </c>
      <c r="AC27" s="148">
        <f t="shared" ref="AC27" si="6">+AC28*$R$8</f>
        <v>1508579.4477305813</v>
      </c>
      <c r="AD27" s="148">
        <f>+AD28*$S$8</f>
        <v>1382586.3362425312</v>
      </c>
      <c r="AE27" s="148">
        <f>+AE28*T$8</f>
        <v>1416495.5012501983</v>
      </c>
      <c r="AF27" s="148">
        <f>+AF28*U$8</f>
        <v>1343051.4862060763</v>
      </c>
      <c r="AG27" s="148">
        <f>AG28*92</f>
        <v>2576555.7265432463</v>
      </c>
    </row>
    <row r="28" spans="1:33">
      <c r="A28" s="147" t="s">
        <v>120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>
        <v>13316</v>
      </c>
      <c r="T28" s="148">
        <v>13228</v>
      </c>
      <c r="U28" s="148">
        <v>13280</v>
      </c>
      <c r="V28" s="148">
        <v>13639</v>
      </c>
      <c r="W28" s="148">
        <v>13563</v>
      </c>
      <c r="X28" s="148">
        <v>13380</v>
      </c>
      <c r="Y28" s="148">
        <v>12837.860112631586</v>
      </c>
      <c r="Z28" s="148">
        <v>11928.236736057801</v>
      </c>
      <c r="AA28" s="148">
        <v>15086</v>
      </c>
      <c r="AB28" s="148">
        <v>14941.186088995484</v>
      </c>
      <c r="AC28" s="148">
        <v>16397.602692723711</v>
      </c>
      <c r="AD28" s="148">
        <v>15028.112350462296</v>
      </c>
      <c r="AE28" s="148">
        <v>15738.83890277998</v>
      </c>
      <c r="AF28" s="148">
        <v>14758.807540726115</v>
      </c>
      <c r="AG28" s="148">
        <v>28006.04050590485</v>
      </c>
    </row>
    <row r="31" spans="1:33" s="304" customFormat="1"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</row>
    <row r="32" spans="1:33" s="304" customFormat="1" ht="15.75" hidden="1" thickBot="1">
      <c r="A32" s="305"/>
      <c r="B32" s="306" t="s">
        <v>116</v>
      </c>
      <c r="C32" s="306" t="s">
        <v>118</v>
      </c>
      <c r="D32" s="306" t="s">
        <v>121</v>
      </c>
      <c r="E32" s="306" t="s">
        <v>122</v>
      </c>
      <c r="F32" s="306">
        <v>2019</v>
      </c>
      <c r="G32" s="306" t="s">
        <v>134</v>
      </c>
      <c r="H32" s="306" t="s">
        <v>137</v>
      </c>
      <c r="I32" s="305" t="s">
        <v>139</v>
      </c>
      <c r="J32" s="305" t="s">
        <v>141</v>
      </c>
      <c r="K32" s="305">
        <v>2020</v>
      </c>
      <c r="L32" s="305" t="s">
        <v>143</v>
      </c>
      <c r="M32" s="305" t="s">
        <v>153</v>
      </c>
      <c r="N32" s="305" t="s">
        <v>155</v>
      </c>
      <c r="O32" s="307" t="s">
        <v>158</v>
      </c>
      <c r="P32" s="307">
        <v>2021</v>
      </c>
    </row>
    <row r="33" spans="1:16381" s="304" customFormat="1" ht="21" customHeight="1" thickBot="1">
      <c r="A33" s="305"/>
      <c r="B33" s="305" t="s">
        <v>116</v>
      </c>
      <c r="C33" s="305" t="s">
        <v>118</v>
      </c>
      <c r="D33" s="305" t="s">
        <v>121</v>
      </c>
      <c r="E33" s="305" t="s">
        <v>122</v>
      </c>
      <c r="F33" s="305">
        <v>2019</v>
      </c>
      <c r="G33" s="305" t="s">
        <v>134</v>
      </c>
      <c r="H33" s="305" t="s">
        <v>137</v>
      </c>
      <c r="I33" s="305" t="s">
        <v>139</v>
      </c>
      <c r="J33" s="305" t="s">
        <v>141</v>
      </c>
      <c r="K33" s="305">
        <v>2020</v>
      </c>
      <c r="L33" s="305" t="s">
        <v>143</v>
      </c>
      <c r="M33" s="305" t="s">
        <v>153</v>
      </c>
      <c r="N33" s="305" t="s">
        <v>155</v>
      </c>
      <c r="O33" s="305" t="s">
        <v>158</v>
      </c>
      <c r="P33" s="305">
        <v>2021</v>
      </c>
      <c r="Q33" s="305" t="s">
        <v>219</v>
      </c>
      <c r="R33" s="305" t="s">
        <v>239</v>
      </c>
      <c r="S33" s="305" t="s">
        <v>250</v>
      </c>
    </row>
    <row r="34" spans="1:16381" s="304" customFormat="1" ht="6.95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3"/>
      <c r="CI34" s="313"/>
      <c r="CJ34" s="313"/>
      <c r="CK34" s="313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3"/>
      <c r="EL34" s="313"/>
      <c r="EM34" s="313"/>
      <c r="EN34" s="313"/>
      <c r="EO34" s="313"/>
      <c r="EP34" s="313"/>
      <c r="EQ34" s="313"/>
      <c r="ER34" s="313"/>
      <c r="ES34" s="313"/>
      <c r="ET34" s="313"/>
      <c r="EU34" s="313"/>
      <c r="EV34" s="313"/>
      <c r="EW34" s="313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3"/>
      <c r="FM34" s="313"/>
      <c r="FN34" s="313"/>
      <c r="FO34" s="313"/>
      <c r="FP34" s="313"/>
      <c r="FQ34" s="313"/>
      <c r="FR34" s="313"/>
      <c r="FS34" s="313"/>
      <c r="FT34" s="313"/>
      <c r="FU34" s="313"/>
      <c r="FV34" s="313"/>
      <c r="FW34" s="313"/>
      <c r="FX34" s="313"/>
      <c r="FY34" s="313"/>
      <c r="FZ34" s="313"/>
      <c r="GA34" s="313"/>
      <c r="GB34" s="313"/>
      <c r="GC34" s="313"/>
      <c r="GD34" s="313"/>
      <c r="GE34" s="313"/>
      <c r="GF34" s="313"/>
      <c r="GG34" s="313"/>
      <c r="GH34" s="313"/>
      <c r="GI34" s="313"/>
      <c r="GJ34" s="313"/>
      <c r="GK34" s="313"/>
      <c r="GL34" s="313"/>
      <c r="GM34" s="313"/>
      <c r="GN34" s="313"/>
      <c r="GO34" s="313"/>
      <c r="GP34" s="313"/>
      <c r="GQ34" s="313"/>
      <c r="GR34" s="313"/>
      <c r="GS34" s="313"/>
      <c r="GT34" s="313"/>
      <c r="GU34" s="313"/>
      <c r="GV34" s="313"/>
      <c r="GW34" s="313"/>
      <c r="GX34" s="313"/>
      <c r="GY34" s="313"/>
      <c r="GZ34" s="313"/>
      <c r="HA34" s="313"/>
      <c r="HB34" s="313"/>
      <c r="HC34" s="313"/>
      <c r="HD34" s="313"/>
      <c r="HE34" s="313"/>
      <c r="HF34" s="313"/>
      <c r="HG34" s="313"/>
      <c r="HH34" s="313"/>
      <c r="HI34" s="313"/>
      <c r="HJ34" s="313"/>
      <c r="HK34" s="313"/>
      <c r="HL34" s="313"/>
      <c r="HM34" s="313"/>
      <c r="HN34" s="313"/>
      <c r="HO34" s="313"/>
      <c r="HP34" s="313"/>
      <c r="HQ34" s="313"/>
      <c r="HR34" s="313"/>
      <c r="HS34" s="313"/>
      <c r="HT34" s="313"/>
      <c r="HU34" s="313"/>
      <c r="HV34" s="313"/>
      <c r="HW34" s="313"/>
      <c r="HX34" s="313"/>
      <c r="HY34" s="313"/>
      <c r="HZ34" s="313"/>
      <c r="IA34" s="313"/>
      <c r="IB34" s="313"/>
      <c r="IC34" s="313"/>
      <c r="ID34" s="313"/>
      <c r="IE34" s="313"/>
      <c r="IF34" s="313"/>
      <c r="IG34" s="313"/>
      <c r="IH34" s="313"/>
      <c r="II34" s="313"/>
      <c r="IJ34" s="313"/>
      <c r="IK34" s="313"/>
      <c r="IL34" s="313"/>
      <c r="IM34" s="313"/>
      <c r="IN34" s="313"/>
      <c r="IO34" s="313"/>
      <c r="IP34" s="313"/>
      <c r="IQ34" s="313"/>
      <c r="IR34" s="313"/>
      <c r="IS34" s="313"/>
      <c r="IT34" s="313"/>
      <c r="IU34" s="313"/>
      <c r="IV34" s="313"/>
      <c r="IW34" s="313"/>
      <c r="IX34" s="313"/>
      <c r="IY34" s="313"/>
      <c r="IZ34" s="313"/>
      <c r="JA34" s="313"/>
      <c r="JB34" s="313"/>
      <c r="JC34" s="313"/>
      <c r="JD34" s="313"/>
      <c r="JE34" s="313"/>
      <c r="JF34" s="313"/>
      <c r="JG34" s="313"/>
      <c r="JH34" s="313"/>
      <c r="JI34" s="313"/>
      <c r="JJ34" s="313"/>
      <c r="JK34" s="313"/>
      <c r="JL34" s="313"/>
      <c r="JM34" s="313"/>
      <c r="JN34" s="313"/>
      <c r="JO34" s="313"/>
      <c r="JP34" s="313"/>
      <c r="JQ34" s="313"/>
      <c r="JR34" s="313"/>
      <c r="JS34" s="313"/>
      <c r="JT34" s="313"/>
      <c r="JU34" s="313"/>
      <c r="JV34" s="313"/>
      <c r="JW34" s="313"/>
      <c r="JX34" s="313"/>
      <c r="JY34" s="313"/>
      <c r="JZ34" s="313"/>
      <c r="KA34" s="313"/>
      <c r="KB34" s="313"/>
      <c r="KC34" s="313"/>
      <c r="KD34" s="313"/>
      <c r="KE34" s="313"/>
      <c r="KF34" s="313"/>
      <c r="KG34" s="313"/>
      <c r="KH34" s="313"/>
      <c r="KI34" s="313"/>
      <c r="KJ34" s="313"/>
      <c r="KK34" s="313"/>
      <c r="KL34" s="313"/>
      <c r="KM34" s="313"/>
      <c r="KN34" s="313"/>
      <c r="KO34" s="313"/>
      <c r="KP34" s="313"/>
      <c r="KQ34" s="313"/>
      <c r="KR34" s="313"/>
      <c r="KS34" s="313"/>
      <c r="KT34" s="313"/>
      <c r="KU34" s="313"/>
      <c r="KV34" s="313"/>
      <c r="KW34" s="313"/>
      <c r="KX34" s="313"/>
      <c r="KY34" s="313"/>
      <c r="KZ34" s="313"/>
      <c r="LA34" s="313"/>
      <c r="LB34" s="313"/>
      <c r="LC34" s="313"/>
      <c r="LD34" s="313"/>
      <c r="LE34" s="313"/>
      <c r="LF34" s="313"/>
      <c r="LG34" s="313"/>
      <c r="LH34" s="313"/>
      <c r="LI34" s="313"/>
      <c r="LJ34" s="313"/>
      <c r="LK34" s="313"/>
      <c r="LL34" s="313"/>
      <c r="LM34" s="313"/>
      <c r="LN34" s="313"/>
      <c r="LO34" s="313"/>
      <c r="LP34" s="313"/>
      <c r="LQ34" s="313"/>
      <c r="LR34" s="313"/>
      <c r="LS34" s="313"/>
      <c r="LT34" s="313"/>
      <c r="LU34" s="313"/>
      <c r="LV34" s="313"/>
      <c r="LW34" s="313"/>
      <c r="LX34" s="313"/>
      <c r="LY34" s="313"/>
      <c r="LZ34" s="313"/>
      <c r="MA34" s="313"/>
      <c r="MB34" s="313"/>
      <c r="MC34" s="313"/>
      <c r="MD34" s="313"/>
      <c r="ME34" s="313"/>
      <c r="MF34" s="313"/>
      <c r="MG34" s="313"/>
      <c r="MH34" s="313"/>
      <c r="MI34" s="313"/>
      <c r="MJ34" s="313"/>
      <c r="MK34" s="313"/>
      <c r="ML34" s="313"/>
      <c r="MM34" s="313"/>
      <c r="MN34" s="313"/>
      <c r="MO34" s="313"/>
      <c r="MP34" s="313"/>
      <c r="MQ34" s="313"/>
      <c r="MR34" s="313"/>
      <c r="MS34" s="313"/>
      <c r="MT34" s="313"/>
      <c r="MU34" s="313"/>
      <c r="MV34" s="313"/>
      <c r="MW34" s="313"/>
      <c r="MX34" s="313"/>
      <c r="MY34" s="313"/>
      <c r="MZ34" s="313"/>
      <c r="NA34" s="313"/>
      <c r="NB34" s="313"/>
      <c r="NC34" s="313"/>
      <c r="ND34" s="313"/>
      <c r="NE34" s="313"/>
      <c r="NF34" s="313"/>
      <c r="NG34" s="313"/>
      <c r="NH34" s="313"/>
      <c r="NI34" s="313"/>
      <c r="NJ34" s="313"/>
      <c r="NK34" s="313"/>
      <c r="NL34" s="313"/>
      <c r="NM34" s="313"/>
      <c r="NN34" s="313"/>
      <c r="NO34" s="313"/>
      <c r="NP34" s="313"/>
      <c r="NQ34" s="313"/>
      <c r="NR34" s="313"/>
      <c r="NS34" s="313"/>
      <c r="NT34" s="313"/>
      <c r="NU34" s="313"/>
      <c r="NV34" s="313"/>
      <c r="NW34" s="313"/>
      <c r="NX34" s="313"/>
      <c r="NY34" s="313"/>
      <c r="NZ34" s="313"/>
      <c r="OA34" s="313"/>
      <c r="OB34" s="313"/>
      <c r="OC34" s="313"/>
      <c r="OD34" s="313"/>
      <c r="OE34" s="313"/>
      <c r="OF34" s="313"/>
      <c r="OG34" s="313"/>
      <c r="OH34" s="313"/>
      <c r="OI34" s="313"/>
      <c r="OJ34" s="313"/>
      <c r="OK34" s="313"/>
      <c r="OL34" s="313"/>
      <c r="OM34" s="313"/>
      <c r="ON34" s="313"/>
      <c r="OO34" s="313"/>
      <c r="OP34" s="313"/>
      <c r="OQ34" s="313"/>
      <c r="OR34" s="313"/>
      <c r="OS34" s="313"/>
      <c r="OT34" s="313"/>
      <c r="OU34" s="313"/>
      <c r="OV34" s="313"/>
      <c r="OW34" s="313"/>
      <c r="OX34" s="313"/>
      <c r="OY34" s="313"/>
      <c r="OZ34" s="313"/>
      <c r="PA34" s="313"/>
      <c r="PB34" s="313"/>
      <c r="PC34" s="313"/>
      <c r="PD34" s="313"/>
      <c r="PE34" s="313"/>
      <c r="PF34" s="313"/>
      <c r="PG34" s="313"/>
      <c r="PH34" s="313"/>
      <c r="PI34" s="313"/>
      <c r="PJ34" s="313"/>
      <c r="PK34" s="313"/>
      <c r="PL34" s="313"/>
      <c r="PM34" s="313"/>
      <c r="PN34" s="313"/>
      <c r="PO34" s="313"/>
      <c r="PP34" s="313"/>
      <c r="PQ34" s="313"/>
      <c r="PR34" s="313"/>
      <c r="PS34" s="313"/>
      <c r="PT34" s="313"/>
      <c r="PU34" s="313"/>
      <c r="PV34" s="313"/>
      <c r="PW34" s="313"/>
      <c r="PX34" s="313"/>
      <c r="PY34" s="313"/>
      <c r="PZ34" s="313"/>
      <c r="QA34" s="313"/>
      <c r="QB34" s="313"/>
      <c r="QC34" s="313"/>
      <c r="QD34" s="313"/>
      <c r="QE34" s="313"/>
      <c r="QF34" s="313"/>
      <c r="QG34" s="313"/>
      <c r="QH34" s="313"/>
      <c r="QI34" s="313"/>
      <c r="QJ34" s="313"/>
      <c r="QK34" s="313"/>
      <c r="QL34" s="313"/>
      <c r="QM34" s="313"/>
      <c r="QN34" s="313"/>
      <c r="QO34" s="313"/>
      <c r="QP34" s="313"/>
      <c r="QQ34" s="313"/>
      <c r="QR34" s="313"/>
      <c r="QS34" s="313"/>
      <c r="QT34" s="313"/>
      <c r="QU34" s="313"/>
      <c r="QV34" s="313"/>
      <c r="QW34" s="313"/>
      <c r="QX34" s="313"/>
      <c r="QY34" s="313"/>
      <c r="QZ34" s="313"/>
      <c r="RA34" s="313"/>
      <c r="RB34" s="313"/>
      <c r="RC34" s="313"/>
      <c r="RD34" s="313"/>
      <c r="RE34" s="313"/>
      <c r="RF34" s="313"/>
      <c r="RG34" s="313"/>
      <c r="RH34" s="313"/>
      <c r="RI34" s="313"/>
      <c r="RJ34" s="313"/>
      <c r="RK34" s="313"/>
      <c r="RL34" s="313"/>
      <c r="RM34" s="313"/>
      <c r="RN34" s="313"/>
      <c r="RO34" s="313"/>
      <c r="RP34" s="313"/>
      <c r="RQ34" s="313"/>
      <c r="RR34" s="313"/>
      <c r="RS34" s="313"/>
      <c r="RT34" s="313"/>
      <c r="RU34" s="313"/>
      <c r="RV34" s="313"/>
      <c r="RW34" s="313"/>
      <c r="RX34" s="313"/>
      <c r="RY34" s="313"/>
      <c r="RZ34" s="313"/>
      <c r="SA34" s="313"/>
      <c r="SB34" s="313"/>
      <c r="SC34" s="313"/>
      <c r="SD34" s="313"/>
      <c r="SE34" s="313"/>
      <c r="SF34" s="313"/>
      <c r="SG34" s="313"/>
      <c r="SH34" s="313"/>
      <c r="SI34" s="313"/>
      <c r="SJ34" s="313"/>
      <c r="SK34" s="313"/>
      <c r="SL34" s="313"/>
      <c r="SM34" s="313"/>
      <c r="SN34" s="313"/>
      <c r="SO34" s="313"/>
      <c r="SP34" s="313"/>
      <c r="SQ34" s="313"/>
      <c r="SR34" s="313"/>
      <c r="SS34" s="313"/>
      <c r="ST34" s="313"/>
      <c r="SU34" s="313"/>
      <c r="SV34" s="313"/>
      <c r="SW34" s="313"/>
      <c r="SX34" s="313"/>
      <c r="SY34" s="313"/>
      <c r="SZ34" s="313"/>
      <c r="TA34" s="313"/>
      <c r="TB34" s="313"/>
      <c r="TC34" s="313"/>
      <c r="TD34" s="313"/>
      <c r="TE34" s="313"/>
      <c r="TF34" s="313"/>
      <c r="TG34" s="313"/>
      <c r="TH34" s="313"/>
      <c r="TI34" s="313"/>
      <c r="TJ34" s="313"/>
      <c r="TK34" s="313"/>
      <c r="TL34" s="313"/>
      <c r="TM34" s="313"/>
      <c r="TN34" s="313"/>
      <c r="TO34" s="313"/>
      <c r="TP34" s="313"/>
      <c r="TQ34" s="313"/>
      <c r="TR34" s="313"/>
      <c r="TS34" s="313"/>
      <c r="TT34" s="313"/>
      <c r="TU34" s="313"/>
      <c r="TV34" s="313"/>
      <c r="TW34" s="313"/>
      <c r="TX34" s="313"/>
      <c r="TY34" s="313"/>
      <c r="TZ34" s="313"/>
      <c r="UA34" s="313"/>
      <c r="UB34" s="313"/>
      <c r="UC34" s="313"/>
      <c r="UD34" s="313"/>
      <c r="UE34" s="313"/>
      <c r="UF34" s="313"/>
      <c r="UG34" s="313"/>
      <c r="UH34" s="313"/>
      <c r="UI34" s="313"/>
      <c r="UJ34" s="313"/>
      <c r="UK34" s="313"/>
      <c r="UL34" s="313"/>
      <c r="UM34" s="313"/>
      <c r="UN34" s="313"/>
      <c r="UO34" s="313"/>
      <c r="UP34" s="313"/>
      <c r="UQ34" s="313"/>
      <c r="UR34" s="313"/>
      <c r="US34" s="313"/>
      <c r="UT34" s="313"/>
      <c r="UU34" s="313"/>
      <c r="UV34" s="313"/>
      <c r="UW34" s="313"/>
      <c r="UX34" s="313"/>
      <c r="UY34" s="313"/>
      <c r="UZ34" s="313"/>
      <c r="VA34" s="313"/>
      <c r="VB34" s="313"/>
      <c r="VC34" s="313"/>
      <c r="VD34" s="313"/>
      <c r="VE34" s="313"/>
      <c r="VF34" s="313"/>
      <c r="VG34" s="313"/>
      <c r="VH34" s="313"/>
      <c r="VI34" s="313"/>
      <c r="VJ34" s="313"/>
      <c r="VK34" s="313"/>
      <c r="VL34" s="313"/>
      <c r="VM34" s="313"/>
      <c r="VN34" s="313"/>
      <c r="VO34" s="313"/>
      <c r="VP34" s="313"/>
      <c r="VQ34" s="313"/>
      <c r="VR34" s="313"/>
      <c r="VS34" s="313"/>
      <c r="VT34" s="313"/>
      <c r="VU34" s="313"/>
      <c r="VV34" s="313"/>
      <c r="VW34" s="313"/>
      <c r="VX34" s="313"/>
      <c r="VY34" s="313"/>
      <c r="VZ34" s="313"/>
      <c r="WA34" s="313"/>
      <c r="WB34" s="313"/>
      <c r="WC34" s="313"/>
      <c r="WD34" s="313"/>
      <c r="WE34" s="313"/>
      <c r="WF34" s="313"/>
      <c r="WG34" s="313"/>
      <c r="WH34" s="313"/>
      <c r="WI34" s="313"/>
      <c r="WJ34" s="313"/>
      <c r="WK34" s="313"/>
      <c r="WL34" s="313"/>
      <c r="WM34" s="313"/>
      <c r="WN34" s="313"/>
      <c r="WO34" s="313"/>
      <c r="WP34" s="313"/>
      <c r="WQ34" s="313"/>
      <c r="WR34" s="313"/>
      <c r="WS34" s="313"/>
      <c r="WT34" s="313"/>
      <c r="WU34" s="313"/>
      <c r="WV34" s="313"/>
      <c r="WW34" s="313"/>
      <c r="WX34" s="313"/>
      <c r="WY34" s="313"/>
      <c r="WZ34" s="313"/>
      <c r="XA34" s="313"/>
      <c r="XB34" s="313"/>
      <c r="XC34" s="313"/>
      <c r="XD34" s="313"/>
      <c r="XE34" s="313"/>
      <c r="XF34" s="313"/>
      <c r="XG34" s="313"/>
      <c r="XH34" s="313"/>
      <c r="XI34" s="313"/>
      <c r="XJ34" s="313"/>
      <c r="XK34" s="313"/>
      <c r="XL34" s="313"/>
      <c r="XM34" s="313"/>
      <c r="XN34" s="313"/>
      <c r="XO34" s="313"/>
      <c r="XP34" s="313"/>
      <c r="XQ34" s="313"/>
      <c r="XR34" s="313"/>
      <c r="XS34" s="313"/>
      <c r="XT34" s="313"/>
      <c r="XU34" s="313"/>
      <c r="XV34" s="313"/>
      <c r="XW34" s="313"/>
      <c r="XX34" s="313"/>
      <c r="XY34" s="313"/>
      <c r="XZ34" s="313"/>
      <c r="YA34" s="313"/>
      <c r="YB34" s="313"/>
      <c r="YC34" s="313"/>
      <c r="YD34" s="313"/>
      <c r="YE34" s="313"/>
      <c r="YF34" s="313"/>
      <c r="YG34" s="313"/>
      <c r="YH34" s="313"/>
      <c r="YI34" s="313"/>
      <c r="YJ34" s="313"/>
      <c r="YK34" s="313"/>
      <c r="YL34" s="313"/>
      <c r="YM34" s="313"/>
      <c r="YN34" s="313"/>
      <c r="YO34" s="313"/>
      <c r="YP34" s="313"/>
      <c r="YQ34" s="313"/>
      <c r="YR34" s="313"/>
      <c r="YS34" s="313"/>
      <c r="YT34" s="313"/>
      <c r="YU34" s="313"/>
      <c r="YV34" s="313"/>
      <c r="YW34" s="313"/>
      <c r="YX34" s="313"/>
      <c r="YY34" s="313"/>
      <c r="YZ34" s="313"/>
      <c r="ZA34" s="313"/>
      <c r="ZB34" s="313"/>
      <c r="ZC34" s="313"/>
      <c r="ZD34" s="313"/>
      <c r="ZE34" s="313"/>
      <c r="ZF34" s="313"/>
      <c r="ZG34" s="313"/>
      <c r="ZH34" s="313"/>
      <c r="ZI34" s="313"/>
      <c r="ZJ34" s="313"/>
      <c r="ZK34" s="313"/>
      <c r="ZL34" s="313"/>
      <c r="ZM34" s="313"/>
      <c r="ZN34" s="313"/>
      <c r="ZO34" s="313"/>
      <c r="ZP34" s="313"/>
      <c r="ZQ34" s="313"/>
      <c r="ZR34" s="313"/>
      <c r="ZS34" s="313"/>
      <c r="ZT34" s="313"/>
      <c r="ZU34" s="313"/>
      <c r="ZV34" s="313"/>
      <c r="ZW34" s="313"/>
      <c r="ZX34" s="313"/>
      <c r="ZY34" s="313"/>
      <c r="ZZ34" s="313"/>
      <c r="AAA34" s="313"/>
      <c r="AAB34" s="313"/>
      <c r="AAC34" s="313"/>
      <c r="AAD34" s="313"/>
      <c r="AAE34" s="313"/>
      <c r="AAF34" s="313"/>
      <c r="AAG34" s="313"/>
      <c r="AAH34" s="313"/>
      <c r="AAI34" s="313"/>
      <c r="AAJ34" s="313"/>
      <c r="AAK34" s="313"/>
      <c r="AAL34" s="313"/>
      <c r="AAM34" s="313"/>
      <c r="AAN34" s="313"/>
      <c r="AAO34" s="313"/>
      <c r="AAP34" s="313"/>
      <c r="AAQ34" s="313"/>
      <c r="AAR34" s="313"/>
      <c r="AAS34" s="313"/>
      <c r="AAT34" s="313"/>
      <c r="AAU34" s="313"/>
      <c r="AAV34" s="313"/>
      <c r="AAW34" s="313"/>
      <c r="AAX34" s="313"/>
      <c r="AAY34" s="313"/>
      <c r="AAZ34" s="313"/>
      <c r="ABA34" s="313"/>
      <c r="ABB34" s="313"/>
      <c r="ABC34" s="313"/>
      <c r="ABD34" s="313"/>
      <c r="ABE34" s="313"/>
      <c r="ABF34" s="313"/>
      <c r="ABG34" s="313"/>
      <c r="ABH34" s="313"/>
      <c r="ABI34" s="313"/>
      <c r="ABJ34" s="313"/>
      <c r="ABK34" s="313"/>
      <c r="ABL34" s="313"/>
      <c r="ABM34" s="313"/>
      <c r="ABN34" s="313"/>
      <c r="ABO34" s="313"/>
      <c r="ABP34" s="313"/>
      <c r="ABQ34" s="313"/>
      <c r="ABR34" s="313"/>
      <c r="ABS34" s="313"/>
      <c r="ABT34" s="313"/>
      <c r="ABU34" s="313"/>
      <c r="ABV34" s="313"/>
      <c r="ABW34" s="313"/>
      <c r="ABX34" s="313"/>
      <c r="ABY34" s="313"/>
      <c r="ABZ34" s="313"/>
      <c r="ACA34" s="313"/>
      <c r="ACB34" s="313"/>
      <c r="ACC34" s="313"/>
      <c r="ACD34" s="313"/>
      <c r="ACE34" s="313"/>
      <c r="ACF34" s="313"/>
      <c r="ACG34" s="313"/>
      <c r="ACH34" s="313"/>
      <c r="ACI34" s="313"/>
      <c r="ACJ34" s="313"/>
      <c r="ACK34" s="313"/>
      <c r="ACL34" s="313"/>
      <c r="ACM34" s="313"/>
      <c r="ACN34" s="313"/>
      <c r="ACO34" s="313"/>
      <c r="ACP34" s="313"/>
      <c r="ACQ34" s="313"/>
      <c r="ACR34" s="313"/>
      <c r="ACS34" s="313"/>
      <c r="ACT34" s="313"/>
      <c r="ACU34" s="313"/>
      <c r="ACV34" s="313"/>
      <c r="ACW34" s="313"/>
      <c r="ACX34" s="313"/>
      <c r="ACY34" s="313"/>
      <c r="ACZ34" s="313"/>
      <c r="ADA34" s="313"/>
      <c r="ADB34" s="313"/>
      <c r="ADC34" s="313"/>
      <c r="ADD34" s="313"/>
      <c r="ADE34" s="313"/>
      <c r="ADF34" s="313"/>
      <c r="ADG34" s="313"/>
      <c r="ADH34" s="313"/>
      <c r="ADI34" s="313"/>
      <c r="ADJ34" s="313"/>
      <c r="ADK34" s="313"/>
      <c r="ADL34" s="313"/>
      <c r="ADM34" s="313"/>
      <c r="ADN34" s="313"/>
      <c r="ADO34" s="313"/>
      <c r="ADP34" s="313"/>
      <c r="ADQ34" s="313"/>
      <c r="ADR34" s="313"/>
      <c r="ADS34" s="313"/>
      <c r="ADT34" s="313"/>
      <c r="ADU34" s="313"/>
      <c r="ADV34" s="313"/>
      <c r="ADW34" s="313"/>
      <c r="ADX34" s="313"/>
      <c r="ADY34" s="313"/>
      <c r="ADZ34" s="313"/>
      <c r="AEA34" s="313"/>
      <c r="AEB34" s="313"/>
      <c r="AEC34" s="313"/>
      <c r="AED34" s="313"/>
      <c r="AEE34" s="313"/>
      <c r="AEF34" s="313"/>
      <c r="AEG34" s="313"/>
      <c r="AEH34" s="313"/>
      <c r="AEI34" s="313"/>
      <c r="AEJ34" s="313"/>
      <c r="AEK34" s="313"/>
      <c r="AEL34" s="313"/>
      <c r="AEM34" s="313"/>
      <c r="AEN34" s="313"/>
      <c r="AEO34" s="313"/>
      <c r="AEP34" s="313"/>
      <c r="AEQ34" s="313"/>
      <c r="AER34" s="313"/>
      <c r="AES34" s="313"/>
      <c r="AET34" s="313"/>
      <c r="AEU34" s="313"/>
      <c r="AEV34" s="313"/>
      <c r="AEW34" s="313"/>
      <c r="AEX34" s="313"/>
      <c r="AEY34" s="313"/>
      <c r="AEZ34" s="313"/>
      <c r="AFA34" s="313"/>
      <c r="AFB34" s="313"/>
      <c r="AFC34" s="313"/>
      <c r="AFD34" s="313"/>
      <c r="AFE34" s="313"/>
      <c r="AFF34" s="313"/>
      <c r="AFG34" s="313"/>
      <c r="AFH34" s="313"/>
      <c r="AFI34" s="313"/>
      <c r="AFJ34" s="313"/>
      <c r="AFK34" s="313"/>
      <c r="AFL34" s="313"/>
      <c r="AFM34" s="313"/>
      <c r="AFN34" s="313"/>
      <c r="AFO34" s="313"/>
      <c r="AFP34" s="313"/>
      <c r="AFQ34" s="313"/>
      <c r="AFR34" s="313"/>
      <c r="AFS34" s="313"/>
      <c r="AFT34" s="313"/>
      <c r="AFU34" s="313"/>
      <c r="AFV34" s="313"/>
      <c r="AFW34" s="313"/>
      <c r="AFX34" s="313"/>
      <c r="AFY34" s="313"/>
      <c r="AFZ34" s="313"/>
      <c r="AGA34" s="313"/>
      <c r="AGB34" s="313"/>
      <c r="AGC34" s="313"/>
      <c r="AGD34" s="313"/>
      <c r="AGE34" s="313"/>
      <c r="AGF34" s="313"/>
      <c r="AGG34" s="313"/>
      <c r="AGH34" s="313"/>
      <c r="AGI34" s="313"/>
      <c r="AGJ34" s="313"/>
      <c r="AGK34" s="313"/>
      <c r="AGL34" s="313"/>
      <c r="AGM34" s="313"/>
      <c r="AGN34" s="313"/>
      <c r="AGO34" s="313"/>
      <c r="AGP34" s="313"/>
      <c r="AGQ34" s="313"/>
      <c r="AGR34" s="313"/>
      <c r="AGS34" s="313"/>
      <c r="AGT34" s="313"/>
      <c r="AGU34" s="313"/>
      <c r="AGV34" s="313"/>
      <c r="AGW34" s="313"/>
      <c r="AGX34" s="313"/>
      <c r="AGY34" s="313"/>
      <c r="AGZ34" s="313"/>
      <c r="AHA34" s="313"/>
      <c r="AHB34" s="313"/>
      <c r="AHC34" s="313"/>
      <c r="AHD34" s="313"/>
      <c r="AHE34" s="313"/>
      <c r="AHF34" s="313"/>
      <c r="AHG34" s="313"/>
      <c r="AHH34" s="313"/>
      <c r="AHI34" s="313"/>
      <c r="AHJ34" s="313"/>
      <c r="AHK34" s="313"/>
      <c r="AHL34" s="313"/>
      <c r="AHM34" s="313"/>
      <c r="AHN34" s="313"/>
      <c r="AHO34" s="313"/>
      <c r="AHP34" s="313"/>
      <c r="AHQ34" s="313"/>
      <c r="AHR34" s="313"/>
      <c r="AHS34" s="313"/>
      <c r="AHT34" s="313"/>
      <c r="AHU34" s="313"/>
      <c r="AHV34" s="313"/>
      <c r="AHW34" s="313"/>
      <c r="AHX34" s="313"/>
      <c r="AHY34" s="313"/>
      <c r="AHZ34" s="313"/>
      <c r="AIA34" s="313"/>
      <c r="AIB34" s="313"/>
      <c r="AIC34" s="313"/>
      <c r="AID34" s="313"/>
      <c r="AIE34" s="313"/>
      <c r="AIF34" s="313"/>
      <c r="AIG34" s="313"/>
      <c r="AIH34" s="313"/>
      <c r="AII34" s="313"/>
      <c r="AIJ34" s="313"/>
      <c r="AIK34" s="313"/>
      <c r="AIL34" s="313"/>
      <c r="AIM34" s="313"/>
      <c r="AIN34" s="313"/>
      <c r="AIO34" s="313"/>
      <c r="AIP34" s="313"/>
      <c r="AIQ34" s="313"/>
      <c r="AIR34" s="313"/>
      <c r="AIS34" s="313"/>
      <c r="AIT34" s="313"/>
      <c r="AIU34" s="313"/>
      <c r="AIV34" s="313"/>
      <c r="AIW34" s="313"/>
      <c r="AIX34" s="313"/>
      <c r="AIY34" s="313"/>
      <c r="AIZ34" s="313"/>
      <c r="AJA34" s="313"/>
      <c r="AJB34" s="313"/>
      <c r="AJC34" s="313"/>
      <c r="AJD34" s="313"/>
      <c r="AJE34" s="313"/>
      <c r="AJF34" s="313"/>
      <c r="AJG34" s="313"/>
      <c r="AJH34" s="313"/>
      <c r="AJI34" s="313"/>
      <c r="AJJ34" s="313"/>
      <c r="AJK34" s="313"/>
      <c r="AJL34" s="313"/>
      <c r="AJM34" s="313"/>
      <c r="AJN34" s="313"/>
      <c r="AJO34" s="313"/>
      <c r="AJP34" s="313"/>
      <c r="AJQ34" s="313"/>
      <c r="AJR34" s="313"/>
      <c r="AJS34" s="313"/>
      <c r="AJT34" s="313"/>
      <c r="AJU34" s="313"/>
      <c r="AJV34" s="313"/>
      <c r="AJW34" s="313"/>
      <c r="AJX34" s="313"/>
      <c r="AJY34" s="313"/>
      <c r="AJZ34" s="313"/>
      <c r="AKA34" s="313"/>
      <c r="AKB34" s="313"/>
      <c r="AKC34" s="313"/>
      <c r="AKD34" s="313"/>
      <c r="AKE34" s="313"/>
      <c r="AKF34" s="313"/>
      <c r="AKG34" s="313"/>
      <c r="AKH34" s="313"/>
      <c r="AKI34" s="313"/>
      <c r="AKJ34" s="313"/>
      <c r="AKK34" s="313"/>
      <c r="AKL34" s="313"/>
      <c r="AKM34" s="313"/>
      <c r="AKN34" s="313"/>
      <c r="AKO34" s="313"/>
      <c r="AKP34" s="313"/>
      <c r="AKQ34" s="313"/>
      <c r="AKR34" s="313"/>
      <c r="AKS34" s="313"/>
      <c r="AKT34" s="313"/>
      <c r="AKU34" s="313"/>
      <c r="AKV34" s="313"/>
      <c r="AKW34" s="313"/>
      <c r="AKX34" s="313"/>
      <c r="AKY34" s="313"/>
      <c r="AKZ34" s="313"/>
      <c r="ALA34" s="313"/>
      <c r="ALB34" s="313"/>
      <c r="ALC34" s="313"/>
      <c r="ALD34" s="313"/>
      <c r="ALE34" s="313"/>
      <c r="ALF34" s="313"/>
      <c r="ALG34" s="313"/>
      <c r="ALH34" s="313"/>
      <c r="ALI34" s="313"/>
      <c r="ALJ34" s="313"/>
      <c r="ALK34" s="313"/>
      <c r="ALL34" s="313"/>
      <c r="ALM34" s="313"/>
      <c r="ALN34" s="313"/>
      <c r="ALO34" s="313"/>
      <c r="ALP34" s="313"/>
      <c r="ALQ34" s="313"/>
      <c r="ALR34" s="313"/>
      <c r="ALS34" s="313"/>
      <c r="ALT34" s="313"/>
      <c r="ALU34" s="313"/>
      <c r="ALV34" s="313"/>
      <c r="ALW34" s="313"/>
      <c r="ALX34" s="313"/>
      <c r="ALY34" s="313"/>
      <c r="ALZ34" s="313"/>
      <c r="AMA34" s="313"/>
      <c r="AMB34" s="313"/>
      <c r="AMC34" s="313"/>
      <c r="AMD34" s="313"/>
      <c r="AME34" s="313"/>
      <c r="AMF34" s="313"/>
      <c r="AMG34" s="313"/>
      <c r="AMH34" s="313"/>
      <c r="AMI34" s="313"/>
      <c r="AMJ34" s="313"/>
      <c r="AMK34" s="313"/>
      <c r="AML34" s="313"/>
      <c r="AMM34" s="313"/>
      <c r="AMN34" s="313"/>
      <c r="AMO34" s="313"/>
      <c r="AMP34" s="313"/>
      <c r="AMQ34" s="313"/>
      <c r="AMR34" s="313"/>
      <c r="AMS34" s="313"/>
      <c r="AMT34" s="313"/>
      <c r="AMU34" s="313"/>
      <c r="AMV34" s="313"/>
      <c r="AMW34" s="313"/>
      <c r="AMX34" s="313"/>
      <c r="AMY34" s="313"/>
      <c r="AMZ34" s="313"/>
      <c r="ANA34" s="313"/>
      <c r="ANB34" s="313"/>
      <c r="ANC34" s="313"/>
      <c r="AND34" s="313"/>
      <c r="ANE34" s="313"/>
      <c r="ANF34" s="313"/>
      <c r="ANG34" s="313"/>
      <c r="ANH34" s="313"/>
      <c r="ANI34" s="313"/>
      <c r="ANJ34" s="313"/>
      <c r="ANK34" s="313"/>
      <c r="ANL34" s="313"/>
      <c r="ANM34" s="313"/>
      <c r="ANN34" s="313"/>
      <c r="ANO34" s="313"/>
      <c r="ANP34" s="313"/>
      <c r="ANQ34" s="313"/>
      <c r="ANR34" s="313"/>
      <c r="ANS34" s="313"/>
      <c r="ANT34" s="313"/>
      <c r="ANU34" s="313"/>
      <c r="ANV34" s="313"/>
      <c r="ANW34" s="313"/>
      <c r="ANX34" s="313"/>
      <c r="ANY34" s="313"/>
      <c r="ANZ34" s="313"/>
      <c r="AOA34" s="313"/>
      <c r="AOB34" s="313"/>
      <c r="AOC34" s="313"/>
      <c r="AOD34" s="313"/>
      <c r="AOE34" s="313"/>
      <c r="AOF34" s="313"/>
      <c r="AOG34" s="313"/>
      <c r="AOH34" s="313"/>
      <c r="AOI34" s="313"/>
      <c r="AOJ34" s="313"/>
      <c r="AOK34" s="313"/>
      <c r="AOL34" s="313"/>
      <c r="AOM34" s="313"/>
      <c r="AON34" s="313"/>
      <c r="AOO34" s="313"/>
      <c r="AOP34" s="313"/>
      <c r="AOQ34" s="313"/>
      <c r="AOR34" s="313"/>
      <c r="AOS34" s="313"/>
      <c r="AOT34" s="313"/>
      <c r="AOU34" s="313"/>
      <c r="AOV34" s="313"/>
      <c r="AOW34" s="313"/>
      <c r="AOX34" s="313"/>
      <c r="AOY34" s="313"/>
      <c r="AOZ34" s="313"/>
      <c r="APA34" s="313"/>
      <c r="APB34" s="313"/>
      <c r="APC34" s="313"/>
      <c r="APD34" s="313"/>
      <c r="APE34" s="313"/>
      <c r="APF34" s="313"/>
      <c r="APG34" s="313"/>
      <c r="APH34" s="313"/>
      <c r="API34" s="313"/>
      <c r="APJ34" s="313"/>
      <c r="APK34" s="313"/>
      <c r="APL34" s="313"/>
      <c r="APM34" s="313"/>
      <c r="APN34" s="313"/>
      <c r="APO34" s="313"/>
      <c r="APP34" s="313"/>
      <c r="APQ34" s="313"/>
      <c r="APR34" s="313"/>
      <c r="APS34" s="313"/>
      <c r="APT34" s="313"/>
      <c r="APU34" s="313"/>
      <c r="APV34" s="313"/>
      <c r="APW34" s="313"/>
      <c r="APX34" s="313"/>
      <c r="APY34" s="313"/>
      <c r="APZ34" s="313"/>
      <c r="AQA34" s="313"/>
      <c r="AQB34" s="313"/>
      <c r="AQC34" s="313"/>
      <c r="AQD34" s="313"/>
      <c r="AQE34" s="313"/>
      <c r="AQF34" s="313"/>
      <c r="AQG34" s="313"/>
      <c r="AQH34" s="313"/>
      <c r="AQI34" s="313"/>
      <c r="AQJ34" s="313"/>
      <c r="AQK34" s="313"/>
      <c r="AQL34" s="313"/>
      <c r="AQM34" s="313"/>
      <c r="AQN34" s="313"/>
      <c r="AQO34" s="313"/>
      <c r="AQP34" s="313"/>
      <c r="AQQ34" s="313"/>
      <c r="AQR34" s="313"/>
      <c r="AQS34" s="313"/>
      <c r="AQT34" s="313"/>
      <c r="AQU34" s="313"/>
      <c r="AQV34" s="313"/>
      <c r="AQW34" s="313"/>
      <c r="AQX34" s="313"/>
      <c r="AQY34" s="313"/>
      <c r="AQZ34" s="313"/>
      <c r="ARA34" s="313"/>
      <c r="ARB34" s="313"/>
      <c r="ARC34" s="313"/>
      <c r="ARD34" s="313"/>
      <c r="ARE34" s="313"/>
      <c r="ARF34" s="313"/>
      <c r="ARG34" s="313"/>
      <c r="ARH34" s="313"/>
      <c r="ARI34" s="313"/>
      <c r="ARJ34" s="313"/>
      <c r="ARK34" s="313"/>
      <c r="ARL34" s="313"/>
      <c r="ARM34" s="313"/>
      <c r="ARN34" s="313"/>
      <c r="ARO34" s="313"/>
      <c r="ARP34" s="313"/>
      <c r="ARQ34" s="313"/>
      <c r="ARR34" s="313"/>
      <c r="ARS34" s="313"/>
      <c r="ART34" s="313"/>
      <c r="ARU34" s="313"/>
      <c r="ARV34" s="313"/>
      <c r="ARW34" s="313"/>
      <c r="ARX34" s="313"/>
      <c r="ARY34" s="313"/>
      <c r="ARZ34" s="313"/>
      <c r="ASA34" s="313"/>
      <c r="ASB34" s="313"/>
      <c r="ASC34" s="313"/>
      <c r="ASD34" s="313"/>
      <c r="ASE34" s="313"/>
      <c r="ASF34" s="313"/>
      <c r="ASG34" s="313"/>
      <c r="ASH34" s="313"/>
      <c r="ASI34" s="313"/>
      <c r="ASJ34" s="313"/>
      <c r="ASK34" s="313"/>
      <c r="ASL34" s="313"/>
      <c r="ASM34" s="313"/>
      <c r="ASN34" s="313"/>
      <c r="ASO34" s="313"/>
      <c r="ASP34" s="313"/>
      <c r="ASQ34" s="313"/>
      <c r="ASR34" s="313"/>
      <c r="ASS34" s="313"/>
      <c r="AST34" s="313"/>
      <c r="ASU34" s="313"/>
      <c r="ASV34" s="313"/>
      <c r="ASW34" s="313"/>
      <c r="ASX34" s="313"/>
      <c r="ASY34" s="313"/>
      <c r="ASZ34" s="313"/>
      <c r="ATA34" s="313"/>
      <c r="ATB34" s="313"/>
      <c r="ATC34" s="313"/>
      <c r="ATD34" s="313"/>
      <c r="ATE34" s="313"/>
      <c r="ATF34" s="313"/>
      <c r="ATG34" s="313"/>
      <c r="ATH34" s="313"/>
      <c r="ATI34" s="313"/>
      <c r="ATJ34" s="313"/>
      <c r="ATK34" s="313"/>
      <c r="ATL34" s="313"/>
      <c r="ATM34" s="313"/>
      <c r="ATN34" s="313"/>
      <c r="ATO34" s="313"/>
      <c r="ATP34" s="313"/>
      <c r="ATQ34" s="313"/>
      <c r="ATR34" s="313"/>
      <c r="ATS34" s="313"/>
      <c r="ATT34" s="313"/>
      <c r="ATU34" s="313"/>
      <c r="ATV34" s="313"/>
      <c r="ATW34" s="313"/>
      <c r="ATX34" s="313"/>
      <c r="ATY34" s="313"/>
      <c r="ATZ34" s="313"/>
      <c r="AUA34" s="313"/>
      <c r="AUB34" s="313"/>
      <c r="AUC34" s="313"/>
      <c r="AUD34" s="313"/>
      <c r="AUE34" s="313"/>
      <c r="AUF34" s="313"/>
      <c r="AUG34" s="313"/>
      <c r="AUH34" s="313"/>
      <c r="AUI34" s="313"/>
      <c r="AUJ34" s="313"/>
      <c r="AUK34" s="313"/>
      <c r="AUL34" s="313"/>
      <c r="AUM34" s="313"/>
      <c r="AUN34" s="313"/>
      <c r="AUO34" s="313"/>
      <c r="AUP34" s="313"/>
      <c r="AUQ34" s="313"/>
      <c r="AUR34" s="313"/>
      <c r="AUS34" s="313"/>
      <c r="AUT34" s="313"/>
      <c r="AUU34" s="313"/>
      <c r="AUV34" s="313"/>
      <c r="AUW34" s="313"/>
      <c r="AUX34" s="313"/>
      <c r="AUY34" s="313"/>
      <c r="AUZ34" s="313"/>
      <c r="AVA34" s="313"/>
      <c r="AVB34" s="313"/>
      <c r="AVC34" s="313"/>
      <c r="AVD34" s="313"/>
      <c r="AVE34" s="313"/>
      <c r="AVF34" s="313"/>
      <c r="AVG34" s="313"/>
      <c r="AVH34" s="313"/>
      <c r="AVI34" s="313"/>
      <c r="AVJ34" s="313"/>
      <c r="AVK34" s="313"/>
      <c r="AVL34" s="313"/>
      <c r="AVM34" s="313"/>
      <c r="AVN34" s="313"/>
      <c r="AVO34" s="313"/>
      <c r="AVP34" s="313"/>
      <c r="AVQ34" s="313"/>
      <c r="AVR34" s="313"/>
      <c r="AVS34" s="313"/>
      <c r="AVT34" s="313"/>
      <c r="AVU34" s="313"/>
      <c r="AVV34" s="313"/>
      <c r="AVW34" s="313"/>
      <c r="AVX34" s="313"/>
      <c r="AVY34" s="313"/>
      <c r="AVZ34" s="313"/>
      <c r="AWA34" s="313"/>
      <c r="AWB34" s="313"/>
      <c r="AWC34" s="313"/>
      <c r="AWD34" s="313"/>
      <c r="AWE34" s="313"/>
      <c r="AWF34" s="313"/>
      <c r="AWG34" s="313"/>
      <c r="AWH34" s="313"/>
      <c r="AWI34" s="313"/>
      <c r="AWJ34" s="313"/>
      <c r="AWK34" s="313"/>
      <c r="AWL34" s="313"/>
      <c r="AWM34" s="313"/>
      <c r="AWN34" s="313"/>
      <c r="AWO34" s="313"/>
      <c r="AWP34" s="313"/>
      <c r="AWQ34" s="313"/>
      <c r="AWR34" s="313"/>
      <c r="AWS34" s="313"/>
      <c r="AWT34" s="313"/>
      <c r="AWU34" s="313"/>
      <c r="AWV34" s="313"/>
      <c r="AWW34" s="313"/>
      <c r="AWX34" s="313"/>
      <c r="AWY34" s="313"/>
      <c r="AWZ34" s="313"/>
      <c r="AXA34" s="313"/>
      <c r="AXB34" s="313"/>
      <c r="AXC34" s="313"/>
      <c r="AXD34" s="313"/>
      <c r="AXE34" s="313"/>
      <c r="AXF34" s="313"/>
      <c r="AXG34" s="313"/>
      <c r="AXH34" s="313"/>
      <c r="AXI34" s="313"/>
      <c r="AXJ34" s="313"/>
      <c r="AXK34" s="313"/>
      <c r="AXL34" s="313"/>
      <c r="AXM34" s="313"/>
      <c r="AXN34" s="313"/>
      <c r="AXO34" s="313"/>
      <c r="AXP34" s="313"/>
      <c r="AXQ34" s="313"/>
      <c r="AXR34" s="313"/>
      <c r="AXS34" s="313"/>
      <c r="AXT34" s="313"/>
      <c r="AXU34" s="313"/>
      <c r="AXV34" s="313"/>
      <c r="AXW34" s="313"/>
      <c r="AXX34" s="313"/>
      <c r="AXY34" s="313"/>
      <c r="AXZ34" s="313"/>
      <c r="AYA34" s="313"/>
      <c r="AYB34" s="313"/>
      <c r="AYC34" s="313"/>
      <c r="AYD34" s="313"/>
      <c r="AYE34" s="313"/>
      <c r="AYF34" s="313"/>
      <c r="AYG34" s="313"/>
      <c r="AYH34" s="313"/>
      <c r="AYI34" s="313"/>
      <c r="AYJ34" s="313"/>
      <c r="AYK34" s="313"/>
      <c r="AYL34" s="313"/>
      <c r="AYM34" s="313"/>
      <c r="AYN34" s="313"/>
      <c r="AYO34" s="313"/>
      <c r="AYP34" s="313"/>
      <c r="AYQ34" s="313"/>
      <c r="AYR34" s="313"/>
      <c r="AYS34" s="313"/>
      <c r="AYT34" s="313"/>
      <c r="AYU34" s="313"/>
      <c r="AYV34" s="313"/>
      <c r="AYW34" s="313"/>
      <c r="AYX34" s="313"/>
      <c r="AYY34" s="313"/>
      <c r="AYZ34" s="313"/>
      <c r="AZA34" s="313"/>
      <c r="AZB34" s="313"/>
      <c r="AZC34" s="313"/>
      <c r="AZD34" s="313"/>
      <c r="AZE34" s="313"/>
      <c r="AZF34" s="313"/>
      <c r="AZG34" s="313"/>
      <c r="AZH34" s="313"/>
      <c r="AZI34" s="313"/>
      <c r="AZJ34" s="313"/>
      <c r="AZK34" s="313"/>
      <c r="AZL34" s="313"/>
      <c r="AZM34" s="313"/>
      <c r="AZN34" s="313"/>
      <c r="AZO34" s="313"/>
      <c r="AZP34" s="313"/>
      <c r="AZQ34" s="313"/>
      <c r="AZR34" s="313"/>
      <c r="AZS34" s="313"/>
      <c r="AZT34" s="313"/>
      <c r="AZU34" s="313"/>
      <c r="AZV34" s="313"/>
      <c r="AZW34" s="313"/>
      <c r="AZX34" s="313"/>
      <c r="AZY34" s="313"/>
      <c r="AZZ34" s="313"/>
      <c r="BAA34" s="313"/>
      <c r="BAB34" s="313"/>
      <c r="BAC34" s="313"/>
      <c r="BAD34" s="313"/>
      <c r="BAE34" s="313"/>
      <c r="BAF34" s="313"/>
      <c r="BAG34" s="313"/>
      <c r="BAH34" s="313"/>
      <c r="BAI34" s="313"/>
      <c r="BAJ34" s="313"/>
      <c r="BAK34" s="313"/>
      <c r="BAL34" s="313"/>
      <c r="BAM34" s="313"/>
      <c r="BAN34" s="313"/>
      <c r="BAO34" s="313"/>
      <c r="BAP34" s="313"/>
      <c r="BAQ34" s="313"/>
      <c r="BAR34" s="313"/>
      <c r="BAS34" s="313"/>
      <c r="BAT34" s="313"/>
      <c r="BAU34" s="313"/>
      <c r="BAV34" s="313"/>
      <c r="BAW34" s="313"/>
      <c r="BAX34" s="313"/>
      <c r="BAY34" s="313"/>
      <c r="BAZ34" s="313"/>
      <c r="BBA34" s="313"/>
      <c r="BBB34" s="313"/>
      <c r="BBC34" s="313"/>
      <c r="BBD34" s="313"/>
      <c r="BBE34" s="313"/>
      <c r="BBF34" s="313"/>
      <c r="BBG34" s="313"/>
      <c r="BBH34" s="313"/>
      <c r="BBI34" s="313"/>
      <c r="BBJ34" s="313"/>
      <c r="BBK34" s="313"/>
      <c r="BBL34" s="313"/>
      <c r="BBM34" s="313"/>
      <c r="BBN34" s="313"/>
      <c r="BBO34" s="313"/>
      <c r="BBP34" s="313"/>
      <c r="BBQ34" s="313"/>
      <c r="BBR34" s="313"/>
      <c r="BBS34" s="313"/>
      <c r="BBT34" s="313"/>
      <c r="BBU34" s="313"/>
      <c r="BBV34" s="313"/>
      <c r="BBW34" s="313"/>
      <c r="BBX34" s="313"/>
      <c r="BBY34" s="313"/>
      <c r="BBZ34" s="313"/>
      <c r="BCA34" s="313"/>
      <c r="BCB34" s="313"/>
      <c r="BCC34" s="313"/>
      <c r="BCD34" s="313"/>
      <c r="BCE34" s="313"/>
      <c r="BCF34" s="313"/>
      <c r="BCG34" s="313"/>
      <c r="BCH34" s="313"/>
      <c r="BCI34" s="313"/>
      <c r="BCJ34" s="313"/>
      <c r="BCK34" s="313"/>
      <c r="BCL34" s="313"/>
      <c r="BCM34" s="313"/>
      <c r="BCN34" s="313"/>
      <c r="BCO34" s="313"/>
      <c r="BCP34" s="313"/>
      <c r="BCQ34" s="313"/>
      <c r="BCR34" s="313"/>
      <c r="BCS34" s="313"/>
      <c r="BCT34" s="313"/>
      <c r="BCU34" s="313"/>
      <c r="BCV34" s="313"/>
      <c r="BCW34" s="313"/>
      <c r="BCX34" s="313"/>
      <c r="BCY34" s="313"/>
      <c r="BCZ34" s="313"/>
      <c r="BDA34" s="313"/>
      <c r="BDB34" s="313"/>
      <c r="BDC34" s="313"/>
      <c r="BDD34" s="313"/>
      <c r="BDE34" s="313"/>
      <c r="BDF34" s="313"/>
      <c r="BDG34" s="313"/>
      <c r="BDH34" s="313"/>
      <c r="BDI34" s="313"/>
      <c r="BDJ34" s="313"/>
      <c r="BDK34" s="313"/>
      <c r="BDL34" s="313"/>
      <c r="BDM34" s="313"/>
      <c r="BDN34" s="313"/>
      <c r="BDO34" s="313"/>
      <c r="BDP34" s="313"/>
      <c r="BDQ34" s="313"/>
      <c r="BDR34" s="313"/>
      <c r="BDS34" s="313"/>
      <c r="BDT34" s="313"/>
      <c r="BDU34" s="313"/>
      <c r="BDV34" s="313"/>
      <c r="BDW34" s="313"/>
      <c r="BDX34" s="313"/>
      <c r="BDY34" s="313"/>
      <c r="BDZ34" s="313"/>
      <c r="BEA34" s="313"/>
      <c r="BEB34" s="313"/>
      <c r="BEC34" s="313"/>
      <c r="BED34" s="313"/>
      <c r="BEE34" s="313"/>
      <c r="BEF34" s="313"/>
      <c r="BEG34" s="313"/>
      <c r="BEH34" s="313"/>
      <c r="BEI34" s="313"/>
      <c r="BEJ34" s="313"/>
      <c r="BEK34" s="313"/>
      <c r="BEL34" s="313"/>
      <c r="BEM34" s="313"/>
      <c r="BEN34" s="313"/>
      <c r="BEO34" s="313"/>
      <c r="BEP34" s="313"/>
      <c r="BEQ34" s="313"/>
      <c r="BER34" s="313"/>
      <c r="BES34" s="313"/>
      <c r="BET34" s="313"/>
      <c r="BEU34" s="313"/>
      <c r="BEV34" s="313"/>
      <c r="BEW34" s="313"/>
      <c r="BEX34" s="313"/>
      <c r="BEY34" s="313"/>
      <c r="BEZ34" s="313"/>
      <c r="BFA34" s="313"/>
      <c r="BFB34" s="313"/>
      <c r="BFC34" s="313"/>
      <c r="BFD34" s="313"/>
      <c r="BFE34" s="313"/>
      <c r="BFF34" s="313"/>
      <c r="BFG34" s="313"/>
      <c r="BFH34" s="313"/>
      <c r="BFI34" s="313"/>
      <c r="BFJ34" s="313"/>
      <c r="BFK34" s="313"/>
      <c r="BFL34" s="313"/>
      <c r="BFM34" s="313"/>
      <c r="BFN34" s="313"/>
      <c r="BFO34" s="313"/>
      <c r="BFP34" s="313"/>
      <c r="BFQ34" s="313"/>
      <c r="BFR34" s="313"/>
      <c r="BFS34" s="313"/>
      <c r="BFT34" s="313"/>
      <c r="BFU34" s="313"/>
      <c r="BFV34" s="313"/>
      <c r="BFW34" s="313"/>
      <c r="BFX34" s="313"/>
      <c r="BFY34" s="313"/>
      <c r="BFZ34" s="313"/>
      <c r="BGA34" s="313"/>
      <c r="BGB34" s="313"/>
      <c r="BGC34" s="313"/>
      <c r="BGD34" s="313"/>
      <c r="BGE34" s="313"/>
      <c r="BGF34" s="313"/>
      <c r="BGG34" s="313"/>
      <c r="BGH34" s="313"/>
      <c r="BGI34" s="313"/>
      <c r="BGJ34" s="313"/>
      <c r="BGK34" s="313"/>
      <c r="BGL34" s="313"/>
      <c r="BGM34" s="313"/>
      <c r="BGN34" s="313"/>
      <c r="BGO34" s="313"/>
      <c r="BGP34" s="313"/>
      <c r="BGQ34" s="313"/>
      <c r="BGR34" s="313"/>
      <c r="BGS34" s="313"/>
      <c r="BGT34" s="313"/>
      <c r="BGU34" s="313"/>
      <c r="BGV34" s="313"/>
      <c r="BGW34" s="313"/>
      <c r="BGX34" s="313"/>
      <c r="BGY34" s="313"/>
      <c r="BGZ34" s="313"/>
      <c r="BHA34" s="313"/>
      <c r="BHB34" s="313"/>
      <c r="BHC34" s="313"/>
      <c r="BHD34" s="313"/>
      <c r="BHE34" s="313"/>
      <c r="BHF34" s="313"/>
      <c r="BHG34" s="313"/>
      <c r="BHH34" s="313"/>
      <c r="BHI34" s="313"/>
      <c r="BHJ34" s="313"/>
      <c r="BHK34" s="313"/>
      <c r="BHL34" s="313"/>
      <c r="BHM34" s="313"/>
      <c r="BHN34" s="313"/>
      <c r="BHO34" s="313"/>
      <c r="BHP34" s="313"/>
      <c r="BHQ34" s="313"/>
      <c r="BHR34" s="313"/>
      <c r="BHS34" s="313"/>
      <c r="BHT34" s="313"/>
      <c r="BHU34" s="313"/>
      <c r="BHV34" s="313"/>
      <c r="BHW34" s="313"/>
      <c r="BHX34" s="313"/>
      <c r="BHY34" s="313"/>
      <c r="BHZ34" s="313"/>
      <c r="BIA34" s="313"/>
      <c r="BIB34" s="313"/>
      <c r="BIC34" s="313"/>
      <c r="BID34" s="313"/>
      <c r="BIE34" s="313"/>
      <c r="BIF34" s="313"/>
      <c r="BIG34" s="313"/>
      <c r="BIH34" s="313"/>
      <c r="BII34" s="313"/>
      <c r="BIJ34" s="313"/>
      <c r="BIK34" s="313"/>
      <c r="BIL34" s="313"/>
      <c r="BIM34" s="313"/>
      <c r="BIN34" s="313"/>
      <c r="BIO34" s="313"/>
      <c r="BIP34" s="313"/>
      <c r="BIQ34" s="313"/>
      <c r="BIR34" s="313"/>
      <c r="BIS34" s="313"/>
      <c r="BIT34" s="313"/>
      <c r="BIU34" s="313"/>
      <c r="BIV34" s="313"/>
      <c r="BIW34" s="313"/>
      <c r="BIX34" s="313"/>
      <c r="BIY34" s="313"/>
      <c r="BIZ34" s="313"/>
      <c r="BJA34" s="313"/>
      <c r="BJB34" s="313"/>
      <c r="BJC34" s="313"/>
      <c r="BJD34" s="313"/>
      <c r="BJE34" s="313"/>
      <c r="BJF34" s="313"/>
      <c r="BJG34" s="313"/>
      <c r="BJH34" s="313"/>
      <c r="BJI34" s="313"/>
      <c r="BJJ34" s="313"/>
      <c r="BJK34" s="313"/>
      <c r="BJL34" s="313"/>
      <c r="BJM34" s="313"/>
      <c r="BJN34" s="313"/>
      <c r="BJO34" s="313"/>
      <c r="BJP34" s="313"/>
      <c r="BJQ34" s="313"/>
      <c r="BJR34" s="313"/>
      <c r="BJS34" s="313"/>
      <c r="BJT34" s="313"/>
      <c r="BJU34" s="313"/>
      <c r="BJV34" s="313"/>
      <c r="BJW34" s="313"/>
      <c r="BJX34" s="313"/>
      <c r="BJY34" s="313"/>
      <c r="BJZ34" s="313"/>
      <c r="BKA34" s="313"/>
      <c r="BKB34" s="313"/>
      <c r="BKC34" s="313"/>
      <c r="BKD34" s="313"/>
      <c r="BKE34" s="313"/>
      <c r="BKF34" s="313"/>
      <c r="BKG34" s="313"/>
      <c r="BKH34" s="313"/>
      <c r="BKI34" s="313"/>
      <c r="BKJ34" s="313"/>
      <c r="BKK34" s="313"/>
      <c r="BKL34" s="313"/>
      <c r="BKM34" s="313"/>
      <c r="BKN34" s="313"/>
      <c r="BKO34" s="313"/>
      <c r="BKP34" s="313"/>
      <c r="BKQ34" s="313"/>
      <c r="BKR34" s="313"/>
      <c r="BKS34" s="313"/>
      <c r="BKT34" s="313"/>
      <c r="BKU34" s="313"/>
      <c r="BKV34" s="313"/>
      <c r="BKW34" s="313"/>
      <c r="BKX34" s="313"/>
      <c r="BKY34" s="313"/>
      <c r="BKZ34" s="313"/>
      <c r="BLA34" s="313"/>
      <c r="BLB34" s="313"/>
      <c r="BLC34" s="313"/>
      <c r="BLD34" s="313"/>
      <c r="BLE34" s="313"/>
      <c r="BLF34" s="313"/>
      <c r="BLG34" s="313"/>
      <c r="BLH34" s="313"/>
      <c r="BLI34" s="313"/>
      <c r="BLJ34" s="313"/>
      <c r="BLK34" s="313"/>
      <c r="BLL34" s="313"/>
      <c r="BLM34" s="313"/>
      <c r="BLN34" s="313"/>
      <c r="BLO34" s="313"/>
      <c r="BLP34" s="313"/>
      <c r="BLQ34" s="313"/>
      <c r="BLR34" s="313"/>
      <c r="BLS34" s="313"/>
      <c r="BLT34" s="313"/>
      <c r="BLU34" s="313"/>
      <c r="BLV34" s="313"/>
      <c r="BLW34" s="313"/>
      <c r="BLX34" s="313"/>
      <c r="BLY34" s="313"/>
      <c r="BLZ34" s="313"/>
      <c r="BMA34" s="313"/>
      <c r="BMB34" s="313"/>
      <c r="BMC34" s="313"/>
      <c r="BMD34" s="313"/>
      <c r="BME34" s="313"/>
      <c r="BMF34" s="313"/>
      <c r="BMG34" s="313"/>
      <c r="BMH34" s="313"/>
      <c r="BMI34" s="313"/>
      <c r="BMJ34" s="313"/>
      <c r="BMK34" s="313"/>
      <c r="BML34" s="313"/>
      <c r="BMM34" s="313"/>
      <c r="BMN34" s="313"/>
      <c r="BMO34" s="313"/>
      <c r="BMP34" s="313"/>
      <c r="BMQ34" s="313"/>
      <c r="BMR34" s="313"/>
      <c r="BMS34" s="313"/>
      <c r="BMT34" s="313"/>
      <c r="BMU34" s="313"/>
      <c r="BMV34" s="313"/>
      <c r="BMW34" s="313"/>
      <c r="BMX34" s="313"/>
      <c r="BMY34" s="313"/>
      <c r="BMZ34" s="313"/>
      <c r="BNA34" s="313"/>
      <c r="BNB34" s="313"/>
      <c r="BNC34" s="313"/>
      <c r="BND34" s="313"/>
      <c r="BNE34" s="313"/>
      <c r="BNF34" s="313"/>
      <c r="BNG34" s="313"/>
      <c r="BNH34" s="313"/>
      <c r="BNI34" s="313"/>
      <c r="BNJ34" s="313"/>
      <c r="BNK34" s="313"/>
      <c r="BNL34" s="313"/>
      <c r="BNM34" s="313"/>
      <c r="BNN34" s="313"/>
      <c r="BNO34" s="313"/>
      <c r="BNP34" s="313"/>
      <c r="BNQ34" s="313"/>
      <c r="BNR34" s="313"/>
      <c r="BNS34" s="313"/>
      <c r="BNT34" s="313"/>
      <c r="BNU34" s="313"/>
      <c r="BNV34" s="313"/>
      <c r="BNW34" s="313"/>
      <c r="BNX34" s="313"/>
      <c r="BNY34" s="313"/>
      <c r="BNZ34" s="313"/>
      <c r="BOA34" s="313"/>
      <c r="BOB34" s="313"/>
      <c r="BOC34" s="313"/>
      <c r="BOD34" s="313"/>
      <c r="BOE34" s="313"/>
      <c r="BOF34" s="313"/>
      <c r="BOG34" s="313"/>
      <c r="BOH34" s="313"/>
      <c r="BOI34" s="313"/>
      <c r="BOJ34" s="313"/>
      <c r="BOK34" s="313"/>
      <c r="BOL34" s="313"/>
      <c r="BOM34" s="313"/>
      <c r="BON34" s="313"/>
      <c r="BOO34" s="313"/>
      <c r="BOP34" s="313"/>
      <c r="BOQ34" s="313"/>
      <c r="BOR34" s="313"/>
      <c r="BOS34" s="313"/>
      <c r="BOT34" s="313"/>
      <c r="BOU34" s="313"/>
      <c r="BOV34" s="313"/>
      <c r="BOW34" s="313"/>
      <c r="BOX34" s="313"/>
      <c r="BOY34" s="313"/>
      <c r="BOZ34" s="313"/>
      <c r="BPA34" s="313"/>
      <c r="BPB34" s="313"/>
      <c r="BPC34" s="313"/>
      <c r="BPD34" s="313"/>
      <c r="BPE34" s="313"/>
      <c r="BPF34" s="313"/>
      <c r="BPG34" s="313"/>
      <c r="BPH34" s="313"/>
      <c r="BPI34" s="313"/>
      <c r="BPJ34" s="313"/>
      <c r="BPK34" s="313"/>
      <c r="BPL34" s="313"/>
      <c r="BPM34" s="313"/>
      <c r="BPN34" s="313"/>
      <c r="BPO34" s="313"/>
      <c r="BPP34" s="313"/>
      <c r="BPQ34" s="313"/>
      <c r="BPR34" s="313"/>
      <c r="BPS34" s="313"/>
      <c r="BPT34" s="313"/>
      <c r="BPU34" s="313"/>
      <c r="BPV34" s="313"/>
      <c r="BPW34" s="313"/>
      <c r="BPX34" s="313"/>
      <c r="BPY34" s="313"/>
      <c r="BPZ34" s="313"/>
      <c r="BQA34" s="313"/>
      <c r="BQB34" s="313"/>
      <c r="BQC34" s="313"/>
      <c r="BQD34" s="313"/>
      <c r="BQE34" s="313"/>
      <c r="BQF34" s="313"/>
      <c r="BQG34" s="313"/>
      <c r="BQH34" s="313"/>
      <c r="BQI34" s="313"/>
      <c r="BQJ34" s="313"/>
      <c r="BQK34" s="313"/>
      <c r="BQL34" s="313"/>
      <c r="BQM34" s="313"/>
      <c r="BQN34" s="313"/>
      <c r="BQO34" s="313"/>
      <c r="BQP34" s="313"/>
      <c r="BQQ34" s="313"/>
      <c r="BQR34" s="313"/>
      <c r="BQS34" s="313"/>
      <c r="BQT34" s="313"/>
      <c r="BQU34" s="313"/>
      <c r="BQV34" s="313"/>
      <c r="BQW34" s="313"/>
      <c r="BQX34" s="313"/>
      <c r="BQY34" s="313"/>
      <c r="BQZ34" s="313"/>
      <c r="BRA34" s="313"/>
      <c r="BRB34" s="313"/>
      <c r="BRC34" s="313"/>
      <c r="BRD34" s="313"/>
      <c r="BRE34" s="313"/>
      <c r="BRF34" s="313"/>
      <c r="BRG34" s="313"/>
      <c r="BRH34" s="313"/>
      <c r="BRI34" s="313"/>
      <c r="BRJ34" s="313"/>
      <c r="BRK34" s="313"/>
      <c r="BRL34" s="313"/>
      <c r="BRM34" s="313"/>
      <c r="BRN34" s="313"/>
      <c r="BRO34" s="313"/>
      <c r="BRP34" s="313"/>
      <c r="BRQ34" s="313"/>
      <c r="BRR34" s="313"/>
      <c r="BRS34" s="313"/>
      <c r="BRT34" s="313"/>
      <c r="BRU34" s="313"/>
      <c r="BRV34" s="313"/>
      <c r="BRW34" s="313"/>
      <c r="BRX34" s="313"/>
      <c r="BRY34" s="313"/>
      <c r="BRZ34" s="313"/>
      <c r="BSA34" s="313"/>
      <c r="BSB34" s="313"/>
      <c r="BSC34" s="313"/>
      <c r="BSD34" s="313"/>
      <c r="BSE34" s="313"/>
      <c r="BSF34" s="313"/>
      <c r="BSG34" s="313"/>
      <c r="BSH34" s="313"/>
      <c r="BSI34" s="313"/>
      <c r="BSJ34" s="313"/>
      <c r="BSK34" s="313"/>
      <c r="BSL34" s="313"/>
      <c r="BSM34" s="313"/>
      <c r="BSN34" s="313"/>
      <c r="BSO34" s="313"/>
      <c r="BSP34" s="313"/>
      <c r="BSQ34" s="313"/>
      <c r="BSR34" s="313"/>
      <c r="BSS34" s="313"/>
      <c r="BST34" s="313"/>
      <c r="BSU34" s="313"/>
      <c r="BSV34" s="313"/>
      <c r="BSW34" s="313"/>
      <c r="BSX34" s="313"/>
      <c r="BSY34" s="313"/>
      <c r="BSZ34" s="313"/>
      <c r="BTA34" s="313"/>
      <c r="BTB34" s="313"/>
      <c r="BTC34" s="313"/>
      <c r="BTD34" s="313"/>
      <c r="BTE34" s="313"/>
      <c r="BTF34" s="313"/>
      <c r="BTG34" s="313"/>
      <c r="BTH34" s="313"/>
      <c r="BTI34" s="313"/>
      <c r="BTJ34" s="313"/>
      <c r="BTK34" s="313"/>
      <c r="BTL34" s="313"/>
      <c r="BTM34" s="313"/>
      <c r="BTN34" s="313"/>
      <c r="BTO34" s="313"/>
      <c r="BTP34" s="313"/>
      <c r="BTQ34" s="313"/>
      <c r="BTR34" s="313"/>
      <c r="BTS34" s="313"/>
      <c r="BTT34" s="313"/>
      <c r="BTU34" s="313"/>
      <c r="BTV34" s="313"/>
      <c r="BTW34" s="313"/>
      <c r="BTX34" s="313"/>
      <c r="BTY34" s="313"/>
      <c r="BTZ34" s="313"/>
      <c r="BUA34" s="313"/>
      <c r="BUB34" s="313"/>
      <c r="BUC34" s="313"/>
      <c r="BUD34" s="313"/>
      <c r="BUE34" s="313"/>
      <c r="BUF34" s="313"/>
      <c r="BUG34" s="313"/>
      <c r="BUH34" s="313"/>
      <c r="BUI34" s="313"/>
      <c r="BUJ34" s="313"/>
      <c r="BUK34" s="313"/>
      <c r="BUL34" s="313"/>
      <c r="BUM34" s="313"/>
      <c r="BUN34" s="313"/>
      <c r="BUO34" s="313"/>
      <c r="BUP34" s="313"/>
      <c r="BUQ34" s="313"/>
      <c r="BUR34" s="313"/>
      <c r="BUS34" s="313"/>
      <c r="BUT34" s="313"/>
      <c r="BUU34" s="313"/>
      <c r="BUV34" s="313"/>
      <c r="BUW34" s="313"/>
      <c r="BUX34" s="313"/>
      <c r="BUY34" s="313"/>
      <c r="BUZ34" s="313"/>
      <c r="BVA34" s="313"/>
      <c r="BVB34" s="313"/>
      <c r="BVC34" s="313"/>
      <c r="BVD34" s="313"/>
      <c r="BVE34" s="313"/>
      <c r="BVF34" s="313"/>
      <c r="BVG34" s="313"/>
      <c r="BVH34" s="313"/>
      <c r="BVI34" s="313"/>
      <c r="BVJ34" s="313"/>
      <c r="BVK34" s="313"/>
      <c r="BVL34" s="313"/>
      <c r="BVM34" s="313"/>
      <c r="BVN34" s="313"/>
      <c r="BVO34" s="313"/>
      <c r="BVP34" s="313"/>
      <c r="BVQ34" s="313"/>
      <c r="BVR34" s="313"/>
      <c r="BVS34" s="313"/>
      <c r="BVT34" s="313"/>
      <c r="BVU34" s="313"/>
      <c r="BVV34" s="313"/>
      <c r="BVW34" s="313"/>
      <c r="BVX34" s="313"/>
      <c r="BVY34" s="313"/>
      <c r="BVZ34" s="313"/>
      <c r="BWA34" s="313"/>
      <c r="BWB34" s="313"/>
      <c r="BWC34" s="313"/>
      <c r="BWD34" s="313"/>
      <c r="BWE34" s="313"/>
      <c r="BWF34" s="313"/>
      <c r="BWG34" s="313"/>
      <c r="BWH34" s="313"/>
      <c r="BWI34" s="313"/>
      <c r="BWJ34" s="313"/>
      <c r="BWK34" s="313"/>
      <c r="BWL34" s="313"/>
      <c r="BWM34" s="313"/>
      <c r="BWN34" s="313"/>
      <c r="BWO34" s="313"/>
      <c r="BWP34" s="313"/>
      <c r="BWQ34" s="313"/>
      <c r="BWR34" s="313"/>
      <c r="BWS34" s="313"/>
      <c r="BWT34" s="313"/>
      <c r="BWU34" s="313"/>
      <c r="BWV34" s="313"/>
      <c r="BWW34" s="313"/>
      <c r="BWX34" s="313"/>
      <c r="BWY34" s="313"/>
      <c r="BWZ34" s="313"/>
      <c r="BXA34" s="313"/>
      <c r="BXB34" s="313"/>
      <c r="BXC34" s="313"/>
      <c r="BXD34" s="313"/>
      <c r="BXE34" s="313"/>
      <c r="BXF34" s="313"/>
      <c r="BXG34" s="313"/>
      <c r="BXH34" s="313"/>
      <c r="BXI34" s="313"/>
      <c r="BXJ34" s="313"/>
      <c r="BXK34" s="313"/>
      <c r="BXL34" s="313"/>
      <c r="BXM34" s="313"/>
      <c r="BXN34" s="313"/>
      <c r="BXO34" s="313"/>
      <c r="BXP34" s="313"/>
      <c r="BXQ34" s="313"/>
      <c r="BXR34" s="313"/>
      <c r="BXS34" s="313"/>
      <c r="BXT34" s="313"/>
      <c r="BXU34" s="313"/>
      <c r="BXV34" s="313"/>
      <c r="BXW34" s="313"/>
      <c r="BXX34" s="313"/>
      <c r="BXY34" s="313"/>
      <c r="BXZ34" s="313"/>
      <c r="BYA34" s="313"/>
      <c r="BYB34" s="313"/>
      <c r="BYC34" s="313"/>
      <c r="BYD34" s="313"/>
      <c r="BYE34" s="313"/>
      <c r="BYF34" s="313"/>
      <c r="BYG34" s="313"/>
      <c r="BYH34" s="313"/>
      <c r="BYI34" s="313"/>
      <c r="BYJ34" s="313"/>
      <c r="BYK34" s="313"/>
      <c r="BYL34" s="313"/>
      <c r="BYM34" s="313"/>
      <c r="BYN34" s="313"/>
      <c r="BYO34" s="313"/>
      <c r="BYP34" s="313"/>
      <c r="BYQ34" s="313"/>
      <c r="BYR34" s="313"/>
      <c r="BYS34" s="313"/>
      <c r="BYT34" s="313"/>
      <c r="BYU34" s="313"/>
      <c r="BYV34" s="313"/>
      <c r="BYW34" s="313"/>
      <c r="BYX34" s="313"/>
      <c r="BYY34" s="313"/>
      <c r="BYZ34" s="313"/>
      <c r="BZA34" s="313"/>
      <c r="BZB34" s="313"/>
      <c r="BZC34" s="313"/>
      <c r="BZD34" s="313"/>
      <c r="BZE34" s="313"/>
      <c r="BZF34" s="313"/>
      <c r="BZG34" s="313"/>
      <c r="BZH34" s="313"/>
      <c r="BZI34" s="313"/>
      <c r="BZJ34" s="313"/>
      <c r="BZK34" s="313"/>
      <c r="BZL34" s="313"/>
      <c r="BZM34" s="313"/>
      <c r="BZN34" s="313"/>
      <c r="BZO34" s="313"/>
      <c r="BZP34" s="313"/>
      <c r="BZQ34" s="313"/>
      <c r="BZR34" s="313"/>
      <c r="BZS34" s="313"/>
      <c r="BZT34" s="313"/>
      <c r="BZU34" s="313"/>
      <c r="BZV34" s="313"/>
      <c r="BZW34" s="313"/>
      <c r="BZX34" s="313"/>
      <c r="BZY34" s="313"/>
      <c r="BZZ34" s="313"/>
      <c r="CAA34" s="313"/>
      <c r="CAB34" s="313"/>
      <c r="CAC34" s="313"/>
      <c r="CAD34" s="313"/>
      <c r="CAE34" s="313"/>
      <c r="CAF34" s="313"/>
      <c r="CAG34" s="313"/>
      <c r="CAH34" s="313"/>
      <c r="CAI34" s="313"/>
      <c r="CAJ34" s="313"/>
      <c r="CAK34" s="313"/>
      <c r="CAL34" s="313"/>
      <c r="CAM34" s="313"/>
      <c r="CAN34" s="313"/>
      <c r="CAO34" s="313"/>
      <c r="CAP34" s="313"/>
      <c r="CAQ34" s="313"/>
      <c r="CAR34" s="313"/>
      <c r="CAS34" s="313"/>
      <c r="CAT34" s="313"/>
      <c r="CAU34" s="313"/>
      <c r="CAV34" s="313"/>
      <c r="CAW34" s="313"/>
      <c r="CAX34" s="313"/>
      <c r="CAY34" s="313"/>
      <c r="CAZ34" s="313"/>
      <c r="CBA34" s="313"/>
      <c r="CBB34" s="313"/>
      <c r="CBC34" s="313"/>
      <c r="CBD34" s="313"/>
      <c r="CBE34" s="313"/>
      <c r="CBF34" s="313"/>
      <c r="CBG34" s="313"/>
      <c r="CBH34" s="313"/>
      <c r="CBI34" s="313"/>
      <c r="CBJ34" s="313"/>
      <c r="CBK34" s="313"/>
      <c r="CBL34" s="313"/>
      <c r="CBM34" s="313"/>
      <c r="CBN34" s="313"/>
      <c r="CBO34" s="313"/>
      <c r="CBP34" s="313"/>
      <c r="CBQ34" s="313"/>
      <c r="CBR34" s="313"/>
      <c r="CBS34" s="313"/>
      <c r="CBT34" s="313"/>
      <c r="CBU34" s="313"/>
      <c r="CBV34" s="313"/>
      <c r="CBW34" s="313"/>
      <c r="CBX34" s="313"/>
      <c r="CBY34" s="313"/>
      <c r="CBZ34" s="313"/>
      <c r="CCA34" s="313"/>
      <c r="CCB34" s="313"/>
      <c r="CCC34" s="313"/>
      <c r="CCD34" s="313"/>
      <c r="CCE34" s="313"/>
      <c r="CCF34" s="313"/>
      <c r="CCG34" s="313"/>
      <c r="CCH34" s="313"/>
      <c r="CCI34" s="313"/>
      <c r="CCJ34" s="313"/>
      <c r="CCK34" s="313"/>
      <c r="CCL34" s="313"/>
      <c r="CCM34" s="313"/>
      <c r="CCN34" s="313"/>
      <c r="CCO34" s="313"/>
      <c r="CCP34" s="313"/>
      <c r="CCQ34" s="313"/>
      <c r="CCR34" s="313"/>
      <c r="CCS34" s="313"/>
      <c r="CCT34" s="313"/>
      <c r="CCU34" s="313"/>
      <c r="CCV34" s="313"/>
      <c r="CCW34" s="313"/>
      <c r="CCX34" s="313"/>
      <c r="CCY34" s="313"/>
      <c r="CCZ34" s="313"/>
      <c r="CDA34" s="313"/>
      <c r="CDB34" s="313"/>
      <c r="CDC34" s="313"/>
      <c r="CDD34" s="313"/>
      <c r="CDE34" s="313"/>
      <c r="CDF34" s="313"/>
      <c r="CDG34" s="313"/>
      <c r="CDH34" s="313"/>
      <c r="CDI34" s="313"/>
      <c r="CDJ34" s="313"/>
      <c r="CDK34" s="313"/>
      <c r="CDL34" s="313"/>
      <c r="CDM34" s="313"/>
      <c r="CDN34" s="313"/>
      <c r="CDO34" s="313"/>
      <c r="CDP34" s="313"/>
      <c r="CDQ34" s="313"/>
      <c r="CDR34" s="313"/>
      <c r="CDS34" s="313"/>
      <c r="CDT34" s="313"/>
      <c r="CDU34" s="313"/>
      <c r="CDV34" s="313"/>
      <c r="CDW34" s="313"/>
      <c r="CDX34" s="313"/>
      <c r="CDY34" s="313"/>
      <c r="CDZ34" s="313"/>
      <c r="CEA34" s="313"/>
      <c r="CEB34" s="313"/>
      <c r="CEC34" s="313"/>
      <c r="CED34" s="313"/>
      <c r="CEE34" s="313"/>
      <c r="CEF34" s="313"/>
      <c r="CEG34" s="313"/>
      <c r="CEH34" s="313"/>
      <c r="CEI34" s="313"/>
      <c r="CEJ34" s="313"/>
      <c r="CEK34" s="313"/>
      <c r="CEL34" s="313"/>
      <c r="CEM34" s="313"/>
      <c r="CEN34" s="313"/>
      <c r="CEO34" s="313"/>
      <c r="CEP34" s="313"/>
      <c r="CEQ34" s="313"/>
      <c r="CER34" s="313"/>
      <c r="CES34" s="313"/>
      <c r="CET34" s="313"/>
      <c r="CEU34" s="313"/>
      <c r="CEV34" s="313"/>
      <c r="CEW34" s="313"/>
      <c r="CEX34" s="313"/>
      <c r="CEY34" s="313"/>
      <c r="CEZ34" s="313"/>
      <c r="CFA34" s="313"/>
      <c r="CFB34" s="313"/>
      <c r="CFC34" s="313"/>
      <c r="CFD34" s="313"/>
      <c r="CFE34" s="313"/>
      <c r="CFF34" s="313"/>
      <c r="CFG34" s="313"/>
      <c r="CFH34" s="313"/>
      <c r="CFI34" s="313"/>
      <c r="CFJ34" s="313"/>
      <c r="CFK34" s="313"/>
      <c r="CFL34" s="313"/>
      <c r="CFM34" s="313"/>
      <c r="CFN34" s="313"/>
      <c r="CFO34" s="313"/>
      <c r="CFP34" s="313"/>
      <c r="CFQ34" s="313"/>
      <c r="CFR34" s="313"/>
      <c r="CFS34" s="313"/>
      <c r="CFT34" s="313"/>
      <c r="CFU34" s="313"/>
      <c r="CFV34" s="313"/>
      <c r="CFW34" s="313"/>
      <c r="CFX34" s="313"/>
      <c r="CFY34" s="313"/>
      <c r="CFZ34" s="313"/>
      <c r="CGA34" s="313"/>
      <c r="CGB34" s="313"/>
      <c r="CGC34" s="313"/>
      <c r="CGD34" s="313"/>
      <c r="CGE34" s="313"/>
      <c r="CGF34" s="313"/>
      <c r="CGG34" s="313"/>
      <c r="CGH34" s="313"/>
      <c r="CGI34" s="313"/>
      <c r="CGJ34" s="313"/>
      <c r="CGK34" s="313"/>
      <c r="CGL34" s="313"/>
      <c r="CGM34" s="313"/>
      <c r="CGN34" s="313"/>
      <c r="CGO34" s="313"/>
      <c r="CGP34" s="313"/>
      <c r="CGQ34" s="313"/>
      <c r="CGR34" s="313"/>
      <c r="CGS34" s="313"/>
      <c r="CGT34" s="313"/>
      <c r="CGU34" s="313"/>
      <c r="CGV34" s="313"/>
      <c r="CGW34" s="313"/>
      <c r="CGX34" s="313"/>
      <c r="CGY34" s="313"/>
      <c r="CGZ34" s="313"/>
      <c r="CHA34" s="313"/>
      <c r="CHB34" s="313"/>
      <c r="CHC34" s="313"/>
      <c r="CHD34" s="313"/>
      <c r="CHE34" s="313"/>
      <c r="CHF34" s="313"/>
      <c r="CHG34" s="313"/>
      <c r="CHH34" s="313"/>
      <c r="CHI34" s="313"/>
      <c r="CHJ34" s="313"/>
      <c r="CHK34" s="313"/>
      <c r="CHL34" s="313"/>
      <c r="CHM34" s="313"/>
      <c r="CHN34" s="313"/>
      <c r="CHO34" s="313"/>
      <c r="CHP34" s="313"/>
      <c r="CHQ34" s="313"/>
      <c r="CHR34" s="313"/>
      <c r="CHS34" s="313"/>
      <c r="CHT34" s="313"/>
      <c r="CHU34" s="313"/>
      <c r="CHV34" s="313"/>
      <c r="CHW34" s="313"/>
      <c r="CHX34" s="313"/>
      <c r="CHY34" s="313"/>
      <c r="CHZ34" s="313"/>
      <c r="CIA34" s="313"/>
      <c r="CIB34" s="313"/>
      <c r="CIC34" s="313"/>
      <c r="CID34" s="313"/>
      <c r="CIE34" s="313"/>
      <c r="CIF34" s="313"/>
      <c r="CIG34" s="313"/>
      <c r="CIH34" s="313"/>
      <c r="CII34" s="313"/>
      <c r="CIJ34" s="313"/>
      <c r="CIK34" s="313"/>
      <c r="CIL34" s="313"/>
      <c r="CIM34" s="313"/>
      <c r="CIN34" s="313"/>
      <c r="CIO34" s="313"/>
      <c r="CIP34" s="313"/>
      <c r="CIQ34" s="313"/>
      <c r="CIR34" s="313"/>
      <c r="CIS34" s="313"/>
      <c r="CIT34" s="313"/>
      <c r="CIU34" s="313"/>
      <c r="CIV34" s="313"/>
      <c r="CIW34" s="313"/>
      <c r="CIX34" s="313"/>
      <c r="CIY34" s="313"/>
      <c r="CIZ34" s="313"/>
      <c r="CJA34" s="313"/>
      <c r="CJB34" s="313"/>
      <c r="CJC34" s="313"/>
      <c r="CJD34" s="313"/>
      <c r="CJE34" s="313"/>
      <c r="CJF34" s="313"/>
      <c r="CJG34" s="313"/>
      <c r="CJH34" s="313"/>
      <c r="CJI34" s="313"/>
      <c r="CJJ34" s="313"/>
      <c r="CJK34" s="313"/>
      <c r="CJL34" s="313"/>
      <c r="CJM34" s="313"/>
      <c r="CJN34" s="313"/>
      <c r="CJO34" s="313"/>
      <c r="CJP34" s="313"/>
      <c r="CJQ34" s="313"/>
      <c r="CJR34" s="313"/>
      <c r="CJS34" s="313"/>
      <c r="CJT34" s="313"/>
      <c r="CJU34" s="313"/>
      <c r="CJV34" s="313"/>
      <c r="CJW34" s="313"/>
      <c r="CJX34" s="313"/>
      <c r="CJY34" s="313"/>
      <c r="CJZ34" s="313"/>
      <c r="CKA34" s="313"/>
      <c r="CKB34" s="313"/>
      <c r="CKC34" s="313"/>
      <c r="CKD34" s="313"/>
      <c r="CKE34" s="313"/>
      <c r="CKF34" s="313"/>
      <c r="CKG34" s="313"/>
      <c r="CKH34" s="313"/>
      <c r="CKI34" s="313"/>
      <c r="CKJ34" s="313"/>
      <c r="CKK34" s="313"/>
      <c r="CKL34" s="313"/>
      <c r="CKM34" s="313"/>
      <c r="CKN34" s="313"/>
      <c r="CKO34" s="313"/>
      <c r="CKP34" s="313"/>
      <c r="CKQ34" s="313"/>
      <c r="CKR34" s="313"/>
      <c r="CKS34" s="313"/>
      <c r="CKT34" s="313"/>
      <c r="CKU34" s="313"/>
      <c r="CKV34" s="313"/>
      <c r="CKW34" s="313"/>
      <c r="CKX34" s="313"/>
      <c r="CKY34" s="313"/>
      <c r="CKZ34" s="313"/>
      <c r="CLA34" s="313"/>
      <c r="CLB34" s="313"/>
      <c r="CLC34" s="313"/>
      <c r="CLD34" s="313"/>
      <c r="CLE34" s="313"/>
      <c r="CLF34" s="313"/>
      <c r="CLG34" s="313"/>
      <c r="CLH34" s="313"/>
      <c r="CLI34" s="313"/>
      <c r="CLJ34" s="313"/>
      <c r="CLK34" s="313"/>
      <c r="CLL34" s="313"/>
      <c r="CLM34" s="313"/>
      <c r="CLN34" s="313"/>
      <c r="CLO34" s="313"/>
      <c r="CLP34" s="313"/>
      <c r="CLQ34" s="313"/>
      <c r="CLR34" s="313"/>
      <c r="CLS34" s="313"/>
      <c r="CLT34" s="313"/>
      <c r="CLU34" s="313"/>
      <c r="CLV34" s="313"/>
      <c r="CLW34" s="313"/>
      <c r="CLX34" s="313"/>
      <c r="CLY34" s="313"/>
      <c r="CLZ34" s="313"/>
      <c r="CMA34" s="313"/>
      <c r="CMB34" s="313"/>
      <c r="CMC34" s="313"/>
      <c r="CMD34" s="313"/>
      <c r="CME34" s="313"/>
      <c r="CMF34" s="313"/>
      <c r="CMG34" s="313"/>
      <c r="CMH34" s="313"/>
      <c r="CMI34" s="313"/>
      <c r="CMJ34" s="313"/>
      <c r="CMK34" s="313"/>
      <c r="CML34" s="313"/>
      <c r="CMM34" s="313"/>
      <c r="CMN34" s="313"/>
      <c r="CMO34" s="313"/>
      <c r="CMP34" s="313"/>
      <c r="CMQ34" s="313"/>
      <c r="CMR34" s="313"/>
      <c r="CMS34" s="313"/>
      <c r="CMT34" s="313"/>
      <c r="CMU34" s="313"/>
      <c r="CMV34" s="313"/>
      <c r="CMW34" s="313"/>
      <c r="CMX34" s="313"/>
      <c r="CMY34" s="313"/>
      <c r="CMZ34" s="313"/>
      <c r="CNA34" s="313"/>
      <c r="CNB34" s="313"/>
      <c r="CNC34" s="313"/>
      <c r="CND34" s="313"/>
      <c r="CNE34" s="313"/>
      <c r="CNF34" s="313"/>
      <c r="CNG34" s="313"/>
      <c r="CNH34" s="313"/>
      <c r="CNI34" s="313"/>
      <c r="CNJ34" s="313"/>
      <c r="CNK34" s="313"/>
      <c r="CNL34" s="313"/>
      <c r="CNM34" s="313"/>
      <c r="CNN34" s="313"/>
      <c r="CNO34" s="313"/>
      <c r="CNP34" s="313"/>
      <c r="CNQ34" s="313"/>
      <c r="CNR34" s="313"/>
      <c r="CNS34" s="313"/>
      <c r="CNT34" s="313"/>
      <c r="CNU34" s="313"/>
      <c r="CNV34" s="313"/>
      <c r="CNW34" s="313"/>
      <c r="CNX34" s="313"/>
      <c r="CNY34" s="313"/>
      <c r="CNZ34" s="313"/>
      <c r="COA34" s="313"/>
      <c r="COB34" s="313"/>
      <c r="COC34" s="313"/>
      <c r="COD34" s="313"/>
      <c r="COE34" s="313"/>
      <c r="COF34" s="313"/>
      <c r="COG34" s="313"/>
      <c r="COH34" s="313"/>
      <c r="COI34" s="313"/>
      <c r="COJ34" s="313"/>
      <c r="COK34" s="313"/>
      <c r="COL34" s="313"/>
      <c r="COM34" s="313"/>
      <c r="CON34" s="313"/>
      <c r="COO34" s="313"/>
      <c r="COP34" s="313"/>
      <c r="COQ34" s="313"/>
      <c r="COR34" s="313"/>
      <c r="COS34" s="313"/>
      <c r="COT34" s="313"/>
      <c r="COU34" s="313"/>
      <c r="COV34" s="313"/>
      <c r="COW34" s="313"/>
      <c r="COX34" s="313"/>
      <c r="COY34" s="313"/>
      <c r="COZ34" s="313"/>
      <c r="CPA34" s="313"/>
      <c r="CPB34" s="313"/>
      <c r="CPC34" s="313"/>
      <c r="CPD34" s="313"/>
      <c r="CPE34" s="313"/>
      <c r="CPF34" s="313"/>
      <c r="CPG34" s="313"/>
      <c r="CPH34" s="313"/>
      <c r="CPI34" s="313"/>
      <c r="CPJ34" s="313"/>
      <c r="CPK34" s="313"/>
      <c r="CPL34" s="313"/>
      <c r="CPM34" s="313"/>
      <c r="CPN34" s="313"/>
      <c r="CPO34" s="313"/>
      <c r="CPP34" s="313"/>
      <c r="CPQ34" s="313"/>
      <c r="CPR34" s="313"/>
      <c r="CPS34" s="313"/>
      <c r="CPT34" s="313"/>
      <c r="CPU34" s="313"/>
      <c r="CPV34" s="313"/>
      <c r="CPW34" s="313"/>
      <c r="CPX34" s="313"/>
      <c r="CPY34" s="313"/>
      <c r="CPZ34" s="313"/>
      <c r="CQA34" s="313"/>
      <c r="CQB34" s="313"/>
      <c r="CQC34" s="313"/>
      <c r="CQD34" s="313"/>
      <c r="CQE34" s="313"/>
      <c r="CQF34" s="313"/>
      <c r="CQG34" s="313"/>
      <c r="CQH34" s="313"/>
      <c r="CQI34" s="313"/>
      <c r="CQJ34" s="313"/>
      <c r="CQK34" s="313"/>
      <c r="CQL34" s="313"/>
      <c r="CQM34" s="313"/>
      <c r="CQN34" s="313"/>
      <c r="CQO34" s="313"/>
      <c r="CQP34" s="313"/>
      <c r="CQQ34" s="313"/>
      <c r="CQR34" s="313"/>
      <c r="CQS34" s="313"/>
      <c r="CQT34" s="313"/>
      <c r="CQU34" s="313"/>
      <c r="CQV34" s="313"/>
      <c r="CQW34" s="313"/>
      <c r="CQX34" s="313"/>
      <c r="CQY34" s="313"/>
      <c r="CQZ34" s="313"/>
      <c r="CRA34" s="313"/>
      <c r="CRB34" s="313"/>
      <c r="CRC34" s="313"/>
      <c r="CRD34" s="313"/>
      <c r="CRE34" s="313"/>
      <c r="CRF34" s="313"/>
      <c r="CRG34" s="313"/>
      <c r="CRH34" s="313"/>
      <c r="CRI34" s="313"/>
      <c r="CRJ34" s="313"/>
      <c r="CRK34" s="313"/>
      <c r="CRL34" s="313"/>
      <c r="CRM34" s="313"/>
      <c r="CRN34" s="313"/>
      <c r="CRO34" s="313"/>
      <c r="CRP34" s="313"/>
      <c r="CRQ34" s="313"/>
      <c r="CRR34" s="313"/>
      <c r="CRS34" s="313"/>
      <c r="CRT34" s="313"/>
      <c r="CRU34" s="313"/>
      <c r="CRV34" s="313"/>
      <c r="CRW34" s="313"/>
      <c r="CRX34" s="313"/>
      <c r="CRY34" s="313"/>
      <c r="CRZ34" s="313"/>
      <c r="CSA34" s="313"/>
      <c r="CSB34" s="313"/>
      <c r="CSC34" s="313"/>
      <c r="CSD34" s="313"/>
      <c r="CSE34" s="313"/>
      <c r="CSF34" s="313"/>
      <c r="CSG34" s="313"/>
      <c r="CSH34" s="313"/>
      <c r="CSI34" s="313"/>
      <c r="CSJ34" s="313"/>
      <c r="CSK34" s="313"/>
      <c r="CSL34" s="313"/>
      <c r="CSM34" s="313"/>
      <c r="CSN34" s="313"/>
      <c r="CSO34" s="313"/>
      <c r="CSP34" s="313"/>
      <c r="CSQ34" s="313"/>
      <c r="CSR34" s="313"/>
      <c r="CSS34" s="313"/>
      <c r="CST34" s="313"/>
      <c r="CSU34" s="313"/>
      <c r="CSV34" s="313"/>
      <c r="CSW34" s="313"/>
      <c r="CSX34" s="313"/>
      <c r="CSY34" s="313"/>
      <c r="CSZ34" s="313"/>
      <c r="CTA34" s="313"/>
      <c r="CTB34" s="313"/>
      <c r="CTC34" s="313"/>
      <c r="CTD34" s="313"/>
      <c r="CTE34" s="313"/>
      <c r="CTF34" s="313"/>
      <c r="CTG34" s="313"/>
      <c r="CTH34" s="313"/>
      <c r="CTI34" s="313"/>
      <c r="CTJ34" s="313"/>
      <c r="CTK34" s="313"/>
      <c r="CTL34" s="313"/>
      <c r="CTM34" s="313"/>
      <c r="CTN34" s="313"/>
      <c r="CTO34" s="313"/>
      <c r="CTP34" s="313"/>
      <c r="CTQ34" s="313"/>
      <c r="CTR34" s="313"/>
      <c r="CTS34" s="313"/>
      <c r="CTT34" s="313"/>
      <c r="CTU34" s="313"/>
      <c r="CTV34" s="313"/>
      <c r="CTW34" s="313"/>
      <c r="CTX34" s="313"/>
      <c r="CTY34" s="313"/>
      <c r="CTZ34" s="313"/>
      <c r="CUA34" s="313"/>
      <c r="CUB34" s="313"/>
      <c r="CUC34" s="313"/>
      <c r="CUD34" s="313"/>
      <c r="CUE34" s="313"/>
      <c r="CUF34" s="313"/>
      <c r="CUG34" s="313"/>
      <c r="CUH34" s="313"/>
      <c r="CUI34" s="313"/>
      <c r="CUJ34" s="313"/>
      <c r="CUK34" s="313"/>
      <c r="CUL34" s="313"/>
      <c r="CUM34" s="313"/>
      <c r="CUN34" s="313"/>
      <c r="CUO34" s="313"/>
      <c r="CUP34" s="313"/>
      <c r="CUQ34" s="313"/>
      <c r="CUR34" s="313"/>
      <c r="CUS34" s="313"/>
      <c r="CUT34" s="313"/>
      <c r="CUU34" s="313"/>
      <c r="CUV34" s="313"/>
      <c r="CUW34" s="313"/>
      <c r="CUX34" s="313"/>
      <c r="CUY34" s="313"/>
      <c r="CUZ34" s="313"/>
      <c r="CVA34" s="313"/>
      <c r="CVB34" s="313"/>
      <c r="CVC34" s="313"/>
      <c r="CVD34" s="313"/>
      <c r="CVE34" s="313"/>
      <c r="CVF34" s="313"/>
      <c r="CVG34" s="313"/>
      <c r="CVH34" s="313"/>
      <c r="CVI34" s="313"/>
      <c r="CVJ34" s="313"/>
      <c r="CVK34" s="313"/>
      <c r="CVL34" s="313"/>
      <c r="CVM34" s="313"/>
      <c r="CVN34" s="313"/>
      <c r="CVO34" s="313"/>
      <c r="CVP34" s="313"/>
      <c r="CVQ34" s="313"/>
      <c r="CVR34" s="313"/>
      <c r="CVS34" s="313"/>
      <c r="CVT34" s="313"/>
      <c r="CVU34" s="313"/>
      <c r="CVV34" s="313"/>
      <c r="CVW34" s="313"/>
      <c r="CVX34" s="313"/>
      <c r="CVY34" s="313"/>
      <c r="CVZ34" s="313"/>
      <c r="CWA34" s="313"/>
      <c r="CWB34" s="313"/>
      <c r="CWC34" s="313"/>
      <c r="CWD34" s="313"/>
      <c r="CWE34" s="313"/>
      <c r="CWF34" s="313"/>
      <c r="CWG34" s="313"/>
      <c r="CWH34" s="313"/>
      <c r="CWI34" s="313"/>
      <c r="CWJ34" s="313"/>
      <c r="CWK34" s="313"/>
      <c r="CWL34" s="313"/>
      <c r="CWM34" s="313"/>
      <c r="CWN34" s="313"/>
      <c r="CWO34" s="313"/>
      <c r="CWP34" s="313"/>
      <c r="CWQ34" s="313"/>
      <c r="CWR34" s="313"/>
      <c r="CWS34" s="313"/>
      <c r="CWT34" s="313"/>
      <c r="CWU34" s="313"/>
      <c r="CWV34" s="313"/>
      <c r="CWW34" s="313"/>
      <c r="CWX34" s="313"/>
      <c r="CWY34" s="313"/>
      <c r="CWZ34" s="313"/>
      <c r="CXA34" s="313"/>
      <c r="CXB34" s="313"/>
      <c r="CXC34" s="313"/>
      <c r="CXD34" s="313"/>
      <c r="CXE34" s="313"/>
      <c r="CXF34" s="313"/>
      <c r="CXG34" s="313"/>
      <c r="CXH34" s="313"/>
      <c r="CXI34" s="313"/>
      <c r="CXJ34" s="313"/>
      <c r="CXK34" s="313"/>
      <c r="CXL34" s="313"/>
      <c r="CXM34" s="313"/>
      <c r="CXN34" s="313"/>
      <c r="CXO34" s="313"/>
      <c r="CXP34" s="313"/>
      <c r="CXQ34" s="313"/>
      <c r="CXR34" s="313"/>
      <c r="CXS34" s="313"/>
      <c r="CXT34" s="313"/>
      <c r="CXU34" s="313"/>
      <c r="CXV34" s="313"/>
      <c r="CXW34" s="313"/>
      <c r="CXX34" s="313"/>
      <c r="CXY34" s="313"/>
      <c r="CXZ34" s="313"/>
      <c r="CYA34" s="313"/>
      <c r="CYB34" s="313"/>
      <c r="CYC34" s="313"/>
      <c r="CYD34" s="313"/>
      <c r="CYE34" s="313"/>
      <c r="CYF34" s="313"/>
      <c r="CYG34" s="313"/>
      <c r="CYH34" s="313"/>
      <c r="CYI34" s="313"/>
      <c r="CYJ34" s="313"/>
      <c r="CYK34" s="313"/>
      <c r="CYL34" s="313"/>
      <c r="CYM34" s="313"/>
      <c r="CYN34" s="313"/>
      <c r="CYO34" s="313"/>
      <c r="CYP34" s="313"/>
      <c r="CYQ34" s="313"/>
      <c r="CYR34" s="313"/>
      <c r="CYS34" s="313"/>
      <c r="CYT34" s="313"/>
      <c r="CYU34" s="313"/>
      <c r="CYV34" s="313"/>
      <c r="CYW34" s="313"/>
      <c r="CYX34" s="313"/>
      <c r="CYY34" s="313"/>
      <c r="CYZ34" s="313"/>
      <c r="CZA34" s="313"/>
      <c r="CZB34" s="313"/>
      <c r="CZC34" s="313"/>
      <c r="CZD34" s="313"/>
      <c r="CZE34" s="313"/>
      <c r="CZF34" s="313"/>
      <c r="CZG34" s="313"/>
      <c r="CZH34" s="313"/>
      <c r="CZI34" s="313"/>
      <c r="CZJ34" s="313"/>
      <c r="CZK34" s="313"/>
      <c r="CZL34" s="313"/>
      <c r="CZM34" s="313"/>
      <c r="CZN34" s="313"/>
      <c r="CZO34" s="313"/>
      <c r="CZP34" s="313"/>
      <c r="CZQ34" s="313"/>
      <c r="CZR34" s="313"/>
      <c r="CZS34" s="313"/>
      <c r="CZT34" s="313"/>
      <c r="CZU34" s="313"/>
      <c r="CZV34" s="313"/>
      <c r="CZW34" s="313"/>
      <c r="CZX34" s="313"/>
      <c r="CZY34" s="313"/>
      <c r="CZZ34" s="313"/>
      <c r="DAA34" s="313"/>
      <c r="DAB34" s="313"/>
      <c r="DAC34" s="313"/>
      <c r="DAD34" s="313"/>
      <c r="DAE34" s="313"/>
      <c r="DAF34" s="313"/>
      <c r="DAG34" s="313"/>
      <c r="DAH34" s="313"/>
      <c r="DAI34" s="313"/>
      <c r="DAJ34" s="313"/>
      <c r="DAK34" s="313"/>
      <c r="DAL34" s="313"/>
      <c r="DAM34" s="313"/>
      <c r="DAN34" s="313"/>
      <c r="DAO34" s="313"/>
      <c r="DAP34" s="313"/>
      <c r="DAQ34" s="313"/>
      <c r="DAR34" s="313"/>
      <c r="DAS34" s="313"/>
      <c r="DAT34" s="313"/>
      <c r="DAU34" s="313"/>
      <c r="DAV34" s="313"/>
      <c r="DAW34" s="313"/>
      <c r="DAX34" s="313"/>
      <c r="DAY34" s="313"/>
      <c r="DAZ34" s="313"/>
      <c r="DBA34" s="313"/>
      <c r="DBB34" s="313"/>
      <c r="DBC34" s="313"/>
      <c r="DBD34" s="313"/>
      <c r="DBE34" s="313"/>
      <c r="DBF34" s="313"/>
      <c r="DBG34" s="313"/>
      <c r="DBH34" s="313"/>
      <c r="DBI34" s="313"/>
      <c r="DBJ34" s="313"/>
      <c r="DBK34" s="313"/>
      <c r="DBL34" s="313"/>
      <c r="DBM34" s="313"/>
      <c r="DBN34" s="313"/>
      <c r="DBO34" s="313"/>
      <c r="DBP34" s="313"/>
      <c r="DBQ34" s="313"/>
      <c r="DBR34" s="313"/>
      <c r="DBS34" s="313"/>
      <c r="DBT34" s="313"/>
      <c r="DBU34" s="313"/>
      <c r="DBV34" s="313"/>
      <c r="DBW34" s="313"/>
      <c r="DBX34" s="313"/>
      <c r="DBY34" s="313"/>
      <c r="DBZ34" s="313"/>
      <c r="DCA34" s="313"/>
      <c r="DCB34" s="313"/>
      <c r="DCC34" s="313"/>
      <c r="DCD34" s="313"/>
      <c r="DCE34" s="313"/>
      <c r="DCF34" s="313"/>
      <c r="DCG34" s="313"/>
      <c r="DCH34" s="313"/>
      <c r="DCI34" s="313"/>
      <c r="DCJ34" s="313"/>
      <c r="DCK34" s="313"/>
      <c r="DCL34" s="313"/>
      <c r="DCM34" s="313"/>
      <c r="DCN34" s="313"/>
      <c r="DCO34" s="313"/>
      <c r="DCP34" s="313"/>
      <c r="DCQ34" s="313"/>
      <c r="DCR34" s="313"/>
      <c r="DCS34" s="313"/>
      <c r="DCT34" s="313"/>
      <c r="DCU34" s="313"/>
      <c r="DCV34" s="313"/>
      <c r="DCW34" s="313"/>
      <c r="DCX34" s="313"/>
      <c r="DCY34" s="313"/>
      <c r="DCZ34" s="313"/>
      <c r="DDA34" s="313"/>
      <c r="DDB34" s="313"/>
      <c r="DDC34" s="313"/>
      <c r="DDD34" s="313"/>
      <c r="DDE34" s="313"/>
      <c r="DDF34" s="313"/>
      <c r="DDG34" s="313"/>
      <c r="DDH34" s="313"/>
      <c r="DDI34" s="313"/>
      <c r="DDJ34" s="313"/>
      <c r="DDK34" s="313"/>
      <c r="DDL34" s="313"/>
      <c r="DDM34" s="313"/>
      <c r="DDN34" s="313"/>
      <c r="DDO34" s="313"/>
      <c r="DDP34" s="313"/>
      <c r="DDQ34" s="313"/>
      <c r="DDR34" s="313"/>
      <c r="DDS34" s="313"/>
      <c r="DDT34" s="313"/>
      <c r="DDU34" s="313"/>
      <c r="DDV34" s="313"/>
      <c r="DDW34" s="313"/>
      <c r="DDX34" s="313"/>
      <c r="DDY34" s="313"/>
      <c r="DDZ34" s="313"/>
      <c r="DEA34" s="313"/>
      <c r="DEB34" s="313"/>
      <c r="DEC34" s="313"/>
      <c r="DED34" s="313"/>
      <c r="DEE34" s="313"/>
      <c r="DEF34" s="313"/>
      <c r="DEG34" s="313"/>
      <c r="DEH34" s="313"/>
      <c r="DEI34" s="313"/>
      <c r="DEJ34" s="313"/>
      <c r="DEK34" s="313"/>
      <c r="DEL34" s="313"/>
      <c r="DEM34" s="313"/>
      <c r="DEN34" s="313"/>
      <c r="DEO34" s="313"/>
      <c r="DEP34" s="313"/>
      <c r="DEQ34" s="313"/>
      <c r="DER34" s="313"/>
      <c r="DES34" s="313"/>
      <c r="DET34" s="313"/>
      <c r="DEU34" s="313"/>
      <c r="DEV34" s="313"/>
      <c r="DEW34" s="313"/>
      <c r="DEX34" s="313"/>
      <c r="DEY34" s="313"/>
      <c r="DEZ34" s="313"/>
      <c r="DFA34" s="313"/>
      <c r="DFB34" s="313"/>
      <c r="DFC34" s="313"/>
      <c r="DFD34" s="313"/>
      <c r="DFE34" s="313"/>
      <c r="DFF34" s="313"/>
      <c r="DFG34" s="313"/>
      <c r="DFH34" s="313"/>
      <c r="DFI34" s="313"/>
      <c r="DFJ34" s="313"/>
      <c r="DFK34" s="313"/>
      <c r="DFL34" s="313"/>
      <c r="DFM34" s="313"/>
      <c r="DFN34" s="313"/>
      <c r="DFO34" s="313"/>
      <c r="DFP34" s="313"/>
      <c r="DFQ34" s="313"/>
      <c r="DFR34" s="313"/>
      <c r="DFS34" s="313"/>
      <c r="DFT34" s="313"/>
      <c r="DFU34" s="313"/>
      <c r="DFV34" s="313"/>
      <c r="DFW34" s="313"/>
      <c r="DFX34" s="313"/>
      <c r="DFY34" s="313"/>
      <c r="DFZ34" s="313"/>
      <c r="DGA34" s="313"/>
      <c r="DGB34" s="313"/>
      <c r="DGC34" s="313"/>
      <c r="DGD34" s="313"/>
      <c r="DGE34" s="313"/>
      <c r="DGF34" s="313"/>
      <c r="DGG34" s="313"/>
      <c r="DGH34" s="313"/>
      <c r="DGI34" s="313"/>
      <c r="DGJ34" s="313"/>
      <c r="DGK34" s="313"/>
      <c r="DGL34" s="313"/>
      <c r="DGM34" s="313"/>
      <c r="DGN34" s="313"/>
      <c r="DGO34" s="313"/>
      <c r="DGP34" s="313"/>
      <c r="DGQ34" s="313"/>
      <c r="DGR34" s="313"/>
      <c r="DGS34" s="313"/>
      <c r="DGT34" s="313"/>
      <c r="DGU34" s="313"/>
      <c r="DGV34" s="313"/>
      <c r="DGW34" s="313"/>
      <c r="DGX34" s="313"/>
      <c r="DGY34" s="313"/>
      <c r="DGZ34" s="313"/>
      <c r="DHA34" s="313"/>
      <c r="DHB34" s="313"/>
      <c r="DHC34" s="313"/>
      <c r="DHD34" s="313"/>
      <c r="DHE34" s="313"/>
      <c r="DHF34" s="313"/>
      <c r="DHG34" s="313"/>
      <c r="DHH34" s="313"/>
      <c r="DHI34" s="313"/>
      <c r="DHJ34" s="313"/>
      <c r="DHK34" s="313"/>
      <c r="DHL34" s="313"/>
      <c r="DHM34" s="313"/>
      <c r="DHN34" s="313"/>
      <c r="DHO34" s="313"/>
      <c r="DHP34" s="313"/>
      <c r="DHQ34" s="313"/>
      <c r="DHR34" s="313"/>
      <c r="DHS34" s="313"/>
      <c r="DHT34" s="313"/>
      <c r="DHU34" s="313"/>
      <c r="DHV34" s="313"/>
      <c r="DHW34" s="313"/>
      <c r="DHX34" s="313"/>
      <c r="DHY34" s="313"/>
      <c r="DHZ34" s="313"/>
      <c r="DIA34" s="313"/>
      <c r="DIB34" s="313"/>
      <c r="DIC34" s="313"/>
      <c r="DID34" s="313"/>
      <c r="DIE34" s="313"/>
      <c r="DIF34" s="313"/>
      <c r="DIG34" s="313"/>
      <c r="DIH34" s="313"/>
      <c r="DII34" s="313"/>
      <c r="DIJ34" s="313"/>
      <c r="DIK34" s="313"/>
      <c r="DIL34" s="313"/>
      <c r="DIM34" s="313"/>
      <c r="DIN34" s="313"/>
      <c r="DIO34" s="313"/>
      <c r="DIP34" s="313"/>
      <c r="DIQ34" s="313"/>
      <c r="DIR34" s="313"/>
      <c r="DIS34" s="313"/>
      <c r="DIT34" s="313"/>
      <c r="DIU34" s="313"/>
      <c r="DIV34" s="313"/>
      <c r="DIW34" s="313"/>
      <c r="DIX34" s="313"/>
      <c r="DIY34" s="313"/>
      <c r="DIZ34" s="313"/>
      <c r="DJA34" s="313"/>
      <c r="DJB34" s="313"/>
      <c r="DJC34" s="313"/>
      <c r="DJD34" s="313"/>
      <c r="DJE34" s="313"/>
      <c r="DJF34" s="313"/>
      <c r="DJG34" s="313"/>
      <c r="DJH34" s="313"/>
      <c r="DJI34" s="313"/>
      <c r="DJJ34" s="313"/>
      <c r="DJK34" s="313"/>
      <c r="DJL34" s="313"/>
      <c r="DJM34" s="313"/>
      <c r="DJN34" s="313"/>
      <c r="DJO34" s="313"/>
      <c r="DJP34" s="313"/>
      <c r="DJQ34" s="313"/>
      <c r="DJR34" s="313"/>
      <c r="DJS34" s="313"/>
      <c r="DJT34" s="313"/>
      <c r="DJU34" s="313"/>
      <c r="DJV34" s="313"/>
      <c r="DJW34" s="313"/>
      <c r="DJX34" s="313"/>
      <c r="DJY34" s="313"/>
      <c r="DJZ34" s="313"/>
      <c r="DKA34" s="313"/>
      <c r="DKB34" s="313"/>
      <c r="DKC34" s="313"/>
      <c r="DKD34" s="313"/>
      <c r="DKE34" s="313"/>
      <c r="DKF34" s="313"/>
      <c r="DKG34" s="313"/>
      <c r="DKH34" s="313"/>
      <c r="DKI34" s="313"/>
      <c r="DKJ34" s="313"/>
      <c r="DKK34" s="313"/>
      <c r="DKL34" s="313"/>
      <c r="DKM34" s="313"/>
      <c r="DKN34" s="313"/>
      <c r="DKO34" s="313"/>
      <c r="DKP34" s="313"/>
      <c r="DKQ34" s="313"/>
      <c r="DKR34" s="313"/>
      <c r="DKS34" s="313"/>
      <c r="DKT34" s="313"/>
      <c r="DKU34" s="313"/>
      <c r="DKV34" s="313"/>
      <c r="DKW34" s="313"/>
      <c r="DKX34" s="313"/>
      <c r="DKY34" s="313"/>
      <c r="DKZ34" s="313"/>
      <c r="DLA34" s="313"/>
      <c r="DLB34" s="313"/>
      <c r="DLC34" s="313"/>
      <c r="DLD34" s="313"/>
      <c r="DLE34" s="313"/>
      <c r="DLF34" s="313"/>
      <c r="DLG34" s="313"/>
      <c r="DLH34" s="313"/>
      <c r="DLI34" s="313"/>
      <c r="DLJ34" s="313"/>
      <c r="DLK34" s="313"/>
      <c r="DLL34" s="313"/>
      <c r="DLM34" s="313"/>
      <c r="DLN34" s="313"/>
      <c r="DLO34" s="313"/>
      <c r="DLP34" s="313"/>
      <c r="DLQ34" s="313"/>
      <c r="DLR34" s="313"/>
      <c r="DLS34" s="313"/>
      <c r="DLT34" s="313"/>
      <c r="DLU34" s="313"/>
      <c r="DLV34" s="313"/>
      <c r="DLW34" s="313"/>
      <c r="DLX34" s="313"/>
      <c r="DLY34" s="313"/>
      <c r="DLZ34" s="313"/>
      <c r="DMA34" s="313"/>
      <c r="DMB34" s="313"/>
      <c r="DMC34" s="313"/>
      <c r="DMD34" s="313"/>
      <c r="DME34" s="313"/>
      <c r="DMF34" s="313"/>
      <c r="DMG34" s="313"/>
      <c r="DMH34" s="313"/>
      <c r="DMI34" s="313"/>
      <c r="DMJ34" s="313"/>
      <c r="DMK34" s="313"/>
      <c r="DML34" s="313"/>
      <c r="DMM34" s="313"/>
      <c r="DMN34" s="313"/>
      <c r="DMO34" s="313"/>
      <c r="DMP34" s="313"/>
      <c r="DMQ34" s="313"/>
      <c r="DMR34" s="313"/>
      <c r="DMS34" s="313"/>
      <c r="DMT34" s="313"/>
      <c r="DMU34" s="313"/>
      <c r="DMV34" s="313"/>
      <c r="DMW34" s="313"/>
      <c r="DMX34" s="313"/>
      <c r="DMY34" s="313"/>
      <c r="DMZ34" s="313"/>
      <c r="DNA34" s="313"/>
      <c r="DNB34" s="313"/>
      <c r="DNC34" s="313"/>
      <c r="DND34" s="313"/>
      <c r="DNE34" s="313"/>
      <c r="DNF34" s="313"/>
      <c r="DNG34" s="313"/>
      <c r="DNH34" s="313"/>
      <c r="DNI34" s="313"/>
      <c r="DNJ34" s="313"/>
      <c r="DNK34" s="313"/>
      <c r="DNL34" s="313"/>
      <c r="DNM34" s="313"/>
      <c r="DNN34" s="313"/>
      <c r="DNO34" s="313"/>
      <c r="DNP34" s="313"/>
      <c r="DNQ34" s="313"/>
      <c r="DNR34" s="313"/>
      <c r="DNS34" s="313"/>
      <c r="DNT34" s="313"/>
      <c r="DNU34" s="313"/>
      <c r="DNV34" s="313"/>
      <c r="DNW34" s="313"/>
      <c r="DNX34" s="313"/>
      <c r="DNY34" s="313"/>
      <c r="DNZ34" s="313"/>
      <c r="DOA34" s="313"/>
      <c r="DOB34" s="313"/>
      <c r="DOC34" s="313"/>
      <c r="DOD34" s="313"/>
      <c r="DOE34" s="313"/>
      <c r="DOF34" s="313"/>
      <c r="DOG34" s="313"/>
      <c r="DOH34" s="313"/>
      <c r="DOI34" s="313"/>
      <c r="DOJ34" s="313"/>
      <c r="DOK34" s="313"/>
      <c r="DOL34" s="313"/>
      <c r="DOM34" s="313"/>
      <c r="DON34" s="313"/>
      <c r="DOO34" s="313"/>
      <c r="DOP34" s="313"/>
      <c r="DOQ34" s="313"/>
      <c r="DOR34" s="313"/>
      <c r="DOS34" s="313"/>
      <c r="DOT34" s="313"/>
      <c r="DOU34" s="313"/>
      <c r="DOV34" s="313"/>
      <c r="DOW34" s="313"/>
      <c r="DOX34" s="313"/>
      <c r="DOY34" s="313"/>
      <c r="DOZ34" s="313"/>
      <c r="DPA34" s="313"/>
      <c r="DPB34" s="313"/>
      <c r="DPC34" s="313"/>
      <c r="DPD34" s="313"/>
      <c r="DPE34" s="313"/>
      <c r="DPF34" s="313"/>
      <c r="DPG34" s="313"/>
      <c r="DPH34" s="313"/>
      <c r="DPI34" s="313"/>
      <c r="DPJ34" s="313"/>
      <c r="DPK34" s="313"/>
      <c r="DPL34" s="313"/>
      <c r="DPM34" s="313"/>
      <c r="DPN34" s="313"/>
      <c r="DPO34" s="313"/>
      <c r="DPP34" s="313"/>
      <c r="DPQ34" s="313"/>
      <c r="DPR34" s="313"/>
      <c r="DPS34" s="313"/>
      <c r="DPT34" s="313"/>
      <c r="DPU34" s="313"/>
      <c r="DPV34" s="313"/>
      <c r="DPW34" s="313"/>
      <c r="DPX34" s="313"/>
      <c r="DPY34" s="313"/>
      <c r="DPZ34" s="313"/>
      <c r="DQA34" s="313"/>
      <c r="DQB34" s="313"/>
      <c r="DQC34" s="313"/>
      <c r="DQD34" s="313"/>
      <c r="DQE34" s="313"/>
      <c r="DQF34" s="313"/>
      <c r="DQG34" s="313"/>
      <c r="DQH34" s="313"/>
      <c r="DQI34" s="313"/>
      <c r="DQJ34" s="313"/>
      <c r="DQK34" s="313"/>
      <c r="DQL34" s="313"/>
      <c r="DQM34" s="313"/>
      <c r="DQN34" s="313"/>
      <c r="DQO34" s="313"/>
      <c r="DQP34" s="313"/>
      <c r="DQQ34" s="313"/>
      <c r="DQR34" s="313"/>
      <c r="DQS34" s="313"/>
      <c r="DQT34" s="313"/>
      <c r="DQU34" s="313"/>
      <c r="DQV34" s="313"/>
      <c r="DQW34" s="313"/>
      <c r="DQX34" s="313"/>
      <c r="DQY34" s="313"/>
      <c r="DQZ34" s="313"/>
      <c r="DRA34" s="313"/>
      <c r="DRB34" s="313"/>
      <c r="DRC34" s="313"/>
      <c r="DRD34" s="313"/>
      <c r="DRE34" s="313"/>
      <c r="DRF34" s="313"/>
      <c r="DRG34" s="313"/>
      <c r="DRH34" s="313"/>
      <c r="DRI34" s="313"/>
      <c r="DRJ34" s="313"/>
      <c r="DRK34" s="313"/>
      <c r="DRL34" s="313"/>
      <c r="DRM34" s="313"/>
      <c r="DRN34" s="313"/>
      <c r="DRO34" s="313"/>
      <c r="DRP34" s="313"/>
      <c r="DRQ34" s="313"/>
      <c r="DRR34" s="313"/>
      <c r="DRS34" s="313"/>
      <c r="DRT34" s="313"/>
      <c r="DRU34" s="313"/>
      <c r="DRV34" s="313"/>
      <c r="DRW34" s="313"/>
      <c r="DRX34" s="313"/>
      <c r="DRY34" s="313"/>
      <c r="DRZ34" s="313"/>
      <c r="DSA34" s="313"/>
      <c r="DSB34" s="313"/>
      <c r="DSC34" s="313"/>
      <c r="DSD34" s="313"/>
      <c r="DSE34" s="313"/>
      <c r="DSF34" s="313"/>
      <c r="DSG34" s="313"/>
      <c r="DSH34" s="313"/>
      <c r="DSI34" s="313"/>
      <c r="DSJ34" s="313"/>
      <c r="DSK34" s="313"/>
      <c r="DSL34" s="313"/>
      <c r="DSM34" s="313"/>
      <c r="DSN34" s="313"/>
      <c r="DSO34" s="313"/>
      <c r="DSP34" s="313"/>
      <c r="DSQ34" s="313"/>
      <c r="DSR34" s="313"/>
      <c r="DSS34" s="313"/>
      <c r="DST34" s="313"/>
      <c r="DSU34" s="313"/>
      <c r="DSV34" s="313"/>
      <c r="DSW34" s="313"/>
      <c r="DSX34" s="313"/>
      <c r="DSY34" s="313"/>
      <c r="DSZ34" s="313"/>
      <c r="DTA34" s="313"/>
      <c r="DTB34" s="313"/>
      <c r="DTC34" s="313"/>
      <c r="DTD34" s="313"/>
      <c r="DTE34" s="313"/>
      <c r="DTF34" s="313"/>
      <c r="DTG34" s="313"/>
      <c r="DTH34" s="313"/>
      <c r="DTI34" s="313"/>
      <c r="DTJ34" s="313"/>
      <c r="DTK34" s="313"/>
      <c r="DTL34" s="313"/>
      <c r="DTM34" s="313"/>
      <c r="DTN34" s="313"/>
      <c r="DTO34" s="313"/>
      <c r="DTP34" s="313"/>
      <c r="DTQ34" s="313"/>
      <c r="DTR34" s="313"/>
      <c r="DTS34" s="313"/>
      <c r="DTT34" s="313"/>
      <c r="DTU34" s="313"/>
      <c r="DTV34" s="313"/>
      <c r="DTW34" s="313"/>
      <c r="DTX34" s="313"/>
      <c r="DTY34" s="313"/>
      <c r="DTZ34" s="313"/>
      <c r="DUA34" s="313"/>
      <c r="DUB34" s="313"/>
      <c r="DUC34" s="313"/>
      <c r="DUD34" s="313"/>
      <c r="DUE34" s="313"/>
      <c r="DUF34" s="313"/>
      <c r="DUG34" s="313"/>
      <c r="DUH34" s="313"/>
      <c r="DUI34" s="313"/>
      <c r="DUJ34" s="313"/>
      <c r="DUK34" s="313"/>
      <c r="DUL34" s="313"/>
      <c r="DUM34" s="313"/>
      <c r="DUN34" s="313"/>
      <c r="DUO34" s="313"/>
      <c r="DUP34" s="313"/>
      <c r="DUQ34" s="313"/>
      <c r="DUR34" s="313"/>
      <c r="DUS34" s="313"/>
      <c r="DUT34" s="313"/>
      <c r="DUU34" s="313"/>
      <c r="DUV34" s="313"/>
      <c r="DUW34" s="313"/>
      <c r="DUX34" s="313"/>
      <c r="DUY34" s="313"/>
      <c r="DUZ34" s="313"/>
      <c r="DVA34" s="313"/>
      <c r="DVB34" s="313"/>
      <c r="DVC34" s="313"/>
      <c r="DVD34" s="313"/>
      <c r="DVE34" s="313"/>
      <c r="DVF34" s="313"/>
      <c r="DVG34" s="313"/>
      <c r="DVH34" s="313"/>
      <c r="DVI34" s="313"/>
      <c r="DVJ34" s="313"/>
      <c r="DVK34" s="313"/>
      <c r="DVL34" s="313"/>
      <c r="DVM34" s="313"/>
      <c r="DVN34" s="313"/>
      <c r="DVO34" s="313"/>
      <c r="DVP34" s="313"/>
      <c r="DVQ34" s="313"/>
      <c r="DVR34" s="313"/>
      <c r="DVS34" s="313"/>
      <c r="DVT34" s="313"/>
      <c r="DVU34" s="313"/>
      <c r="DVV34" s="313"/>
      <c r="DVW34" s="313"/>
      <c r="DVX34" s="313"/>
      <c r="DVY34" s="313"/>
      <c r="DVZ34" s="313"/>
      <c r="DWA34" s="313"/>
      <c r="DWB34" s="313"/>
      <c r="DWC34" s="313"/>
      <c r="DWD34" s="313"/>
      <c r="DWE34" s="313"/>
      <c r="DWF34" s="313"/>
      <c r="DWG34" s="313"/>
      <c r="DWH34" s="313"/>
      <c r="DWI34" s="313"/>
      <c r="DWJ34" s="313"/>
      <c r="DWK34" s="313"/>
      <c r="DWL34" s="313"/>
      <c r="DWM34" s="313"/>
      <c r="DWN34" s="313"/>
      <c r="DWO34" s="313"/>
      <c r="DWP34" s="313"/>
      <c r="DWQ34" s="313"/>
      <c r="DWR34" s="313"/>
      <c r="DWS34" s="313"/>
      <c r="DWT34" s="313"/>
      <c r="DWU34" s="313"/>
      <c r="DWV34" s="313"/>
      <c r="DWW34" s="313"/>
      <c r="DWX34" s="313"/>
      <c r="DWY34" s="313"/>
      <c r="DWZ34" s="313"/>
      <c r="DXA34" s="313"/>
      <c r="DXB34" s="313"/>
      <c r="DXC34" s="313"/>
      <c r="DXD34" s="313"/>
      <c r="DXE34" s="313"/>
      <c r="DXF34" s="313"/>
      <c r="DXG34" s="313"/>
      <c r="DXH34" s="313"/>
      <c r="DXI34" s="313"/>
      <c r="DXJ34" s="313"/>
      <c r="DXK34" s="313"/>
      <c r="DXL34" s="313"/>
      <c r="DXM34" s="313"/>
      <c r="DXN34" s="313"/>
      <c r="DXO34" s="313"/>
      <c r="DXP34" s="313"/>
      <c r="DXQ34" s="313"/>
      <c r="DXR34" s="313"/>
      <c r="DXS34" s="313"/>
      <c r="DXT34" s="313"/>
      <c r="DXU34" s="313"/>
      <c r="DXV34" s="313"/>
      <c r="DXW34" s="313"/>
      <c r="DXX34" s="313"/>
      <c r="DXY34" s="313"/>
      <c r="DXZ34" s="313"/>
      <c r="DYA34" s="313"/>
      <c r="DYB34" s="313"/>
      <c r="DYC34" s="313"/>
      <c r="DYD34" s="313"/>
      <c r="DYE34" s="313"/>
      <c r="DYF34" s="313"/>
      <c r="DYG34" s="313"/>
      <c r="DYH34" s="313"/>
      <c r="DYI34" s="313"/>
      <c r="DYJ34" s="313"/>
      <c r="DYK34" s="313"/>
      <c r="DYL34" s="313"/>
      <c r="DYM34" s="313"/>
      <c r="DYN34" s="313"/>
      <c r="DYO34" s="313"/>
      <c r="DYP34" s="313"/>
      <c r="DYQ34" s="313"/>
      <c r="DYR34" s="313"/>
      <c r="DYS34" s="313"/>
      <c r="DYT34" s="313"/>
      <c r="DYU34" s="313"/>
      <c r="DYV34" s="313"/>
      <c r="DYW34" s="313"/>
      <c r="DYX34" s="313"/>
      <c r="DYY34" s="313"/>
      <c r="DYZ34" s="313"/>
      <c r="DZA34" s="313"/>
      <c r="DZB34" s="313"/>
      <c r="DZC34" s="313"/>
      <c r="DZD34" s="313"/>
      <c r="DZE34" s="313"/>
      <c r="DZF34" s="313"/>
      <c r="DZG34" s="313"/>
      <c r="DZH34" s="313"/>
      <c r="DZI34" s="313"/>
      <c r="DZJ34" s="313"/>
      <c r="DZK34" s="313"/>
      <c r="DZL34" s="313"/>
      <c r="DZM34" s="313"/>
      <c r="DZN34" s="313"/>
      <c r="DZO34" s="313"/>
      <c r="DZP34" s="313"/>
      <c r="DZQ34" s="313"/>
      <c r="DZR34" s="313"/>
      <c r="DZS34" s="313"/>
      <c r="DZT34" s="313"/>
      <c r="DZU34" s="313"/>
      <c r="DZV34" s="313"/>
      <c r="DZW34" s="313"/>
      <c r="DZX34" s="313"/>
      <c r="DZY34" s="313"/>
      <c r="DZZ34" s="313"/>
      <c r="EAA34" s="313"/>
      <c r="EAB34" s="313"/>
      <c r="EAC34" s="313"/>
      <c r="EAD34" s="313"/>
      <c r="EAE34" s="313"/>
      <c r="EAF34" s="313"/>
      <c r="EAG34" s="313"/>
      <c r="EAH34" s="313"/>
      <c r="EAI34" s="313"/>
      <c r="EAJ34" s="313"/>
      <c r="EAK34" s="313"/>
      <c r="EAL34" s="313"/>
      <c r="EAM34" s="313"/>
      <c r="EAN34" s="313"/>
      <c r="EAO34" s="313"/>
      <c r="EAP34" s="313"/>
      <c r="EAQ34" s="313"/>
      <c r="EAR34" s="313"/>
      <c r="EAS34" s="313"/>
      <c r="EAT34" s="313"/>
      <c r="EAU34" s="313"/>
      <c r="EAV34" s="313"/>
      <c r="EAW34" s="313"/>
      <c r="EAX34" s="313"/>
      <c r="EAY34" s="313"/>
      <c r="EAZ34" s="313"/>
      <c r="EBA34" s="313"/>
      <c r="EBB34" s="313"/>
      <c r="EBC34" s="313"/>
      <c r="EBD34" s="313"/>
      <c r="EBE34" s="313"/>
      <c r="EBF34" s="313"/>
      <c r="EBG34" s="313"/>
      <c r="EBH34" s="313"/>
      <c r="EBI34" s="313"/>
      <c r="EBJ34" s="313"/>
      <c r="EBK34" s="313"/>
      <c r="EBL34" s="313"/>
      <c r="EBM34" s="313"/>
      <c r="EBN34" s="313"/>
      <c r="EBO34" s="313"/>
      <c r="EBP34" s="313"/>
      <c r="EBQ34" s="313"/>
      <c r="EBR34" s="313"/>
      <c r="EBS34" s="313"/>
      <c r="EBT34" s="313"/>
      <c r="EBU34" s="313"/>
      <c r="EBV34" s="313"/>
      <c r="EBW34" s="313"/>
      <c r="EBX34" s="313"/>
      <c r="EBY34" s="313"/>
      <c r="EBZ34" s="313"/>
      <c r="ECA34" s="313"/>
      <c r="ECB34" s="313"/>
      <c r="ECC34" s="313"/>
      <c r="ECD34" s="313"/>
      <c r="ECE34" s="313"/>
      <c r="ECF34" s="313"/>
      <c r="ECG34" s="313"/>
      <c r="ECH34" s="313"/>
      <c r="ECI34" s="313"/>
      <c r="ECJ34" s="313"/>
      <c r="ECK34" s="313"/>
      <c r="ECL34" s="313"/>
      <c r="ECM34" s="313"/>
      <c r="ECN34" s="313"/>
      <c r="ECO34" s="313"/>
      <c r="ECP34" s="313"/>
      <c r="ECQ34" s="313"/>
      <c r="ECR34" s="313"/>
      <c r="ECS34" s="313"/>
      <c r="ECT34" s="313"/>
      <c r="ECU34" s="313"/>
      <c r="ECV34" s="313"/>
      <c r="ECW34" s="313"/>
      <c r="ECX34" s="313"/>
      <c r="ECY34" s="313"/>
      <c r="ECZ34" s="313"/>
      <c r="EDA34" s="313"/>
      <c r="EDB34" s="313"/>
      <c r="EDC34" s="313"/>
      <c r="EDD34" s="313"/>
      <c r="EDE34" s="313"/>
      <c r="EDF34" s="313"/>
      <c r="EDG34" s="313"/>
      <c r="EDH34" s="313"/>
      <c r="EDI34" s="313"/>
      <c r="EDJ34" s="313"/>
      <c r="EDK34" s="313"/>
      <c r="EDL34" s="313"/>
      <c r="EDM34" s="313"/>
      <c r="EDN34" s="313"/>
      <c r="EDO34" s="313"/>
      <c r="EDP34" s="313"/>
      <c r="EDQ34" s="313"/>
      <c r="EDR34" s="313"/>
      <c r="EDS34" s="313"/>
      <c r="EDT34" s="313"/>
      <c r="EDU34" s="313"/>
      <c r="EDV34" s="313"/>
      <c r="EDW34" s="313"/>
      <c r="EDX34" s="313"/>
      <c r="EDY34" s="313"/>
      <c r="EDZ34" s="313"/>
      <c r="EEA34" s="313"/>
      <c r="EEB34" s="313"/>
      <c r="EEC34" s="313"/>
      <c r="EED34" s="313"/>
      <c r="EEE34" s="313"/>
      <c r="EEF34" s="313"/>
      <c r="EEG34" s="313"/>
      <c r="EEH34" s="313"/>
      <c r="EEI34" s="313"/>
      <c r="EEJ34" s="313"/>
      <c r="EEK34" s="313"/>
      <c r="EEL34" s="313"/>
      <c r="EEM34" s="313"/>
      <c r="EEN34" s="313"/>
      <c r="EEO34" s="313"/>
      <c r="EEP34" s="313"/>
      <c r="EEQ34" s="313"/>
      <c r="EER34" s="313"/>
      <c r="EES34" s="313"/>
      <c r="EET34" s="313"/>
      <c r="EEU34" s="313"/>
      <c r="EEV34" s="313"/>
      <c r="EEW34" s="313"/>
      <c r="EEX34" s="313"/>
      <c r="EEY34" s="313"/>
      <c r="EEZ34" s="313"/>
      <c r="EFA34" s="313"/>
      <c r="EFB34" s="313"/>
      <c r="EFC34" s="313"/>
      <c r="EFD34" s="313"/>
      <c r="EFE34" s="313"/>
      <c r="EFF34" s="313"/>
      <c r="EFG34" s="313"/>
      <c r="EFH34" s="313"/>
      <c r="EFI34" s="313"/>
      <c r="EFJ34" s="313"/>
      <c r="EFK34" s="313"/>
      <c r="EFL34" s="313"/>
      <c r="EFM34" s="313"/>
      <c r="EFN34" s="313"/>
      <c r="EFO34" s="313"/>
      <c r="EFP34" s="313"/>
      <c r="EFQ34" s="313"/>
      <c r="EFR34" s="313"/>
      <c r="EFS34" s="313"/>
      <c r="EFT34" s="313"/>
      <c r="EFU34" s="313"/>
      <c r="EFV34" s="313"/>
      <c r="EFW34" s="313"/>
      <c r="EFX34" s="313"/>
      <c r="EFY34" s="313"/>
      <c r="EFZ34" s="313"/>
      <c r="EGA34" s="313"/>
      <c r="EGB34" s="313"/>
      <c r="EGC34" s="313"/>
      <c r="EGD34" s="313"/>
      <c r="EGE34" s="313"/>
      <c r="EGF34" s="313"/>
      <c r="EGG34" s="313"/>
      <c r="EGH34" s="313"/>
      <c r="EGI34" s="313"/>
      <c r="EGJ34" s="313"/>
      <c r="EGK34" s="313"/>
      <c r="EGL34" s="313"/>
      <c r="EGM34" s="313"/>
      <c r="EGN34" s="313"/>
      <c r="EGO34" s="313"/>
      <c r="EGP34" s="313"/>
      <c r="EGQ34" s="313"/>
      <c r="EGR34" s="313"/>
      <c r="EGS34" s="313"/>
      <c r="EGT34" s="313"/>
      <c r="EGU34" s="313"/>
      <c r="EGV34" s="313"/>
      <c r="EGW34" s="313"/>
      <c r="EGX34" s="313"/>
      <c r="EGY34" s="313"/>
      <c r="EGZ34" s="313"/>
      <c r="EHA34" s="313"/>
      <c r="EHB34" s="313"/>
      <c r="EHC34" s="313"/>
      <c r="EHD34" s="313"/>
      <c r="EHE34" s="313"/>
      <c r="EHF34" s="313"/>
      <c r="EHG34" s="313"/>
      <c r="EHH34" s="313"/>
      <c r="EHI34" s="313"/>
      <c r="EHJ34" s="313"/>
      <c r="EHK34" s="313"/>
      <c r="EHL34" s="313"/>
      <c r="EHM34" s="313"/>
      <c r="EHN34" s="313"/>
      <c r="EHO34" s="313"/>
      <c r="EHP34" s="313"/>
      <c r="EHQ34" s="313"/>
      <c r="EHR34" s="313"/>
      <c r="EHS34" s="313"/>
      <c r="EHT34" s="313"/>
      <c r="EHU34" s="313"/>
      <c r="EHV34" s="313"/>
      <c r="EHW34" s="313"/>
      <c r="EHX34" s="313"/>
      <c r="EHY34" s="313"/>
      <c r="EHZ34" s="313"/>
      <c r="EIA34" s="313"/>
      <c r="EIB34" s="313"/>
      <c r="EIC34" s="313"/>
      <c r="EID34" s="313"/>
      <c r="EIE34" s="313"/>
      <c r="EIF34" s="313"/>
      <c r="EIG34" s="313"/>
      <c r="EIH34" s="313"/>
      <c r="EII34" s="313"/>
      <c r="EIJ34" s="313"/>
      <c r="EIK34" s="313"/>
      <c r="EIL34" s="313"/>
      <c r="EIM34" s="313"/>
      <c r="EIN34" s="313"/>
      <c r="EIO34" s="313"/>
      <c r="EIP34" s="313"/>
      <c r="EIQ34" s="313"/>
      <c r="EIR34" s="313"/>
      <c r="EIS34" s="313"/>
      <c r="EIT34" s="313"/>
      <c r="EIU34" s="313"/>
      <c r="EIV34" s="313"/>
      <c r="EIW34" s="313"/>
      <c r="EIX34" s="313"/>
      <c r="EIY34" s="313"/>
      <c r="EIZ34" s="313"/>
      <c r="EJA34" s="313"/>
      <c r="EJB34" s="313"/>
      <c r="EJC34" s="313"/>
      <c r="EJD34" s="313"/>
      <c r="EJE34" s="313"/>
      <c r="EJF34" s="313"/>
      <c r="EJG34" s="313"/>
      <c r="EJH34" s="313"/>
      <c r="EJI34" s="313"/>
      <c r="EJJ34" s="313"/>
      <c r="EJK34" s="313"/>
      <c r="EJL34" s="313"/>
      <c r="EJM34" s="313"/>
      <c r="EJN34" s="313"/>
      <c r="EJO34" s="313"/>
      <c r="EJP34" s="313"/>
      <c r="EJQ34" s="313"/>
      <c r="EJR34" s="313"/>
      <c r="EJS34" s="313"/>
      <c r="EJT34" s="313"/>
      <c r="EJU34" s="313"/>
      <c r="EJV34" s="313"/>
      <c r="EJW34" s="313"/>
      <c r="EJX34" s="313"/>
      <c r="EJY34" s="313"/>
      <c r="EJZ34" s="313"/>
      <c r="EKA34" s="313"/>
      <c r="EKB34" s="313"/>
      <c r="EKC34" s="313"/>
      <c r="EKD34" s="313"/>
      <c r="EKE34" s="313"/>
      <c r="EKF34" s="313"/>
      <c r="EKG34" s="313"/>
      <c r="EKH34" s="313"/>
      <c r="EKI34" s="313"/>
      <c r="EKJ34" s="313"/>
      <c r="EKK34" s="313"/>
      <c r="EKL34" s="313"/>
      <c r="EKM34" s="313"/>
      <c r="EKN34" s="313"/>
      <c r="EKO34" s="313"/>
      <c r="EKP34" s="313"/>
      <c r="EKQ34" s="313"/>
      <c r="EKR34" s="313"/>
      <c r="EKS34" s="313"/>
      <c r="EKT34" s="313"/>
      <c r="EKU34" s="313"/>
      <c r="EKV34" s="313"/>
      <c r="EKW34" s="313"/>
      <c r="EKX34" s="313"/>
      <c r="EKY34" s="313"/>
      <c r="EKZ34" s="313"/>
      <c r="ELA34" s="313"/>
      <c r="ELB34" s="313"/>
      <c r="ELC34" s="313"/>
      <c r="ELD34" s="313"/>
      <c r="ELE34" s="313"/>
      <c r="ELF34" s="313"/>
      <c r="ELG34" s="313"/>
      <c r="ELH34" s="313"/>
      <c r="ELI34" s="313"/>
      <c r="ELJ34" s="313"/>
      <c r="ELK34" s="313"/>
      <c r="ELL34" s="313"/>
      <c r="ELM34" s="313"/>
      <c r="ELN34" s="313"/>
      <c r="ELO34" s="313"/>
      <c r="ELP34" s="313"/>
      <c r="ELQ34" s="313"/>
      <c r="ELR34" s="313"/>
      <c r="ELS34" s="313"/>
      <c r="ELT34" s="313"/>
      <c r="ELU34" s="313"/>
      <c r="ELV34" s="313"/>
      <c r="ELW34" s="313"/>
      <c r="ELX34" s="313"/>
      <c r="ELY34" s="313"/>
      <c r="ELZ34" s="313"/>
      <c r="EMA34" s="313"/>
      <c r="EMB34" s="313"/>
      <c r="EMC34" s="313"/>
      <c r="EMD34" s="313"/>
      <c r="EME34" s="313"/>
      <c r="EMF34" s="313"/>
      <c r="EMG34" s="313"/>
      <c r="EMH34" s="313"/>
      <c r="EMI34" s="313"/>
      <c r="EMJ34" s="313"/>
      <c r="EMK34" s="313"/>
      <c r="EML34" s="313"/>
      <c r="EMM34" s="313"/>
      <c r="EMN34" s="313"/>
      <c r="EMO34" s="313"/>
      <c r="EMP34" s="313"/>
      <c r="EMQ34" s="313"/>
      <c r="EMR34" s="313"/>
      <c r="EMS34" s="313"/>
      <c r="EMT34" s="313"/>
      <c r="EMU34" s="313"/>
      <c r="EMV34" s="313"/>
      <c r="EMW34" s="313"/>
      <c r="EMX34" s="313"/>
      <c r="EMY34" s="313"/>
      <c r="EMZ34" s="313"/>
      <c r="ENA34" s="313"/>
      <c r="ENB34" s="313"/>
      <c r="ENC34" s="313"/>
      <c r="END34" s="313"/>
      <c r="ENE34" s="313"/>
      <c r="ENF34" s="313"/>
      <c r="ENG34" s="313"/>
      <c r="ENH34" s="313"/>
      <c r="ENI34" s="313"/>
      <c r="ENJ34" s="313"/>
      <c r="ENK34" s="313"/>
      <c r="ENL34" s="313"/>
      <c r="ENM34" s="313"/>
      <c r="ENN34" s="313"/>
      <c r="ENO34" s="313"/>
      <c r="ENP34" s="313"/>
      <c r="ENQ34" s="313"/>
      <c r="ENR34" s="313"/>
      <c r="ENS34" s="313"/>
      <c r="ENT34" s="313"/>
      <c r="ENU34" s="313"/>
      <c r="ENV34" s="313"/>
      <c r="ENW34" s="313"/>
      <c r="ENX34" s="313"/>
      <c r="ENY34" s="313"/>
      <c r="ENZ34" s="313"/>
      <c r="EOA34" s="313"/>
      <c r="EOB34" s="313"/>
      <c r="EOC34" s="313"/>
      <c r="EOD34" s="313"/>
      <c r="EOE34" s="313"/>
      <c r="EOF34" s="313"/>
      <c r="EOG34" s="313"/>
      <c r="EOH34" s="313"/>
      <c r="EOI34" s="313"/>
      <c r="EOJ34" s="313"/>
      <c r="EOK34" s="313"/>
      <c r="EOL34" s="313"/>
      <c r="EOM34" s="313"/>
      <c r="EON34" s="313"/>
      <c r="EOO34" s="313"/>
      <c r="EOP34" s="313"/>
      <c r="EOQ34" s="313"/>
      <c r="EOR34" s="313"/>
      <c r="EOS34" s="313"/>
      <c r="EOT34" s="313"/>
      <c r="EOU34" s="313"/>
      <c r="EOV34" s="313"/>
      <c r="EOW34" s="313"/>
      <c r="EOX34" s="313"/>
      <c r="EOY34" s="313"/>
      <c r="EOZ34" s="313"/>
      <c r="EPA34" s="313"/>
      <c r="EPB34" s="313"/>
      <c r="EPC34" s="313"/>
      <c r="EPD34" s="313"/>
      <c r="EPE34" s="313"/>
      <c r="EPF34" s="313"/>
      <c r="EPG34" s="313"/>
      <c r="EPH34" s="313"/>
      <c r="EPI34" s="313"/>
      <c r="EPJ34" s="313"/>
      <c r="EPK34" s="313"/>
      <c r="EPL34" s="313"/>
      <c r="EPM34" s="313"/>
      <c r="EPN34" s="313"/>
      <c r="EPO34" s="313"/>
      <c r="EPP34" s="313"/>
      <c r="EPQ34" s="313"/>
      <c r="EPR34" s="313"/>
      <c r="EPS34" s="313"/>
      <c r="EPT34" s="313"/>
      <c r="EPU34" s="313"/>
      <c r="EPV34" s="313"/>
      <c r="EPW34" s="313"/>
      <c r="EPX34" s="313"/>
      <c r="EPY34" s="313"/>
      <c r="EPZ34" s="313"/>
      <c r="EQA34" s="313"/>
      <c r="EQB34" s="313"/>
      <c r="EQC34" s="313"/>
      <c r="EQD34" s="313"/>
      <c r="EQE34" s="313"/>
      <c r="EQF34" s="313"/>
      <c r="EQG34" s="313"/>
      <c r="EQH34" s="313"/>
      <c r="EQI34" s="313"/>
      <c r="EQJ34" s="313"/>
      <c r="EQK34" s="313"/>
      <c r="EQL34" s="313"/>
      <c r="EQM34" s="313"/>
      <c r="EQN34" s="313"/>
      <c r="EQO34" s="313"/>
      <c r="EQP34" s="313"/>
      <c r="EQQ34" s="313"/>
      <c r="EQR34" s="313"/>
      <c r="EQS34" s="313"/>
      <c r="EQT34" s="313"/>
      <c r="EQU34" s="313"/>
      <c r="EQV34" s="313"/>
      <c r="EQW34" s="313"/>
      <c r="EQX34" s="313"/>
      <c r="EQY34" s="313"/>
      <c r="EQZ34" s="313"/>
      <c r="ERA34" s="313"/>
      <c r="ERB34" s="313"/>
      <c r="ERC34" s="313"/>
      <c r="ERD34" s="313"/>
      <c r="ERE34" s="313"/>
      <c r="ERF34" s="313"/>
      <c r="ERG34" s="313"/>
      <c r="ERH34" s="313"/>
      <c r="ERI34" s="313"/>
      <c r="ERJ34" s="313"/>
      <c r="ERK34" s="313"/>
      <c r="ERL34" s="313"/>
      <c r="ERM34" s="313"/>
      <c r="ERN34" s="313"/>
      <c r="ERO34" s="313"/>
      <c r="ERP34" s="313"/>
      <c r="ERQ34" s="313"/>
      <c r="ERR34" s="313"/>
      <c r="ERS34" s="313"/>
      <c r="ERT34" s="313"/>
      <c r="ERU34" s="313"/>
      <c r="ERV34" s="313"/>
      <c r="ERW34" s="313"/>
      <c r="ERX34" s="313"/>
      <c r="ERY34" s="313"/>
      <c r="ERZ34" s="313"/>
      <c r="ESA34" s="313"/>
      <c r="ESB34" s="313"/>
      <c r="ESC34" s="313"/>
      <c r="ESD34" s="313"/>
      <c r="ESE34" s="313"/>
      <c r="ESF34" s="313"/>
      <c r="ESG34" s="313"/>
      <c r="ESH34" s="313"/>
      <c r="ESI34" s="313"/>
      <c r="ESJ34" s="313"/>
      <c r="ESK34" s="313"/>
      <c r="ESL34" s="313"/>
      <c r="ESM34" s="313"/>
      <c r="ESN34" s="313"/>
      <c r="ESO34" s="313"/>
      <c r="ESP34" s="313"/>
      <c r="ESQ34" s="313"/>
      <c r="ESR34" s="313"/>
      <c r="ESS34" s="313"/>
      <c r="EST34" s="313"/>
      <c r="ESU34" s="313"/>
      <c r="ESV34" s="313"/>
      <c r="ESW34" s="313"/>
      <c r="ESX34" s="313"/>
      <c r="ESY34" s="313"/>
      <c r="ESZ34" s="313"/>
      <c r="ETA34" s="313"/>
      <c r="ETB34" s="313"/>
      <c r="ETC34" s="313"/>
      <c r="ETD34" s="313"/>
      <c r="ETE34" s="313"/>
      <c r="ETF34" s="313"/>
      <c r="ETG34" s="313"/>
      <c r="ETH34" s="313"/>
      <c r="ETI34" s="313"/>
      <c r="ETJ34" s="313"/>
      <c r="ETK34" s="313"/>
      <c r="ETL34" s="313"/>
      <c r="ETM34" s="313"/>
      <c r="ETN34" s="313"/>
      <c r="ETO34" s="313"/>
      <c r="ETP34" s="313"/>
      <c r="ETQ34" s="313"/>
      <c r="ETR34" s="313"/>
      <c r="ETS34" s="313"/>
      <c r="ETT34" s="313"/>
      <c r="ETU34" s="313"/>
      <c r="ETV34" s="313"/>
      <c r="ETW34" s="313"/>
      <c r="ETX34" s="313"/>
      <c r="ETY34" s="313"/>
      <c r="ETZ34" s="313"/>
      <c r="EUA34" s="313"/>
      <c r="EUB34" s="313"/>
      <c r="EUC34" s="313"/>
      <c r="EUD34" s="313"/>
      <c r="EUE34" s="313"/>
      <c r="EUF34" s="313"/>
      <c r="EUG34" s="313"/>
      <c r="EUH34" s="313"/>
      <c r="EUI34" s="313"/>
      <c r="EUJ34" s="313"/>
      <c r="EUK34" s="313"/>
      <c r="EUL34" s="313"/>
      <c r="EUM34" s="313"/>
      <c r="EUN34" s="313"/>
      <c r="EUO34" s="313"/>
      <c r="EUP34" s="313"/>
      <c r="EUQ34" s="313"/>
      <c r="EUR34" s="313"/>
      <c r="EUS34" s="313"/>
      <c r="EUT34" s="313"/>
      <c r="EUU34" s="313"/>
      <c r="EUV34" s="313"/>
      <c r="EUW34" s="313"/>
      <c r="EUX34" s="313"/>
      <c r="EUY34" s="313"/>
      <c r="EUZ34" s="313"/>
      <c r="EVA34" s="313"/>
      <c r="EVB34" s="313"/>
      <c r="EVC34" s="313"/>
      <c r="EVD34" s="313"/>
      <c r="EVE34" s="313"/>
      <c r="EVF34" s="313"/>
      <c r="EVG34" s="313"/>
      <c r="EVH34" s="313"/>
      <c r="EVI34" s="313"/>
      <c r="EVJ34" s="313"/>
      <c r="EVK34" s="313"/>
      <c r="EVL34" s="313"/>
      <c r="EVM34" s="313"/>
      <c r="EVN34" s="313"/>
      <c r="EVO34" s="313"/>
      <c r="EVP34" s="313"/>
      <c r="EVQ34" s="313"/>
      <c r="EVR34" s="313"/>
      <c r="EVS34" s="313"/>
      <c r="EVT34" s="313"/>
      <c r="EVU34" s="313"/>
      <c r="EVV34" s="313"/>
      <c r="EVW34" s="313"/>
      <c r="EVX34" s="313"/>
      <c r="EVY34" s="313"/>
      <c r="EVZ34" s="313"/>
      <c r="EWA34" s="313"/>
      <c r="EWB34" s="313"/>
      <c r="EWC34" s="313"/>
      <c r="EWD34" s="313"/>
      <c r="EWE34" s="313"/>
      <c r="EWF34" s="313"/>
      <c r="EWG34" s="313"/>
      <c r="EWH34" s="313"/>
      <c r="EWI34" s="313"/>
      <c r="EWJ34" s="313"/>
      <c r="EWK34" s="313"/>
      <c r="EWL34" s="313"/>
      <c r="EWM34" s="313"/>
      <c r="EWN34" s="313"/>
      <c r="EWO34" s="313"/>
      <c r="EWP34" s="313"/>
      <c r="EWQ34" s="313"/>
      <c r="EWR34" s="313"/>
      <c r="EWS34" s="313"/>
      <c r="EWT34" s="313"/>
      <c r="EWU34" s="313"/>
      <c r="EWV34" s="313"/>
      <c r="EWW34" s="313"/>
      <c r="EWX34" s="313"/>
      <c r="EWY34" s="313"/>
      <c r="EWZ34" s="313"/>
      <c r="EXA34" s="313"/>
      <c r="EXB34" s="313"/>
      <c r="EXC34" s="313"/>
      <c r="EXD34" s="313"/>
      <c r="EXE34" s="313"/>
      <c r="EXF34" s="313"/>
      <c r="EXG34" s="313"/>
      <c r="EXH34" s="313"/>
      <c r="EXI34" s="313"/>
      <c r="EXJ34" s="313"/>
      <c r="EXK34" s="313"/>
      <c r="EXL34" s="313"/>
      <c r="EXM34" s="313"/>
      <c r="EXN34" s="313"/>
      <c r="EXO34" s="313"/>
      <c r="EXP34" s="313"/>
      <c r="EXQ34" s="313"/>
      <c r="EXR34" s="313"/>
      <c r="EXS34" s="313"/>
      <c r="EXT34" s="313"/>
      <c r="EXU34" s="313"/>
      <c r="EXV34" s="313"/>
      <c r="EXW34" s="313"/>
      <c r="EXX34" s="313"/>
      <c r="EXY34" s="313"/>
      <c r="EXZ34" s="313"/>
      <c r="EYA34" s="313"/>
      <c r="EYB34" s="313"/>
      <c r="EYC34" s="313"/>
      <c r="EYD34" s="313"/>
      <c r="EYE34" s="313"/>
      <c r="EYF34" s="313"/>
      <c r="EYG34" s="313"/>
      <c r="EYH34" s="313"/>
      <c r="EYI34" s="313"/>
      <c r="EYJ34" s="313"/>
      <c r="EYK34" s="313"/>
      <c r="EYL34" s="313"/>
      <c r="EYM34" s="313"/>
      <c r="EYN34" s="313"/>
      <c r="EYO34" s="313"/>
      <c r="EYP34" s="313"/>
      <c r="EYQ34" s="313"/>
      <c r="EYR34" s="313"/>
      <c r="EYS34" s="313"/>
      <c r="EYT34" s="313"/>
      <c r="EYU34" s="313"/>
      <c r="EYV34" s="313"/>
      <c r="EYW34" s="313"/>
      <c r="EYX34" s="313"/>
      <c r="EYY34" s="313"/>
      <c r="EYZ34" s="313"/>
      <c r="EZA34" s="313"/>
      <c r="EZB34" s="313"/>
      <c r="EZC34" s="313"/>
      <c r="EZD34" s="313"/>
      <c r="EZE34" s="313"/>
      <c r="EZF34" s="313"/>
      <c r="EZG34" s="313"/>
      <c r="EZH34" s="313"/>
      <c r="EZI34" s="313"/>
      <c r="EZJ34" s="313"/>
      <c r="EZK34" s="313"/>
      <c r="EZL34" s="313"/>
      <c r="EZM34" s="313"/>
      <c r="EZN34" s="313"/>
      <c r="EZO34" s="313"/>
      <c r="EZP34" s="313"/>
      <c r="EZQ34" s="313"/>
      <c r="EZR34" s="313"/>
      <c r="EZS34" s="313"/>
      <c r="EZT34" s="313"/>
      <c r="EZU34" s="313"/>
      <c r="EZV34" s="313"/>
      <c r="EZW34" s="313"/>
      <c r="EZX34" s="313"/>
      <c r="EZY34" s="313"/>
      <c r="EZZ34" s="313"/>
      <c r="FAA34" s="313"/>
      <c r="FAB34" s="313"/>
      <c r="FAC34" s="313"/>
      <c r="FAD34" s="313"/>
      <c r="FAE34" s="313"/>
      <c r="FAF34" s="313"/>
      <c r="FAG34" s="313"/>
      <c r="FAH34" s="313"/>
      <c r="FAI34" s="313"/>
      <c r="FAJ34" s="313"/>
      <c r="FAK34" s="313"/>
      <c r="FAL34" s="313"/>
      <c r="FAM34" s="313"/>
      <c r="FAN34" s="313"/>
      <c r="FAO34" s="313"/>
      <c r="FAP34" s="313"/>
      <c r="FAQ34" s="313"/>
      <c r="FAR34" s="313"/>
      <c r="FAS34" s="313"/>
      <c r="FAT34" s="313"/>
      <c r="FAU34" s="313"/>
      <c r="FAV34" s="313"/>
      <c r="FAW34" s="313"/>
      <c r="FAX34" s="313"/>
      <c r="FAY34" s="313"/>
      <c r="FAZ34" s="313"/>
      <c r="FBA34" s="313"/>
      <c r="FBB34" s="313"/>
      <c r="FBC34" s="313"/>
      <c r="FBD34" s="313"/>
      <c r="FBE34" s="313"/>
      <c r="FBF34" s="313"/>
      <c r="FBG34" s="313"/>
      <c r="FBH34" s="313"/>
      <c r="FBI34" s="313"/>
      <c r="FBJ34" s="313"/>
      <c r="FBK34" s="313"/>
      <c r="FBL34" s="313"/>
      <c r="FBM34" s="313"/>
      <c r="FBN34" s="313"/>
      <c r="FBO34" s="313"/>
      <c r="FBP34" s="313"/>
      <c r="FBQ34" s="313"/>
      <c r="FBR34" s="313"/>
      <c r="FBS34" s="313"/>
      <c r="FBT34" s="313"/>
      <c r="FBU34" s="313"/>
      <c r="FBV34" s="313"/>
      <c r="FBW34" s="313"/>
      <c r="FBX34" s="313"/>
      <c r="FBY34" s="313"/>
      <c r="FBZ34" s="313"/>
      <c r="FCA34" s="313"/>
      <c r="FCB34" s="313"/>
      <c r="FCC34" s="313"/>
      <c r="FCD34" s="313"/>
      <c r="FCE34" s="313"/>
      <c r="FCF34" s="313"/>
      <c r="FCG34" s="313"/>
      <c r="FCH34" s="313"/>
      <c r="FCI34" s="313"/>
      <c r="FCJ34" s="313"/>
      <c r="FCK34" s="313"/>
      <c r="FCL34" s="313"/>
      <c r="FCM34" s="313"/>
      <c r="FCN34" s="313"/>
      <c r="FCO34" s="313"/>
      <c r="FCP34" s="313"/>
      <c r="FCQ34" s="313"/>
      <c r="FCR34" s="313"/>
      <c r="FCS34" s="313"/>
      <c r="FCT34" s="313"/>
      <c r="FCU34" s="313"/>
      <c r="FCV34" s="313"/>
      <c r="FCW34" s="313"/>
      <c r="FCX34" s="313"/>
      <c r="FCY34" s="313"/>
      <c r="FCZ34" s="313"/>
      <c r="FDA34" s="313"/>
      <c r="FDB34" s="313"/>
      <c r="FDC34" s="313"/>
      <c r="FDD34" s="313"/>
      <c r="FDE34" s="313"/>
      <c r="FDF34" s="313"/>
      <c r="FDG34" s="313"/>
      <c r="FDH34" s="313"/>
      <c r="FDI34" s="313"/>
      <c r="FDJ34" s="313"/>
      <c r="FDK34" s="313"/>
      <c r="FDL34" s="313"/>
      <c r="FDM34" s="313"/>
      <c r="FDN34" s="313"/>
      <c r="FDO34" s="313"/>
      <c r="FDP34" s="313"/>
      <c r="FDQ34" s="313"/>
      <c r="FDR34" s="313"/>
      <c r="FDS34" s="313"/>
      <c r="FDT34" s="313"/>
      <c r="FDU34" s="313"/>
      <c r="FDV34" s="313"/>
      <c r="FDW34" s="313"/>
      <c r="FDX34" s="313"/>
      <c r="FDY34" s="313"/>
      <c r="FDZ34" s="313"/>
      <c r="FEA34" s="313"/>
      <c r="FEB34" s="313"/>
      <c r="FEC34" s="313"/>
      <c r="FED34" s="313"/>
      <c r="FEE34" s="313"/>
      <c r="FEF34" s="313"/>
      <c r="FEG34" s="313"/>
      <c r="FEH34" s="313"/>
      <c r="FEI34" s="313"/>
      <c r="FEJ34" s="313"/>
      <c r="FEK34" s="313"/>
      <c r="FEL34" s="313"/>
      <c r="FEM34" s="313"/>
      <c r="FEN34" s="313"/>
      <c r="FEO34" s="313"/>
      <c r="FEP34" s="313"/>
      <c r="FEQ34" s="313"/>
      <c r="FER34" s="313"/>
      <c r="FES34" s="313"/>
      <c r="FET34" s="313"/>
      <c r="FEU34" s="313"/>
      <c r="FEV34" s="313"/>
      <c r="FEW34" s="313"/>
      <c r="FEX34" s="313"/>
      <c r="FEY34" s="313"/>
      <c r="FEZ34" s="313"/>
      <c r="FFA34" s="313"/>
      <c r="FFB34" s="313"/>
      <c r="FFC34" s="313"/>
      <c r="FFD34" s="313"/>
      <c r="FFE34" s="313"/>
      <c r="FFF34" s="313"/>
      <c r="FFG34" s="313"/>
      <c r="FFH34" s="313"/>
      <c r="FFI34" s="313"/>
      <c r="FFJ34" s="313"/>
      <c r="FFK34" s="313"/>
      <c r="FFL34" s="313"/>
      <c r="FFM34" s="313"/>
      <c r="FFN34" s="313"/>
      <c r="FFO34" s="313"/>
      <c r="FFP34" s="313"/>
      <c r="FFQ34" s="313"/>
      <c r="FFR34" s="313"/>
      <c r="FFS34" s="313"/>
      <c r="FFT34" s="313"/>
      <c r="FFU34" s="313"/>
      <c r="FFV34" s="313"/>
      <c r="FFW34" s="313"/>
      <c r="FFX34" s="313"/>
      <c r="FFY34" s="313"/>
      <c r="FFZ34" s="313"/>
      <c r="FGA34" s="313"/>
      <c r="FGB34" s="313"/>
      <c r="FGC34" s="313"/>
      <c r="FGD34" s="313"/>
      <c r="FGE34" s="313"/>
      <c r="FGF34" s="313"/>
      <c r="FGG34" s="313"/>
      <c r="FGH34" s="313"/>
      <c r="FGI34" s="313"/>
      <c r="FGJ34" s="313"/>
      <c r="FGK34" s="313"/>
      <c r="FGL34" s="313"/>
      <c r="FGM34" s="313"/>
      <c r="FGN34" s="313"/>
      <c r="FGO34" s="313"/>
      <c r="FGP34" s="313"/>
      <c r="FGQ34" s="313"/>
      <c r="FGR34" s="313"/>
      <c r="FGS34" s="313"/>
      <c r="FGT34" s="313"/>
      <c r="FGU34" s="313"/>
      <c r="FGV34" s="313"/>
      <c r="FGW34" s="313"/>
      <c r="FGX34" s="313"/>
      <c r="FGY34" s="313"/>
      <c r="FGZ34" s="313"/>
      <c r="FHA34" s="313"/>
      <c r="FHB34" s="313"/>
      <c r="FHC34" s="313"/>
      <c r="FHD34" s="313"/>
      <c r="FHE34" s="313"/>
      <c r="FHF34" s="313"/>
      <c r="FHG34" s="313"/>
      <c r="FHH34" s="313"/>
      <c r="FHI34" s="313"/>
      <c r="FHJ34" s="313"/>
      <c r="FHK34" s="313"/>
      <c r="FHL34" s="313"/>
      <c r="FHM34" s="313"/>
      <c r="FHN34" s="313"/>
      <c r="FHO34" s="313"/>
      <c r="FHP34" s="313"/>
      <c r="FHQ34" s="313"/>
      <c r="FHR34" s="313"/>
      <c r="FHS34" s="313"/>
      <c r="FHT34" s="313"/>
      <c r="FHU34" s="313"/>
      <c r="FHV34" s="313"/>
      <c r="FHW34" s="313"/>
      <c r="FHX34" s="313"/>
      <c r="FHY34" s="313"/>
      <c r="FHZ34" s="313"/>
      <c r="FIA34" s="313"/>
      <c r="FIB34" s="313"/>
      <c r="FIC34" s="313"/>
      <c r="FID34" s="313"/>
      <c r="FIE34" s="313"/>
      <c r="FIF34" s="313"/>
      <c r="FIG34" s="313"/>
      <c r="FIH34" s="313"/>
      <c r="FII34" s="313"/>
      <c r="FIJ34" s="313"/>
      <c r="FIK34" s="313"/>
      <c r="FIL34" s="313"/>
      <c r="FIM34" s="313"/>
      <c r="FIN34" s="313"/>
      <c r="FIO34" s="313"/>
      <c r="FIP34" s="313"/>
      <c r="FIQ34" s="313"/>
      <c r="FIR34" s="313"/>
      <c r="FIS34" s="313"/>
      <c r="FIT34" s="313"/>
      <c r="FIU34" s="313"/>
      <c r="FIV34" s="313"/>
      <c r="FIW34" s="313"/>
      <c r="FIX34" s="313"/>
      <c r="FIY34" s="313"/>
      <c r="FIZ34" s="313"/>
      <c r="FJA34" s="313"/>
      <c r="FJB34" s="313"/>
      <c r="FJC34" s="313"/>
      <c r="FJD34" s="313"/>
      <c r="FJE34" s="313"/>
      <c r="FJF34" s="313"/>
      <c r="FJG34" s="313"/>
      <c r="FJH34" s="313"/>
      <c r="FJI34" s="313"/>
      <c r="FJJ34" s="313"/>
      <c r="FJK34" s="313"/>
      <c r="FJL34" s="313"/>
      <c r="FJM34" s="313"/>
      <c r="FJN34" s="313"/>
      <c r="FJO34" s="313"/>
      <c r="FJP34" s="313"/>
      <c r="FJQ34" s="313"/>
      <c r="FJR34" s="313"/>
      <c r="FJS34" s="313"/>
      <c r="FJT34" s="313"/>
      <c r="FJU34" s="313"/>
      <c r="FJV34" s="313"/>
      <c r="FJW34" s="313"/>
      <c r="FJX34" s="313"/>
      <c r="FJY34" s="313"/>
      <c r="FJZ34" s="313"/>
      <c r="FKA34" s="313"/>
      <c r="FKB34" s="313"/>
      <c r="FKC34" s="313"/>
      <c r="FKD34" s="313"/>
      <c r="FKE34" s="313"/>
      <c r="FKF34" s="313"/>
      <c r="FKG34" s="313"/>
      <c r="FKH34" s="313"/>
      <c r="FKI34" s="313"/>
      <c r="FKJ34" s="313"/>
      <c r="FKK34" s="313"/>
      <c r="FKL34" s="313"/>
      <c r="FKM34" s="313"/>
      <c r="FKN34" s="313"/>
      <c r="FKO34" s="313"/>
      <c r="FKP34" s="313"/>
      <c r="FKQ34" s="313"/>
      <c r="FKR34" s="313"/>
      <c r="FKS34" s="313"/>
      <c r="FKT34" s="313"/>
      <c r="FKU34" s="313"/>
      <c r="FKV34" s="313"/>
      <c r="FKW34" s="313"/>
      <c r="FKX34" s="313"/>
      <c r="FKY34" s="313"/>
      <c r="FKZ34" s="313"/>
      <c r="FLA34" s="313"/>
      <c r="FLB34" s="313"/>
      <c r="FLC34" s="313"/>
      <c r="FLD34" s="313"/>
      <c r="FLE34" s="313"/>
      <c r="FLF34" s="313"/>
      <c r="FLG34" s="313"/>
      <c r="FLH34" s="313"/>
      <c r="FLI34" s="313"/>
      <c r="FLJ34" s="313"/>
      <c r="FLK34" s="313"/>
      <c r="FLL34" s="313"/>
      <c r="FLM34" s="313"/>
      <c r="FLN34" s="313"/>
      <c r="FLO34" s="313"/>
      <c r="FLP34" s="313"/>
      <c r="FLQ34" s="313"/>
      <c r="FLR34" s="313"/>
      <c r="FLS34" s="313"/>
      <c r="FLT34" s="313"/>
      <c r="FLU34" s="313"/>
      <c r="FLV34" s="313"/>
      <c r="FLW34" s="313"/>
      <c r="FLX34" s="313"/>
      <c r="FLY34" s="313"/>
      <c r="FLZ34" s="313"/>
      <c r="FMA34" s="313"/>
      <c r="FMB34" s="313"/>
      <c r="FMC34" s="313"/>
      <c r="FMD34" s="313"/>
      <c r="FME34" s="313"/>
      <c r="FMF34" s="313"/>
      <c r="FMG34" s="313"/>
      <c r="FMH34" s="313"/>
      <c r="FMI34" s="313"/>
      <c r="FMJ34" s="313"/>
      <c r="FMK34" s="313"/>
      <c r="FML34" s="313"/>
      <c r="FMM34" s="313"/>
      <c r="FMN34" s="313"/>
      <c r="FMO34" s="313"/>
      <c r="FMP34" s="313"/>
      <c r="FMQ34" s="313"/>
      <c r="FMR34" s="313"/>
      <c r="FMS34" s="313"/>
      <c r="FMT34" s="313"/>
      <c r="FMU34" s="313"/>
      <c r="FMV34" s="313"/>
      <c r="FMW34" s="313"/>
      <c r="FMX34" s="313"/>
      <c r="FMY34" s="313"/>
      <c r="FMZ34" s="313"/>
      <c r="FNA34" s="313"/>
      <c r="FNB34" s="313"/>
      <c r="FNC34" s="313"/>
      <c r="FND34" s="313"/>
      <c r="FNE34" s="313"/>
      <c r="FNF34" s="313"/>
      <c r="FNG34" s="313"/>
      <c r="FNH34" s="313"/>
      <c r="FNI34" s="313"/>
      <c r="FNJ34" s="313"/>
      <c r="FNK34" s="313"/>
      <c r="FNL34" s="313"/>
      <c r="FNM34" s="313"/>
      <c r="FNN34" s="313"/>
      <c r="FNO34" s="313"/>
      <c r="FNP34" s="313"/>
      <c r="FNQ34" s="313"/>
      <c r="FNR34" s="313"/>
      <c r="FNS34" s="313"/>
      <c r="FNT34" s="313"/>
      <c r="FNU34" s="313"/>
      <c r="FNV34" s="313"/>
      <c r="FNW34" s="313"/>
      <c r="FNX34" s="313"/>
      <c r="FNY34" s="313"/>
      <c r="FNZ34" s="313"/>
      <c r="FOA34" s="313"/>
      <c r="FOB34" s="313"/>
      <c r="FOC34" s="313"/>
      <c r="FOD34" s="313"/>
      <c r="FOE34" s="313"/>
      <c r="FOF34" s="313"/>
      <c r="FOG34" s="313"/>
      <c r="FOH34" s="313"/>
      <c r="FOI34" s="313"/>
      <c r="FOJ34" s="313"/>
      <c r="FOK34" s="313"/>
      <c r="FOL34" s="313"/>
      <c r="FOM34" s="313"/>
      <c r="FON34" s="313"/>
      <c r="FOO34" s="313"/>
      <c r="FOP34" s="313"/>
      <c r="FOQ34" s="313"/>
      <c r="FOR34" s="313"/>
      <c r="FOS34" s="313"/>
      <c r="FOT34" s="313"/>
      <c r="FOU34" s="313"/>
      <c r="FOV34" s="313"/>
      <c r="FOW34" s="313"/>
      <c r="FOX34" s="313"/>
      <c r="FOY34" s="313"/>
      <c r="FOZ34" s="313"/>
      <c r="FPA34" s="313"/>
      <c r="FPB34" s="313"/>
      <c r="FPC34" s="313"/>
      <c r="FPD34" s="313"/>
      <c r="FPE34" s="313"/>
      <c r="FPF34" s="313"/>
      <c r="FPG34" s="313"/>
      <c r="FPH34" s="313"/>
      <c r="FPI34" s="313"/>
      <c r="FPJ34" s="313"/>
      <c r="FPK34" s="313"/>
      <c r="FPL34" s="313"/>
      <c r="FPM34" s="313"/>
      <c r="FPN34" s="313"/>
      <c r="FPO34" s="313"/>
      <c r="FPP34" s="313"/>
      <c r="FPQ34" s="313"/>
      <c r="FPR34" s="313"/>
      <c r="FPS34" s="313"/>
      <c r="FPT34" s="313"/>
      <c r="FPU34" s="313"/>
      <c r="FPV34" s="313"/>
      <c r="FPW34" s="313"/>
      <c r="FPX34" s="313"/>
      <c r="FPY34" s="313"/>
      <c r="FPZ34" s="313"/>
      <c r="FQA34" s="313"/>
      <c r="FQB34" s="313"/>
      <c r="FQC34" s="313"/>
      <c r="FQD34" s="313"/>
      <c r="FQE34" s="313"/>
      <c r="FQF34" s="313"/>
      <c r="FQG34" s="313"/>
      <c r="FQH34" s="313"/>
      <c r="FQI34" s="313"/>
      <c r="FQJ34" s="313"/>
      <c r="FQK34" s="313"/>
      <c r="FQL34" s="313"/>
      <c r="FQM34" s="313"/>
      <c r="FQN34" s="313"/>
      <c r="FQO34" s="313"/>
      <c r="FQP34" s="313"/>
      <c r="FQQ34" s="313"/>
      <c r="FQR34" s="313"/>
      <c r="FQS34" s="313"/>
      <c r="FQT34" s="313"/>
      <c r="FQU34" s="313"/>
      <c r="FQV34" s="313"/>
      <c r="FQW34" s="313"/>
      <c r="FQX34" s="313"/>
      <c r="FQY34" s="313"/>
      <c r="FQZ34" s="313"/>
      <c r="FRA34" s="313"/>
      <c r="FRB34" s="313"/>
      <c r="FRC34" s="313"/>
      <c r="FRD34" s="313"/>
      <c r="FRE34" s="313"/>
      <c r="FRF34" s="313"/>
      <c r="FRG34" s="313"/>
      <c r="FRH34" s="313"/>
      <c r="FRI34" s="313"/>
      <c r="FRJ34" s="313"/>
      <c r="FRK34" s="313"/>
      <c r="FRL34" s="313"/>
      <c r="FRM34" s="313"/>
      <c r="FRN34" s="313"/>
      <c r="FRO34" s="313"/>
      <c r="FRP34" s="313"/>
      <c r="FRQ34" s="313"/>
      <c r="FRR34" s="313"/>
      <c r="FRS34" s="313"/>
      <c r="FRT34" s="313"/>
      <c r="FRU34" s="313"/>
      <c r="FRV34" s="313"/>
      <c r="FRW34" s="313"/>
      <c r="FRX34" s="313"/>
      <c r="FRY34" s="313"/>
      <c r="FRZ34" s="313"/>
      <c r="FSA34" s="313"/>
      <c r="FSB34" s="313"/>
      <c r="FSC34" s="313"/>
      <c r="FSD34" s="313"/>
      <c r="FSE34" s="313"/>
      <c r="FSF34" s="313"/>
      <c r="FSG34" s="313"/>
      <c r="FSH34" s="313"/>
      <c r="FSI34" s="313"/>
      <c r="FSJ34" s="313"/>
      <c r="FSK34" s="313"/>
      <c r="FSL34" s="313"/>
      <c r="FSM34" s="313"/>
      <c r="FSN34" s="313"/>
      <c r="FSO34" s="313"/>
      <c r="FSP34" s="313"/>
      <c r="FSQ34" s="313"/>
      <c r="FSR34" s="313"/>
      <c r="FSS34" s="313"/>
      <c r="FST34" s="313"/>
      <c r="FSU34" s="313"/>
      <c r="FSV34" s="313"/>
      <c r="FSW34" s="313"/>
      <c r="FSX34" s="313"/>
      <c r="FSY34" s="313"/>
      <c r="FSZ34" s="313"/>
      <c r="FTA34" s="313"/>
      <c r="FTB34" s="313"/>
      <c r="FTC34" s="313"/>
      <c r="FTD34" s="313"/>
      <c r="FTE34" s="313"/>
      <c r="FTF34" s="313"/>
      <c r="FTG34" s="313"/>
      <c r="FTH34" s="313"/>
      <c r="FTI34" s="313"/>
      <c r="FTJ34" s="313"/>
      <c r="FTK34" s="313"/>
      <c r="FTL34" s="313"/>
      <c r="FTM34" s="313"/>
      <c r="FTN34" s="313"/>
      <c r="FTO34" s="313"/>
      <c r="FTP34" s="313"/>
      <c r="FTQ34" s="313"/>
      <c r="FTR34" s="313"/>
      <c r="FTS34" s="313"/>
      <c r="FTT34" s="313"/>
      <c r="FTU34" s="313"/>
      <c r="FTV34" s="313"/>
      <c r="FTW34" s="313"/>
      <c r="FTX34" s="313"/>
      <c r="FTY34" s="313"/>
      <c r="FTZ34" s="313"/>
      <c r="FUA34" s="313"/>
      <c r="FUB34" s="313"/>
      <c r="FUC34" s="313"/>
      <c r="FUD34" s="313"/>
      <c r="FUE34" s="313"/>
      <c r="FUF34" s="313"/>
      <c r="FUG34" s="313"/>
      <c r="FUH34" s="313"/>
      <c r="FUI34" s="313"/>
      <c r="FUJ34" s="313"/>
      <c r="FUK34" s="313"/>
      <c r="FUL34" s="313"/>
      <c r="FUM34" s="313"/>
      <c r="FUN34" s="313"/>
      <c r="FUO34" s="313"/>
      <c r="FUP34" s="313"/>
      <c r="FUQ34" s="313"/>
      <c r="FUR34" s="313"/>
      <c r="FUS34" s="313"/>
      <c r="FUT34" s="313"/>
      <c r="FUU34" s="313"/>
      <c r="FUV34" s="313"/>
      <c r="FUW34" s="313"/>
      <c r="FUX34" s="313"/>
      <c r="FUY34" s="313"/>
      <c r="FUZ34" s="313"/>
      <c r="FVA34" s="313"/>
      <c r="FVB34" s="313"/>
      <c r="FVC34" s="313"/>
      <c r="FVD34" s="313"/>
      <c r="FVE34" s="313"/>
      <c r="FVF34" s="313"/>
      <c r="FVG34" s="313"/>
      <c r="FVH34" s="313"/>
      <c r="FVI34" s="313"/>
      <c r="FVJ34" s="313"/>
      <c r="FVK34" s="313"/>
      <c r="FVL34" s="313"/>
      <c r="FVM34" s="313"/>
      <c r="FVN34" s="313"/>
      <c r="FVO34" s="313"/>
      <c r="FVP34" s="313"/>
      <c r="FVQ34" s="313"/>
      <c r="FVR34" s="313"/>
      <c r="FVS34" s="313"/>
      <c r="FVT34" s="313"/>
      <c r="FVU34" s="313"/>
      <c r="FVV34" s="313"/>
      <c r="FVW34" s="313"/>
      <c r="FVX34" s="313"/>
      <c r="FVY34" s="313"/>
      <c r="FVZ34" s="313"/>
      <c r="FWA34" s="313"/>
      <c r="FWB34" s="313"/>
      <c r="FWC34" s="313"/>
      <c r="FWD34" s="313"/>
      <c r="FWE34" s="313"/>
      <c r="FWF34" s="313"/>
      <c r="FWG34" s="313"/>
      <c r="FWH34" s="313"/>
      <c r="FWI34" s="313"/>
      <c r="FWJ34" s="313"/>
      <c r="FWK34" s="313"/>
      <c r="FWL34" s="313"/>
      <c r="FWM34" s="313"/>
      <c r="FWN34" s="313"/>
      <c r="FWO34" s="313"/>
      <c r="FWP34" s="313"/>
      <c r="FWQ34" s="313"/>
      <c r="FWR34" s="313"/>
      <c r="FWS34" s="313"/>
      <c r="FWT34" s="313"/>
      <c r="FWU34" s="313"/>
      <c r="FWV34" s="313"/>
      <c r="FWW34" s="313"/>
      <c r="FWX34" s="313"/>
      <c r="FWY34" s="313"/>
      <c r="FWZ34" s="313"/>
      <c r="FXA34" s="313"/>
      <c r="FXB34" s="313"/>
      <c r="FXC34" s="313"/>
      <c r="FXD34" s="313"/>
      <c r="FXE34" s="313"/>
      <c r="FXF34" s="313"/>
      <c r="FXG34" s="313"/>
      <c r="FXH34" s="313"/>
      <c r="FXI34" s="313"/>
      <c r="FXJ34" s="313"/>
      <c r="FXK34" s="313"/>
      <c r="FXL34" s="313"/>
      <c r="FXM34" s="313"/>
      <c r="FXN34" s="313"/>
      <c r="FXO34" s="313"/>
      <c r="FXP34" s="313"/>
      <c r="FXQ34" s="313"/>
      <c r="FXR34" s="313"/>
      <c r="FXS34" s="313"/>
      <c r="FXT34" s="313"/>
      <c r="FXU34" s="313"/>
      <c r="FXV34" s="313"/>
      <c r="FXW34" s="313"/>
      <c r="FXX34" s="313"/>
      <c r="FXY34" s="313"/>
      <c r="FXZ34" s="313"/>
      <c r="FYA34" s="313"/>
      <c r="FYB34" s="313"/>
      <c r="FYC34" s="313"/>
      <c r="FYD34" s="313"/>
      <c r="FYE34" s="313"/>
      <c r="FYF34" s="313"/>
      <c r="FYG34" s="313"/>
      <c r="FYH34" s="313"/>
      <c r="FYI34" s="313"/>
      <c r="FYJ34" s="313"/>
      <c r="FYK34" s="313"/>
      <c r="FYL34" s="313"/>
      <c r="FYM34" s="313"/>
      <c r="FYN34" s="313"/>
      <c r="FYO34" s="313"/>
      <c r="FYP34" s="313"/>
      <c r="FYQ34" s="313"/>
      <c r="FYR34" s="313"/>
      <c r="FYS34" s="313"/>
      <c r="FYT34" s="313"/>
      <c r="FYU34" s="313"/>
      <c r="FYV34" s="313"/>
      <c r="FYW34" s="313"/>
      <c r="FYX34" s="313"/>
      <c r="FYY34" s="313"/>
      <c r="FYZ34" s="313"/>
      <c r="FZA34" s="313"/>
      <c r="FZB34" s="313"/>
      <c r="FZC34" s="313"/>
      <c r="FZD34" s="313"/>
      <c r="FZE34" s="313"/>
      <c r="FZF34" s="313"/>
      <c r="FZG34" s="313"/>
      <c r="FZH34" s="313"/>
      <c r="FZI34" s="313"/>
      <c r="FZJ34" s="313"/>
      <c r="FZK34" s="313"/>
      <c r="FZL34" s="313"/>
      <c r="FZM34" s="313"/>
      <c r="FZN34" s="313"/>
      <c r="FZO34" s="313"/>
      <c r="FZP34" s="313"/>
      <c r="FZQ34" s="313"/>
      <c r="FZR34" s="313"/>
      <c r="FZS34" s="313"/>
      <c r="FZT34" s="313"/>
      <c r="FZU34" s="313"/>
      <c r="FZV34" s="313"/>
      <c r="FZW34" s="313"/>
      <c r="FZX34" s="313"/>
      <c r="FZY34" s="313"/>
      <c r="FZZ34" s="313"/>
      <c r="GAA34" s="313"/>
      <c r="GAB34" s="313"/>
      <c r="GAC34" s="313"/>
      <c r="GAD34" s="313"/>
      <c r="GAE34" s="313"/>
      <c r="GAF34" s="313"/>
      <c r="GAG34" s="313"/>
      <c r="GAH34" s="313"/>
      <c r="GAI34" s="313"/>
      <c r="GAJ34" s="313"/>
      <c r="GAK34" s="313"/>
      <c r="GAL34" s="313"/>
      <c r="GAM34" s="313"/>
      <c r="GAN34" s="313"/>
      <c r="GAO34" s="313"/>
      <c r="GAP34" s="313"/>
      <c r="GAQ34" s="313"/>
      <c r="GAR34" s="313"/>
      <c r="GAS34" s="313"/>
      <c r="GAT34" s="313"/>
      <c r="GAU34" s="313"/>
      <c r="GAV34" s="313"/>
      <c r="GAW34" s="313"/>
      <c r="GAX34" s="313"/>
      <c r="GAY34" s="313"/>
      <c r="GAZ34" s="313"/>
      <c r="GBA34" s="313"/>
      <c r="GBB34" s="313"/>
      <c r="GBC34" s="313"/>
      <c r="GBD34" s="313"/>
      <c r="GBE34" s="313"/>
      <c r="GBF34" s="313"/>
      <c r="GBG34" s="313"/>
      <c r="GBH34" s="313"/>
      <c r="GBI34" s="313"/>
      <c r="GBJ34" s="313"/>
      <c r="GBK34" s="313"/>
      <c r="GBL34" s="313"/>
      <c r="GBM34" s="313"/>
      <c r="GBN34" s="313"/>
      <c r="GBO34" s="313"/>
      <c r="GBP34" s="313"/>
      <c r="GBQ34" s="313"/>
      <c r="GBR34" s="313"/>
      <c r="GBS34" s="313"/>
      <c r="GBT34" s="313"/>
      <c r="GBU34" s="313"/>
      <c r="GBV34" s="313"/>
      <c r="GBW34" s="313"/>
      <c r="GBX34" s="313"/>
      <c r="GBY34" s="313"/>
      <c r="GBZ34" s="313"/>
      <c r="GCA34" s="313"/>
      <c r="GCB34" s="313"/>
      <c r="GCC34" s="313"/>
      <c r="GCD34" s="313"/>
      <c r="GCE34" s="313"/>
      <c r="GCF34" s="313"/>
      <c r="GCG34" s="313"/>
      <c r="GCH34" s="313"/>
      <c r="GCI34" s="313"/>
      <c r="GCJ34" s="313"/>
      <c r="GCK34" s="313"/>
      <c r="GCL34" s="313"/>
      <c r="GCM34" s="313"/>
      <c r="GCN34" s="313"/>
      <c r="GCO34" s="313"/>
      <c r="GCP34" s="313"/>
      <c r="GCQ34" s="313"/>
      <c r="GCR34" s="313"/>
      <c r="GCS34" s="313"/>
      <c r="GCT34" s="313"/>
      <c r="GCU34" s="313"/>
      <c r="GCV34" s="313"/>
      <c r="GCW34" s="313"/>
      <c r="GCX34" s="313"/>
      <c r="GCY34" s="313"/>
      <c r="GCZ34" s="313"/>
      <c r="GDA34" s="313"/>
      <c r="GDB34" s="313"/>
      <c r="GDC34" s="313"/>
      <c r="GDD34" s="313"/>
      <c r="GDE34" s="313"/>
      <c r="GDF34" s="313"/>
      <c r="GDG34" s="313"/>
      <c r="GDH34" s="313"/>
      <c r="GDI34" s="313"/>
      <c r="GDJ34" s="313"/>
      <c r="GDK34" s="313"/>
      <c r="GDL34" s="313"/>
      <c r="GDM34" s="313"/>
      <c r="GDN34" s="313"/>
      <c r="GDO34" s="313"/>
      <c r="GDP34" s="313"/>
      <c r="GDQ34" s="313"/>
      <c r="GDR34" s="313"/>
      <c r="GDS34" s="313"/>
      <c r="GDT34" s="313"/>
      <c r="GDU34" s="313"/>
      <c r="GDV34" s="313"/>
      <c r="GDW34" s="313"/>
      <c r="GDX34" s="313"/>
      <c r="GDY34" s="313"/>
      <c r="GDZ34" s="313"/>
      <c r="GEA34" s="313"/>
      <c r="GEB34" s="313"/>
      <c r="GEC34" s="313"/>
      <c r="GED34" s="313"/>
      <c r="GEE34" s="313"/>
      <c r="GEF34" s="313"/>
      <c r="GEG34" s="313"/>
      <c r="GEH34" s="313"/>
      <c r="GEI34" s="313"/>
      <c r="GEJ34" s="313"/>
      <c r="GEK34" s="313"/>
      <c r="GEL34" s="313"/>
      <c r="GEM34" s="313"/>
      <c r="GEN34" s="313"/>
      <c r="GEO34" s="313"/>
      <c r="GEP34" s="313"/>
      <c r="GEQ34" s="313"/>
      <c r="GER34" s="313"/>
      <c r="GES34" s="313"/>
      <c r="GET34" s="313"/>
      <c r="GEU34" s="313"/>
      <c r="GEV34" s="313"/>
      <c r="GEW34" s="313"/>
      <c r="GEX34" s="313"/>
      <c r="GEY34" s="313"/>
      <c r="GEZ34" s="313"/>
      <c r="GFA34" s="313"/>
      <c r="GFB34" s="313"/>
      <c r="GFC34" s="313"/>
      <c r="GFD34" s="313"/>
      <c r="GFE34" s="313"/>
      <c r="GFF34" s="313"/>
      <c r="GFG34" s="313"/>
      <c r="GFH34" s="313"/>
      <c r="GFI34" s="313"/>
      <c r="GFJ34" s="313"/>
      <c r="GFK34" s="313"/>
      <c r="GFL34" s="313"/>
      <c r="GFM34" s="313"/>
      <c r="GFN34" s="313"/>
      <c r="GFO34" s="313"/>
      <c r="GFP34" s="313"/>
      <c r="GFQ34" s="313"/>
      <c r="GFR34" s="313"/>
      <c r="GFS34" s="313"/>
      <c r="GFT34" s="313"/>
      <c r="GFU34" s="313"/>
      <c r="GFV34" s="313"/>
      <c r="GFW34" s="313"/>
      <c r="GFX34" s="313"/>
      <c r="GFY34" s="313"/>
      <c r="GFZ34" s="313"/>
      <c r="GGA34" s="313"/>
      <c r="GGB34" s="313"/>
      <c r="GGC34" s="313"/>
      <c r="GGD34" s="313"/>
      <c r="GGE34" s="313"/>
      <c r="GGF34" s="313"/>
      <c r="GGG34" s="313"/>
      <c r="GGH34" s="313"/>
      <c r="GGI34" s="313"/>
      <c r="GGJ34" s="313"/>
      <c r="GGK34" s="313"/>
      <c r="GGL34" s="313"/>
      <c r="GGM34" s="313"/>
      <c r="GGN34" s="313"/>
      <c r="GGO34" s="313"/>
      <c r="GGP34" s="313"/>
      <c r="GGQ34" s="313"/>
      <c r="GGR34" s="313"/>
      <c r="GGS34" s="313"/>
      <c r="GGT34" s="313"/>
      <c r="GGU34" s="313"/>
      <c r="GGV34" s="313"/>
      <c r="GGW34" s="313"/>
      <c r="GGX34" s="313"/>
      <c r="GGY34" s="313"/>
      <c r="GGZ34" s="313"/>
      <c r="GHA34" s="313"/>
      <c r="GHB34" s="313"/>
      <c r="GHC34" s="313"/>
      <c r="GHD34" s="313"/>
      <c r="GHE34" s="313"/>
      <c r="GHF34" s="313"/>
      <c r="GHG34" s="313"/>
      <c r="GHH34" s="313"/>
      <c r="GHI34" s="313"/>
      <c r="GHJ34" s="313"/>
      <c r="GHK34" s="313"/>
      <c r="GHL34" s="313"/>
      <c r="GHM34" s="313"/>
      <c r="GHN34" s="313"/>
      <c r="GHO34" s="313"/>
      <c r="GHP34" s="313"/>
      <c r="GHQ34" s="313"/>
      <c r="GHR34" s="313"/>
      <c r="GHS34" s="313"/>
      <c r="GHT34" s="313"/>
      <c r="GHU34" s="313"/>
      <c r="GHV34" s="313"/>
      <c r="GHW34" s="313"/>
      <c r="GHX34" s="313"/>
      <c r="GHY34" s="313"/>
      <c r="GHZ34" s="313"/>
      <c r="GIA34" s="313"/>
      <c r="GIB34" s="313"/>
      <c r="GIC34" s="313"/>
      <c r="GID34" s="313"/>
      <c r="GIE34" s="313"/>
      <c r="GIF34" s="313"/>
      <c r="GIG34" s="313"/>
      <c r="GIH34" s="313"/>
      <c r="GII34" s="313"/>
      <c r="GIJ34" s="313"/>
      <c r="GIK34" s="313"/>
      <c r="GIL34" s="313"/>
      <c r="GIM34" s="313"/>
      <c r="GIN34" s="313"/>
      <c r="GIO34" s="313"/>
      <c r="GIP34" s="313"/>
      <c r="GIQ34" s="313"/>
      <c r="GIR34" s="313"/>
      <c r="GIS34" s="313"/>
      <c r="GIT34" s="313"/>
      <c r="GIU34" s="313"/>
      <c r="GIV34" s="313"/>
      <c r="GIW34" s="313"/>
      <c r="GIX34" s="313"/>
      <c r="GIY34" s="313"/>
      <c r="GIZ34" s="313"/>
      <c r="GJA34" s="313"/>
      <c r="GJB34" s="313"/>
      <c r="GJC34" s="313"/>
      <c r="GJD34" s="313"/>
      <c r="GJE34" s="313"/>
      <c r="GJF34" s="313"/>
      <c r="GJG34" s="313"/>
      <c r="GJH34" s="313"/>
      <c r="GJI34" s="313"/>
      <c r="GJJ34" s="313"/>
      <c r="GJK34" s="313"/>
      <c r="GJL34" s="313"/>
      <c r="GJM34" s="313"/>
      <c r="GJN34" s="313"/>
      <c r="GJO34" s="313"/>
      <c r="GJP34" s="313"/>
      <c r="GJQ34" s="313"/>
      <c r="GJR34" s="313"/>
      <c r="GJS34" s="313"/>
      <c r="GJT34" s="313"/>
      <c r="GJU34" s="313"/>
      <c r="GJV34" s="313"/>
      <c r="GJW34" s="313"/>
      <c r="GJX34" s="313"/>
      <c r="GJY34" s="313"/>
      <c r="GJZ34" s="313"/>
      <c r="GKA34" s="313"/>
      <c r="GKB34" s="313"/>
      <c r="GKC34" s="313"/>
      <c r="GKD34" s="313"/>
      <c r="GKE34" s="313"/>
      <c r="GKF34" s="313"/>
      <c r="GKG34" s="313"/>
      <c r="GKH34" s="313"/>
      <c r="GKI34" s="313"/>
      <c r="GKJ34" s="313"/>
      <c r="GKK34" s="313"/>
      <c r="GKL34" s="313"/>
      <c r="GKM34" s="313"/>
      <c r="GKN34" s="313"/>
      <c r="GKO34" s="313"/>
      <c r="GKP34" s="313"/>
      <c r="GKQ34" s="313"/>
      <c r="GKR34" s="313"/>
      <c r="GKS34" s="313"/>
      <c r="GKT34" s="313"/>
      <c r="GKU34" s="313"/>
      <c r="GKV34" s="313"/>
      <c r="GKW34" s="313"/>
      <c r="GKX34" s="313"/>
      <c r="GKY34" s="313"/>
      <c r="GKZ34" s="313"/>
      <c r="GLA34" s="313"/>
      <c r="GLB34" s="313"/>
      <c r="GLC34" s="313"/>
      <c r="GLD34" s="313"/>
      <c r="GLE34" s="313"/>
      <c r="GLF34" s="313"/>
      <c r="GLG34" s="313"/>
      <c r="GLH34" s="313"/>
      <c r="GLI34" s="313"/>
      <c r="GLJ34" s="313"/>
      <c r="GLK34" s="313"/>
      <c r="GLL34" s="313"/>
      <c r="GLM34" s="313"/>
      <c r="GLN34" s="313"/>
      <c r="GLO34" s="313"/>
      <c r="GLP34" s="313"/>
      <c r="GLQ34" s="313"/>
      <c r="GLR34" s="313"/>
      <c r="GLS34" s="313"/>
      <c r="GLT34" s="313"/>
      <c r="GLU34" s="313"/>
      <c r="GLV34" s="313"/>
      <c r="GLW34" s="313"/>
      <c r="GLX34" s="313"/>
      <c r="GLY34" s="313"/>
      <c r="GLZ34" s="313"/>
      <c r="GMA34" s="313"/>
      <c r="GMB34" s="313"/>
      <c r="GMC34" s="313"/>
      <c r="GMD34" s="313"/>
      <c r="GME34" s="313"/>
      <c r="GMF34" s="313"/>
      <c r="GMG34" s="313"/>
      <c r="GMH34" s="313"/>
      <c r="GMI34" s="313"/>
      <c r="GMJ34" s="313"/>
      <c r="GMK34" s="313"/>
      <c r="GML34" s="313"/>
      <c r="GMM34" s="313"/>
      <c r="GMN34" s="313"/>
      <c r="GMO34" s="313"/>
      <c r="GMP34" s="313"/>
      <c r="GMQ34" s="313"/>
      <c r="GMR34" s="313"/>
      <c r="GMS34" s="313"/>
      <c r="GMT34" s="313"/>
      <c r="GMU34" s="313"/>
      <c r="GMV34" s="313"/>
      <c r="GMW34" s="313"/>
      <c r="GMX34" s="313"/>
      <c r="GMY34" s="313"/>
      <c r="GMZ34" s="313"/>
      <c r="GNA34" s="313"/>
      <c r="GNB34" s="313"/>
      <c r="GNC34" s="313"/>
      <c r="GND34" s="313"/>
      <c r="GNE34" s="313"/>
      <c r="GNF34" s="313"/>
      <c r="GNG34" s="313"/>
      <c r="GNH34" s="313"/>
      <c r="GNI34" s="313"/>
      <c r="GNJ34" s="313"/>
      <c r="GNK34" s="313"/>
      <c r="GNL34" s="313"/>
      <c r="GNM34" s="313"/>
      <c r="GNN34" s="313"/>
      <c r="GNO34" s="313"/>
      <c r="GNP34" s="313"/>
      <c r="GNQ34" s="313"/>
      <c r="GNR34" s="313"/>
      <c r="GNS34" s="313"/>
      <c r="GNT34" s="313"/>
      <c r="GNU34" s="313"/>
      <c r="GNV34" s="313"/>
      <c r="GNW34" s="313"/>
      <c r="GNX34" s="313"/>
      <c r="GNY34" s="313"/>
      <c r="GNZ34" s="313"/>
      <c r="GOA34" s="313"/>
      <c r="GOB34" s="313"/>
      <c r="GOC34" s="313"/>
      <c r="GOD34" s="313"/>
      <c r="GOE34" s="313"/>
      <c r="GOF34" s="313"/>
      <c r="GOG34" s="313"/>
      <c r="GOH34" s="313"/>
      <c r="GOI34" s="313"/>
      <c r="GOJ34" s="313"/>
      <c r="GOK34" s="313"/>
      <c r="GOL34" s="313"/>
      <c r="GOM34" s="313"/>
      <c r="GON34" s="313"/>
      <c r="GOO34" s="313"/>
      <c r="GOP34" s="313"/>
      <c r="GOQ34" s="313"/>
      <c r="GOR34" s="313"/>
      <c r="GOS34" s="313"/>
      <c r="GOT34" s="313"/>
      <c r="GOU34" s="313"/>
      <c r="GOV34" s="313"/>
      <c r="GOW34" s="313"/>
      <c r="GOX34" s="313"/>
      <c r="GOY34" s="313"/>
      <c r="GOZ34" s="313"/>
      <c r="GPA34" s="313"/>
      <c r="GPB34" s="313"/>
      <c r="GPC34" s="313"/>
      <c r="GPD34" s="313"/>
      <c r="GPE34" s="313"/>
      <c r="GPF34" s="313"/>
      <c r="GPG34" s="313"/>
      <c r="GPH34" s="313"/>
      <c r="GPI34" s="313"/>
      <c r="GPJ34" s="313"/>
      <c r="GPK34" s="313"/>
      <c r="GPL34" s="313"/>
      <c r="GPM34" s="313"/>
      <c r="GPN34" s="313"/>
      <c r="GPO34" s="313"/>
      <c r="GPP34" s="313"/>
      <c r="GPQ34" s="313"/>
      <c r="GPR34" s="313"/>
      <c r="GPS34" s="313"/>
      <c r="GPT34" s="313"/>
      <c r="GPU34" s="313"/>
      <c r="GPV34" s="313"/>
      <c r="GPW34" s="313"/>
      <c r="GPX34" s="313"/>
      <c r="GPY34" s="313"/>
      <c r="GPZ34" s="313"/>
      <c r="GQA34" s="313"/>
      <c r="GQB34" s="313"/>
      <c r="GQC34" s="313"/>
      <c r="GQD34" s="313"/>
      <c r="GQE34" s="313"/>
      <c r="GQF34" s="313"/>
      <c r="GQG34" s="313"/>
      <c r="GQH34" s="313"/>
      <c r="GQI34" s="313"/>
      <c r="GQJ34" s="313"/>
      <c r="GQK34" s="313"/>
      <c r="GQL34" s="313"/>
      <c r="GQM34" s="313"/>
      <c r="GQN34" s="313"/>
      <c r="GQO34" s="313"/>
      <c r="GQP34" s="313"/>
      <c r="GQQ34" s="313"/>
      <c r="GQR34" s="313"/>
      <c r="GQS34" s="313"/>
      <c r="GQT34" s="313"/>
      <c r="GQU34" s="313"/>
      <c r="GQV34" s="313"/>
      <c r="GQW34" s="313"/>
      <c r="GQX34" s="313"/>
      <c r="GQY34" s="313"/>
      <c r="GQZ34" s="313"/>
      <c r="GRA34" s="313"/>
      <c r="GRB34" s="313"/>
      <c r="GRC34" s="313"/>
      <c r="GRD34" s="313"/>
      <c r="GRE34" s="313"/>
      <c r="GRF34" s="313"/>
      <c r="GRG34" s="313"/>
      <c r="GRH34" s="313"/>
      <c r="GRI34" s="313"/>
      <c r="GRJ34" s="313"/>
      <c r="GRK34" s="313"/>
      <c r="GRL34" s="313"/>
      <c r="GRM34" s="313"/>
      <c r="GRN34" s="313"/>
      <c r="GRO34" s="313"/>
      <c r="GRP34" s="313"/>
      <c r="GRQ34" s="313"/>
      <c r="GRR34" s="313"/>
      <c r="GRS34" s="313"/>
      <c r="GRT34" s="313"/>
      <c r="GRU34" s="313"/>
      <c r="GRV34" s="313"/>
      <c r="GRW34" s="313"/>
      <c r="GRX34" s="313"/>
      <c r="GRY34" s="313"/>
      <c r="GRZ34" s="313"/>
      <c r="GSA34" s="313"/>
      <c r="GSB34" s="313"/>
      <c r="GSC34" s="313"/>
      <c r="GSD34" s="313"/>
      <c r="GSE34" s="313"/>
      <c r="GSF34" s="313"/>
      <c r="GSG34" s="313"/>
      <c r="GSH34" s="313"/>
      <c r="GSI34" s="313"/>
      <c r="GSJ34" s="313"/>
      <c r="GSK34" s="313"/>
      <c r="GSL34" s="313"/>
      <c r="GSM34" s="313"/>
      <c r="GSN34" s="313"/>
      <c r="GSO34" s="313"/>
      <c r="GSP34" s="313"/>
      <c r="GSQ34" s="313"/>
      <c r="GSR34" s="313"/>
      <c r="GSS34" s="313"/>
      <c r="GST34" s="313"/>
      <c r="GSU34" s="313"/>
      <c r="GSV34" s="313"/>
      <c r="GSW34" s="313"/>
      <c r="GSX34" s="313"/>
      <c r="GSY34" s="313"/>
      <c r="GSZ34" s="313"/>
      <c r="GTA34" s="313"/>
      <c r="GTB34" s="313"/>
      <c r="GTC34" s="313"/>
      <c r="GTD34" s="313"/>
      <c r="GTE34" s="313"/>
      <c r="GTF34" s="313"/>
      <c r="GTG34" s="313"/>
      <c r="GTH34" s="313"/>
      <c r="GTI34" s="313"/>
      <c r="GTJ34" s="313"/>
      <c r="GTK34" s="313"/>
      <c r="GTL34" s="313"/>
      <c r="GTM34" s="313"/>
      <c r="GTN34" s="313"/>
      <c r="GTO34" s="313"/>
      <c r="GTP34" s="313"/>
      <c r="GTQ34" s="313"/>
      <c r="GTR34" s="313"/>
      <c r="GTS34" s="313"/>
      <c r="GTT34" s="313"/>
      <c r="GTU34" s="313"/>
      <c r="GTV34" s="313"/>
      <c r="GTW34" s="313"/>
      <c r="GTX34" s="313"/>
      <c r="GTY34" s="313"/>
      <c r="GTZ34" s="313"/>
      <c r="GUA34" s="313"/>
      <c r="GUB34" s="313"/>
      <c r="GUC34" s="313"/>
      <c r="GUD34" s="313"/>
      <c r="GUE34" s="313"/>
      <c r="GUF34" s="313"/>
      <c r="GUG34" s="313"/>
      <c r="GUH34" s="313"/>
      <c r="GUI34" s="313"/>
      <c r="GUJ34" s="313"/>
      <c r="GUK34" s="313"/>
      <c r="GUL34" s="313"/>
      <c r="GUM34" s="313"/>
      <c r="GUN34" s="313"/>
      <c r="GUO34" s="313"/>
      <c r="GUP34" s="313"/>
      <c r="GUQ34" s="313"/>
      <c r="GUR34" s="313"/>
      <c r="GUS34" s="313"/>
      <c r="GUT34" s="313"/>
      <c r="GUU34" s="313"/>
      <c r="GUV34" s="313"/>
      <c r="GUW34" s="313"/>
      <c r="GUX34" s="313"/>
      <c r="GUY34" s="313"/>
      <c r="GUZ34" s="313"/>
      <c r="GVA34" s="313"/>
      <c r="GVB34" s="313"/>
      <c r="GVC34" s="313"/>
      <c r="GVD34" s="313"/>
      <c r="GVE34" s="313"/>
      <c r="GVF34" s="313"/>
      <c r="GVG34" s="313"/>
      <c r="GVH34" s="313"/>
      <c r="GVI34" s="313"/>
      <c r="GVJ34" s="313"/>
      <c r="GVK34" s="313"/>
      <c r="GVL34" s="313"/>
      <c r="GVM34" s="313"/>
      <c r="GVN34" s="313"/>
      <c r="GVO34" s="313"/>
      <c r="GVP34" s="313"/>
      <c r="GVQ34" s="313"/>
      <c r="GVR34" s="313"/>
      <c r="GVS34" s="313"/>
      <c r="GVT34" s="313"/>
      <c r="GVU34" s="313"/>
      <c r="GVV34" s="313"/>
      <c r="GVW34" s="313"/>
      <c r="GVX34" s="313"/>
      <c r="GVY34" s="313"/>
      <c r="GVZ34" s="313"/>
      <c r="GWA34" s="313"/>
      <c r="GWB34" s="313"/>
      <c r="GWC34" s="313"/>
      <c r="GWD34" s="313"/>
      <c r="GWE34" s="313"/>
      <c r="GWF34" s="313"/>
      <c r="GWG34" s="313"/>
      <c r="GWH34" s="313"/>
      <c r="GWI34" s="313"/>
      <c r="GWJ34" s="313"/>
      <c r="GWK34" s="313"/>
      <c r="GWL34" s="313"/>
      <c r="GWM34" s="313"/>
      <c r="GWN34" s="313"/>
      <c r="GWO34" s="313"/>
      <c r="GWP34" s="313"/>
      <c r="GWQ34" s="313"/>
      <c r="GWR34" s="313"/>
      <c r="GWS34" s="313"/>
      <c r="GWT34" s="313"/>
      <c r="GWU34" s="313"/>
      <c r="GWV34" s="313"/>
      <c r="GWW34" s="313"/>
      <c r="GWX34" s="313"/>
      <c r="GWY34" s="313"/>
      <c r="GWZ34" s="313"/>
      <c r="GXA34" s="313"/>
      <c r="GXB34" s="313"/>
      <c r="GXC34" s="313"/>
      <c r="GXD34" s="313"/>
      <c r="GXE34" s="313"/>
      <c r="GXF34" s="313"/>
      <c r="GXG34" s="313"/>
      <c r="GXH34" s="313"/>
      <c r="GXI34" s="313"/>
      <c r="GXJ34" s="313"/>
      <c r="GXK34" s="313"/>
      <c r="GXL34" s="313"/>
      <c r="GXM34" s="313"/>
      <c r="GXN34" s="313"/>
      <c r="GXO34" s="313"/>
      <c r="GXP34" s="313"/>
      <c r="GXQ34" s="313"/>
      <c r="GXR34" s="313"/>
      <c r="GXS34" s="313"/>
      <c r="GXT34" s="313"/>
      <c r="GXU34" s="313"/>
      <c r="GXV34" s="313"/>
      <c r="GXW34" s="313"/>
      <c r="GXX34" s="313"/>
      <c r="GXY34" s="313"/>
      <c r="GXZ34" s="313"/>
      <c r="GYA34" s="313"/>
      <c r="GYB34" s="313"/>
      <c r="GYC34" s="313"/>
      <c r="GYD34" s="313"/>
      <c r="GYE34" s="313"/>
      <c r="GYF34" s="313"/>
      <c r="GYG34" s="313"/>
      <c r="GYH34" s="313"/>
      <c r="GYI34" s="313"/>
      <c r="GYJ34" s="313"/>
      <c r="GYK34" s="313"/>
      <c r="GYL34" s="313"/>
      <c r="GYM34" s="313"/>
      <c r="GYN34" s="313"/>
      <c r="GYO34" s="313"/>
      <c r="GYP34" s="313"/>
      <c r="GYQ34" s="313"/>
      <c r="GYR34" s="313"/>
      <c r="GYS34" s="313"/>
      <c r="GYT34" s="313"/>
      <c r="GYU34" s="313"/>
      <c r="GYV34" s="313"/>
      <c r="GYW34" s="313"/>
      <c r="GYX34" s="313"/>
      <c r="GYY34" s="313"/>
      <c r="GYZ34" s="313"/>
      <c r="GZA34" s="313"/>
      <c r="GZB34" s="313"/>
      <c r="GZC34" s="313"/>
      <c r="GZD34" s="313"/>
      <c r="GZE34" s="313"/>
      <c r="GZF34" s="313"/>
      <c r="GZG34" s="313"/>
      <c r="GZH34" s="313"/>
      <c r="GZI34" s="313"/>
      <c r="GZJ34" s="313"/>
      <c r="GZK34" s="313"/>
      <c r="GZL34" s="313"/>
      <c r="GZM34" s="313"/>
      <c r="GZN34" s="313"/>
      <c r="GZO34" s="313"/>
      <c r="GZP34" s="313"/>
      <c r="GZQ34" s="313"/>
      <c r="GZR34" s="313"/>
      <c r="GZS34" s="313"/>
      <c r="GZT34" s="313"/>
      <c r="GZU34" s="313"/>
      <c r="GZV34" s="313"/>
      <c r="GZW34" s="313"/>
      <c r="GZX34" s="313"/>
      <c r="GZY34" s="313"/>
      <c r="GZZ34" s="313"/>
      <c r="HAA34" s="313"/>
      <c r="HAB34" s="313"/>
      <c r="HAC34" s="313"/>
      <c r="HAD34" s="313"/>
      <c r="HAE34" s="313"/>
      <c r="HAF34" s="313"/>
      <c r="HAG34" s="313"/>
      <c r="HAH34" s="313"/>
      <c r="HAI34" s="313"/>
      <c r="HAJ34" s="313"/>
      <c r="HAK34" s="313"/>
      <c r="HAL34" s="313"/>
      <c r="HAM34" s="313"/>
      <c r="HAN34" s="313"/>
      <c r="HAO34" s="313"/>
      <c r="HAP34" s="313"/>
      <c r="HAQ34" s="313"/>
      <c r="HAR34" s="313"/>
      <c r="HAS34" s="313"/>
      <c r="HAT34" s="313"/>
      <c r="HAU34" s="313"/>
      <c r="HAV34" s="313"/>
      <c r="HAW34" s="313"/>
      <c r="HAX34" s="313"/>
      <c r="HAY34" s="313"/>
      <c r="HAZ34" s="313"/>
      <c r="HBA34" s="313"/>
      <c r="HBB34" s="313"/>
      <c r="HBC34" s="313"/>
      <c r="HBD34" s="313"/>
      <c r="HBE34" s="313"/>
      <c r="HBF34" s="313"/>
      <c r="HBG34" s="313"/>
      <c r="HBH34" s="313"/>
      <c r="HBI34" s="313"/>
      <c r="HBJ34" s="313"/>
      <c r="HBK34" s="313"/>
      <c r="HBL34" s="313"/>
      <c r="HBM34" s="313"/>
      <c r="HBN34" s="313"/>
      <c r="HBO34" s="313"/>
      <c r="HBP34" s="313"/>
      <c r="HBQ34" s="313"/>
      <c r="HBR34" s="313"/>
      <c r="HBS34" s="313"/>
      <c r="HBT34" s="313"/>
      <c r="HBU34" s="313"/>
      <c r="HBV34" s="313"/>
      <c r="HBW34" s="313"/>
      <c r="HBX34" s="313"/>
      <c r="HBY34" s="313"/>
      <c r="HBZ34" s="313"/>
      <c r="HCA34" s="313"/>
      <c r="HCB34" s="313"/>
      <c r="HCC34" s="313"/>
      <c r="HCD34" s="313"/>
      <c r="HCE34" s="313"/>
      <c r="HCF34" s="313"/>
      <c r="HCG34" s="313"/>
      <c r="HCH34" s="313"/>
      <c r="HCI34" s="313"/>
      <c r="HCJ34" s="313"/>
      <c r="HCK34" s="313"/>
      <c r="HCL34" s="313"/>
      <c r="HCM34" s="313"/>
      <c r="HCN34" s="313"/>
      <c r="HCO34" s="313"/>
      <c r="HCP34" s="313"/>
      <c r="HCQ34" s="313"/>
      <c r="HCR34" s="313"/>
      <c r="HCS34" s="313"/>
      <c r="HCT34" s="313"/>
      <c r="HCU34" s="313"/>
      <c r="HCV34" s="313"/>
      <c r="HCW34" s="313"/>
      <c r="HCX34" s="313"/>
      <c r="HCY34" s="313"/>
      <c r="HCZ34" s="313"/>
      <c r="HDA34" s="313"/>
      <c r="HDB34" s="313"/>
      <c r="HDC34" s="313"/>
      <c r="HDD34" s="313"/>
      <c r="HDE34" s="313"/>
      <c r="HDF34" s="313"/>
      <c r="HDG34" s="313"/>
      <c r="HDH34" s="313"/>
      <c r="HDI34" s="313"/>
      <c r="HDJ34" s="313"/>
      <c r="HDK34" s="313"/>
      <c r="HDL34" s="313"/>
      <c r="HDM34" s="313"/>
      <c r="HDN34" s="313"/>
      <c r="HDO34" s="313"/>
      <c r="HDP34" s="313"/>
      <c r="HDQ34" s="313"/>
      <c r="HDR34" s="313"/>
      <c r="HDS34" s="313"/>
      <c r="HDT34" s="313"/>
      <c r="HDU34" s="313"/>
      <c r="HDV34" s="313"/>
      <c r="HDW34" s="313"/>
      <c r="HDX34" s="313"/>
      <c r="HDY34" s="313"/>
      <c r="HDZ34" s="313"/>
      <c r="HEA34" s="313"/>
      <c r="HEB34" s="313"/>
      <c r="HEC34" s="313"/>
      <c r="HED34" s="313"/>
      <c r="HEE34" s="313"/>
      <c r="HEF34" s="313"/>
      <c r="HEG34" s="313"/>
      <c r="HEH34" s="313"/>
      <c r="HEI34" s="313"/>
      <c r="HEJ34" s="313"/>
      <c r="HEK34" s="313"/>
      <c r="HEL34" s="313"/>
      <c r="HEM34" s="313"/>
      <c r="HEN34" s="313"/>
      <c r="HEO34" s="313"/>
      <c r="HEP34" s="313"/>
      <c r="HEQ34" s="313"/>
      <c r="HER34" s="313"/>
      <c r="HES34" s="313"/>
      <c r="HET34" s="313"/>
      <c r="HEU34" s="313"/>
      <c r="HEV34" s="313"/>
      <c r="HEW34" s="313"/>
      <c r="HEX34" s="313"/>
      <c r="HEY34" s="313"/>
      <c r="HEZ34" s="313"/>
      <c r="HFA34" s="313"/>
      <c r="HFB34" s="313"/>
      <c r="HFC34" s="313"/>
      <c r="HFD34" s="313"/>
      <c r="HFE34" s="313"/>
      <c r="HFF34" s="313"/>
      <c r="HFG34" s="313"/>
      <c r="HFH34" s="313"/>
      <c r="HFI34" s="313"/>
      <c r="HFJ34" s="313"/>
      <c r="HFK34" s="313"/>
      <c r="HFL34" s="313"/>
      <c r="HFM34" s="313"/>
      <c r="HFN34" s="313"/>
      <c r="HFO34" s="313"/>
      <c r="HFP34" s="313"/>
      <c r="HFQ34" s="313"/>
      <c r="HFR34" s="313"/>
      <c r="HFS34" s="313"/>
      <c r="HFT34" s="313"/>
      <c r="HFU34" s="313"/>
      <c r="HFV34" s="313"/>
      <c r="HFW34" s="313"/>
      <c r="HFX34" s="313"/>
      <c r="HFY34" s="313"/>
      <c r="HFZ34" s="313"/>
      <c r="HGA34" s="313"/>
      <c r="HGB34" s="313"/>
      <c r="HGC34" s="313"/>
      <c r="HGD34" s="313"/>
      <c r="HGE34" s="313"/>
      <c r="HGF34" s="313"/>
      <c r="HGG34" s="313"/>
      <c r="HGH34" s="313"/>
      <c r="HGI34" s="313"/>
      <c r="HGJ34" s="313"/>
      <c r="HGK34" s="313"/>
      <c r="HGL34" s="313"/>
      <c r="HGM34" s="313"/>
      <c r="HGN34" s="313"/>
      <c r="HGO34" s="313"/>
      <c r="HGP34" s="313"/>
      <c r="HGQ34" s="313"/>
      <c r="HGR34" s="313"/>
      <c r="HGS34" s="313"/>
      <c r="HGT34" s="313"/>
      <c r="HGU34" s="313"/>
      <c r="HGV34" s="313"/>
      <c r="HGW34" s="313"/>
      <c r="HGX34" s="313"/>
      <c r="HGY34" s="313"/>
      <c r="HGZ34" s="313"/>
      <c r="HHA34" s="313"/>
      <c r="HHB34" s="313"/>
      <c r="HHC34" s="313"/>
      <c r="HHD34" s="313"/>
      <c r="HHE34" s="313"/>
      <c r="HHF34" s="313"/>
      <c r="HHG34" s="313"/>
      <c r="HHH34" s="313"/>
      <c r="HHI34" s="313"/>
      <c r="HHJ34" s="313"/>
      <c r="HHK34" s="313"/>
      <c r="HHL34" s="313"/>
      <c r="HHM34" s="313"/>
      <c r="HHN34" s="313"/>
      <c r="HHO34" s="313"/>
      <c r="HHP34" s="313"/>
      <c r="HHQ34" s="313"/>
      <c r="HHR34" s="313"/>
      <c r="HHS34" s="313"/>
      <c r="HHT34" s="313"/>
      <c r="HHU34" s="313"/>
      <c r="HHV34" s="313"/>
      <c r="HHW34" s="313"/>
      <c r="HHX34" s="313"/>
      <c r="HHY34" s="313"/>
      <c r="HHZ34" s="313"/>
      <c r="HIA34" s="313"/>
      <c r="HIB34" s="313"/>
      <c r="HIC34" s="313"/>
      <c r="HID34" s="313"/>
      <c r="HIE34" s="313"/>
      <c r="HIF34" s="313"/>
      <c r="HIG34" s="313"/>
      <c r="HIH34" s="313"/>
      <c r="HII34" s="313"/>
      <c r="HIJ34" s="313"/>
      <c r="HIK34" s="313"/>
      <c r="HIL34" s="313"/>
      <c r="HIM34" s="313"/>
      <c r="HIN34" s="313"/>
      <c r="HIO34" s="313"/>
      <c r="HIP34" s="313"/>
      <c r="HIQ34" s="313"/>
      <c r="HIR34" s="313"/>
      <c r="HIS34" s="313"/>
      <c r="HIT34" s="313"/>
      <c r="HIU34" s="313"/>
      <c r="HIV34" s="313"/>
      <c r="HIW34" s="313"/>
      <c r="HIX34" s="313"/>
      <c r="HIY34" s="313"/>
      <c r="HIZ34" s="313"/>
      <c r="HJA34" s="313"/>
      <c r="HJB34" s="313"/>
      <c r="HJC34" s="313"/>
      <c r="HJD34" s="313"/>
      <c r="HJE34" s="313"/>
      <c r="HJF34" s="313"/>
      <c r="HJG34" s="313"/>
      <c r="HJH34" s="313"/>
      <c r="HJI34" s="313"/>
      <c r="HJJ34" s="313"/>
      <c r="HJK34" s="313"/>
      <c r="HJL34" s="313"/>
      <c r="HJM34" s="313"/>
      <c r="HJN34" s="313"/>
      <c r="HJO34" s="313"/>
      <c r="HJP34" s="313"/>
      <c r="HJQ34" s="313"/>
      <c r="HJR34" s="313"/>
      <c r="HJS34" s="313"/>
      <c r="HJT34" s="313"/>
      <c r="HJU34" s="313"/>
      <c r="HJV34" s="313"/>
      <c r="HJW34" s="313"/>
      <c r="HJX34" s="313"/>
      <c r="HJY34" s="313"/>
      <c r="HJZ34" s="313"/>
      <c r="HKA34" s="313"/>
      <c r="HKB34" s="313"/>
      <c r="HKC34" s="313"/>
      <c r="HKD34" s="313"/>
      <c r="HKE34" s="313"/>
      <c r="HKF34" s="313"/>
      <c r="HKG34" s="313"/>
      <c r="HKH34" s="313"/>
      <c r="HKI34" s="313"/>
      <c r="HKJ34" s="313"/>
      <c r="HKK34" s="313"/>
      <c r="HKL34" s="313"/>
      <c r="HKM34" s="313"/>
      <c r="HKN34" s="313"/>
      <c r="HKO34" s="313"/>
      <c r="HKP34" s="313"/>
      <c r="HKQ34" s="313"/>
      <c r="HKR34" s="313"/>
      <c r="HKS34" s="313"/>
      <c r="HKT34" s="313"/>
      <c r="HKU34" s="313"/>
      <c r="HKV34" s="313"/>
      <c r="HKW34" s="313"/>
      <c r="HKX34" s="313"/>
      <c r="HKY34" s="313"/>
      <c r="HKZ34" s="313"/>
      <c r="HLA34" s="313"/>
      <c r="HLB34" s="313"/>
      <c r="HLC34" s="313"/>
      <c r="HLD34" s="313"/>
      <c r="HLE34" s="313"/>
      <c r="HLF34" s="313"/>
      <c r="HLG34" s="313"/>
      <c r="HLH34" s="313"/>
      <c r="HLI34" s="313"/>
      <c r="HLJ34" s="313"/>
      <c r="HLK34" s="313"/>
      <c r="HLL34" s="313"/>
      <c r="HLM34" s="313"/>
      <c r="HLN34" s="313"/>
      <c r="HLO34" s="313"/>
      <c r="HLP34" s="313"/>
      <c r="HLQ34" s="313"/>
      <c r="HLR34" s="313"/>
      <c r="HLS34" s="313"/>
      <c r="HLT34" s="313"/>
      <c r="HLU34" s="313"/>
      <c r="HLV34" s="313"/>
      <c r="HLW34" s="313"/>
      <c r="HLX34" s="313"/>
      <c r="HLY34" s="313"/>
      <c r="HLZ34" s="313"/>
      <c r="HMA34" s="313"/>
      <c r="HMB34" s="313"/>
      <c r="HMC34" s="313"/>
      <c r="HMD34" s="313"/>
      <c r="HME34" s="313"/>
      <c r="HMF34" s="313"/>
      <c r="HMG34" s="313"/>
      <c r="HMH34" s="313"/>
      <c r="HMI34" s="313"/>
      <c r="HMJ34" s="313"/>
      <c r="HMK34" s="313"/>
      <c r="HML34" s="313"/>
      <c r="HMM34" s="313"/>
      <c r="HMN34" s="313"/>
      <c r="HMO34" s="313"/>
      <c r="HMP34" s="313"/>
      <c r="HMQ34" s="313"/>
      <c r="HMR34" s="313"/>
      <c r="HMS34" s="313"/>
      <c r="HMT34" s="313"/>
      <c r="HMU34" s="313"/>
      <c r="HMV34" s="313"/>
      <c r="HMW34" s="313"/>
      <c r="HMX34" s="313"/>
      <c r="HMY34" s="313"/>
      <c r="HMZ34" s="313"/>
      <c r="HNA34" s="313"/>
      <c r="HNB34" s="313"/>
      <c r="HNC34" s="313"/>
      <c r="HND34" s="313"/>
      <c r="HNE34" s="313"/>
      <c r="HNF34" s="313"/>
      <c r="HNG34" s="313"/>
      <c r="HNH34" s="313"/>
      <c r="HNI34" s="313"/>
      <c r="HNJ34" s="313"/>
      <c r="HNK34" s="313"/>
      <c r="HNL34" s="313"/>
      <c r="HNM34" s="313"/>
      <c r="HNN34" s="313"/>
      <c r="HNO34" s="313"/>
      <c r="HNP34" s="313"/>
      <c r="HNQ34" s="313"/>
      <c r="HNR34" s="313"/>
      <c r="HNS34" s="313"/>
      <c r="HNT34" s="313"/>
      <c r="HNU34" s="313"/>
      <c r="HNV34" s="313"/>
      <c r="HNW34" s="313"/>
      <c r="HNX34" s="313"/>
      <c r="HNY34" s="313"/>
      <c r="HNZ34" s="313"/>
      <c r="HOA34" s="313"/>
      <c r="HOB34" s="313"/>
      <c r="HOC34" s="313"/>
      <c r="HOD34" s="313"/>
      <c r="HOE34" s="313"/>
      <c r="HOF34" s="313"/>
      <c r="HOG34" s="313"/>
      <c r="HOH34" s="313"/>
      <c r="HOI34" s="313"/>
      <c r="HOJ34" s="313"/>
      <c r="HOK34" s="313"/>
      <c r="HOL34" s="313"/>
      <c r="HOM34" s="313"/>
      <c r="HON34" s="313"/>
      <c r="HOO34" s="313"/>
      <c r="HOP34" s="313"/>
      <c r="HOQ34" s="313"/>
      <c r="HOR34" s="313"/>
      <c r="HOS34" s="313"/>
      <c r="HOT34" s="313"/>
      <c r="HOU34" s="313"/>
      <c r="HOV34" s="313"/>
      <c r="HOW34" s="313"/>
      <c r="HOX34" s="313"/>
      <c r="HOY34" s="313"/>
      <c r="HOZ34" s="313"/>
      <c r="HPA34" s="313"/>
      <c r="HPB34" s="313"/>
      <c r="HPC34" s="313"/>
      <c r="HPD34" s="313"/>
      <c r="HPE34" s="313"/>
      <c r="HPF34" s="313"/>
      <c r="HPG34" s="313"/>
      <c r="HPH34" s="313"/>
      <c r="HPI34" s="313"/>
      <c r="HPJ34" s="313"/>
      <c r="HPK34" s="313"/>
      <c r="HPL34" s="313"/>
      <c r="HPM34" s="313"/>
      <c r="HPN34" s="313"/>
      <c r="HPO34" s="313"/>
      <c r="HPP34" s="313"/>
      <c r="HPQ34" s="313"/>
      <c r="HPR34" s="313"/>
      <c r="HPS34" s="313"/>
      <c r="HPT34" s="313"/>
      <c r="HPU34" s="313"/>
      <c r="HPV34" s="313"/>
      <c r="HPW34" s="313"/>
      <c r="HPX34" s="313"/>
      <c r="HPY34" s="313"/>
      <c r="HPZ34" s="313"/>
      <c r="HQA34" s="313"/>
      <c r="HQB34" s="313"/>
      <c r="HQC34" s="313"/>
      <c r="HQD34" s="313"/>
      <c r="HQE34" s="313"/>
      <c r="HQF34" s="313"/>
      <c r="HQG34" s="313"/>
      <c r="HQH34" s="313"/>
      <c r="HQI34" s="313"/>
      <c r="HQJ34" s="313"/>
      <c r="HQK34" s="313"/>
      <c r="HQL34" s="313"/>
      <c r="HQM34" s="313"/>
      <c r="HQN34" s="313"/>
      <c r="HQO34" s="313"/>
      <c r="HQP34" s="313"/>
      <c r="HQQ34" s="313"/>
      <c r="HQR34" s="313"/>
      <c r="HQS34" s="313"/>
      <c r="HQT34" s="313"/>
      <c r="HQU34" s="313"/>
      <c r="HQV34" s="313"/>
      <c r="HQW34" s="313"/>
      <c r="HQX34" s="313"/>
      <c r="HQY34" s="313"/>
      <c r="HQZ34" s="313"/>
      <c r="HRA34" s="313"/>
      <c r="HRB34" s="313"/>
      <c r="HRC34" s="313"/>
      <c r="HRD34" s="313"/>
      <c r="HRE34" s="313"/>
      <c r="HRF34" s="313"/>
      <c r="HRG34" s="313"/>
      <c r="HRH34" s="313"/>
      <c r="HRI34" s="313"/>
      <c r="HRJ34" s="313"/>
      <c r="HRK34" s="313"/>
      <c r="HRL34" s="313"/>
      <c r="HRM34" s="313"/>
      <c r="HRN34" s="313"/>
      <c r="HRO34" s="313"/>
      <c r="HRP34" s="313"/>
      <c r="HRQ34" s="313"/>
      <c r="HRR34" s="313"/>
      <c r="HRS34" s="313"/>
      <c r="HRT34" s="313"/>
      <c r="HRU34" s="313"/>
      <c r="HRV34" s="313"/>
      <c r="HRW34" s="313"/>
      <c r="HRX34" s="313"/>
      <c r="HRY34" s="313"/>
      <c r="HRZ34" s="313"/>
      <c r="HSA34" s="313"/>
      <c r="HSB34" s="313"/>
      <c r="HSC34" s="313"/>
      <c r="HSD34" s="313"/>
      <c r="HSE34" s="313"/>
      <c r="HSF34" s="313"/>
      <c r="HSG34" s="313"/>
      <c r="HSH34" s="313"/>
      <c r="HSI34" s="313"/>
      <c r="HSJ34" s="313"/>
      <c r="HSK34" s="313"/>
      <c r="HSL34" s="313"/>
      <c r="HSM34" s="313"/>
      <c r="HSN34" s="313"/>
      <c r="HSO34" s="313"/>
      <c r="HSP34" s="313"/>
      <c r="HSQ34" s="313"/>
      <c r="HSR34" s="313"/>
      <c r="HSS34" s="313"/>
      <c r="HST34" s="313"/>
      <c r="HSU34" s="313"/>
      <c r="HSV34" s="313"/>
      <c r="HSW34" s="313"/>
      <c r="HSX34" s="313"/>
      <c r="HSY34" s="313"/>
      <c r="HSZ34" s="313"/>
      <c r="HTA34" s="313"/>
      <c r="HTB34" s="313"/>
      <c r="HTC34" s="313"/>
      <c r="HTD34" s="313"/>
      <c r="HTE34" s="313"/>
      <c r="HTF34" s="313"/>
      <c r="HTG34" s="313"/>
      <c r="HTH34" s="313"/>
      <c r="HTI34" s="313"/>
      <c r="HTJ34" s="313"/>
      <c r="HTK34" s="313"/>
      <c r="HTL34" s="313"/>
      <c r="HTM34" s="313"/>
      <c r="HTN34" s="313"/>
      <c r="HTO34" s="313"/>
      <c r="HTP34" s="313"/>
      <c r="HTQ34" s="313"/>
      <c r="HTR34" s="313"/>
      <c r="HTS34" s="313"/>
      <c r="HTT34" s="313"/>
      <c r="HTU34" s="313"/>
      <c r="HTV34" s="313"/>
      <c r="HTW34" s="313"/>
      <c r="HTX34" s="313"/>
      <c r="HTY34" s="313"/>
      <c r="HTZ34" s="313"/>
      <c r="HUA34" s="313"/>
      <c r="HUB34" s="313"/>
      <c r="HUC34" s="313"/>
      <c r="HUD34" s="313"/>
      <c r="HUE34" s="313"/>
      <c r="HUF34" s="313"/>
      <c r="HUG34" s="313"/>
      <c r="HUH34" s="313"/>
      <c r="HUI34" s="313"/>
      <c r="HUJ34" s="313"/>
      <c r="HUK34" s="313"/>
      <c r="HUL34" s="313"/>
      <c r="HUM34" s="313"/>
      <c r="HUN34" s="313"/>
      <c r="HUO34" s="313"/>
      <c r="HUP34" s="313"/>
      <c r="HUQ34" s="313"/>
      <c r="HUR34" s="313"/>
      <c r="HUS34" s="313"/>
      <c r="HUT34" s="313"/>
      <c r="HUU34" s="313"/>
      <c r="HUV34" s="313"/>
      <c r="HUW34" s="313"/>
      <c r="HUX34" s="313"/>
      <c r="HUY34" s="313"/>
      <c r="HUZ34" s="313"/>
      <c r="HVA34" s="313"/>
      <c r="HVB34" s="313"/>
      <c r="HVC34" s="313"/>
      <c r="HVD34" s="313"/>
      <c r="HVE34" s="313"/>
      <c r="HVF34" s="313"/>
      <c r="HVG34" s="313"/>
      <c r="HVH34" s="313"/>
      <c r="HVI34" s="313"/>
      <c r="HVJ34" s="313"/>
      <c r="HVK34" s="313"/>
      <c r="HVL34" s="313"/>
      <c r="HVM34" s="313"/>
      <c r="HVN34" s="313"/>
      <c r="HVO34" s="313"/>
      <c r="HVP34" s="313"/>
      <c r="HVQ34" s="313"/>
      <c r="HVR34" s="313"/>
      <c r="HVS34" s="313"/>
      <c r="HVT34" s="313"/>
      <c r="HVU34" s="313"/>
      <c r="HVV34" s="313"/>
      <c r="HVW34" s="313"/>
      <c r="HVX34" s="313"/>
      <c r="HVY34" s="313"/>
      <c r="HVZ34" s="313"/>
      <c r="HWA34" s="313"/>
      <c r="HWB34" s="313"/>
      <c r="HWC34" s="313"/>
      <c r="HWD34" s="313"/>
      <c r="HWE34" s="313"/>
      <c r="HWF34" s="313"/>
      <c r="HWG34" s="313"/>
      <c r="HWH34" s="313"/>
      <c r="HWI34" s="313"/>
      <c r="HWJ34" s="313"/>
      <c r="HWK34" s="313"/>
      <c r="HWL34" s="313"/>
      <c r="HWM34" s="313"/>
      <c r="HWN34" s="313"/>
      <c r="HWO34" s="313"/>
      <c r="HWP34" s="313"/>
      <c r="HWQ34" s="313"/>
      <c r="HWR34" s="313"/>
      <c r="HWS34" s="313"/>
      <c r="HWT34" s="313"/>
      <c r="HWU34" s="313"/>
      <c r="HWV34" s="313"/>
      <c r="HWW34" s="313"/>
      <c r="HWX34" s="313"/>
      <c r="HWY34" s="313"/>
      <c r="HWZ34" s="313"/>
      <c r="HXA34" s="313"/>
      <c r="HXB34" s="313"/>
      <c r="HXC34" s="313"/>
      <c r="HXD34" s="313"/>
      <c r="HXE34" s="313"/>
      <c r="HXF34" s="313"/>
      <c r="HXG34" s="313"/>
      <c r="HXH34" s="313"/>
      <c r="HXI34" s="313"/>
      <c r="HXJ34" s="313"/>
      <c r="HXK34" s="313"/>
      <c r="HXL34" s="313"/>
      <c r="HXM34" s="313"/>
      <c r="HXN34" s="313"/>
      <c r="HXO34" s="313"/>
      <c r="HXP34" s="313"/>
      <c r="HXQ34" s="313"/>
      <c r="HXR34" s="313"/>
      <c r="HXS34" s="313"/>
      <c r="HXT34" s="313"/>
      <c r="HXU34" s="313"/>
      <c r="HXV34" s="313"/>
      <c r="HXW34" s="313"/>
      <c r="HXX34" s="313"/>
      <c r="HXY34" s="313"/>
      <c r="HXZ34" s="313"/>
      <c r="HYA34" s="313"/>
      <c r="HYB34" s="313"/>
      <c r="HYC34" s="313"/>
      <c r="HYD34" s="313"/>
      <c r="HYE34" s="313"/>
      <c r="HYF34" s="313"/>
      <c r="HYG34" s="313"/>
      <c r="HYH34" s="313"/>
      <c r="HYI34" s="313"/>
      <c r="HYJ34" s="313"/>
      <c r="HYK34" s="313"/>
      <c r="HYL34" s="313"/>
      <c r="HYM34" s="313"/>
      <c r="HYN34" s="313"/>
      <c r="HYO34" s="313"/>
      <c r="HYP34" s="313"/>
      <c r="HYQ34" s="313"/>
      <c r="HYR34" s="313"/>
      <c r="HYS34" s="313"/>
      <c r="HYT34" s="313"/>
      <c r="HYU34" s="313"/>
      <c r="HYV34" s="313"/>
      <c r="HYW34" s="313"/>
      <c r="HYX34" s="313"/>
      <c r="HYY34" s="313"/>
      <c r="HYZ34" s="313"/>
      <c r="HZA34" s="313"/>
      <c r="HZB34" s="313"/>
      <c r="HZC34" s="313"/>
      <c r="HZD34" s="313"/>
      <c r="HZE34" s="313"/>
      <c r="HZF34" s="313"/>
      <c r="HZG34" s="313"/>
      <c r="HZH34" s="313"/>
      <c r="HZI34" s="313"/>
      <c r="HZJ34" s="313"/>
      <c r="HZK34" s="313"/>
      <c r="HZL34" s="313"/>
      <c r="HZM34" s="313"/>
      <c r="HZN34" s="313"/>
      <c r="HZO34" s="313"/>
      <c r="HZP34" s="313"/>
      <c r="HZQ34" s="313"/>
      <c r="HZR34" s="313"/>
      <c r="HZS34" s="313"/>
      <c r="HZT34" s="313"/>
      <c r="HZU34" s="313"/>
      <c r="HZV34" s="313"/>
      <c r="HZW34" s="313"/>
      <c r="HZX34" s="313"/>
      <c r="HZY34" s="313"/>
      <c r="HZZ34" s="313"/>
      <c r="IAA34" s="313"/>
      <c r="IAB34" s="313"/>
      <c r="IAC34" s="313"/>
      <c r="IAD34" s="313"/>
      <c r="IAE34" s="313"/>
      <c r="IAF34" s="313"/>
      <c r="IAG34" s="313"/>
      <c r="IAH34" s="313"/>
      <c r="IAI34" s="313"/>
      <c r="IAJ34" s="313"/>
      <c r="IAK34" s="313"/>
      <c r="IAL34" s="313"/>
      <c r="IAM34" s="313"/>
      <c r="IAN34" s="313"/>
      <c r="IAO34" s="313"/>
      <c r="IAP34" s="313"/>
      <c r="IAQ34" s="313"/>
      <c r="IAR34" s="313"/>
      <c r="IAS34" s="313"/>
      <c r="IAT34" s="313"/>
      <c r="IAU34" s="313"/>
      <c r="IAV34" s="313"/>
      <c r="IAW34" s="313"/>
      <c r="IAX34" s="313"/>
      <c r="IAY34" s="313"/>
      <c r="IAZ34" s="313"/>
      <c r="IBA34" s="313"/>
      <c r="IBB34" s="313"/>
      <c r="IBC34" s="313"/>
      <c r="IBD34" s="313"/>
      <c r="IBE34" s="313"/>
      <c r="IBF34" s="313"/>
      <c r="IBG34" s="313"/>
      <c r="IBH34" s="313"/>
      <c r="IBI34" s="313"/>
      <c r="IBJ34" s="313"/>
      <c r="IBK34" s="313"/>
      <c r="IBL34" s="313"/>
      <c r="IBM34" s="313"/>
      <c r="IBN34" s="313"/>
      <c r="IBO34" s="313"/>
      <c r="IBP34" s="313"/>
      <c r="IBQ34" s="313"/>
      <c r="IBR34" s="313"/>
      <c r="IBS34" s="313"/>
      <c r="IBT34" s="313"/>
      <c r="IBU34" s="313"/>
      <c r="IBV34" s="313"/>
      <c r="IBW34" s="313"/>
      <c r="IBX34" s="313"/>
      <c r="IBY34" s="313"/>
      <c r="IBZ34" s="313"/>
      <c r="ICA34" s="313"/>
      <c r="ICB34" s="313"/>
      <c r="ICC34" s="313"/>
      <c r="ICD34" s="313"/>
      <c r="ICE34" s="313"/>
      <c r="ICF34" s="313"/>
      <c r="ICG34" s="313"/>
      <c r="ICH34" s="313"/>
      <c r="ICI34" s="313"/>
      <c r="ICJ34" s="313"/>
      <c r="ICK34" s="313"/>
      <c r="ICL34" s="313"/>
      <c r="ICM34" s="313"/>
      <c r="ICN34" s="313"/>
      <c r="ICO34" s="313"/>
      <c r="ICP34" s="313"/>
      <c r="ICQ34" s="313"/>
      <c r="ICR34" s="313"/>
      <c r="ICS34" s="313"/>
      <c r="ICT34" s="313"/>
      <c r="ICU34" s="313"/>
      <c r="ICV34" s="313"/>
      <c r="ICW34" s="313"/>
      <c r="ICX34" s="313"/>
      <c r="ICY34" s="313"/>
      <c r="ICZ34" s="313"/>
      <c r="IDA34" s="313"/>
      <c r="IDB34" s="313"/>
      <c r="IDC34" s="313"/>
      <c r="IDD34" s="313"/>
      <c r="IDE34" s="313"/>
      <c r="IDF34" s="313"/>
      <c r="IDG34" s="313"/>
      <c r="IDH34" s="313"/>
      <c r="IDI34" s="313"/>
      <c r="IDJ34" s="313"/>
      <c r="IDK34" s="313"/>
      <c r="IDL34" s="313"/>
      <c r="IDM34" s="313"/>
      <c r="IDN34" s="313"/>
      <c r="IDO34" s="313"/>
      <c r="IDP34" s="313"/>
      <c r="IDQ34" s="313"/>
      <c r="IDR34" s="313"/>
      <c r="IDS34" s="313"/>
      <c r="IDT34" s="313"/>
      <c r="IDU34" s="313"/>
      <c r="IDV34" s="313"/>
      <c r="IDW34" s="313"/>
      <c r="IDX34" s="313"/>
      <c r="IDY34" s="313"/>
      <c r="IDZ34" s="313"/>
      <c r="IEA34" s="313"/>
      <c r="IEB34" s="313"/>
      <c r="IEC34" s="313"/>
      <c r="IED34" s="313"/>
      <c r="IEE34" s="313"/>
      <c r="IEF34" s="313"/>
      <c r="IEG34" s="313"/>
      <c r="IEH34" s="313"/>
      <c r="IEI34" s="313"/>
      <c r="IEJ34" s="313"/>
      <c r="IEK34" s="313"/>
      <c r="IEL34" s="313"/>
      <c r="IEM34" s="313"/>
      <c r="IEN34" s="313"/>
      <c r="IEO34" s="313"/>
      <c r="IEP34" s="313"/>
      <c r="IEQ34" s="313"/>
      <c r="IER34" s="313"/>
      <c r="IES34" s="313"/>
      <c r="IET34" s="313"/>
      <c r="IEU34" s="313"/>
      <c r="IEV34" s="313"/>
      <c r="IEW34" s="313"/>
      <c r="IEX34" s="313"/>
      <c r="IEY34" s="313"/>
      <c r="IEZ34" s="313"/>
      <c r="IFA34" s="313"/>
      <c r="IFB34" s="313"/>
      <c r="IFC34" s="313"/>
      <c r="IFD34" s="313"/>
      <c r="IFE34" s="313"/>
      <c r="IFF34" s="313"/>
      <c r="IFG34" s="313"/>
      <c r="IFH34" s="313"/>
      <c r="IFI34" s="313"/>
      <c r="IFJ34" s="313"/>
      <c r="IFK34" s="313"/>
      <c r="IFL34" s="313"/>
      <c r="IFM34" s="313"/>
      <c r="IFN34" s="313"/>
      <c r="IFO34" s="313"/>
      <c r="IFP34" s="313"/>
      <c r="IFQ34" s="313"/>
      <c r="IFR34" s="313"/>
      <c r="IFS34" s="313"/>
      <c r="IFT34" s="313"/>
      <c r="IFU34" s="313"/>
      <c r="IFV34" s="313"/>
      <c r="IFW34" s="313"/>
      <c r="IFX34" s="313"/>
      <c r="IFY34" s="313"/>
      <c r="IFZ34" s="313"/>
      <c r="IGA34" s="313"/>
      <c r="IGB34" s="313"/>
      <c r="IGC34" s="313"/>
      <c r="IGD34" s="313"/>
      <c r="IGE34" s="313"/>
      <c r="IGF34" s="313"/>
      <c r="IGG34" s="313"/>
      <c r="IGH34" s="313"/>
      <c r="IGI34" s="313"/>
      <c r="IGJ34" s="313"/>
      <c r="IGK34" s="313"/>
      <c r="IGL34" s="313"/>
      <c r="IGM34" s="313"/>
      <c r="IGN34" s="313"/>
      <c r="IGO34" s="313"/>
      <c r="IGP34" s="313"/>
      <c r="IGQ34" s="313"/>
      <c r="IGR34" s="313"/>
      <c r="IGS34" s="313"/>
      <c r="IGT34" s="313"/>
      <c r="IGU34" s="313"/>
      <c r="IGV34" s="313"/>
      <c r="IGW34" s="313"/>
      <c r="IGX34" s="313"/>
      <c r="IGY34" s="313"/>
      <c r="IGZ34" s="313"/>
      <c r="IHA34" s="313"/>
      <c r="IHB34" s="313"/>
      <c r="IHC34" s="313"/>
      <c r="IHD34" s="313"/>
      <c r="IHE34" s="313"/>
      <c r="IHF34" s="313"/>
      <c r="IHG34" s="313"/>
      <c r="IHH34" s="313"/>
      <c r="IHI34" s="313"/>
      <c r="IHJ34" s="313"/>
      <c r="IHK34" s="313"/>
      <c r="IHL34" s="313"/>
      <c r="IHM34" s="313"/>
      <c r="IHN34" s="313"/>
      <c r="IHO34" s="313"/>
      <c r="IHP34" s="313"/>
      <c r="IHQ34" s="313"/>
      <c r="IHR34" s="313"/>
      <c r="IHS34" s="313"/>
      <c r="IHT34" s="313"/>
      <c r="IHU34" s="313"/>
      <c r="IHV34" s="313"/>
      <c r="IHW34" s="313"/>
      <c r="IHX34" s="313"/>
      <c r="IHY34" s="313"/>
      <c r="IHZ34" s="313"/>
      <c r="IIA34" s="313"/>
      <c r="IIB34" s="313"/>
      <c r="IIC34" s="313"/>
      <c r="IID34" s="313"/>
      <c r="IIE34" s="313"/>
      <c r="IIF34" s="313"/>
      <c r="IIG34" s="313"/>
      <c r="IIH34" s="313"/>
      <c r="III34" s="313"/>
      <c r="IIJ34" s="313"/>
      <c r="IIK34" s="313"/>
      <c r="IIL34" s="313"/>
      <c r="IIM34" s="313"/>
      <c r="IIN34" s="313"/>
      <c r="IIO34" s="313"/>
      <c r="IIP34" s="313"/>
      <c r="IIQ34" s="313"/>
      <c r="IIR34" s="313"/>
      <c r="IIS34" s="313"/>
      <c r="IIT34" s="313"/>
      <c r="IIU34" s="313"/>
      <c r="IIV34" s="313"/>
      <c r="IIW34" s="313"/>
      <c r="IIX34" s="313"/>
      <c r="IIY34" s="313"/>
      <c r="IIZ34" s="313"/>
      <c r="IJA34" s="313"/>
      <c r="IJB34" s="313"/>
      <c r="IJC34" s="313"/>
      <c r="IJD34" s="313"/>
      <c r="IJE34" s="313"/>
      <c r="IJF34" s="313"/>
      <c r="IJG34" s="313"/>
      <c r="IJH34" s="313"/>
      <c r="IJI34" s="313"/>
      <c r="IJJ34" s="313"/>
      <c r="IJK34" s="313"/>
      <c r="IJL34" s="313"/>
      <c r="IJM34" s="313"/>
      <c r="IJN34" s="313"/>
      <c r="IJO34" s="313"/>
      <c r="IJP34" s="313"/>
      <c r="IJQ34" s="313"/>
      <c r="IJR34" s="313"/>
      <c r="IJS34" s="313"/>
      <c r="IJT34" s="313"/>
      <c r="IJU34" s="313"/>
      <c r="IJV34" s="313"/>
      <c r="IJW34" s="313"/>
      <c r="IJX34" s="313"/>
      <c r="IJY34" s="313"/>
      <c r="IJZ34" s="313"/>
      <c r="IKA34" s="313"/>
      <c r="IKB34" s="313"/>
      <c r="IKC34" s="313"/>
      <c r="IKD34" s="313"/>
      <c r="IKE34" s="313"/>
      <c r="IKF34" s="313"/>
      <c r="IKG34" s="313"/>
      <c r="IKH34" s="313"/>
      <c r="IKI34" s="313"/>
      <c r="IKJ34" s="313"/>
      <c r="IKK34" s="313"/>
      <c r="IKL34" s="313"/>
      <c r="IKM34" s="313"/>
      <c r="IKN34" s="313"/>
      <c r="IKO34" s="313"/>
      <c r="IKP34" s="313"/>
      <c r="IKQ34" s="313"/>
      <c r="IKR34" s="313"/>
      <c r="IKS34" s="313"/>
      <c r="IKT34" s="313"/>
      <c r="IKU34" s="313"/>
      <c r="IKV34" s="313"/>
      <c r="IKW34" s="313"/>
      <c r="IKX34" s="313"/>
      <c r="IKY34" s="313"/>
      <c r="IKZ34" s="313"/>
      <c r="ILA34" s="313"/>
      <c r="ILB34" s="313"/>
      <c r="ILC34" s="313"/>
      <c r="ILD34" s="313"/>
      <c r="ILE34" s="313"/>
      <c r="ILF34" s="313"/>
      <c r="ILG34" s="313"/>
      <c r="ILH34" s="313"/>
      <c r="ILI34" s="313"/>
      <c r="ILJ34" s="313"/>
      <c r="ILK34" s="313"/>
      <c r="ILL34" s="313"/>
      <c r="ILM34" s="313"/>
      <c r="ILN34" s="313"/>
      <c r="ILO34" s="313"/>
      <c r="ILP34" s="313"/>
      <c r="ILQ34" s="313"/>
      <c r="ILR34" s="313"/>
      <c r="ILS34" s="313"/>
      <c r="ILT34" s="313"/>
      <c r="ILU34" s="313"/>
      <c r="ILV34" s="313"/>
      <c r="ILW34" s="313"/>
      <c r="ILX34" s="313"/>
      <c r="ILY34" s="313"/>
      <c r="ILZ34" s="313"/>
      <c r="IMA34" s="313"/>
      <c r="IMB34" s="313"/>
      <c r="IMC34" s="313"/>
      <c r="IMD34" s="313"/>
      <c r="IME34" s="313"/>
      <c r="IMF34" s="313"/>
      <c r="IMG34" s="313"/>
      <c r="IMH34" s="313"/>
      <c r="IMI34" s="313"/>
      <c r="IMJ34" s="313"/>
      <c r="IMK34" s="313"/>
      <c r="IML34" s="313"/>
      <c r="IMM34" s="313"/>
      <c r="IMN34" s="313"/>
      <c r="IMO34" s="313"/>
      <c r="IMP34" s="313"/>
      <c r="IMQ34" s="313"/>
      <c r="IMR34" s="313"/>
      <c r="IMS34" s="313"/>
      <c r="IMT34" s="313"/>
      <c r="IMU34" s="313"/>
      <c r="IMV34" s="313"/>
      <c r="IMW34" s="313"/>
      <c r="IMX34" s="313"/>
      <c r="IMY34" s="313"/>
      <c r="IMZ34" s="313"/>
      <c r="INA34" s="313"/>
      <c r="INB34" s="313"/>
      <c r="INC34" s="313"/>
      <c r="IND34" s="313"/>
      <c r="INE34" s="313"/>
      <c r="INF34" s="313"/>
      <c r="ING34" s="313"/>
      <c r="INH34" s="313"/>
      <c r="INI34" s="313"/>
      <c r="INJ34" s="313"/>
      <c r="INK34" s="313"/>
      <c r="INL34" s="313"/>
      <c r="INM34" s="313"/>
      <c r="INN34" s="313"/>
      <c r="INO34" s="313"/>
      <c r="INP34" s="313"/>
      <c r="INQ34" s="313"/>
      <c r="INR34" s="313"/>
      <c r="INS34" s="313"/>
      <c r="INT34" s="313"/>
      <c r="INU34" s="313"/>
      <c r="INV34" s="313"/>
      <c r="INW34" s="313"/>
      <c r="INX34" s="313"/>
      <c r="INY34" s="313"/>
      <c r="INZ34" s="313"/>
      <c r="IOA34" s="313"/>
      <c r="IOB34" s="313"/>
      <c r="IOC34" s="313"/>
      <c r="IOD34" s="313"/>
      <c r="IOE34" s="313"/>
      <c r="IOF34" s="313"/>
      <c r="IOG34" s="313"/>
      <c r="IOH34" s="313"/>
      <c r="IOI34" s="313"/>
      <c r="IOJ34" s="313"/>
      <c r="IOK34" s="313"/>
      <c r="IOL34" s="313"/>
      <c r="IOM34" s="313"/>
      <c r="ION34" s="313"/>
      <c r="IOO34" s="313"/>
      <c r="IOP34" s="313"/>
      <c r="IOQ34" s="313"/>
      <c r="IOR34" s="313"/>
      <c r="IOS34" s="313"/>
      <c r="IOT34" s="313"/>
      <c r="IOU34" s="313"/>
      <c r="IOV34" s="313"/>
      <c r="IOW34" s="313"/>
      <c r="IOX34" s="313"/>
      <c r="IOY34" s="313"/>
      <c r="IOZ34" s="313"/>
      <c r="IPA34" s="313"/>
      <c r="IPB34" s="313"/>
      <c r="IPC34" s="313"/>
      <c r="IPD34" s="313"/>
      <c r="IPE34" s="313"/>
      <c r="IPF34" s="313"/>
      <c r="IPG34" s="313"/>
      <c r="IPH34" s="313"/>
      <c r="IPI34" s="313"/>
      <c r="IPJ34" s="313"/>
      <c r="IPK34" s="313"/>
      <c r="IPL34" s="313"/>
      <c r="IPM34" s="313"/>
      <c r="IPN34" s="313"/>
      <c r="IPO34" s="313"/>
      <c r="IPP34" s="313"/>
      <c r="IPQ34" s="313"/>
      <c r="IPR34" s="313"/>
      <c r="IPS34" s="313"/>
      <c r="IPT34" s="313"/>
      <c r="IPU34" s="313"/>
      <c r="IPV34" s="313"/>
      <c r="IPW34" s="313"/>
      <c r="IPX34" s="313"/>
      <c r="IPY34" s="313"/>
      <c r="IPZ34" s="313"/>
      <c r="IQA34" s="313"/>
      <c r="IQB34" s="313"/>
      <c r="IQC34" s="313"/>
      <c r="IQD34" s="313"/>
      <c r="IQE34" s="313"/>
      <c r="IQF34" s="313"/>
      <c r="IQG34" s="313"/>
      <c r="IQH34" s="313"/>
      <c r="IQI34" s="313"/>
      <c r="IQJ34" s="313"/>
      <c r="IQK34" s="313"/>
      <c r="IQL34" s="313"/>
      <c r="IQM34" s="313"/>
      <c r="IQN34" s="313"/>
      <c r="IQO34" s="313"/>
      <c r="IQP34" s="313"/>
      <c r="IQQ34" s="313"/>
      <c r="IQR34" s="313"/>
      <c r="IQS34" s="313"/>
      <c r="IQT34" s="313"/>
      <c r="IQU34" s="313"/>
      <c r="IQV34" s="313"/>
      <c r="IQW34" s="313"/>
      <c r="IQX34" s="313"/>
      <c r="IQY34" s="313"/>
      <c r="IQZ34" s="313"/>
      <c r="IRA34" s="313"/>
      <c r="IRB34" s="313"/>
      <c r="IRC34" s="313"/>
      <c r="IRD34" s="313"/>
      <c r="IRE34" s="313"/>
      <c r="IRF34" s="313"/>
      <c r="IRG34" s="313"/>
      <c r="IRH34" s="313"/>
      <c r="IRI34" s="313"/>
      <c r="IRJ34" s="313"/>
      <c r="IRK34" s="313"/>
      <c r="IRL34" s="313"/>
      <c r="IRM34" s="313"/>
      <c r="IRN34" s="313"/>
      <c r="IRO34" s="313"/>
      <c r="IRP34" s="313"/>
      <c r="IRQ34" s="313"/>
      <c r="IRR34" s="313"/>
      <c r="IRS34" s="313"/>
      <c r="IRT34" s="313"/>
      <c r="IRU34" s="313"/>
      <c r="IRV34" s="313"/>
      <c r="IRW34" s="313"/>
      <c r="IRX34" s="313"/>
      <c r="IRY34" s="313"/>
      <c r="IRZ34" s="313"/>
      <c r="ISA34" s="313"/>
      <c r="ISB34" s="313"/>
      <c r="ISC34" s="313"/>
      <c r="ISD34" s="313"/>
      <c r="ISE34" s="313"/>
      <c r="ISF34" s="313"/>
      <c r="ISG34" s="313"/>
      <c r="ISH34" s="313"/>
      <c r="ISI34" s="313"/>
      <c r="ISJ34" s="313"/>
      <c r="ISK34" s="313"/>
      <c r="ISL34" s="313"/>
      <c r="ISM34" s="313"/>
      <c r="ISN34" s="313"/>
      <c r="ISO34" s="313"/>
      <c r="ISP34" s="313"/>
      <c r="ISQ34" s="313"/>
      <c r="ISR34" s="313"/>
      <c r="ISS34" s="313"/>
      <c r="IST34" s="313"/>
      <c r="ISU34" s="313"/>
      <c r="ISV34" s="313"/>
      <c r="ISW34" s="313"/>
      <c r="ISX34" s="313"/>
      <c r="ISY34" s="313"/>
      <c r="ISZ34" s="313"/>
      <c r="ITA34" s="313"/>
      <c r="ITB34" s="313"/>
      <c r="ITC34" s="313"/>
      <c r="ITD34" s="313"/>
      <c r="ITE34" s="313"/>
      <c r="ITF34" s="313"/>
      <c r="ITG34" s="313"/>
      <c r="ITH34" s="313"/>
      <c r="ITI34" s="313"/>
      <c r="ITJ34" s="313"/>
      <c r="ITK34" s="313"/>
      <c r="ITL34" s="313"/>
      <c r="ITM34" s="313"/>
      <c r="ITN34" s="313"/>
      <c r="ITO34" s="313"/>
      <c r="ITP34" s="313"/>
      <c r="ITQ34" s="313"/>
      <c r="ITR34" s="313"/>
      <c r="ITS34" s="313"/>
      <c r="ITT34" s="313"/>
      <c r="ITU34" s="313"/>
      <c r="ITV34" s="313"/>
      <c r="ITW34" s="313"/>
      <c r="ITX34" s="313"/>
      <c r="ITY34" s="313"/>
      <c r="ITZ34" s="313"/>
      <c r="IUA34" s="313"/>
      <c r="IUB34" s="313"/>
      <c r="IUC34" s="313"/>
      <c r="IUD34" s="313"/>
      <c r="IUE34" s="313"/>
      <c r="IUF34" s="313"/>
      <c r="IUG34" s="313"/>
      <c r="IUH34" s="313"/>
      <c r="IUI34" s="313"/>
      <c r="IUJ34" s="313"/>
      <c r="IUK34" s="313"/>
      <c r="IUL34" s="313"/>
      <c r="IUM34" s="313"/>
      <c r="IUN34" s="313"/>
      <c r="IUO34" s="313"/>
      <c r="IUP34" s="313"/>
      <c r="IUQ34" s="313"/>
      <c r="IUR34" s="313"/>
      <c r="IUS34" s="313"/>
      <c r="IUT34" s="313"/>
      <c r="IUU34" s="313"/>
      <c r="IUV34" s="313"/>
      <c r="IUW34" s="313"/>
      <c r="IUX34" s="313"/>
      <c r="IUY34" s="313"/>
      <c r="IUZ34" s="313"/>
      <c r="IVA34" s="313"/>
      <c r="IVB34" s="313"/>
      <c r="IVC34" s="313"/>
      <c r="IVD34" s="313"/>
      <c r="IVE34" s="313"/>
      <c r="IVF34" s="313"/>
      <c r="IVG34" s="313"/>
      <c r="IVH34" s="313"/>
      <c r="IVI34" s="313"/>
      <c r="IVJ34" s="313"/>
      <c r="IVK34" s="313"/>
      <c r="IVL34" s="313"/>
      <c r="IVM34" s="313"/>
      <c r="IVN34" s="313"/>
      <c r="IVO34" s="313"/>
      <c r="IVP34" s="313"/>
      <c r="IVQ34" s="313"/>
      <c r="IVR34" s="313"/>
      <c r="IVS34" s="313"/>
      <c r="IVT34" s="313"/>
      <c r="IVU34" s="313"/>
      <c r="IVV34" s="313"/>
      <c r="IVW34" s="313"/>
      <c r="IVX34" s="313"/>
      <c r="IVY34" s="313"/>
      <c r="IVZ34" s="313"/>
      <c r="IWA34" s="313"/>
      <c r="IWB34" s="313"/>
      <c r="IWC34" s="313"/>
      <c r="IWD34" s="313"/>
      <c r="IWE34" s="313"/>
      <c r="IWF34" s="313"/>
      <c r="IWG34" s="313"/>
      <c r="IWH34" s="313"/>
      <c r="IWI34" s="313"/>
      <c r="IWJ34" s="313"/>
      <c r="IWK34" s="313"/>
      <c r="IWL34" s="313"/>
      <c r="IWM34" s="313"/>
      <c r="IWN34" s="313"/>
      <c r="IWO34" s="313"/>
      <c r="IWP34" s="313"/>
      <c r="IWQ34" s="313"/>
      <c r="IWR34" s="313"/>
      <c r="IWS34" s="313"/>
      <c r="IWT34" s="313"/>
      <c r="IWU34" s="313"/>
      <c r="IWV34" s="313"/>
      <c r="IWW34" s="313"/>
      <c r="IWX34" s="313"/>
      <c r="IWY34" s="313"/>
      <c r="IWZ34" s="313"/>
      <c r="IXA34" s="313"/>
      <c r="IXB34" s="313"/>
      <c r="IXC34" s="313"/>
      <c r="IXD34" s="313"/>
      <c r="IXE34" s="313"/>
      <c r="IXF34" s="313"/>
      <c r="IXG34" s="313"/>
      <c r="IXH34" s="313"/>
      <c r="IXI34" s="313"/>
      <c r="IXJ34" s="313"/>
      <c r="IXK34" s="313"/>
      <c r="IXL34" s="313"/>
      <c r="IXM34" s="313"/>
      <c r="IXN34" s="313"/>
      <c r="IXO34" s="313"/>
      <c r="IXP34" s="313"/>
      <c r="IXQ34" s="313"/>
      <c r="IXR34" s="313"/>
      <c r="IXS34" s="313"/>
      <c r="IXT34" s="313"/>
      <c r="IXU34" s="313"/>
      <c r="IXV34" s="313"/>
      <c r="IXW34" s="313"/>
      <c r="IXX34" s="313"/>
      <c r="IXY34" s="313"/>
      <c r="IXZ34" s="313"/>
      <c r="IYA34" s="313"/>
      <c r="IYB34" s="313"/>
      <c r="IYC34" s="313"/>
      <c r="IYD34" s="313"/>
      <c r="IYE34" s="313"/>
      <c r="IYF34" s="313"/>
      <c r="IYG34" s="313"/>
      <c r="IYH34" s="313"/>
      <c r="IYI34" s="313"/>
      <c r="IYJ34" s="313"/>
      <c r="IYK34" s="313"/>
      <c r="IYL34" s="313"/>
      <c r="IYM34" s="313"/>
      <c r="IYN34" s="313"/>
      <c r="IYO34" s="313"/>
      <c r="IYP34" s="313"/>
      <c r="IYQ34" s="313"/>
      <c r="IYR34" s="313"/>
      <c r="IYS34" s="313"/>
      <c r="IYT34" s="313"/>
      <c r="IYU34" s="313"/>
      <c r="IYV34" s="313"/>
      <c r="IYW34" s="313"/>
      <c r="IYX34" s="313"/>
      <c r="IYY34" s="313"/>
      <c r="IYZ34" s="313"/>
      <c r="IZA34" s="313"/>
      <c r="IZB34" s="313"/>
      <c r="IZC34" s="313"/>
      <c r="IZD34" s="313"/>
      <c r="IZE34" s="313"/>
      <c r="IZF34" s="313"/>
      <c r="IZG34" s="313"/>
      <c r="IZH34" s="313"/>
      <c r="IZI34" s="313"/>
      <c r="IZJ34" s="313"/>
      <c r="IZK34" s="313"/>
      <c r="IZL34" s="313"/>
      <c r="IZM34" s="313"/>
      <c r="IZN34" s="313"/>
      <c r="IZO34" s="313"/>
      <c r="IZP34" s="313"/>
      <c r="IZQ34" s="313"/>
      <c r="IZR34" s="313"/>
      <c r="IZS34" s="313"/>
      <c r="IZT34" s="313"/>
      <c r="IZU34" s="313"/>
      <c r="IZV34" s="313"/>
      <c r="IZW34" s="313"/>
      <c r="IZX34" s="313"/>
      <c r="IZY34" s="313"/>
      <c r="IZZ34" s="313"/>
      <c r="JAA34" s="313"/>
      <c r="JAB34" s="313"/>
      <c r="JAC34" s="313"/>
      <c r="JAD34" s="313"/>
      <c r="JAE34" s="313"/>
      <c r="JAF34" s="313"/>
      <c r="JAG34" s="313"/>
      <c r="JAH34" s="313"/>
      <c r="JAI34" s="313"/>
      <c r="JAJ34" s="313"/>
      <c r="JAK34" s="313"/>
      <c r="JAL34" s="313"/>
      <c r="JAM34" s="313"/>
      <c r="JAN34" s="313"/>
      <c r="JAO34" s="313"/>
      <c r="JAP34" s="313"/>
      <c r="JAQ34" s="313"/>
      <c r="JAR34" s="313"/>
      <c r="JAS34" s="313"/>
      <c r="JAT34" s="313"/>
      <c r="JAU34" s="313"/>
      <c r="JAV34" s="313"/>
      <c r="JAW34" s="313"/>
      <c r="JAX34" s="313"/>
      <c r="JAY34" s="313"/>
      <c r="JAZ34" s="313"/>
      <c r="JBA34" s="313"/>
      <c r="JBB34" s="313"/>
      <c r="JBC34" s="313"/>
      <c r="JBD34" s="313"/>
      <c r="JBE34" s="313"/>
      <c r="JBF34" s="313"/>
      <c r="JBG34" s="313"/>
      <c r="JBH34" s="313"/>
      <c r="JBI34" s="313"/>
      <c r="JBJ34" s="313"/>
      <c r="JBK34" s="313"/>
      <c r="JBL34" s="313"/>
      <c r="JBM34" s="313"/>
      <c r="JBN34" s="313"/>
      <c r="JBO34" s="313"/>
      <c r="JBP34" s="313"/>
      <c r="JBQ34" s="313"/>
      <c r="JBR34" s="313"/>
      <c r="JBS34" s="313"/>
      <c r="JBT34" s="313"/>
      <c r="JBU34" s="313"/>
      <c r="JBV34" s="313"/>
      <c r="JBW34" s="313"/>
      <c r="JBX34" s="313"/>
      <c r="JBY34" s="313"/>
      <c r="JBZ34" s="313"/>
      <c r="JCA34" s="313"/>
      <c r="JCB34" s="313"/>
      <c r="JCC34" s="313"/>
      <c r="JCD34" s="313"/>
      <c r="JCE34" s="313"/>
      <c r="JCF34" s="313"/>
      <c r="JCG34" s="313"/>
      <c r="JCH34" s="313"/>
      <c r="JCI34" s="313"/>
      <c r="JCJ34" s="313"/>
      <c r="JCK34" s="313"/>
      <c r="JCL34" s="313"/>
      <c r="JCM34" s="313"/>
      <c r="JCN34" s="313"/>
      <c r="JCO34" s="313"/>
      <c r="JCP34" s="313"/>
      <c r="JCQ34" s="313"/>
      <c r="JCR34" s="313"/>
      <c r="JCS34" s="313"/>
      <c r="JCT34" s="313"/>
      <c r="JCU34" s="313"/>
      <c r="JCV34" s="313"/>
      <c r="JCW34" s="313"/>
      <c r="JCX34" s="313"/>
      <c r="JCY34" s="313"/>
      <c r="JCZ34" s="313"/>
      <c r="JDA34" s="313"/>
      <c r="JDB34" s="313"/>
      <c r="JDC34" s="313"/>
      <c r="JDD34" s="313"/>
      <c r="JDE34" s="313"/>
      <c r="JDF34" s="313"/>
      <c r="JDG34" s="313"/>
      <c r="JDH34" s="313"/>
      <c r="JDI34" s="313"/>
      <c r="JDJ34" s="313"/>
      <c r="JDK34" s="313"/>
      <c r="JDL34" s="313"/>
      <c r="JDM34" s="313"/>
      <c r="JDN34" s="313"/>
      <c r="JDO34" s="313"/>
      <c r="JDP34" s="313"/>
      <c r="JDQ34" s="313"/>
      <c r="JDR34" s="313"/>
      <c r="JDS34" s="313"/>
      <c r="JDT34" s="313"/>
      <c r="JDU34" s="313"/>
      <c r="JDV34" s="313"/>
      <c r="JDW34" s="313"/>
      <c r="JDX34" s="313"/>
      <c r="JDY34" s="313"/>
      <c r="JDZ34" s="313"/>
      <c r="JEA34" s="313"/>
      <c r="JEB34" s="313"/>
      <c r="JEC34" s="313"/>
      <c r="JED34" s="313"/>
      <c r="JEE34" s="313"/>
      <c r="JEF34" s="313"/>
      <c r="JEG34" s="313"/>
      <c r="JEH34" s="313"/>
      <c r="JEI34" s="313"/>
      <c r="JEJ34" s="313"/>
      <c r="JEK34" s="313"/>
      <c r="JEL34" s="313"/>
      <c r="JEM34" s="313"/>
      <c r="JEN34" s="313"/>
      <c r="JEO34" s="313"/>
      <c r="JEP34" s="313"/>
      <c r="JEQ34" s="313"/>
      <c r="JER34" s="313"/>
      <c r="JES34" s="313"/>
      <c r="JET34" s="313"/>
      <c r="JEU34" s="313"/>
      <c r="JEV34" s="313"/>
      <c r="JEW34" s="313"/>
      <c r="JEX34" s="313"/>
      <c r="JEY34" s="313"/>
      <c r="JEZ34" s="313"/>
      <c r="JFA34" s="313"/>
      <c r="JFB34" s="313"/>
      <c r="JFC34" s="313"/>
      <c r="JFD34" s="313"/>
      <c r="JFE34" s="313"/>
      <c r="JFF34" s="313"/>
      <c r="JFG34" s="313"/>
      <c r="JFH34" s="313"/>
      <c r="JFI34" s="313"/>
      <c r="JFJ34" s="313"/>
      <c r="JFK34" s="313"/>
      <c r="JFL34" s="313"/>
      <c r="JFM34" s="313"/>
      <c r="JFN34" s="313"/>
      <c r="JFO34" s="313"/>
      <c r="JFP34" s="313"/>
      <c r="JFQ34" s="313"/>
      <c r="JFR34" s="313"/>
      <c r="JFS34" s="313"/>
      <c r="JFT34" s="313"/>
      <c r="JFU34" s="313"/>
      <c r="JFV34" s="313"/>
      <c r="JFW34" s="313"/>
      <c r="JFX34" s="313"/>
      <c r="JFY34" s="313"/>
      <c r="JFZ34" s="313"/>
      <c r="JGA34" s="313"/>
      <c r="JGB34" s="313"/>
      <c r="JGC34" s="313"/>
      <c r="JGD34" s="313"/>
      <c r="JGE34" s="313"/>
      <c r="JGF34" s="313"/>
      <c r="JGG34" s="313"/>
      <c r="JGH34" s="313"/>
      <c r="JGI34" s="313"/>
      <c r="JGJ34" s="313"/>
      <c r="JGK34" s="313"/>
      <c r="JGL34" s="313"/>
      <c r="JGM34" s="313"/>
      <c r="JGN34" s="313"/>
      <c r="JGO34" s="313"/>
      <c r="JGP34" s="313"/>
      <c r="JGQ34" s="313"/>
      <c r="JGR34" s="313"/>
      <c r="JGS34" s="313"/>
      <c r="JGT34" s="313"/>
      <c r="JGU34" s="313"/>
      <c r="JGV34" s="313"/>
      <c r="JGW34" s="313"/>
      <c r="JGX34" s="313"/>
      <c r="JGY34" s="313"/>
      <c r="JGZ34" s="313"/>
      <c r="JHA34" s="313"/>
      <c r="JHB34" s="313"/>
      <c r="JHC34" s="313"/>
      <c r="JHD34" s="313"/>
      <c r="JHE34" s="313"/>
      <c r="JHF34" s="313"/>
      <c r="JHG34" s="313"/>
      <c r="JHH34" s="313"/>
      <c r="JHI34" s="313"/>
      <c r="JHJ34" s="313"/>
      <c r="JHK34" s="313"/>
      <c r="JHL34" s="313"/>
      <c r="JHM34" s="313"/>
      <c r="JHN34" s="313"/>
      <c r="JHO34" s="313"/>
      <c r="JHP34" s="313"/>
      <c r="JHQ34" s="313"/>
      <c r="JHR34" s="313"/>
      <c r="JHS34" s="313"/>
      <c r="JHT34" s="313"/>
      <c r="JHU34" s="313"/>
      <c r="JHV34" s="313"/>
      <c r="JHW34" s="313"/>
      <c r="JHX34" s="313"/>
      <c r="JHY34" s="313"/>
      <c r="JHZ34" s="313"/>
      <c r="JIA34" s="313"/>
      <c r="JIB34" s="313"/>
      <c r="JIC34" s="313"/>
      <c r="JID34" s="313"/>
      <c r="JIE34" s="313"/>
      <c r="JIF34" s="313"/>
      <c r="JIG34" s="313"/>
      <c r="JIH34" s="313"/>
      <c r="JII34" s="313"/>
      <c r="JIJ34" s="313"/>
      <c r="JIK34" s="313"/>
      <c r="JIL34" s="313"/>
      <c r="JIM34" s="313"/>
      <c r="JIN34" s="313"/>
      <c r="JIO34" s="313"/>
      <c r="JIP34" s="313"/>
      <c r="JIQ34" s="313"/>
      <c r="JIR34" s="313"/>
      <c r="JIS34" s="313"/>
      <c r="JIT34" s="313"/>
      <c r="JIU34" s="313"/>
      <c r="JIV34" s="313"/>
      <c r="JIW34" s="313"/>
      <c r="JIX34" s="313"/>
      <c r="JIY34" s="313"/>
      <c r="JIZ34" s="313"/>
      <c r="JJA34" s="313"/>
      <c r="JJB34" s="313"/>
      <c r="JJC34" s="313"/>
      <c r="JJD34" s="313"/>
      <c r="JJE34" s="313"/>
      <c r="JJF34" s="313"/>
      <c r="JJG34" s="313"/>
      <c r="JJH34" s="313"/>
      <c r="JJI34" s="313"/>
      <c r="JJJ34" s="313"/>
      <c r="JJK34" s="313"/>
      <c r="JJL34" s="313"/>
      <c r="JJM34" s="313"/>
      <c r="JJN34" s="313"/>
      <c r="JJO34" s="313"/>
      <c r="JJP34" s="313"/>
      <c r="JJQ34" s="313"/>
      <c r="JJR34" s="313"/>
      <c r="JJS34" s="313"/>
      <c r="JJT34" s="313"/>
      <c r="JJU34" s="313"/>
      <c r="JJV34" s="313"/>
      <c r="JJW34" s="313"/>
      <c r="JJX34" s="313"/>
      <c r="JJY34" s="313"/>
      <c r="JJZ34" s="313"/>
      <c r="JKA34" s="313"/>
      <c r="JKB34" s="313"/>
      <c r="JKC34" s="313"/>
      <c r="JKD34" s="313"/>
      <c r="JKE34" s="313"/>
      <c r="JKF34" s="313"/>
      <c r="JKG34" s="313"/>
      <c r="JKH34" s="313"/>
      <c r="JKI34" s="313"/>
      <c r="JKJ34" s="313"/>
      <c r="JKK34" s="313"/>
      <c r="JKL34" s="313"/>
      <c r="JKM34" s="313"/>
      <c r="JKN34" s="313"/>
      <c r="JKO34" s="313"/>
      <c r="JKP34" s="313"/>
      <c r="JKQ34" s="313"/>
      <c r="JKR34" s="313"/>
      <c r="JKS34" s="313"/>
      <c r="JKT34" s="313"/>
      <c r="JKU34" s="313"/>
      <c r="JKV34" s="313"/>
      <c r="JKW34" s="313"/>
      <c r="JKX34" s="313"/>
      <c r="JKY34" s="313"/>
      <c r="JKZ34" s="313"/>
      <c r="JLA34" s="313"/>
      <c r="JLB34" s="313"/>
      <c r="JLC34" s="313"/>
      <c r="JLD34" s="313"/>
      <c r="JLE34" s="313"/>
      <c r="JLF34" s="313"/>
      <c r="JLG34" s="313"/>
      <c r="JLH34" s="313"/>
      <c r="JLI34" s="313"/>
      <c r="JLJ34" s="313"/>
      <c r="JLK34" s="313"/>
      <c r="JLL34" s="313"/>
      <c r="JLM34" s="313"/>
      <c r="JLN34" s="313"/>
      <c r="JLO34" s="313"/>
      <c r="JLP34" s="313"/>
      <c r="JLQ34" s="313"/>
      <c r="JLR34" s="313"/>
      <c r="JLS34" s="313"/>
      <c r="JLT34" s="313"/>
      <c r="JLU34" s="313"/>
      <c r="JLV34" s="313"/>
      <c r="JLW34" s="313"/>
      <c r="JLX34" s="313"/>
      <c r="JLY34" s="313"/>
      <c r="JLZ34" s="313"/>
      <c r="JMA34" s="313"/>
      <c r="JMB34" s="313"/>
      <c r="JMC34" s="313"/>
      <c r="JMD34" s="313"/>
      <c r="JME34" s="313"/>
      <c r="JMF34" s="313"/>
      <c r="JMG34" s="313"/>
      <c r="JMH34" s="313"/>
      <c r="JMI34" s="313"/>
      <c r="JMJ34" s="313"/>
      <c r="JMK34" s="313"/>
      <c r="JML34" s="313"/>
      <c r="JMM34" s="313"/>
      <c r="JMN34" s="313"/>
      <c r="JMO34" s="313"/>
      <c r="JMP34" s="313"/>
      <c r="JMQ34" s="313"/>
      <c r="JMR34" s="313"/>
      <c r="JMS34" s="313"/>
      <c r="JMT34" s="313"/>
      <c r="JMU34" s="313"/>
      <c r="JMV34" s="313"/>
      <c r="JMW34" s="313"/>
      <c r="JMX34" s="313"/>
      <c r="JMY34" s="313"/>
      <c r="JMZ34" s="313"/>
      <c r="JNA34" s="313"/>
      <c r="JNB34" s="313"/>
      <c r="JNC34" s="313"/>
      <c r="JND34" s="313"/>
      <c r="JNE34" s="313"/>
      <c r="JNF34" s="313"/>
      <c r="JNG34" s="313"/>
      <c r="JNH34" s="313"/>
      <c r="JNI34" s="313"/>
      <c r="JNJ34" s="313"/>
      <c r="JNK34" s="313"/>
      <c r="JNL34" s="313"/>
      <c r="JNM34" s="313"/>
      <c r="JNN34" s="313"/>
      <c r="JNO34" s="313"/>
      <c r="JNP34" s="313"/>
      <c r="JNQ34" s="313"/>
      <c r="JNR34" s="313"/>
      <c r="JNS34" s="313"/>
      <c r="JNT34" s="313"/>
      <c r="JNU34" s="313"/>
      <c r="JNV34" s="313"/>
      <c r="JNW34" s="313"/>
      <c r="JNX34" s="313"/>
      <c r="JNY34" s="313"/>
      <c r="JNZ34" s="313"/>
      <c r="JOA34" s="313"/>
      <c r="JOB34" s="313"/>
      <c r="JOC34" s="313"/>
      <c r="JOD34" s="313"/>
      <c r="JOE34" s="313"/>
      <c r="JOF34" s="313"/>
      <c r="JOG34" s="313"/>
      <c r="JOH34" s="313"/>
      <c r="JOI34" s="313"/>
      <c r="JOJ34" s="313"/>
      <c r="JOK34" s="313"/>
      <c r="JOL34" s="313"/>
      <c r="JOM34" s="313"/>
      <c r="JON34" s="313"/>
      <c r="JOO34" s="313"/>
      <c r="JOP34" s="313"/>
      <c r="JOQ34" s="313"/>
      <c r="JOR34" s="313"/>
      <c r="JOS34" s="313"/>
      <c r="JOT34" s="313"/>
      <c r="JOU34" s="313"/>
      <c r="JOV34" s="313"/>
      <c r="JOW34" s="313"/>
      <c r="JOX34" s="313"/>
      <c r="JOY34" s="313"/>
      <c r="JOZ34" s="313"/>
      <c r="JPA34" s="313"/>
      <c r="JPB34" s="313"/>
      <c r="JPC34" s="313"/>
      <c r="JPD34" s="313"/>
      <c r="JPE34" s="313"/>
      <c r="JPF34" s="313"/>
      <c r="JPG34" s="313"/>
      <c r="JPH34" s="313"/>
      <c r="JPI34" s="313"/>
      <c r="JPJ34" s="313"/>
      <c r="JPK34" s="313"/>
      <c r="JPL34" s="313"/>
      <c r="JPM34" s="313"/>
      <c r="JPN34" s="313"/>
      <c r="JPO34" s="313"/>
      <c r="JPP34" s="313"/>
      <c r="JPQ34" s="313"/>
      <c r="JPR34" s="313"/>
      <c r="JPS34" s="313"/>
      <c r="JPT34" s="313"/>
      <c r="JPU34" s="313"/>
      <c r="JPV34" s="313"/>
      <c r="JPW34" s="313"/>
      <c r="JPX34" s="313"/>
      <c r="JPY34" s="313"/>
      <c r="JPZ34" s="313"/>
      <c r="JQA34" s="313"/>
      <c r="JQB34" s="313"/>
      <c r="JQC34" s="313"/>
      <c r="JQD34" s="313"/>
      <c r="JQE34" s="313"/>
      <c r="JQF34" s="313"/>
      <c r="JQG34" s="313"/>
      <c r="JQH34" s="313"/>
      <c r="JQI34" s="313"/>
      <c r="JQJ34" s="313"/>
      <c r="JQK34" s="313"/>
      <c r="JQL34" s="313"/>
      <c r="JQM34" s="313"/>
      <c r="JQN34" s="313"/>
      <c r="JQO34" s="313"/>
      <c r="JQP34" s="313"/>
      <c r="JQQ34" s="313"/>
      <c r="JQR34" s="313"/>
      <c r="JQS34" s="313"/>
      <c r="JQT34" s="313"/>
      <c r="JQU34" s="313"/>
      <c r="JQV34" s="313"/>
      <c r="JQW34" s="313"/>
      <c r="JQX34" s="313"/>
      <c r="JQY34" s="313"/>
      <c r="JQZ34" s="313"/>
      <c r="JRA34" s="313"/>
      <c r="JRB34" s="313"/>
      <c r="JRC34" s="313"/>
      <c r="JRD34" s="313"/>
      <c r="JRE34" s="313"/>
      <c r="JRF34" s="313"/>
      <c r="JRG34" s="313"/>
      <c r="JRH34" s="313"/>
      <c r="JRI34" s="313"/>
      <c r="JRJ34" s="313"/>
      <c r="JRK34" s="313"/>
      <c r="JRL34" s="313"/>
      <c r="JRM34" s="313"/>
      <c r="JRN34" s="313"/>
      <c r="JRO34" s="313"/>
      <c r="JRP34" s="313"/>
      <c r="JRQ34" s="313"/>
      <c r="JRR34" s="313"/>
      <c r="JRS34" s="313"/>
      <c r="JRT34" s="313"/>
      <c r="JRU34" s="313"/>
      <c r="JRV34" s="313"/>
      <c r="JRW34" s="313"/>
      <c r="JRX34" s="313"/>
      <c r="JRY34" s="313"/>
      <c r="JRZ34" s="313"/>
      <c r="JSA34" s="313"/>
      <c r="JSB34" s="313"/>
      <c r="JSC34" s="313"/>
      <c r="JSD34" s="313"/>
      <c r="JSE34" s="313"/>
      <c r="JSF34" s="313"/>
      <c r="JSG34" s="313"/>
      <c r="JSH34" s="313"/>
      <c r="JSI34" s="313"/>
      <c r="JSJ34" s="313"/>
      <c r="JSK34" s="313"/>
      <c r="JSL34" s="313"/>
      <c r="JSM34" s="313"/>
      <c r="JSN34" s="313"/>
      <c r="JSO34" s="313"/>
      <c r="JSP34" s="313"/>
      <c r="JSQ34" s="313"/>
      <c r="JSR34" s="313"/>
      <c r="JSS34" s="313"/>
      <c r="JST34" s="313"/>
      <c r="JSU34" s="313"/>
      <c r="JSV34" s="313"/>
      <c r="JSW34" s="313"/>
      <c r="JSX34" s="313"/>
      <c r="JSY34" s="313"/>
      <c r="JSZ34" s="313"/>
      <c r="JTA34" s="313"/>
      <c r="JTB34" s="313"/>
      <c r="JTC34" s="313"/>
      <c r="JTD34" s="313"/>
      <c r="JTE34" s="313"/>
      <c r="JTF34" s="313"/>
      <c r="JTG34" s="313"/>
      <c r="JTH34" s="313"/>
      <c r="JTI34" s="313"/>
      <c r="JTJ34" s="313"/>
      <c r="JTK34" s="313"/>
      <c r="JTL34" s="313"/>
      <c r="JTM34" s="313"/>
      <c r="JTN34" s="313"/>
      <c r="JTO34" s="313"/>
      <c r="JTP34" s="313"/>
      <c r="JTQ34" s="313"/>
      <c r="JTR34" s="313"/>
      <c r="JTS34" s="313"/>
      <c r="JTT34" s="313"/>
      <c r="JTU34" s="313"/>
      <c r="JTV34" s="313"/>
      <c r="JTW34" s="313"/>
      <c r="JTX34" s="313"/>
      <c r="JTY34" s="313"/>
      <c r="JTZ34" s="313"/>
      <c r="JUA34" s="313"/>
      <c r="JUB34" s="313"/>
      <c r="JUC34" s="313"/>
      <c r="JUD34" s="313"/>
      <c r="JUE34" s="313"/>
      <c r="JUF34" s="313"/>
      <c r="JUG34" s="313"/>
      <c r="JUH34" s="313"/>
      <c r="JUI34" s="313"/>
      <c r="JUJ34" s="313"/>
      <c r="JUK34" s="313"/>
      <c r="JUL34" s="313"/>
      <c r="JUM34" s="313"/>
      <c r="JUN34" s="313"/>
      <c r="JUO34" s="313"/>
      <c r="JUP34" s="313"/>
      <c r="JUQ34" s="313"/>
      <c r="JUR34" s="313"/>
      <c r="JUS34" s="313"/>
      <c r="JUT34" s="313"/>
      <c r="JUU34" s="313"/>
      <c r="JUV34" s="313"/>
      <c r="JUW34" s="313"/>
      <c r="JUX34" s="313"/>
      <c r="JUY34" s="313"/>
      <c r="JUZ34" s="313"/>
      <c r="JVA34" s="313"/>
      <c r="JVB34" s="313"/>
      <c r="JVC34" s="313"/>
      <c r="JVD34" s="313"/>
      <c r="JVE34" s="313"/>
      <c r="JVF34" s="313"/>
      <c r="JVG34" s="313"/>
      <c r="JVH34" s="313"/>
      <c r="JVI34" s="313"/>
      <c r="JVJ34" s="313"/>
      <c r="JVK34" s="313"/>
      <c r="JVL34" s="313"/>
      <c r="JVM34" s="313"/>
      <c r="JVN34" s="313"/>
      <c r="JVO34" s="313"/>
      <c r="JVP34" s="313"/>
      <c r="JVQ34" s="313"/>
      <c r="JVR34" s="313"/>
      <c r="JVS34" s="313"/>
      <c r="JVT34" s="313"/>
      <c r="JVU34" s="313"/>
      <c r="JVV34" s="313"/>
      <c r="JVW34" s="313"/>
      <c r="JVX34" s="313"/>
      <c r="JVY34" s="313"/>
      <c r="JVZ34" s="313"/>
      <c r="JWA34" s="313"/>
      <c r="JWB34" s="313"/>
      <c r="JWC34" s="313"/>
      <c r="JWD34" s="313"/>
      <c r="JWE34" s="313"/>
      <c r="JWF34" s="313"/>
      <c r="JWG34" s="313"/>
      <c r="JWH34" s="313"/>
      <c r="JWI34" s="313"/>
      <c r="JWJ34" s="313"/>
      <c r="JWK34" s="313"/>
      <c r="JWL34" s="313"/>
      <c r="JWM34" s="313"/>
      <c r="JWN34" s="313"/>
      <c r="JWO34" s="313"/>
      <c r="JWP34" s="313"/>
      <c r="JWQ34" s="313"/>
      <c r="JWR34" s="313"/>
      <c r="JWS34" s="313"/>
      <c r="JWT34" s="313"/>
      <c r="JWU34" s="313"/>
      <c r="JWV34" s="313"/>
      <c r="JWW34" s="313"/>
      <c r="JWX34" s="313"/>
      <c r="JWY34" s="313"/>
      <c r="JWZ34" s="313"/>
      <c r="JXA34" s="313"/>
      <c r="JXB34" s="313"/>
      <c r="JXC34" s="313"/>
      <c r="JXD34" s="313"/>
      <c r="JXE34" s="313"/>
      <c r="JXF34" s="313"/>
      <c r="JXG34" s="313"/>
      <c r="JXH34" s="313"/>
      <c r="JXI34" s="313"/>
      <c r="JXJ34" s="313"/>
      <c r="JXK34" s="313"/>
      <c r="JXL34" s="313"/>
      <c r="JXM34" s="313"/>
      <c r="JXN34" s="313"/>
      <c r="JXO34" s="313"/>
      <c r="JXP34" s="313"/>
      <c r="JXQ34" s="313"/>
      <c r="JXR34" s="313"/>
      <c r="JXS34" s="313"/>
      <c r="JXT34" s="313"/>
      <c r="JXU34" s="313"/>
      <c r="JXV34" s="313"/>
      <c r="JXW34" s="313"/>
      <c r="JXX34" s="313"/>
      <c r="JXY34" s="313"/>
      <c r="JXZ34" s="313"/>
      <c r="JYA34" s="313"/>
      <c r="JYB34" s="313"/>
      <c r="JYC34" s="313"/>
      <c r="JYD34" s="313"/>
      <c r="JYE34" s="313"/>
      <c r="JYF34" s="313"/>
      <c r="JYG34" s="313"/>
      <c r="JYH34" s="313"/>
      <c r="JYI34" s="313"/>
      <c r="JYJ34" s="313"/>
      <c r="JYK34" s="313"/>
      <c r="JYL34" s="313"/>
      <c r="JYM34" s="313"/>
      <c r="JYN34" s="313"/>
      <c r="JYO34" s="313"/>
      <c r="JYP34" s="313"/>
      <c r="JYQ34" s="313"/>
      <c r="JYR34" s="313"/>
      <c r="JYS34" s="313"/>
      <c r="JYT34" s="313"/>
      <c r="JYU34" s="313"/>
      <c r="JYV34" s="313"/>
      <c r="JYW34" s="313"/>
      <c r="JYX34" s="313"/>
      <c r="JYY34" s="313"/>
      <c r="JYZ34" s="313"/>
      <c r="JZA34" s="313"/>
      <c r="JZB34" s="313"/>
      <c r="JZC34" s="313"/>
      <c r="JZD34" s="313"/>
      <c r="JZE34" s="313"/>
      <c r="JZF34" s="313"/>
      <c r="JZG34" s="313"/>
      <c r="JZH34" s="313"/>
      <c r="JZI34" s="313"/>
      <c r="JZJ34" s="313"/>
      <c r="JZK34" s="313"/>
      <c r="JZL34" s="313"/>
      <c r="JZM34" s="313"/>
      <c r="JZN34" s="313"/>
      <c r="JZO34" s="313"/>
      <c r="JZP34" s="313"/>
      <c r="JZQ34" s="313"/>
      <c r="JZR34" s="313"/>
      <c r="JZS34" s="313"/>
      <c r="JZT34" s="313"/>
      <c r="JZU34" s="313"/>
      <c r="JZV34" s="313"/>
      <c r="JZW34" s="313"/>
      <c r="JZX34" s="313"/>
      <c r="JZY34" s="313"/>
      <c r="JZZ34" s="313"/>
      <c r="KAA34" s="313"/>
      <c r="KAB34" s="313"/>
      <c r="KAC34" s="313"/>
      <c r="KAD34" s="313"/>
      <c r="KAE34" s="313"/>
      <c r="KAF34" s="313"/>
      <c r="KAG34" s="313"/>
      <c r="KAH34" s="313"/>
      <c r="KAI34" s="313"/>
      <c r="KAJ34" s="313"/>
      <c r="KAK34" s="313"/>
      <c r="KAL34" s="313"/>
      <c r="KAM34" s="313"/>
      <c r="KAN34" s="313"/>
      <c r="KAO34" s="313"/>
      <c r="KAP34" s="313"/>
      <c r="KAQ34" s="313"/>
      <c r="KAR34" s="313"/>
      <c r="KAS34" s="313"/>
      <c r="KAT34" s="313"/>
      <c r="KAU34" s="313"/>
      <c r="KAV34" s="313"/>
      <c r="KAW34" s="313"/>
      <c r="KAX34" s="313"/>
      <c r="KAY34" s="313"/>
      <c r="KAZ34" s="313"/>
      <c r="KBA34" s="313"/>
      <c r="KBB34" s="313"/>
      <c r="KBC34" s="313"/>
      <c r="KBD34" s="313"/>
      <c r="KBE34" s="313"/>
      <c r="KBF34" s="313"/>
      <c r="KBG34" s="313"/>
      <c r="KBH34" s="313"/>
      <c r="KBI34" s="313"/>
      <c r="KBJ34" s="313"/>
      <c r="KBK34" s="313"/>
      <c r="KBL34" s="313"/>
      <c r="KBM34" s="313"/>
      <c r="KBN34" s="313"/>
      <c r="KBO34" s="313"/>
      <c r="KBP34" s="313"/>
      <c r="KBQ34" s="313"/>
      <c r="KBR34" s="313"/>
      <c r="KBS34" s="313"/>
      <c r="KBT34" s="313"/>
      <c r="KBU34" s="313"/>
      <c r="KBV34" s="313"/>
      <c r="KBW34" s="313"/>
      <c r="KBX34" s="313"/>
      <c r="KBY34" s="313"/>
      <c r="KBZ34" s="313"/>
      <c r="KCA34" s="313"/>
      <c r="KCB34" s="313"/>
      <c r="KCC34" s="313"/>
      <c r="KCD34" s="313"/>
      <c r="KCE34" s="313"/>
      <c r="KCF34" s="313"/>
      <c r="KCG34" s="313"/>
      <c r="KCH34" s="313"/>
      <c r="KCI34" s="313"/>
      <c r="KCJ34" s="313"/>
      <c r="KCK34" s="313"/>
      <c r="KCL34" s="313"/>
      <c r="KCM34" s="313"/>
      <c r="KCN34" s="313"/>
      <c r="KCO34" s="313"/>
      <c r="KCP34" s="313"/>
      <c r="KCQ34" s="313"/>
      <c r="KCR34" s="313"/>
      <c r="KCS34" s="313"/>
      <c r="KCT34" s="313"/>
      <c r="KCU34" s="313"/>
      <c r="KCV34" s="313"/>
      <c r="KCW34" s="313"/>
      <c r="KCX34" s="313"/>
      <c r="KCY34" s="313"/>
      <c r="KCZ34" s="313"/>
      <c r="KDA34" s="313"/>
      <c r="KDB34" s="313"/>
      <c r="KDC34" s="313"/>
      <c r="KDD34" s="313"/>
      <c r="KDE34" s="313"/>
      <c r="KDF34" s="313"/>
      <c r="KDG34" s="313"/>
      <c r="KDH34" s="313"/>
      <c r="KDI34" s="313"/>
      <c r="KDJ34" s="313"/>
      <c r="KDK34" s="313"/>
      <c r="KDL34" s="313"/>
      <c r="KDM34" s="313"/>
      <c r="KDN34" s="313"/>
      <c r="KDO34" s="313"/>
      <c r="KDP34" s="313"/>
      <c r="KDQ34" s="313"/>
      <c r="KDR34" s="313"/>
      <c r="KDS34" s="313"/>
      <c r="KDT34" s="313"/>
      <c r="KDU34" s="313"/>
      <c r="KDV34" s="313"/>
      <c r="KDW34" s="313"/>
      <c r="KDX34" s="313"/>
      <c r="KDY34" s="313"/>
      <c r="KDZ34" s="313"/>
      <c r="KEA34" s="313"/>
      <c r="KEB34" s="313"/>
      <c r="KEC34" s="313"/>
      <c r="KED34" s="313"/>
      <c r="KEE34" s="313"/>
      <c r="KEF34" s="313"/>
      <c r="KEG34" s="313"/>
      <c r="KEH34" s="313"/>
      <c r="KEI34" s="313"/>
      <c r="KEJ34" s="313"/>
      <c r="KEK34" s="313"/>
      <c r="KEL34" s="313"/>
      <c r="KEM34" s="313"/>
      <c r="KEN34" s="313"/>
      <c r="KEO34" s="313"/>
      <c r="KEP34" s="313"/>
      <c r="KEQ34" s="313"/>
      <c r="KER34" s="313"/>
      <c r="KES34" s="313"/>
      <c r="KET34" s="313"/>
      <c r="KEU34" s="313"/>
      <c r="KEV34" s="313"/>
      <c r="KEW34" s="313"/>
      <c r="KEX34" s="313"/>
      <c r="KEY34" s="313"/>
      <c r="KEZ34" s="313"/>
      <c r="KFA34" s="313"/>
      <c r="KFB34" s="313"/>
      <c r="KFC34" s="313"/>
      <c r="KFD34" s="313"/>
      <c r="KFE34" s="313"/>
      <c r="KFF34" s="313"/>
      <c r="KFG34" s="313"/>
      <c r="KFH34" s="313"/>
      <c r="KFI34" s="313"/>
      <c r="KFJ34" s="313"/>
      <c r="KFK34" s="313"/>
      <c r="KFL34" s="313"/>
      <c r="KFM34" s="313"/>
      <c r="KFN34" s="313"/>
      <c r="KFO34" s="313"/>
      <c r="KFP34" s="313"/>
      <c r="KFQ34" s="313"/>
      <c r="KFR34" s="313"/>
      <c r="KFS34" s="313"/>
      <c r="KFT34" s="313"/>
      <c r="KFU34" s="313"/>
      <c r="KFV34" s="313"/>
      <c r="KFW34" s="313"/>
      <c r="KFX34" s="313"/>
      <c r="KFY34" s="313"/>
      <c r="KFZ34" s="313"/>
      <c r="KGA34" s="313"/>
      <c r="KGB34" s="313"/>
      <c r="KGC34" s="313"/>
      <c r="KGD34" s="313"/>
      <c r="KGE34" s="313"/>
      <c r="KGF34" s="313"/>
      <c r="KGG34" s="313"/>
      <c r="KGH34" s="313"/>
      <c r="KGI34" s="313"/>
      <c r="KGJ34" s="313"/>
      <c r="KGK34" s="313"/>
      <c r="KGL34" s="313"/>
      <c r="KGM34" s="313"/>
      <c r="KGN34" s="313"/>
      <c r="KGO34" s="313"/>
      <c r="KGP34" s="313"/>
      <c r="KGQ34" s="313"/>
      <c r="KGR34" s="313"/>
      <c r="KGS34" s="313"/>
      <c r="KGT34" s="313"/>
      <c r="KGU34" s="313"/>
      <c r="KGV34" s="313"/>
      <c r="KGW34" s="313"/>
      <c r="KGX34" s="313"/>
      <c r="KGY34" s="313"/>
      <c r="KGZ34" s="313"/>
      <c r="KHA34" s="313"/>
      <c r="KHB34" s="313"/>
      <c r="KHC34" s="313"/>
      <c r="KHD34" s="313"/>
      <c r="KHE34" s="313"/>
      <c r="KHF34" s="313"/>
      <c r="KHG34" s="313"/>
      <c r="KHH34" s="313"/>
      <c r="KHI34" s="313"/>
      <c r="KHJ34" s="313"/>
      <c r="KHK34" s="313"/>
      <c r="KHL34" s="313"/>
      <c r="KHM34" s="313"/>
      <c r="KHN34" s="313"/>
      <c r="KHO34" s="313"/>
      <c r="KHP34" s="313"/>
      <c r="KHQ34" s="313"/>
      <c r="KHR34" s="313"/>
      <c r="KHS34" s="313"/>
      <c r="KHT34" s="313"/>
      <c r="KHU34" s="313"/>
      <c r="KHV34" s="313"/>
      <c r="KHW34" s="313"/>
      <c r="KHX34" s="313"/>
      <c r="KHY34" s="313"/>
      <c r="KHZ34" s="313"/>
      <c r="KIA34" s="313"/>
      <c r="KIB34" s="313"/>
      <c r="KIC34" s="313"/>
      <c r="KID34" s="313"/>
      <c r="KIE34" s="313"/>
      <c r="KIF34" s="313"/>
      <c r="KIG34" s="313"/>
      <c r="KIH34" s="313"/>
      <c r="KII34" s="313"/>
      <c r="KIJ34" s="313"/>
      <c r="KIK34" s="313"/>
      <c r="KIL34" s="313"/>
      <c r="KIM34" s="313"/>
      <c r="KIN34" s="313"/>
      <c r="KIO34" s="313"/>
      <c r="KIP34" s="313"/>
      <c r="KIQ34" s="313"/>
      <c r="KIR34" s="313"/>
      <c r="KIS34" s="313"/>
      <c r="KIT34" s="313"/>
      <c r="KIU34" s="313"/>
      <c r="KIV34" s="313"/>
      <c r="KIW34" s="313"/>
      <c r="KIX34" s="313"/>
      <c r="KIY34" s="313"/>
      <c r="KIZ34" s="313"/>
      <c r="KJA34" s="313"/>
      <c r="KJB34" s="313"/>
      <c r="KJC34" s="313"/>
      <c r="KJD34" s="313"/>
      <c r="KJE34" s="313"/>
      <c r="KJF34" s="313"/>
      <c r="KJG34" s="313"/>
      <c r="KJH34" s="313"/>
      <c r="KJI34" s="313"/>
      <c r="KJJ34" s="313"/>
      <c r="KJK34" s="313"/>
      <c r="KJL34" s="313"/>
      <c r="KJM34" s="313"/>
      <c r="KJN34" s="313"/>
      <c r="KJO34" s="313"/>
      <c r="KJP34" s="313"/>
      <c r="KJQ34" s="313"/>
      <c r="KJR34" s="313"/>
      <c r="KJS34" s="313"/>
      <c r="KJT34" s="313"/>
      <c r="KJU34" s="313"/>
      <c r="KJV34" s="313"/>
      <c r="KJW34" s="313"/>
      <c r="KJX34" s="313"/>
      <c r="KJY34" s="313"/>
      <c r="KJZ34" s="313"/>
      <c r="KKA34" s="313"/>
      <c r="KKB34" s="313"/>
      <c r="KKC34" s="313"/>
      <c r="KKD34" s="313"/>
      <c r="KKE34" s="313"/>
      <c r="KKF34" s="313"/>
      <c r="KKG34" s="313"/>
      <c r="KKH34" s="313"/>
      <c r="KKI34" s="313"/>
      <c r="KKJ34" s="313"/>
      <c r="KKK34" s="313"/>
      <c r="KKL34" s="313"/>
      <c r="KKM34" s="313"/>
      <c r="KKN34" s="313"/>
      <c r="KKO34" s="313"/>
      <c r="KKP34" s="313"/>
      <c r="KKQ34" s="313"/>
      <c r="KKR34" s="313"/>
      <c r="KKS34" s="313"/>
      <c r="KKT34" s="313"/>
      <c r="KKU34" s="313"/>
      <c r="KKV34" s="313"/>
      <c r="KKW34" s="313"/>
      <c r="KKX34" s="313"/>
      <c r="KKY34" s="313"/>
      <c r="KKZ34" s="313"/>
      <c r="KLA34" s="313"/>
      <c r="KLB34" s="313"/>
      <c r="KLC34" s="313"/>
      <c r="KLD34" s="313"/>
      <c r="KLE34" s="313"/>
      <c r="KLF34" s="313"/>
      <c r="KLG34" s="313"/>
      <c r="KLH34" s="313"/>
      <c r="KLI34" s="313"/>
      <c r="KLJ34" s="313"/>
      <c r="KLK34" s="313"/>
      <c r="KLL34" s="313"/>
      <c r="KLM34" s="313"/>
      <c r="KLN34" s="313"/>
      <c r="KLO34" s="313"/>
      <c r="KLP34" s="313"/>
      <c r="KLQ34" s="313"/>
      <c r="KLR34" s="313"/>
      <c r="KLS34" s="313"/>
      <c r="KLT34" s="313"/>
      <c r="KLU34" s="313"/>
      <c r="KLV34" s="313"/>
      <c r="KLW34" s="313"/>
      <c r="KLX34" s="313"/>
      <c r="KLY34" s="313"/>
      <c r="KLZ34" s="313"/>
      <c r="KMA34" s="313"/>
      <c r="KMB34" s="313"/>
      <c r="KMC34" s="313"/>
      <c r="KMD34" s="313"/>
      <c r="KME34" s="313"/>
      <c r="KMF34" s="313"/>
      <c r="KMG34" s="313"/>
      <c r="KMH34" s="313"/>
      <c r="KMI34" s="313"/>
      <c r="KMJ34" s="313"/>
      <c r="KMK34" s="313"/>
      <c r="KML34" s="313"/>
      <c r="KMM34" s="313"/>
      <c r="KMN34" s="313"/>
      <c r="KMO34" s="313"/>
      <c r="KMP34" s="313"/>
      <c r="KMQ34" s="313"/>
      <c r="KMR34" s="313"/>
      <c r="KMS34" s="313"/>
      <c r="KMT34" s="313"/>
      <c r="KMU34" s="313"/>
      <c r="KMV34" s="313"/>
      <c r="KMW34" s="313"/>
      <c r="KMX34" s="313"/>
      <c r="KMY34" s="313"/>
      <c r="KMZ34" s="313"/>
      <c r="KNA34" s="313"/>
      <c r="KNB34" s="313"/>
      <c r="KNC34" s="313"/>
      <c r="KND34" s="313"/>
      <c r="KNE34" s="313"/>
      <c r="KNF34" s="313"/>
      <c r="KNG34" s="313"/>
      <c r="KNH34" s="313"/>
      <c r="KNI34" s="313"/>
      <c r="KNJ34" s="313"/>
      <c r="KNK34" s="313"/>
      <c r="KNL34" s="313"/>
      <c r="KNM34" s="313"/>
      <c r="KNN34" s="313"/>
      <c r="KNO34" s="313"/>
      <c r="KNP34" s="313"/>
      <c r="KNQ34" s="313"/>
      <c r="KNR34" s="313"/>
      <c r="KNS34" s="313"/>
      <c r="KNT34" s="313"/>
      <c r="KNU34" s="313"/>
      <c r="KNV34" s="313"/>
      <c r="KNW34" s="313"/>
      <c r="KNX34" s="313"/>
      <c r="KNY34" s="313"/>
      <c r="KNZ34" s="313"/>
      <c r="KOA34" s="313"/>
      <c r="KOB34" s="313"/>
      <c r="KOC34" s="313"/>
      <c r="KOD34" s="313"/>
      <c r="KOE34" s="313"/>
      <c r="KOF34" s="313"/>
      <c r="KOG34" s="313"/>
      <c r="KOH34" s="313"/>
      <c r="KOI34" s="313"/>
      <c r="KOJ34" s="313"/>
      <c r="KOK34" s="313"/>
      <c r="KOL34" s="313"/>
      <c r="KOM34" s="313"/>
      <c r="KON34" s="313"/>
      <c r="KOO34" s="313"/>
      <c r="KOP34" s="313"/>
      <c r="KOQ34" s="313"/>
      <c r="KOR34" s="313"/>
      <c r="KOS34" s="313"/>
      <c r="KOT34" s="313"/>
      <c r="KOU34" s="313"/>
      <c r="KOV34" s="313"/>
      <c r="KOW34" s="313"/>
      <c r="KOX34" s="313"/>
      <c r="KOY34" s="313"/>
      <c r="KOZ34" s="313"/>
      <c r="KPA34" s="313"/>
      <c r="KPB34" s="313"/>
      <c r="KPC34" s="313"/>
      <c r="KPD34" s="313"/>
      <c r="KPE34" s="313"/>
      <c r="KPF34" s="313"/>
      <c r="KPG34" s="313"/>
      <c r="KPH34" s="313"/>
      <c r="KPI34" s="313"/>
      <c r="KPJ34" s="313"/>
      <c r="KPK34" s="313"/>
      <c r="KPL34" s="313"/>
      <c r="KPM34" s="313"/>
      <c r="KPN34" s="313"/>
      <c r="KPO34" s="313"/>
      <c r="KPP34" s="313"/>
      <c r="KPQ34" s="313"/>
      <c r="KPR34" s="313"/>
      <c r="KPS34" s="313"/>
      <c r="KPT34" s="313"/>
      <c r="KPU34" s="313"/>
      <c r="KPV34" s="313"/>
      <c r="KPW34" s="313"/>
      <c r="KPX34" s="313"/>
      <c r="KPY34" s="313"/>
      <c r="KPZ34" s="313"/>
      <c r="KQA34" s="313"/>
      <c r="KQB34" s="313"/>
      <c r="KQC34" s="313"/>
      <c r="KQD34" s="313"/>
      <c r="KQE34" s="313"/>
      <c r="KQF34" s="313"/>
      <c r="KQG34" s="313"/>
      <c r="KQH34" s="313"/>
      <c r="KQI34" s="313"/>
      <c r="KQJ34" s="313"/>
      <c r="KQK34" s="313"/>
      <c r="KQL34" s="313"/>
      <c r="KQM34" s="313"/>
      <c r="KQN34" s="313"/>
      <c r="KQO34" s="313"/>
      <c r="KQP34" s="313"/>
      <c r="KQQ34" s="313"/>
      <c r="KQR34" s="313"/>
      <c r="KQS34" s="313"/>
      <c r="KQT34" s="313"/>
      <c r="KQU34" s="313"/>
      <c r="KQV34" s="313"/>
      <c r="KQW34" s="313"/>
      <c r="KQX34" s="313"/>
      <c r="KQY34" s="313"/>
      <c r="KQZ34" s="313"/>
      <c r="KRA34" s="313"/>
      <c r="KRB34" s="313"/>
      <c r="KRC34" s="313"/>
      <c r="KRD34" s="313"/>
      <c r="KRE34" s="313"/>
      <c r="KRF34" s="313"/>
      <c r="KRG34" s="313"/>
      <c r="KRH34" s="313"/>
      <c r="KRI34" s="313"/>
      <c r="KRJ34" s="313"/>
      <c r="KRK34" s="313"/>
      <c r="KRL34" s="313"/>
      <c r="KRM34" s="313"/>
      <c r="KRN34" s="313"/>
      <c r="KRO34" s="313"/>
      <c r="KRP34" s="313"/>
      <c r="KRQ34" s="313"/>
      <c r="KRR34" s="313"/>
      <c r="KRS34" s="313"/>
      <c r="KRT34" s="313"/>
      <c r="KRU34" s="313"/>
      <c r="KRV34" s="313"/>
      <c r="KRW34" s="313"/>
      <c r="KRX34" s="313"/>
      <c r="KRY34" s="313"/>
      <c r="KRZ34" s="313"/>
      <c r="KSA34" s="313"/>
      <c r="KSB34" s="313"/>
      <c r="KSC34" s="313"/>
      <c r="KSD34" s="313"/>
      <c r="KSE34" s="313"/>
      <c r="KSF34" s="313"/>
      <c r="KSG34" s="313"/>
      <c r="KSH34" s="313"/>
      <c r="KSI34" s="313"/>
      <c r="KSJ34" s="313"/>
      <c r="KSK34" s="313"/>
      <c r="KSL34" s="313"/>
      <c r="KSM34" s="313"/>
      <c r="KSN34" s="313"/>
      <c r="KSO34" s="313"/>
      <c r="KSP34" s="313"/>
      <c r="KSQ34" s="313"/>
      <c r="KSR34" s="313"/>
      <c r="KSS34" s="313"/>
      <c r="KST34" s="313"/>
      <c r="KSU34" s="313"/>
      <c r="KSV34" s="313"/>
      <c r="KSW34" s="313"/>
      <c r="KSX34" s="313"/>
      <c r="KSY34" s="313"/>
      <c r="KSZ34" s="313"/>
      <c r="KTA34" s="313"/>
      <c r="KTB34" s="313"/>
      <c r="KTC34" s="313"/>
      <c r="KTD34" s="313"/>
      <c r="KTE34" s="313"/>
      <c r="KTF34" s="313"/>
      <c r="KTG34" s="313"/>
      <c r="KTH34" s="313"/>
      <c r="KTI34" s="313"/>
      <c r="KTJ34" s="313"/>
      <c r="KTK34" s="313"/>
      <c r="KTL34" s="313"/>
      <c r="KTM34" s="313"/>
      <c r="KTN34" s="313"/>
      <c r="KTO34" s="313"/>
      <c r="KTP34" s="313"/>
      <c r="KTQ34" s="313"/>
      <c r="KTR34" s="313"/>
      <c r="KTS34" s="313"/>
      <c r="KTT34" s="313"/>
      <c r="KTU34" s="313"/>
      <c r="KTV34" s="313"/>
      <c r="KTW34" s="313"/>
      <c r="KTX34" s="313"/>
      <c r="KTY34" s="313"/>
      <c r="KTZ34" s="313"/>
      <c r="KUA34" s="313"/>
      <c r="KUB34" s="313"/>
      <c r="KUC34" s="313"/>
      <c r="KUD34" s="313"/>
      <c r="KUE34" s="313"/>
      <c r="KUF34" s="313"/>
      <c r="KUG34" s="313"/>
      <c r="KUH34" s="313"/>
      <c r="KUI34" s="313"/>
      <c r="KUJ34" s="313"/>
      <c r="KUK34" s="313"/>
      <c r="KUL34" s="313"/>
      <c r="KUM34" s="313"/>
      <c r="KUN34" s="313"/>
      <c r="KUO34" s="313"/>
      <c r="KUP34" s="313"/>
      <c r="KUQ34" s="313"/>
      <c r="KUR34" s="313"/>
      <c r="KUS34" s="313"/>
      <c r="KUT34" s="313"/>
      <c r="KUU34" s="313"/>
      <c r="KUV34" s="313"/>
      <c r="KUW34" s="313"/>
      <c r="KUX34" s="313"/>
      <c r="KUY34" s="313"/>
      <c r="KUZ34" s="313"/>
      <c r="KVA34" s="313"/>
      <c r="KVB34" s="313"/>
      <c r="KVC34" s="313"/>
      <c r="KVD34" s="313"/>
      <c r="KVE34" s="313"/>
      <c r="KVF34" s="313"/>
      <c r="KVG34" s="313"/>
      <c r="KVH34" s="313"/>
      <c r="KVI34" s="313"/>
      <c r="KVJ34" s="313"/>
      <c r="KVK34" s="313"/>
      <c r="KVL34" s="313"/>
      <c r="KVM34" s="313"/>
      <c r="KVN34" s="313"/>
      <c r="KVO34" s="313"/>
      <c r="KVP34" s="313"/>
      <c r="KVQ34" s="313"/>
      <c r="KVR34" s="313"/>
      <c r="KVS34" s="313"/>
      <c r="KVT34" s="313"/>
      <c r="KVU34" s="313"/>
      <c r="KVV34" s="313"/>
      <c r="KVW34" s="313"/>
      <c r="KVX34" s="313"/>
      <c r="KVY34" s="313"/>
      <c r="KVZ34" s="313"/>
      <c r="KWA34" s="313"/>
      <c r="KWB34" s="313"/>
      <c r="KWC34" s="313"/>
      <c r="KWD34" s="313"/>
      <c r="KWE34" s="313"/>
      <c r="KWF34" s="313"/>
      <c r="KWG34" s="313"/>
      <c r="KWH34" s="313"/>
      <c r="KWI34" s="313"/>
      <c r="KWJ34" s="313"/>
      <c r="KWK34" s="313"/>
      <c r="KWL34" s="313"/>
      <c r="KWM34" s="313"/>
      <c r="KWN34" s="313"/>
      <c r="KWO34" s="313"/>
      <c r="KWP34" s="313"/>
      <c r="KWQ34" s="313"/>
      <c r="KWR34" s="313"/>
      <c r="KWS34" s="313"/>
      <c r="KWT34" s="313"/>
      <c r="KWU34" s="313"/>
      <c r="KWV34" s="313"/>
      <c r="KWW34" s="313"/>
      <c r="KWX34" s="313"/>
      <c r="KWY34" s="313"/>
      <c r="KWZ34" s="313"/>
      <c r="KXA34" s="313"/>
      <c r="KXB34" s="313"/>
      <c r="KXC34" s="313"/>
      <c r="KXD34" s="313"/>
      <c r="KXE34" s="313"/>
      <c r="KXF34" s="313"/>
      <c r="KXG34" s="313"/>
      <c r="KXH34" s="313"/>
      <c r="KXI34" s="313"/>
      <c r="KXJ34" s="313"/>
      <c r="KXK34" s="313"/>
      <c r="KXL34" s="313"/>
      <c r="KXM34" s="313"/>
      <c r="KXN34" s="313"/>
      <c r="KXO34" s="313"/>
      <c r="KXP34" s="313"/>
      <c r="KXQ34" s="313"/>
      <c r="KXR34" s="313"/>
      <c r="KXS34" s="313"/>
      <c r="KXT34" s="313"/>
      <c r="KXU34" s="313"/>
      <c r="KXV34" s="313"/>
      <c r="KXW34" s="313"/>
      <c r="KXX34" s="313"/>
      <c r="KXY34" s="313"/>
      <c r="KXZ34" s="313"/>
      <c r="KYA34" s="313"/>
      <c r="KYB34" s="313"/>
      <c r="KYC34" s="313"/>
      <c r="KYD34" s="313"/>
      <c r="KYE34" s="313"/>
      <c r="KYF34" s="313"/>
      <c r="KYG34" s="313"/>
      <c r="KYH34" s="313"/>
      <c r="KYI34" s="313"/>
      <c r="KYJ34" s="313"/>
      <c r="KYK34" s="313"/>
      <c r="KYL34" s="313"/>
      <c r="KYM34" s="313"/>
      <c r="KYN34" s="313"/>
      <c r="KYO34" s="313"/>
      <c r="KYP34" s="313"/>
      <c r="KYQ34" s="313"/>
      <c r="KYR34" s="313"/>
      <c r="KYS34" s="313"/>
      <c r="KYT34" s="313"/>
      <c r="KYU34" s="313"/>
      <c r="KYV34" s="313"/>
      <c r="KYW34" s="313"/>
      <c r="KYX34" s="313"/>
      <c r="KYY34" s="313"/>
      <c r="KYZ34" s="313"/>
      <c r="KZA34" s="313"/>
      <c r="KZB34" s="313"/>
      <c r="KZC34" s="313"/>
      <c r="KZD34" s="313"/>
      <c r="KZE34" s="313"/>
      <c r="KZF34" s="313"/>
      <c r="KZG34" s="313"/>
      <c r="KZH34" s="313"/>
      <c r="KZI34" s="313"/>
      <c r="KZJ34" s="313"/>
      <c r="KZK34" s="313"/>
      <c r="KZL34" s="313"/>
      <c r="KZM34" s="313"/>
      <c r="KZN34" s="313"/>
      <c r="KZO34" s="313"/>
      <c r="KZP34" s="313"/>
      <c r="KZQ34" s="313"/>
      <c r="KZR34" s="313"/>
      <c r="KZS34" s="313"/>
      <c r="KZT34" s="313"/>
      <c r="KZU34" s="313"/>
      <c r="KZV34" s="313"/>
      <c r="KZW34" s="313"/>
      <c r="KZX34" s="313"/>
      <c r="KZY34" s="313"/>
      <c r="KZZ34" s="313"/>
      <c r="LAA34" s="313"/>
      <c r="LAB34" s="313"/>
      <c r="LAC34" s="313"/>
      <c r="LAD34" s="313"/>
      <c r="LAE34" s="313"/>
      <c r="LAF34" s="313"/>
      <c r="LAG34" s="313"/>
      <c r="LAH34" s="313"/>
      <c r="LAI34" s="313"/>
      <c r="LAJ34" s="313"/>
      <c r="LAK34" s="313"/>
      <c r="LAL34" s="313"/>
      <c r="LAM34" s="313"/>
      <c r="LAN34" s="313"/>
      <c r="LAO34" s="313"/>
      <c r="LAP34" s="313"/>
      <c r="LAQ34" s="313"/>
      <c r="LAR34" s="313"/>
      <c r="LAS34" s="313"/>
      <c r="LAT34" s="313"/>
      <c r="LAU34" s="313"/>
      <c r="LAV34" s="313"/>
      <c r="LAW34" s="313"/>
      <c r="LAX34" s="313"/>
      <c r="LAY34" s="313"/>
      <c r="LAZ34" s="313"/>
      <c r="LBA34" s="313"/>
      <c r="LBB34" s="313"/>
      <c r="LBC34" s="313"/>
      <c r="LBD34" s="313"/>
      <c r="LBE34" s="313"/>
      <c r="LBF34" s="313"/>
      <c r="LBG34" s="313"/>
      <c r="LBH34" s="313"/>
      <c r="LBI34" s="313"/>
      <c r="LBJ34" s="313"/>
      <c r="LBK34" s="313"/>
      <c r="LBL34" s="313"/>
      <c r="LBM34" s="313"/>
      <c r="LBN34" s="313"/>
      <c r="LBO34" s="313"/>
      <c r="LBP34" s="313"/>
      <c r="LBQ34" s="313"/>
      <c r="LBR34" s="313"/>
      <c r="LBS34" s="313"/>
      <c r="LBT34" s="313"/>
      <c r="LBU34" s="313"/>
      <c r="LBV34" s="313"/>
      <c r="LBW34" s="313"/>
      <c r="LBX34" s="313"/>
      <c r="LBY34" s="313"/>
      <c r="LBZ34" s="313"/>
      <c r="LCA34" s="313"/>
      <c r="LCB34" s="313"/>
      <c r="LCC34" s="313"/>
      <c r="LCD34" s="313"/>
      <c r="LCE34" s="313"/>
      <c r="LCF34" s="313"/>
      <c r="LCG34" s="313"/>
      <c r="LCH34" s="313"/>
      <c r="LCI34" s="313"/>
      <c r="LCJ34" s="313"/>
      <c r="LCK34" s="313"/>
      <c r="LCL34" s="313"/>
      <c r="LCM34" s="313"/>
      <c r="LCN34" s="313"/>
      <c r="LCO34" s="313"/>
      <c r="LCP34" s="313"/>
      <c r="LCQ34" s="313"/>
      <c r="LCR34" s="313"/>
      <c r="LCS34" s="313"/>
      <c r="LCT34" s="313"/>
      <c r="LCU34" s="313"/>
      <c r="LCV34" s="313"/>
      <c r="LCW34" s="313"/>
      <c r="LCX34" s="313"/>
      <c r="LCY34" s="313"/>
      <c r="LCZ34" s="313"/>
      <c r="LDA34" s="313"/>
      <c r="LDB34" s="313"/>
      <c r="LDC34" s="313"/>
      <c r="LDD34" s="313"/>
      <c r="LDE34" s="313"/>
      <c r="LDF34" s="313"/>
      <c r="LDG34" s="313"/>
      <c r="LDH34" s="313"/>
      <c r="LDI34" s="313"/>
      <c r="LDJ34" s="313"/>
      <c r="LDK34" s="313"/>
      <c r="LDL34" s="313"/>
      <c r="LDM34" s="313"/>
      <c r="LDN34" s="313"/>
      <c r="LDO34" s="313"/>
      <c r="LDP34" s="313"/>
      <c r="LDQ34" s="313"/>
      <c r="LDR34" s="313"/>
      <c r="LDS34" s="313"/>
      <c r="LDT34" s="313"/>
      <c r="LDU34" s="313"/>
      <c r="LDV34" s="313"/>
      <c r="LDW34" s="313"/>
      <c r="LDX34" s="313"/>
      <c r="LDY34" s="313"/>
      <c r="LDZ34" s="313"/>
      <c r="LEA34" s="313"/>
      <c r="LEB34" s="313"/>
      <c r="LEC34" s="313"/>
      <c r="LED34" s="313"/>
      <c r="LEE34" s="313"/>
      <c r="LEF34" s="313"/>
      <c r="LEG34" s="313"/>
      <c r="LEH34" s="313"/>
      <c r="LEI34" s="313"/>
      <c r="LEJ34" s="313"/>
      <c r="LEK34" s="313"/>
      <c r="LEL34" s="313"/>
      <c r="LEM34" s="313"/>
      <c r="LEN34" s="313"/>
      <c r="LEO34" s="313"/>
      <c r="LEP34" s="313"/>
      <c r="LEQ34" s="313"/>
      <c r="LER34" s="313"/>
      <c r="LES34" s="313"/>
      <c r="LET34" s="313"/>
      <c r="LEU34" s="313"/>
      <c r="LEV34" s="313"/>
      <c r="LEW34" s="313"/>
      <c r="LEX34" s="313"/>
      <c r="LEY34" s="313"/>
      <c r="LEZ34" s="313"/>
      <c r="LFA34" s="313"/>
      <c r="LFB34" s="313"/>
      <c r="LFC34" s="313"/>
      <c r="LFD34" s="313"/>
      <c r="LFE34" s="313"/>
      <c r="LFF34" s="313"/>
      <c r="LFG34" s="313"/>
      <c r="LFH34" s="313"/>
      <c r="LFI34" s="313"/>
      <c r="LFJ34" s="313"/>
      <c r="LFK34" s="313"/>
      <c r="LFL34" s="313"/>
      <c r="LFM34" s="313"/>
      <c r="LFN34" s="313"/>
      <c r="LFO34" s="313"/>
      <c r="LFP34" s="313"/>
      <c r="LFQ34" s="313"/>
      <c r="LFR34" s="313"/>
      <c r="LFS34" s="313"/>
      <c r="LFT34" s="313"/>
      <c r="LFU34" s="313"/>
      <c r="LFV34" s="313"/>
      <c r="LFW34" s="313"/>
      <c r="LFX34" s="313"/>
      <c r="LFY34" s="313"/>
      <c r="LFZ34" s="313"/>
      <c r="LGA34" s="313"/>
      <c r="LGB34" s="313"/>
      <c r="LGC34" s="313"/>
      <c r="LGD34" s="313"/>
      <c r="LGE34" s="313"/>
      <c r="LGF34" s="313"/>
      <c r="LGG34" s="313"/>
      <c r="LGH34" s="313"/>
      <c r="LGI34" s="313"/>
      <c r="LGJ34" s="313"/>
      <c r="LGK34" s="313"/>
      <c r="LGL34" s="313"/>
      <c r="LGM34" s="313"/>
      <c r="LGN34" s="313"/>
      <c r="LGO34" s="313"/>
      <c r="LGP34" s="313"/>
      <c r="LGQ34" s="313"/>
      <c r="LGR34" s="313"/>
      <c r="LGS34" s="313"/>
      <c r="LGT34" s="313"/>
      <c r="LGU34" s="313"/>
      <c r="LGV34" s="313"/>
      <c r="LGW34" s="313"/>
      <c r="LGX34" s="313"/>
      <c r="LGY34" s="313"/>
      <c r="LGZ34" s="313"/>
      <c r="LHA34" s="313"/>
      <c r="LHB34" s="313"/>
      <c r="LHC34" s="313"/>
      <c r="LHD34" s="313"/>
      <c r="LHE34" s="313"/>
      <c r="LHF34" s="313"/>
      <c r="LHG34" s="313"/>
      <c r="LHH34" s="313"/>
      <c r="LHI34" s="313"/>
      <c r="LHJ34" s="313"/>
      <c r="LHK34" s="313"/>
      <c r="LHL34" s="313"/>
      <c r="LHM34" s="313"/>
      <c r="LHN34" s="313"/>
      <c r="LHO34" s="313"/>
      <c r="LHP34" s="313"/>
      <c r="LHQ34" s="313"/>
      <c r="LHR34" s="313"/>
      <c r="LHS34" s="313"/>
      <c r="LHT34" s="313"/>
      <c r="LHU34" s="313"/>
      <c r="LHV34" s="313"/>
      <c r="LHW34" s="313"/>
      <c r="LHX34" s="313"/>
      <c r="LHY34" s="313"/>
      <c r="LHZ34" s="313"/>
      <c r="LIA34" s="313"/>
      <c r="LIB34" s="313"/>
      <c r="LIC34" s="313"/>
      <c r="LID34" s="313"/>
      <c r="LIE34" s="313"/>
      <c r="LIF34" s="313"/>
      <c r="LIG34" s="313"/>
      <c r="LIH34" s="313"/>
      <c r="LII34" s="313"/>
      <c r="LIJ34" s="313"/>
      <c r="LIK34" s="313"/>
      <c r="LIL34" s="313"/>
      <c r="LIM34" s="313"/>
      <c r="LIN34" s="313"/>
      <c r="LIO34" s="313"/>
      <c r="LIP34" s="313"/>
      <c r="LIQ34" s="313"/>
      <c r="LIR34" s="313"/>
      <c r="LIS34" s="313"/>
      <c r="LIT34" s="313"/>
      <c r="LIU34" s="313"/>
      <c r="LIV34" s="313"/>
      <c r="LIW34" s="313"/>
      <c r="LIX34" s="313"/>
      <c r="LIY34" s="313"/>
      <c r="LIZ34" s="313"/>
      <c r="LJA34" s="313"/>
      <c r="LJB34" s="313"/>
      <c r="LJC34" s="313"/>
      <c r="LJD34" s="313"/>
      <c r="LJE34" s="313"/>
      <c r="LJF34" s="313"/>
      <c r="LJG34" s="313"/>
      <c r="LJH34" s="313"/>
      <c r="LJI34" s="313"/>
      <c r="LJJ34" s="313"/>
      <c r="LJK34" s="313"/>
      <c r="LJL34" s="313"/>
      <c r="LJM34" s="313"/>
      <c r="LJN34" s="313"/>
      <c r="LJO34" s="313"/>
      <c r="LJP34" s="313"/>
      <c r="LJQ34" s="313"/>
      <c r="LJR34" s="313"/>
      <c r="LJS34" s="313"/>
      <c r="LJT34" s="313"/>
      <c r="LJU34" s="313"/>
      <c r="LJV34" s="313"/>
      <c r="LJW34" s="313"/>
      <c r="LJX34" s="313"/>
      <c r="LJY34" s="313"/>
      <c r="LJZ34" s="313"/>
      <c r="LKA34" s="313"/>
      <c r="LKB34" s="313"/>
      <c r="LKC34" s="313"/>
      <c r="LKD34" s="313"/>
      <c r="LKE34" s="313"/>
      <c r="LKF34" s="313"/>
      <c r="LKG34" s="313"/>
      <c r="LKH34" s="313"/>
      <c r="LKI34" s="313"/>
      <c r="LKJ34" s="313"/>
      <c r="LKK34" s="313"/>
      <c r="LKL34" s="313"/>
      <c r="LKM34" s="313"/>
      <c r="LKN34" s="313"/>
      <c r="LKO34" s="313"/>
      <c r="LKP34" s="313"/>
      <c r="LKQ34" s="313"/>
      <c r="LKR34" s="313"/>
      <c r="LKS34" s="313"/>
      <c r="LKT34" s="313"/>
      <c r="LKU34" s="313"/>
      <c r="LKV34" s="313"/>
      <c r="LKW34" s="313"/>
      <c r="LKX34" s="313"/>
      <c r="LKY34" s="313"/>
      <c r="LKZ34" s="313"/>
      <c r="LLA34" s="313"/>
      <c r="LLB34" s="313"/>
      <c r="LLC34" s="313"/>
      <c r="LLD34" s="313"/>
      <c r="LLE34" s="313"/>
      <c r="LLF34" s="313"/>
      <c r="LLG34" s="313"/>
      <c r="LLH34" s="313"/>
      <c r="LLI34" s="313"/>
      <c r="LLJ34" s="313"/>
      <c r="LLK34" s="313"/>
      <c r="LLL34" s="313"/>
      <c r="LLM34" s="313"/>
      <c r="LLN34" s="313"/>
      <c r="LLO34" s="313"/>
      <c r="LLP34" s="313"/>
      <c r="LLQ34" s="313"/>
      <c r="LLR34" s="313"/>
      <c r="LLS34" s="313"/>
      <c r="LLT34" s="313"/>
      <c r="LLU34" s="313"/>
      <c r="LLV34" s="313"/>
      <c r="LLW34" s="313"/>
      <c r="LLX34" s="313"/>
      <c r="LLY34" s="313"/>
      <c r="LLZ34" s="313"/>
      <c r="LMA34" s="313"/>
      <c r="LMB34" s="313"/>
      <c r="LMC34" s="313"/>
      <c r="LMD34" s="313"/>
      <c r="LME34" s="313"/>
      <c r="LMF34" s="313"/>
      <c r="LMG34" s="313"/>
      <c r="LMH34" s="313"/>
      <c r="LMI34" s="313"/>
      <c r="LMJ34" s="313"/>
      <c r="LMK34" s="313"/>
      <c r="LML34" s="313"/>
      <c r="LMM34" s="313"/>
      <c r="LMN34" s="313"/>
      <c r="LMO34" s="313"/>
      <c r="LMP34" s="313"/>
      <c r="LMQ34" s="313"/>
      <c r="LMR34" s="313"/>
      <c r="LMS34" s="313"/>
      <c r="LMT34" s="313"/>
      <c r="LMU34" s="313"/>
      <c r="LMV34" s="313"/>
      <c r="LMW34" s="313"/>
      <c r="LMX34" s="313"/>
      <c r="LMY34" s="313"/>
      <c r="LMZ34" s="313"/>
      <c r="LNA34" s="313"/>
      <c r="LNB34" s="313"/>
      <c r="LNC34" s="313"/>
      <c r="LND34" s="313"/>
      <c r="LNE34" s="313"/>
      <c r="LNF34" s="313"/>
      <c r="LNG34" s="313"/>
      <c r="LNH34" s="313"/>
      <c r="LNI34" s="313"/>
      <c r="LNJ34" s="313"/>
      <c r="LNK34" s="313"/>
      <c r="LNL34" s="313"/>
      <c r="LNM34" s="313"/>
      <c r="LNN34" s="313"/>
      <c r="LNO34" s="313"/>
      <c r="LNP34" s="313"/>
      <c r="LNQ34" s="313"/>
      <c r="LNR34" s="313"/>
      <c r="LNS34" s="313"/>
      <c r="LNT34" s="313"/>
      <c r="LNU34" s="313"/>
      <c r="LNV34" s="313"/>
      <c r="LNW34" s="313"/>
      <c r="LNX34" s="313"/>
      <c r="LNY34" s="313"/>
      <c r="LNZ34" s="313"/>
      <c r="LOA34" s="313"/>
      <c r="LOB34" s="313"/>
      <c r="LOC34" s="313"/>
      <c r="LOD34" s="313"/>
      <c r="LOE34" s="313"/>
      <c r="LOF34" s="313"/>
      <c r="LOG34" s="313"/>
      <c r="LOH34" s="313"/>
      <c r="LOI34" s="313"/>
      <c r="LOJ34" s="313"/>
      <c r="LOK34" s="313"/>
      <c r="LOL34" s="313"/>
      <c r="LOM34" s="313"/>
      <c r="LON34" s="313"/>
      <c r="LOO34" s="313"/>
      <c r="LOP34" s="313"/>
      <c r="LOQ34" s="313"/>
      <c r="LOR34" s="313"/>
      <c r="LOS34" s="313"/>
      <c r="LOT34" s="313"/>
      <c r="LOU34" s="313"/>
      <c r="LOV34" s="313"/>
      <c r="LOW34" s="313"/>
      <c r="LOX34" s="313"/>
      <c r="LOY34" s="313"/>
      <c r="LOZ34" s="313"/>
      <c r="LPA34" s="313"/>
      <c r="LPB34" s="313"/>
      <c r="LPC34" s="313"/>
      <c r="LPD34" s="313"/>
      <c r="LPE34" s="313"/>
      <c r="LPF34" s="313"/>
      <c r="LPG34" s="313"/>
      <c r="LPH34" s="313"/>
      <c r="LPI34" s="313"/>
      <c r="LPJ34" s="313"/>
      <c r="LPK34" s="313"/>
      <c r="LPL34" s="313"/>
      <c r="LPM34" s="313"/>
      <c r="LPN34" s="313"/>
      <c r="LPO34" s="313"/>
      <c r="LPP34" s="313"/>
      <c r="LPQ34" s="313"/>
      <c r="LPR34" s="313"/>
      <c r="LPS34" s="313"/>
      <c r="LPT34" s="313"/>
      <c r="LPU34" s="313"/>
      <c r="LPV34" s="313"/>
      <c r="LPW34" s="313"/>
      <c r="LPX34" s="313"/>
      <c r="LPY34" s="313"/>
      <c r="LPZ34" s="313"/>
      <c r="LQA34" s="313"/>
      <c r="LQB34" s="313"/>
      <c r="LQC34" s="313"/>
      <c r="LQD34" s="313"/>
      <c r="LQE34" s="313"/>
      <c r="LQF34" s="313"/>
      <c r="LQG34" s="313"/>
      <c r="LQH34" s="313"/>
      <c r="LQI34" s="313"/>
      <c r="LQJ34" s="313"/>
      <c r="LQK34" s="313"/>
      <c r="LQL34" s="313"/>
      <c r="LQM34" s="313"/>
      <c r="LQN34" s="313"/>
      <c r="LQO34" s="313"/>
      <c r="LQP34" s="313"/>
      <c r="LQQ34" s="313"/>
      <c r="LQR34" s="313"/>
      <c r="LQS34" s="313"/>
      <c r="LQT34" s="313"/>
      <c r="LQU34" s="313"/>
      <c r="LQV34" s="313"/>
      <c r="LQW34" s="313"/>
      <c r="LQX34" s="313"/>
      <c r="LQY34" s="313"/>
      <c r="LQZ34" s="313"/>
      <c r="LRA34" s="313"/>
      <c r="LRB34" s="313"/>
      <c r="LRC34" s="313"/>
      <c r="LRD34" s="313"/>
      <c r="LRE34" s="313"/>
      <c r="LRF34" s="313"/>
      <c r="LRG34" s="313"/>
      <c r="LRH34" s="313"/>
      <c r="LRI34" s="313"/>
      <c r="LRJ34" s="313"/>
      <c r="LRK34" s="313"/>
      <c r="LRL34" s="313"/>
      <c r="LRM34" s="313"/>
      <c r="LRN34" s="313"/>
      <c r="LRO34" s="313"/>
      <c r="LRP34" s="313"/>
      <c r="LRQ34" s="313"/>
      <c r="LRR34" s="313"/>
      <c r="LRS34" s="313"/>
      <c r="LRT34" s="313"/>
      <c r="LRU34" s="313"/>
      <c r="LRV34" s="313"/>
      <c r="LRW34" s="313"/>
      <c r="LRX34" s="313"/>
      <c r="LRY34" s="313"/>
      <c r="LRZ34" s="313"/>
      <c r="LSA34" s="313"/>
      <c r="LSB34" s="313"/>
      <c r="LSC34" s="313"/>
      <c r="LSD34" s="313"/>
      <c r="LSE34" s="313"/>
      <c r="LSF34" s="313"/>
      <c r="LSG34" s="313"/>
      <c r="LSH34" s="313"/>
      <c r="LSI34" s="313"/>
      <c r="LSJ34" s="313"/>
      <c r="LSK34" s="313"/>
      <c r="LSL34" s="313"/>
      <c r="LSM34" s="313"/>
      <c r="LSN34" s="313"/>
      <c r="LSO34" s="313"/>
      <c r="LSP34" s="313"/>
      <c r="LSQ34" s="313"/>
      <c r="LSR34" s="313"/>
      <c r="LSS34" s="313"/>
      <c r="LST34" s="313"/>
      <c r="LSU34" s="313"/>
      <c r="LSV34" s="313"/>
      <c r="LSW34" s="313"/>
      <c r="LSX34" s="313"/>
      <c r="LSY34" s="313"/>
      <c r="LSZ34" s="313"/>
      <c r="LTA34" s="313"/>
      <c r="LTB34" s="313"/>
      <c r="LTC34" s="313"/>
      <c r="LTD34" s="313"/>
      <c r="LTE34" s="313"/>
      <c r="LTF34" s="313"/>
      <c r="LTG34" s="313"/>
      <c r="LTH34" s="313"/>
      <c r="LTI34" s="313"/>
      <c r="LTJ34" s="313"/>
      <c r="LTK34" s="313"/>
      <c r="LTL34" s="313"/>
      <c r="LTM34" s="313"/>
      <c r="LTN34" s="313"/>
      <c r="LTO34" s="313"/>
      <c r="LTP34" s="313"/>
      <c r="LTQ34" s="313"/>
      <c r="LTR34" s="313"/>
      <c r="LTS34" s="313"/>
      <c r="LTT34" s="313"/>
      <c r="LTU34" s="313"/>
      <c r="LTV34" s="313"/>
      <c r="LTW34" s="313"/>
      <c r="LTX34" s="313"/>
      <c r="LTY34" s="313"/>
      <c r="LTZ34" s="313"/>
      <c r="LUA34" s="313"/>
      <c r="LUB34" s="313"/>
      <c r="LUC34" s="313"/>
      <c r="LUD34" s="313"/>
      <c r="LUE34" s="313"/>
      <c r="LUF34" s="313"/>
      <c r="LUG34" s="313"/>
      <c r="LUH34" s="313"/>
      <c r="LUI34" s="313"/>
      <c r="LUJ34" s="313"/>
      <c r="LUK34" s="313"/>
      <c r="LUL34" s="313"/>
      <c r="LUM34" s="313"/>
      <c r="LUN34" s="313"/>
      <c r="LUO34" s="313"/>
      <c r="LUP34" s="313"/>
      <c r="LUQ34" s="313"/>
      <c r="LUR34" s="313"/>
      <c r="LUS34" s="313"/>
      <c r="LUT34" s="313"/>
      <c r="LUU34" s="313"/>
      <c r="LUV34" s="313"/>
      <c r="LUW34" s="313"/>
      <c r="LUX34" s="313"/>
      <c r="LUY34" s="313"/>
      <c r="LUZ34" s="313"/>
      <c r="LVA34" s="313"/>
      <c r="LVB34" s="313"/>
      <c r="LVC34" s="313"/>
      <c r="LVD34" s="313"/>
      <c r="LVE34" s="313"/>
      <c r="LVF34" s="313"/>
      <c r="LVG34" s="313"/>
      <c r="LVH34" s="313"/>
      <c r="LVI34" s="313"/>
      <c r="LVJ34" s="313"/>
      <c r="LVK34" s="313"/>
      <c r="LVL34" s="313"/>
      <c r="LVM34" s="313"/>
      <c r="LVN34" s="313"/>
      <c r="LVO34" s="313"/>
      <c r="LVP34" s="313"/>
      <c r="LVQ34" s="313"/>
      <c r="LVR34" s="313"/>
      <c r="LVS34" s="313"/>
      <c r="LVT34" s="313"/>
      <c r="LVU34" s="313"/>
      <c r="LVV34" s="313"/>
      <c r="LVW34" s="313"/>
      <c r="LVX34" s="313"/>
      <c r="LVY34" s="313"/>
      <c r="LVZ34" s="313"/>
      <c r="LWA34" s="313"/>
      <c r="LWB34" s="313"/>
      <c r="LWC34" s="313"/>
      <c r="LWD34" s="313"/>
      <c r="LWE34" s="313"/>
      <c r="LWF34" s="313"/>
      <c r="LWG34" s="313"/>
      <c r="LWH34" s="313"/>
      <c r="LWI34" s="313"/>
      <c r="LWJ34" s="313"/>
      <c r="LWK34" s="313"/>
      <c r="LWL34" s="313"/>
      <c r="LWM34" s="313"/>
      <c r="LWN34" s="313"/>
      <c r="LWO34" s="313"/>
      <c r="LWP34" s="313"/>
      <c r="LWQ34" s="313"/>
      <c r="LWR34" s="313"/>
      <c r="LWS34" s="313"/>
      <c r="LWT34" s="313"/>
      <c r="LWU34" s="313"/>
      <c r="LWV34" s="313"/>
      <c r="LWW34" s="313"/>
      <c r="LWX34" s="313"/>
      <c r="LWY34" s="313"/>
      <c r="LWZ34" s="313"/>
      <c r="LXA34" s="313"/>
      <c r="LXB34" s="313"/>
      <c r="LXC34" s="313"/>
      <c r="LXD34" s="313"/>
      <c r="LXE34" s="313"/>
      <c r="LXF34" s="313"/>
      <c r="LXG34" s="313"/>
      <c r="LXH34" s="313"/>
      <c r="LXI34" s="313"/>
      <c r="LXJ34" s="313"/>
      <c r="LXK34" s="313"/>
      <c r="LXL34" s="313"/>
      <c r="LXM34" s="313"/>
      <c r="LXN34" s="313"/>
      <c r="LXO34" s="313"/>
      <c r="LXP34" s="313"/>
      <c r="LXQ34" s="313"/>
      <c r="LXR34" s="313"/>
      <c r="LXS34" s="313"/>
      <c r="LXT34" s="313"/>
      <c r="LXU34" s="313"/>
      <c r="LXV34" s="313"/>
      <c r="LXW34" s="313"/>
      <c r="LXX34" s="313"/>
      <c r="LXY34" s="313"/>
      <c r="LXZ34" s="313"/>
      <c r="LYA34" s="313"/>
      <c r="LYB34" s="313"/>
      <c r="LYC34" s="313"/>
      <c r="LYD34" s="313"/>
      <c r="LYE34" s="313"/>
      <c r="LYF34" s="313"/>
      <c r="LYG34" s="313"/>
      <c r="LYH34" s="313"/>
      <c r="LYI34" s="313"/>
      <c r="LYJ34" s="313"/>
      <c r="LYK34" s="313"/>
      <c r="LYL34" s="313"/>
      <c r="LYM34" s="313"/>
      <c r="LYN34" s="313"/>
      <c r="LYO34" s="313"/>
      <c r="LYP34" s="313"/>
      <c r="LYQ34" s="313"/>
      <c r="LYR34" s="313"/>
      <c r="LYS34" s="313"/>
      <c r="LYT34" s="313"/>
      <c r="LYU34" s="313"/>
      <c r="LYV34" s="313"/>
      <c r="LYW34" s="313"/>
      <c r="LYX34" s="313"/>
      <c r="LYY34" s="313"/>
      <c r="LYZ34" s="313"/>
      <c r="LZA34" s="313"/>
      <c r="LZB34" s="313"/>
      <c r="LZC34" s="313"/>
      <c r="LZD34" s="313"/>
      <c r="LZE34" s="313"/>
      <c r="LZF34" s="313"/>
      <c r="LZG34" s="313"/>
      <c r="LZH34" s="313"/>
      <c r="LZI34" s="313"/>
      <c r="LZJ34" s="313"/>
      <c r="LZK34" s="313"/>
      <c r="LZL34" s="313"/>
      <c r="LZM34" s="313"/>
      <c r="LZN34" s="313"/>
      <c r="LZO34" s="313"/>
      <c r="LZP34" s="313"/>
      <c r="LZQ34" s="313"/>
      <c r="LZR34" s="313"/>
      <c r="LZS34" s="313"/>
      <c r="LZT34" s="313"/>
      <c r="LZU34" s="313"/>
      <c r="LZV34" s="313"/>
      <c r="LZW34" s="313"/>
      <c r="LZX34" s="313"/>
      <c r="LZY34" s="313"/>
      <c r="LZZ34" s="313"/>
      <c r="MAA34" s="313"/>
      <c r="MAB34" s="313"/>
      <c r="MAC34" s="313"/>
      <c r="MAD34" s="313"/>
      <c r="MAE34" s="313"/>
      <c r="MAF34" s="313"/>
      <c r="MAG34" s="313"/>
      <c r="MAH34" s="313"/>
      <c r="MAI34" s="313"/>
      <c r="MAJ34" s="313"/>
      <c r="MAK34" s="313"/>
      <c r="MAL34" s="313"/>
      <c r="MAM34" s="313"/>
      <c r="MAN34" s="313"/>
      <c r="MAO34" s="313"/>
      <c r="MAP34" s="313"/>
      <c r="MAQ34" s="313"/>
      <c r="MAR34" s="313"/>
      <c r="MAS34" s="313"/>
      <c r="MAT34" s="313"/>
      <c r="MAU34" s="313"/>
      <c r="MAV34" s="313"/>
      <c r="MAW34" s="313"/>
      <c r="MAX34" s="313"/>
      <c r="MAY34" s="313"/>
      <c r="MAZ34" s="313"/>
      <c r="MBA34" s="313"/>
      <c r="MBB34" s="313"/>
      <c r="MBC34" s="313"/>
      <c r="MBD34" s="313"/>
      <c r="MBE34" s="313"/>
      <c r="MBF34" s="313"/>
      <c r="MBG34" s="313"/>
      <c r="MBH34" s="313"/>
      <c r="MBI34" s="313"/>
      <c r="MBJ34" s="313"/>
      <c r="MBK34" s="313"/>
      <c r="MBL34" s="313"/>
      <c r="MBM34" s="313"/>
      <c r="MBN34" s="313"/>
      <c r="MBO34" s="313"/>
      <c r="MBP34" s="313"/>
      <c r="MBQ34" s="313"/>
      <c r="MBR34" s="313"/>
      <c r="MBS34" s="313"/>
      <c r="MBT34" s="313"/>
      <c r="MBU34" s="313"/>
      <c r="MBV34" s="313"/>
      <c r="MBW34" s="313"/>
      <c r="MBX34" s="313"/>
      <c r="MBY34" s="313"/>
      <c r="MBZ34" s="313"/>
      <c r="MCA34" s="313"/>
      <c r="MCB34" s="313"/>
      <c r="MCC34" s="313"/>
      <c r="MCD34" s="313"/>
      <c r="MCE34" s="313"/>
      <c r="MCF34" s="313"/>
      <c r="MCG34" s="313"/>
      <c r="MCH34" s="313"/>
      <c r="MCI34" s="313"/>
      <c r="MCJ34" s="313"/>
      <c r="MCK34" s="313"/>
      <c r="MCL34" s="313"/>
      <c r="MCM34" s="313"/>
      <c r="MCN34" s="313"/>
      <c r="MCO34" s="313"/>
      <c r="MCP34" s="313"/>
      <c r="MCQ34" s="313"/>
      <c r="MCR34" s="313"/>
      <c r="MCS34" s="313"/>
      <c r="MCT34" s="313"/>
      <c r="MCU34" s="313"/>
      <c r="MCV34" s="313"/>
      <c r="MCW34" s="313"/>
      <c r="MCX34" s="313"/>
      <c r="MCY34" s="313"/>
      <c r="MCZ34" s="313"/>
      <c r="MDA34" s="313"/>
      <c r="MDB34" s="313"/>
      <c r="MDC34" s="313"/>
      <c r="MDD34" s="313"/>
      <c r="MDE34" s="313"/>
      <c r="MDF34" s="313"/>
      <c r="MDG34" s="313"/>
      <c r="MDH34" s="313"/>
      <c r="MDI34" s="313"/>
      <c r="MDJ34" s="313"/>
      <c r="MDK34" s="313"/>
      <c r="MDL34" s="313"/>
      <c r="MDM34" s="313"/>
      <c r="MDN34" s="313"/>
      <c r="MDO34" s="313"/>
      <c r="MDP34" s="313"/>
      <c r="MDQ34" s="313"/>
      <c r="MDR34" s="313"/>
      <c r="MDS34" s="313"/>
      <c r="MDT34" s="313"/>
      <c r="MDU34" s="313"/>
      <c r="MDV34" s="313"/>
      <c r="MDW34" s="313"/>
      <c r="MDX34" s="313"/>
      <c r="MDY34" s="313"/>
      <c r="MDZ34" s="313"/>
      <c r="MEA34" s="313"/>
      <c r="MEB34" s="313"/>
      <c r="MEC34" s="313"/>
      <c r="MED34" s="313"/>
      <c r="MEE34" s="313"/>
      <c r="MEF34" s="313"/>
      <c r="MEG34" s="313"/>
      <c r="MEH34" s="313"/>
      <c r="MEI34" s="313"/>
      <c r="MEJ34" s="313"/>
      <c r="MEK34" s="313"/>
      <c r="MEL34" s="313"/>
      <c r="MEM34" s="313"/>
      <c r="MEN34" s="313"/>
      <c r="MEO34" s="313"/>
      <c r="MEP34" s="313"/>
      <c r="MEQ34" s="313"/>
      <c r="MER34" s="313"/>
      <c r="MES34" s="313"/>
      <c r="MET34" s="313"/>
      <c r="MEU34" s="313"/>
      <c r="MEV34" s="313"/>
      <c r="MEW34" s="313"/>
      <c r="MEX34" s="313"/>
      <c r="MEY34" s="313"/>
      <c r="MEZ34" s="313"/>
      <c r="MFA34" s="313"/>
      <c r="MFB34" s="313"/>
      <c r="MFC34" s="313"/>
      <c r="MFD34" s="313"/>
      <c r="MFE34" s="313"/>
      <c r="MFF34" s="313"/>
      <c r="MFG34" s="313"/>
      <c r="MFH34" s="313"/>
      <c r="MFI34" s="313"/>
      <c r="MFJ34" s="313"/>
      <c r="MFK34" s="313"/>
      <c r="MFL34" s="313"/>
      <c r="MFM34" s="313"/>
      <c r="MFN34" s="313"/>
      <c r="MFO34" s="313"/>
      <c r="MFP34" s="313"/>
      <c r="MFQ34" s="313"/>
      <c r="MFR34" s="313"/>
      <c r="MFS34" s="313"/>
      <c r="MFT34" s="313"/>
      <c r="MFU34" s="313"/>
      <c r="MFV34" s="313"/>
      <c r="MFW34" s="313"/>
      <c r="MFX34" s="313"/>
      <c r="MFY34" s="313"/>
      <c r="MFZ34" s="313"/>
      <c r="MGA34" s="313"/>
      <c r="MGB34" s="313"/>
      <c r="MGC34" s="313"/>
      <c r="MGD34" s="313"/>
      <c r="MGE34" s="313"/>
      <c r="MGF34" s="313"/>
      <c r="MGG34" s="313"/>
      <c r="MGH34" s="313"/>
      <c r="MGI34" s="313"/>
      <c r="MGJ34" s="313"/>
      <c r="MGK34" s="313"/>
      <c r="MGL34" s="313"/>
      <c r="MGM34" s="313"/>
      <c r="MGN34" s="313"/>
      <c r="MGO34" s="313"/>
      <c r="MGP34" s="313"/>
      <c r="MGQ34" s="313"/>
      <c r="MGR34" s="313"/>
      <c r="MGS34" s="313"/>
      <c r="MGT34" s="313"/>
      <c r="MGU34" s="313"/>
      <c r="MGV34" s="313"/>
      <c r="MGW34" s="313"/>
      <c r="MGX34" s="313"/>
      <c r="MGY34" s="313"/>
      <c r="MGZ34" s="313"/>
      <c r="MHA34" s="313"/>
      <c r="MHB34" s="313"/>
      <c r="MHC34" s="313"/>
      <c r="MHD34" s="313"/>
      <c r="MHE34" s="313"/>
      <c r="MHF34" s="313"/>
      <c r="MHG34" s="313"/>
      <c r="MHH34" s="313"/>
      <c r="MHI34" s="313"/>
      <c r="MHJ34" s="313"/>
      <c r="MHK34" s="313"/>
      <c r="MHL34" s="313"/>
      <c r="MHM34" s="313"/>
      <c r="MHN34" s="313"/>
      <c r="MHO34" s="313"/>
      <c r="MHP34" s="313"/>
      <c r="MHQ34" s="313"/>
      <c r="MHR34" s="313"/>
      <c r="MHS34" s="313"/>
      <c r="MHT34" s="313"/>
      <c r="MHU34" s="313"/>
      <c r="MHV34" s="313"/>
      <c r="MHW34" s="313"/>
      <c r="MHX34" s="313"/>
      <c r="MHY34" s="313"/>
      <c r="MHZ34" s="313"/>
      <c r="MIA34" s="313"/>
      <c r="MIB34" s="313"/>
      <c r="MIC34" s="313"/>
      <c r="MID34" s="313"/>
      <c r="MIE34" s="313"/>
      <c r="MIF34" s="313"/>
      <c r="MIG34" s="313"/>
      <c r="MIH34" s="313"/>
      <c r="MII34" s="313"/>
      <c r="MIJ34" s="313"/>
      <c r="MIK34" s="313"/>
      <c r="MIL34" s="313"/>
      <c r="MIM34" s="313"/>
      <c r="MIN34" s="313"/>
      <c r="MIO34" s="313"/>
      <c r="MIP34" s="313"/>
      <c r="MIQ34" s="313"/>
      <c r="MIR34" s="313"/>
      <c r="MIS34" s="313"/>
      <c r="MIT34" s="313"/>
      <c r="MIU34" s="313"/>
      <c r="MIV34" s="313"/>
      <c r="MIW34" s="313"/>
      <c r="MIX34" s="313"/>
      <c r="MIY34" s="313"/>
      <c r="MIZ34" s="313"/>
      <c r="MJA34" s="313"/>
      <c r="MJB34" s="313"/>
      <c r="MJC34" s="313"/>
      <c r="MJD34" s="313"/>
      <c r="MJE34" s="313"/>
      <c r="MJF34" s="313"/>
      <c r="MJG34" s="313"/>
      <c r="MJH34" s="313"/>
      <c r="MJI34" s="313"/>
      <c r="MJJ34" s="313"/>
      <c r="MJK34" s="313"/>
      <c r="MJL34" s="313"/>
      <c r="MJM34" s="313"/>
      <c r="MJN34" s="313"/>
      <c r="MJO34" s="313"/>
      <c r="MJP34" s="313"/>
      <c r="MJQ34" s="313"/>
      <c r="MJR34" s="313"/>
      <c r="MJS34" s="313"/>
      <c r="MJT34" s="313"/>
      <c r="MJU34" s="313"/>
      <c r="MJV34" s="313"/>
      <c r="MJW34" s="313"/>
      <c r="MJX34" s="313"/>
      <c r="MJY34" s="313"/>
      <c r="MJZ34" s="313"/>
      <c r="MKA34" s="313"/>
      <c r="MKB34" s="313"/>
      <c r="MKC34" s="313"/>
      <c r="MKD34" s="313"/>
      <c r="MKE34" s="313"/>
      <c r="MKF34" s="313"/>
      <c r="MKG34" s="313"/>
      <c r="MKH34" s="313"/>
      <c r="MKI34" s="313"/>
      <c r="MKJ34" s="313"/>
      <c r="MKK34" s="313"/>
      <c r="MKL34" s="313"/>
      <c r="MKM34" s="313"/>
      <c r="MKN34" s="313"/>
      <c r="MKO34" s="313"/>
      <c r="MKP34" s="313"/>
      <c r="MKQ34" s="313"/>
      <c r="MKR34" s="313"/>
      <c r="MKS34" s="313"/>
      <c r="MKT34" s="313"/>
      <c r="MKU34" s="313"/>
      <c r="MKV34" s="313"/>
      <c r="MKW34" s="313"/>
      <c r="MKX34" s="313"/>
      <c r="MKY34" s="313"/>
      <c r="MKZ34" s="313"/>
      <c r="MLA34" s="313"/>
      <c r="MLB34" s="313"/>
      <c r="MLC34" s="313"/>
      <c r="MLD34" s="313"/>
      <c r="MLE34" s="313"/>
      <c r="MLF34" s="313"/>
      <c r="MLG34" s="313"/>
      <c r="MLH34" s="313"/>
      <c r="MLI34" s="313"/>
      <c r="MLJ34" s="313"/>
      <c r="MLK34" s="313"/>
      <c r="MLL34" s="313"/>
      <c r="MLM34" s="313"/>
      <c r="MLN34" s="313"/>
      <c r="MLO34" s="313"/>
      <c r="MLP34" s="313"/>
      <c r="MLQ34" s="313"/>
      <c r="MLR34" s="313"/>
      <c r="MLS34" s="313"/>
      <c r="MLT34" s="313"/>
      <c r="MLU34" s="313"/>
      <c r="MLV34" s="313"/>
      <c r="MLW34" s="313"/>
      <c r="MLX34" s="313"/>
      <c r="MLY34" s="313"/>
      <c r="MLZ34" s="313"/>
      <c r="MMA34" s="313"/>
      <c r="MMB34" s="313"/>
      <c r="MMC34" s="313"/>
      <c r="MMD34" s="313"/>
      <c r="MME34" s="313"/>
      <c r="MMF34" s="313"/>
      <c r="MMG34" s="313"/>
      <c r="MMH34" s="313"/>
      <c r="MMI34" s="313"/>
      <c r="MMJ34" s="313"/>
      <c r="MMK34" s="313"/>
      <c r="MML34" s="313"/>
      <c r="MMM34" s="313"/>
      <c r="MMN34" s="313"/>
      <c r="MMO34" s="313"/>
      <c r="MMP34" s="313"/>
      <c r="MMQ34" s="313"/>
      <c r="MMR34" s="313"/>
      <c r="MMS34" s="313"/>
      <c r="MMT34" s="313"/>
      <c r="MMU34" s="313"/>
      <c r="MMV34" s="313"/>
      <c r="MMW34" s="313"/>
      <c r="MMX34" s="313"/>
      <c r="MMY34" s="313"/>
      <c r="MMZ34" s="313"/>
      <c r="MNA34" s="313"/>
      <c r="MNB34" s="313"/>
      <c r="MNC34" s="313"/>
      <c r="MND34" s="313"/>
      <c r="MNE34" s="313"/>
      <c r="MNF34" s="313"/>
      <c r="MNG34" s="313"/>
      <c r="MNH34" s="313"/>
      <c r="MNI34" s="313"/>
      <c r="MNJ34" s="313"/>
      <c r="MNK34" s="313"/>
      <c r="MNL34" s="313"/>
      <c r="MNM34" s="313"/>
      <c r="MNN34" s="313"/>
      <c r="MNO34" s="313"/>
      <c r="MNP34" s="313"/>
      <c r="MNQ34" s="313"/>
      <c r="MNR34" s="313"/>
      <c r="MNS34" s="313"/>
      <c r="MNT34" s="313"/>
      <c r="MNU34" s="313"/>
      <c r="MNV34" s="313"/>
      <c r="MNW34" s="313"/>
      <c r="MNX34" s="313"/>
      <c r="MNY34" s="313"/>
      <c r="MNZ34" s="313"/>
      <c r="MOA34" s="313"/>
      <c r="MOB34" s="313"/>
      <c r="MOC34" s="313"/>
      <c r="MOD34" s="313"/>
      <c r="MOE34" s="313"/>
      <c r="MOF34" s="313"/>
      <c r="MOG34" s="313"/>
      <c r="MOH34" s="313"/>
      <c r="MOI34" s="313"/>
      <c r="MOJ34" s="313"/>
      <c r="MOK34" s="313"/>
      <c r="MOL34" s="313"/>
      <c r="MOM34" s="313"/>
      <c r="MON34" s="313"/>
      <c r="MOO34" s="313"/>
      <c r="MOP34" s="313"/>
      <c r="MOQ34" s="313"/>
      <c r="MOR34" s="313"/>
      <c r="MOS34" s="313"/>
      <c r="MOT34" s="313"/>
      <c r="MOU34" s="313"/>
      <c r="MOV34" s="313"/>
      <c r="MOW34" s="313"/>
      <c r="MOX34" s="313"/>
      <c r="MOY34" s="313"/>
      <c r="MOZ34" s="313"/>
      <c r="MPA34" s="313"/>
      <c r="MPB34" s="313"/>
      <c r="MPC34" s="313"/>
      <c r="MPD34" s="313"/>
      <c r="MPE34" s="313"/>
      <c r="MPF34" s="313"/>
      <c r="MPG34" s="313"/>
      <c r="MPH34" s="313"/>
      <c r="MPI34" s="313"/>
      <c r="MPJ34" s="313"/>
      <c r="MPK34" s="313"/>
      <c r="MPL34" s="313"/>
      <c r="MPM34" s="313"/>
      <c r="MPN34" s="313"/>
      <c r="MPO34" s="313"/>
      <c r="MPP34" s="313"/>
      <c r="MPQ34" s="313"/>
      <c r="MPR34" s="313"/>
      <c r="MPS34" s="313"/>
      <c r="MPT34" s="313"/>
      <c r="MPU34" s="313"/>
      <c r="MPV34" s="313"/>
      <c r="MPW34" s="313"/>
      <c r="MPX34" s="313"/>
      <c r="MPY34" s="313"/>
      <c r="MPZ34" s="313"/>
      <c r="MQA34" s="313"/>
      <c r="MQB34" s="313"/>
      <c r="MQC34" s="313"/>
      <c r="MQD34" s="313"/>
      <c r="MQE34" s="313"/>
      <c r="MQF34" s="313"/>
      <c r="MQG34" s="313"/>
      <c r="MQH34" s="313"/>
      <c r="MQI34" s="313"/>
      <c r="MQJ34" s="313"/>
      <c r="MQK34" s="313"/>
      <c r="MQL34" s="313"/>
      <c r="MQM34" s="313"/>
      <c r="MQN34" s="313"/>
      <c r="MQO34" s="313"/>
      <c r="MQP34" s="313"/>
      <c r="MQQ34" s="313"/>
      <c r="MQR34" s="313"/>
      <c r="MQS34" s="313"/>
      <c r="MQT34" s="313"/>
      <c r="MQU34" s="313"/>
      <c r="MQV34" s="313"/>
      <c r="MQW34" s="313"/>
      <c r="MQX34" s="313"/>
      <c r="MQY34" s="313"/>
      <c r="MQZ34" s="313"/>
      <c r="MRA34" s="313"/>
      <c r="MRB34" s="313"/>
      <c r="MRC34" s="313"/>
      <c r="MRD34" s="313"/>
      <c r="MRE34" s="313"/>
      <c r="MRF34" s="313"/>
      <c r="MRG34" s="313"/>
      <c r="MRH34" s="313"/>
      <c r="MRI34" s="313"/>
      <c r="MRJ34" s="313"/>
      <c r="MRK34" s="313"/>
      <c r="MRL34" s="313"/>
      <c r="MRM34" s="313"/>
      <c r="MRN34" s="313"/>
      <c r="MRO34" s="313"/>
      <c r="MRP34" s="313"/>
      <c r="MRQ34" s="313"/>
      <c r="MRR34" s="313"/>
      <c r="MRS34" s="313"/>
      <c r="MRT34" s="313"/>
      <c r="MRU34" s="313"/>
      <c r="MRV34" s="313"/>
      <c r="MRW34" s="313"/>
      <c r="MRX34" s="313"/>
      <c r="MRY34" s="313"/>
      <c r="MRZ34" s="313"/>
      <c r="MSA34" s="313"/>
      <c r="MSB34" s="313"/>
      <c r="MSC34" s="313"/>
      <c r="MSD34" s="313"/>
      <c r="MSE34" s="313"/>
      <c r="MSF34" s="313"/>
      <c r="MSG34" s="313"/>
      <c r="MSH34" s="313"/>
      <c r="MSI34" s="313"/>
      <c r="MSJ34" s="313"/>
      <c r="MSK34" s="313"/>
      <c r="MSL34" s="313"/>
      <c r="MSM34" s="313"/>
      <c r="MSN34" s="313"/>
      <c r="MSO34" s="313"/>
      <c r="MSP34" s="313"/>
      <c r="MSQ34" s="313"/>
      <c r="MSR34" s="313"/>
      <c r="MSS34" s="313"/>
      <c r="MST34" s="313"/>
      <c r="MSU34" s="313"/>
      <c r="MSV34" s="313"/>
      <c r="MSW34" s="313"/>
      <c r="MSX34" s="313"/>
      <c r="MSY34" s="313"/>
      <c r="MSZ34" s="313"/>
      <c r="MTA34" s="313"/>
      <c r="MTB34" s="313"/>
      <c r="MTC34" s="313"/>
      <c r="MTD34" s="313"/>
      <c r="MTE34" s="313"/>
      <c r="MTF34" s="313"/>
      <c r="MTG34" s="313"/>
      <c r="MTH34" s="313"/>
      <c r="MTI34" s="313"/>
      <c r="MTJ34" s="313"/>
      <c r="MTK34" s="313"/>
      <c r="MTL34" s="313"/>
      <c r="MTM34" s="313"/>
      <c r="MTN34" s="313"/>
      <c r="MTO34" s="313"/>
      <c r="MTP34" s="313"/>
      <c r="MTQ34" s="313"/>
      <c r="MTR34" s="313"/>
      <c r="MTS34" s="313"/>
      <c r="MTT34" s="313"/>
      <c r="MTU34" s="313"/>
      <c r="MTV34" s="313"/>
      <c r="MTW34" s="313"/>
      <c r="MTX34" s="313"/>
      <c r="MTY34" s="313"/>
      <c r="MTZ34" s="313"/>
      <c r="MUA34" s="313"/>
      <c r="MUB34" s="313"/>
      <c r="MUC34" s="313"/>
      <c r="MUD34" s="313"/>
      <c r="MUE34" s="313"/>
      <c r="MUF34" s="313"/>
      <c r="MUG34" s="313"/>
      <c r="MUH34" s="313"/>
      <c r="MUI34" s="313"/>
      <c r="MUJ34" s="313"/>
      <c r="MUK34" s="313"/>
      <c r="MUL34" s="313"/>
      <c r="MUM34" s="313"/>
      <c r="MUN34" s="313"/>
      <c r="MUO34" s="313"/>
      <c r="MUP34" s="313"/>
      <c r="MUQ34" s="313"/>
      <c r="MUR34" s="313"/>
      <c r="MUS34" s="313"/>
      <c r="MUT34" s="313"/>
      <c r="MUU34" s="313"/>
      <c r="MUV34" s="313"/>
      <c r="MUW34" s="313"/>
      <c r="MUX34" s="313"/>
      <c r="MUY34" s="313"/>
      <c r="MUZ34" s="313"/>
      <c r="MVA34" s="313"/>
      <c r="MVB34" s="313"/>
      <c r="MVC34" s="313"/>
      <c r="MVD34" s="313"/>
      <c r="MVE34" s="313"/>
      <c r="MVF34" s="313"/>
      <c r="MVG34" s="313"/>
      <c r="MVH34" s="313"/>
      <c r="MVI34" s="313"/>
      <c r="MVJ34" s="313"/>
      <c r="MVK34" s="313"/>
      <c r="MVL34" s="313"/>
      <c r="MVM34" s="313"/>
      <c r="MVN34" s="313"/>
      <c r="MVO34" s="313"/>
      <c r="MVP34" s="313"/>
      <c r="MVQ34" s="313"/>
      <c r="MVR34" s="313"/>
      <c r="MVS34" s="313"/>
      <c r="MVT34" s="313"/>
      <c r="MVU34" s="313"/>
      <c r="MVV34" s="313"/>
      <c r="MVW34" s="313"/>
      <c r="MVX34" s="313"/>
      <c r="MVY34" s="313"/>
      <c r="MVZ34" s="313"/>
      <c r="MWA34" s="313"/>
      <c r="MWB34" s="313"/>
      <c r="MWC34" s="313"/>
      <c r="MWD34" s="313"/>
      <c r="MWE34" s="313"/>
      <c r="MWF34" s="313"/>
      <c r="MWG34" s="313"/>
      <c r="MWH34" s="313"/>
      <c r="MWI34" s="313"/>
      <c r="MWJ34" s="313"/>
      <c r="MWK34" s="313"/>
      <c r="MWL34" s="313"/>
      <c r="MWM34" s="313"/>
      <c r="MWN34" s="313"/>
      <c r="MWO34" s="313"/>
      <c r="MWP34" s="313"/>
      <c r="MWQ34" s="313"/>
      <c r="MWR34" s="313"/>
      <c r="MWS34" s="313"/>
      <c r="MWT34" s="313"/>
      <c r="MWU34" s="313"/>
      <c r="MWV34" s="313"/>
      <c r="MWW34" s="313"/>
      <c r="MWX34" s="313"/>
      <c r="MWY34" s="313"/>
      <c r="MWZ34" s="313"/>
      <c r="MXA34" s="313"/>
      <c r="MXB34" s="313"/>
      <c r="MXC34" s="313"/>
      <c r="MXD34" s="313"/>
      <c r="MXE34" s="313"/>
      <c r="MXF34" s="313"/>
      <c r="MXG34" s="313"/>
      <c r="MXH34" s="313"/>
      <c r="MXI34" s="313"/>
      <c r="MXJ34" s="313"/>
      <c r="MXK34" s="313"/>
      <c r="MXL34" s="313"/>
      <c r="MXM34" s="313"/>
      <c r="MXN34" s="313"/>
      <c r="MXO34" s="313"/>
      <c r="MXP34" s="313"/>
      <c r="MXQ34" s="313"/>
      <c r="MXR34" s="313"/>
      <c r="MXS34" s="313"/>
      <c r="MXT34" s="313"/>
      <c r="MXU34" s="313"/>
      <c r="MXV34" s="313"/>
      <c r="MXW34" s="313"/>
      <c r="MXX34" s="313"/>
      <c r="MXY34" s="313"/>
      <c r="MXZ34" s="313"/>
      <c r="MYA34" s="313"/>
      <c r="MYB34" s="313"/>
      <c r="MYC34" s="313"/>
      <c r="MYD34" s="313"/>
      <c r="MYE34" s="313"/>
      <c r="MYF34" s="313"/>
      <c r="MYG34" s="313"/>
      <c r="MYH34" s="313"/>
      <c r="MYI34" s="313"/>
      <c r="MYJ34" s="313"/>
      <c r="MYK34" s="313"/>
      <c r="MYL34" s="313"/>
      <c r="MYM34" s="313"/>
      <c r="MYN34" s="313"/>
      <c r="MYO34" s="313"/>
      <c r="MYP34" s="313"/>
      <c r="MYQ34" s="313"/>
      <c r="MYR34" s="313"/>
      <c r="MYS34" s="313"/>
      <c r="MYT34" s="313"/>
      <c r="MYU34" s="313"/>
      <c r="MYV34" s="313"/>
      <c r="MYW34" s="313"/>
      <c r="MYX34" s="313"/>
      <c r="MYY34" s="313"/>
      <c r="MYZ34" s="313"/>
      <c r="MZA34" s="313"/>
      <c r="MZB34" s="313"/>
      <c r="MZC34" s="313"/>
      <c r="MZD34" s="313"/>
      <c r="MZE34" s="313"/>
      <c r="MZF34" s="313"/>
      <c r="MZG34" s="313"/>
      <c r="MZH34" s="313"/>
      <c r="MZI34" s="313"/>
      <c r="MZJ34" s="313"/>
      <c r="MZK34" s="313"/>
      <c r="MZL34" s="313"/>
      <c r="MZM34" s="313"/>
      <c r="MZN34" s="313"/>
      <c r="MZO34" s="313"/>
      <c r="MZP34" s="313"/>
      <c r="MZQ34" s="313"/>
      <c r="MZR34" s="313"/>
      <c r="MZS34" s="313"/>
      <c r="MZT34" s="313"/>
      <c r="MZU34" s="313"/>
      <c r="MZV34" s="313"/>
      <c r="MZW34" s="313"/>
      <c r="MZX34" s="313"/>
      <c r="MZY34" s="313"/>
      <c r="MZZ34" s="313"/>
      <c r="NAA34" s="313"/>
      <c r="NAB34" s="313"/>
      <c r="NAC34" s="313"/>
      <c r="NAD34" s="313"/>
      <c r="NAE34" s="313"/>
      <c r="NAF34" s="313"/>
      <c r="NAG34" s="313"/>
      <c r="NAH34" s="313"/>
      <c r="NAI34" s="313"/>
      <c r="NAJ34" s="313"/>
      <c r="NAK34" s="313"/>
      <c r="NAL34" s="313"/>
      <c r="NAM34" s="313"/>
      <c r="NAN34" s="313"/>
      <c r="NAO34" s="313"/>
      <c r="NAP34" s="313"/>
      <c r="NAQ34" s="313"/>
      <c r="NAR34" s="313"/>
      <c r="NAS34" s="313"/>
      <c r="NAT34" s="313"/>
      <c r="NAU34" s="313"/>
      <c r="NAV34" s="313"/>
      <c r="NAW34" s="313"/>
      <c r="NAX34" s="313"/>
      <c r="NAY34" s="313"/>
      <c r="NAZ34" s="313"/>
      <c r="NBA34" s="313"/>
      <c r="NBB34" s="313"/>
      <c r="NBC34" s="313"/>
      <c r="NBD34" s="313"/>
      <c r="NBE34" s="313"/>
      <c r="NBF34" s="313"/>
      <c r="NBG34" s="313"/>
      <c r="NBH34" s="313"/>
      <c r="NBI34" s="313"/>
      <c r="NBJ34" s="313"/>
      <c r="NBK34" s="313"/>
      <c r="NBL34" s="313"/>
      <c r="NBM34" s="313"/>
      <c r="NBN34" s="313"/>
      <c r="NBO34" s="313"/>
      <c r="NBP34" s="313"/>
      <c r="NBQ34" s="313"/>
      <c r="NBR34" s="313"/>
      <c r="NBS34" s="313"/>
      <c r="NBT34" s="313"/>
      <c r="NBU34" s="313"/>
      <c r="NBV34" s="313"/>
      <c r="NBW34" s="313"/>
      <c r="NBX34" s="313"/>
      <c r="NBY34" s="313"/>
      <c r="NBZ34" s="313"/>
      <c r="NCA34" s="313"/>
      <c r="NCB34" s="313"/>
      <c r="NCC34" s="313"/>
      <c r="NCD34" s="313"/>
      <c r="NCE34" s="313"/>
      <c r="NCF34" s="313"/>
      <c r="NCG34" s="313"/>
      <c r="NCH34" s="313"/>
      <c r="NCI34" s="313"/>
      <c r="NCJ34" s="313"/>
      <c r="NCK34" s="313"/>
      <c r="NCL34" s="313"/>
      <c r="NCM34" s="313"/>
      <c r="NCN34" s="313"/>
      <c r="NCO34" s="313"/>
      <c r="NCP34" s="313"/>
      <c r="NCQ34" s="313"/>
      <c r="NCR34" s="313"/>
      <c r="NCS34" s="313"/>
      <c r="NCT34" s="313"/>
      <c r="NCU34" s="313"/>
      <c r="NCV34" s="313"/>
      <c r="NCW34" s="313"/>
      <c r="NCX34" s="313"/>
      <c r="NCY34" s="313"/>
      <c r="NCZ34" s="313"/>
      <c r="NDA34" s="313"/>
      <c r="NDB34" s="313"/>
      <c r="NDC34" s="313"/>
      <c r="NDD34" s="313"/>
      <c r="NDE34" s="313"/>
      <c r="NDF34" s="313"/>
      <c r="NDG34" s="313"/>
      <c r="NDH34" s="313"/>
      <c r="NDI34" s="313"/>
      <c r="NDJ34" s="313"/>
      <c r="NDK34" s="313"/>
      <c r="NDL34" s="313"/>
      <c r="NDM34" s="313"/>
      <c r="NDN34" s="313"/>
      <c r="NDO34" s="313"/>
      <c r="NDP34" s="313"/>
      <c r="NDQ34" s="313"/>
      <c r="NDR34" s="313"/>
      <c r="NDS34" s="313"/>
      <c r="NDT34" s="313"/>
      <c r="NDU34" s="313"/>
      <c r="NDV34" s="313"/>
      <c r="NDW34" s="313"/>
      <c r="NDX34" s="313"/>
      <c r="NDY34" s="313"/>
      <c r="NDZ34" s="313"/>
      <c r="NEA34" s="313"/>
      <c r="NEB34" s="313"/>
      <c r="NEC34" s="313"/>
      <c r="NED34" s="313"/>
      <c r="NEE34" s="313"/>
      <c r="NEF34" s="313"/>
      <c r="NEG34" s="313"/>
      <c r="NEH34" s="313"/>
      <c r="NEI34" s="313"/>
      <c r="NEJ34" s="313"/>
      <c r="NEK34" s="313"/>
      <c r="NEL34" s="313"/>
      <c r="NEM34" s="313"/>
      <c r="NEN34" s="313"/>
      <c r="NEO34" s="313"/>
      <c r="NEP34" s="313"/>
      <c r="NEQ34" s="313"/>
      <c r="NER34" s="313"/>
      <c r="NES34" s="313"/>
      <c r="NET34" s="313"/>
      <c r="NEU34" s="313"/>
      <c r="NEV34" s="313"/>
      <c r="NEW34" s="313"/>
      <c r="NEX34" s="313"/>
      <c r="NEY34" s="313"/>
      <c r="NEZ34" s="313"/>
      <c r="NFA34" s="313"/>
      <c r="NFB34" s="313"/>
      <c r="NFC34" s="313"/>
      <c r="NFD34" s="313"/>
      <c r="NFE34" s="313"/>
      <c r="NFF34" s="313"/>
      <c r="NFG34" s="313"/>
      <c r="NFH34" s="313"/>
      <c r="NFI34" s="313"/>
      <c r="NFJ34" s="313"/>
      <c r="NFK34" s="313"/>
      <c r="NFL34" s="313"/>
      <c r="NFM34" s="313"/>
      <c r="NFN34" s="313"/>
      <c r="NFO34" s="313"/>
      <c r="NFP34" s="313"/>
      <c r="NFQ34" s="313"/>
      <c r="NFR34" s="313"/>
      <c r="NFS34" s="313"/>
      <c r="NFT34" s="313"/>
      <c r="NFU34" s="313"/>
      <c r="NFV34" s="313"/>
      <c r="NFW34" s="313"/>
      <c r="NFX34" s="313"/>
      <c r="NFY34" s="313"/>
      <c r="NFZ34" s="313"/>
      <c r="NGA34" s="313"/>
      <c r="NGB34" s="313"/>
      <c r="NGC34" s="313"/>
      <c r="NGD34" s="313"/>
      <c r="NGE34" s="313"/>
      <c r="NGF34" s="313"/>
      <c r="NGG34" s="313"/>
      <c r="NGH34" s="313"/>
      <c r="NGI34" s="313"/>
      <c r="NGJ34" s="313"/>
      <c r="NGK34" s="313"/>
      <c r="NGL34" s="313"/>
      <c r="NGM34" s="313"/>
      <c r="NGN34" s="313"/>
      <c r="NGO34" s="313"/>
      <c r="NGP34" s="313"/>
      <c r="NGQ34" s="313"/>
      <c r="NGR34" s="313"/>
      <c r="NGS34" s="313"/>
      <c r="NGT34" s="313"/>
      <c r="NGU34" s="313"/>
      <c r="NGV34" s="313"/>
      <c r="NGW34" s="313"/>
      <c r="NGX34" s="313"/>
      <c r="NGY34" s="313"/>
      <c r="NGZ34" s="313"/>
      <c r="NHA34" s="313"/>
      <c r="NHB34" s="313"/>
      <c r="NHC34" s="313"/>
      <c r="NHD34" s="313"/>
      <c r="NHE34" s="313"/>
      <c r="NHF34" s="313"/>
      <c r="NHG34" s="313"/>
      <c r="NHH34" s="313"/>
      <c r="NHI34" s="313"/>
      <c r="NHJ34" s="313"/>
      <c r="NHK34" s="313"/>
      <c r="NHL34" s="313"/>
      <c r="NHM34" s="313"/>
      <c r="NHN34" s="313"/>
      <c r="NHO34" s="313"/>
      <c r="NHP34" s="313"/>
      <c r="NHQ34" s="313"/>
      <c r="NHR34" s="313"/>
      <c r="NHS34" s="313"/>
      <c r="NHT34" s="313"/>
      <c r="NHU34" s="313"/>
      <c r="NHV34" s="313"/>
      <c r="NHW34" s="313"/>
      <c r="NHX34" s="313"/>
      <c r="NHY34" s="313"/>
      <c r="NHZ34" s="313"/>
      <c r="NIA34" s="313"/>
      <c r="NIB34" s="313"/>
      <c r="NIC34" s="313"/>
      <c r="NID34" s="313"/>
      <c r="NIE34" s="313"/>
      <c r="NIF34" s="313"/>
      <c r="NIG34" s="313"/>
      <c r="NIH34" s="313"/>
      <c r="NII34" s="313"/>
      <c r="NIJ34" s="313"/>
      <c r="NIK34" s="313"/>
      <c r="NIL34" s="313"/>
      <c r="NIM34" s="313"/>
      <c r="NIN34" s="313"/>
      <c r="NIO34" s="313"/>
      <c r="NIP34" s="313"/>
      <c r="NIQ34" s="313"/>
      <c r="NIR34" s="313"/>
      <c r="NIS34" s="313"/>
      <c r="NIT34" s="313"/>
      <c r="NIU34" s="313"/>
      <c r="NIV34" s="313"/>
      <c r="NIW34" s="313"/>
      <c r="NIX34" s="313"/>
      <c r="NIY34" s="313"/>
      <c r="NIZ34" s="313"/>
      <c r="NJA34" s="313"/>
      <c r="NJB34" s="313"/>
      <c r="NJC34" s="313"/>
      <c r="NJD34" s="313"/>
      <c r="NJE34" s="313"/>
      <c r="NJF34" s="313"/>
      <c r="NJG34" s="313"/>
      <c r="NJH34" s="313"/>
      <c r="NJI34" s="313"/>
      <c r="NJJ34" s="313"/>
      <c r="NJK34" s="313"/>
      <c r="NJL34" s="313"/>
      <c r="NJM34" s="313"/>
      <c r="NJN34" s="313"/>
      <c r="NJO34" s="313"/>
      <c r="NJP34" s="313"/>
      <c r="NJQ34" s="313"/>
      <c r="NJR34" s="313"/>
      <c r="NJS34" s="313"/>
      <c r="NJT34" s="313"/>
      <c r="NJU34" s="313"/>
      <c r="NJV34" s="313"/>
      <c r="NJW34" s="313"/>
      <c r="NJX34" s="313"/>
      <c r="NJY34" s="313"/>
      <c r="NJZ34" s="313"/>
      <c r="NKA34" s="313"/>
      <c r="NKB34" s="313"/>
      <c r="NKC34" s="313"/>
      <c r="NKD34" s="313"/>
      <c r="NKE34" s="313"/>
      <c r="NKF34" s="313"/>
      <c r="NKG34" s="313"/>
      <c r="NKH34" s="313"/>
      <c r="NKI34" s="313"/>
      <c r="NKJ34" s="313"/>
      <c r="NKK34" s="313"/>
      <c r="NKL34" s="313"/>
      <c r="NKM34" s="313"/>
      <c r="NKN34" s="313"/>
      <c r="NKO34" s="313"/>
      <c r="NKP34" s="313"/>
      <c r="NKQ34" s="313"/>
      <c r="NKR34" s="313"/>
      <c r="NKS34" s="313"/>
      <c r="NKT34" s="313"/>
      <c r="NKU34" s="313"/>
      <c r="NKV34" s="313"/>
      <c r="NKW34" s="313"/>
      <c r="NKX34" s="313"/>
      <c r="NKY34" s="313"/>
      <c r="NKZ34" s="313"/>
      <c r="NLA34" s="313"/>
      <c r="NLB34" s="313"/>
      <c r="NLC34" s="313"/>
      <c r="NLD34" s="313"/>
      <c r="NLE34" s="313"/>
      <c r="NLF34" s="313"/>
      <c r="NLG34" s="313"/>
      <c r="NLH34" s="313"/>
      <c r="NLI34" s="313"/>
      <c r="NLJ34" s="313"/>
      <c r="NLK34" s="313"/>
      <c r="NLL34" s="313"/>
      <c r="NLM34" s="313"/>
      <c r="NLN34" s="313"/>
      <c r="NLO34" s="313"/>
      <c r="NLP34" s="313"/>
      <c r="NLQ34" s="313"/>
      <c r="NLR34" s="313"/>
      <c r="NLS34" s="313"/>
      <c r="NLT34" s="313"/>
      <c r="NLU34" s="313"/>
      <c r="NLV34" s="313"/>
      <c r="NLW34" s="313"/>
      <c r="NLX34" s="313"/>
      <c r="NLY34" s="313"/>
      <c r="NLZ34" s="313"/>
      <c r="NMA34" s="313"/>
      <c r="NMB34" s="313"/>
      <c r="NMC34" s="313"/>
      <c r="NMD34" s="313"/>
      <c r="NME34" s="313"/>
      <c r="NMF34" s="313"/>
      <c r="NMG34" s="313"/>
      <c r="NMH34" s="313"/>
      <c r="NMI34" s="313"/>
      <c r="NMJ34" s="313"/>
      <c r="NMK34" s="313"/>
      <c r="NML34" s="313"/>
      <c r="NMM34" s="313"/>
      <c r="NMN34" s="313"/>
      <c r="NMO34" s="313"/>
      <c r="NMP34" s="313"/>
      <c r="NMQ34" s="313"/>
      <c r="NMR34" s="313"/>
      <c r="NMS34" s="313"/>
      <c r="NMT34" s="313"/>
      <c r="NMU34" s="313"/>
      <c r="NMV34" s="313"/>
      <c r="NMW34" s="313"/>
      <c r="NMX34" s="313"/>
      <c r="NMY34" s="313"/>
      <c r="NMZ34" s="313"/>
      <c r="NNA34" s="313"/>
      <c r="NNB34" s="313"/>
      <c r="NNC34" s="313"/>
      <c r="NND34" s="313"/>
      <c r="NNE34" s="313"/>
      <c r="NNF34" s="313"/>
      <c r="NNG34" s="313"/>
      <c r="NNH34" s="313"/>
      <c r="NNI34" s="313"/>
      <c r="NNJ34" s="313"/>
      <c r="NNK34" s="313"/>
      <c r="NNL34" s="313"/>
      <c r="NNM34" s="313"/>
      <c r="NNN34" s="313"/>
      <c r="NNO34" s="313"/>
      <c r="NNP34" s="313"/>
      <c r="NNQ34" s="313"/>
      <c r="NNR34" s="313"/>
      <c r="NNS34" s="313"/>
      <c r="NNT34" s="313"/>
      <c r="NNU34" s="313"/>
      <c r="NNV34" s="313"/>
      <c r="NNW34" s="313"/>
      <c r="NNX34" s="313"/>
      <c r="NNY34" s="313"/>
      <c r="NNZ34" s="313"/>
      <c r="NOA34" s="313"/>
      <c r="NOB34" s="313"/>
      <c r="NOC34" s="313"/>
      <c r="NOD34" s="313"/>
      <c r="NOE34" s="313"/>
      <c r="NOF34" s="313"/>
      <c r="NOG34" s="313"/>
      <c r="NOH34" s="313"/>
      <c r="NOI34" s="313"/>
      <c r="NOJ34" s="313"/>
      <c r="NOK34" s="313"/>
      <c r="NOL34" s="313"/>
      <c r="NOM34" s="313"/>
      <c r="NON34" s="313"/>
      <c r="NOO34" s="313"/>
      <c r="NOP34" s="313"/>
      <c r="NOQ34" s="313"/>
      <c r="NOR34" s="313"/>
      <c r="NOS34" s="313"/>
      <c r="NOT34" s="313"/>
      <c r="NOU34" s="313"/>
      <c r="NOV34" s="313"/>
      <c r="NOW34" s="313"/>
      <c r="NOX34" s="313"/>
      <c r="NOY34" s="313"/>
      <c r="NOZ34" s="313"/>
      <c r="NPA34" s="313"/>
      <c r="NPB34" s="313"/>
      <c r="NPC34" s="313"/>
      <c r="NPD34" s="313"/>
      <c r="NPE34" s="313"/>
      <c r="NPF34" s="313"/>
      <c r="NPG34" s="313"/>
      <c r="NPH34" s="313"/>
      <c r="NPI34" s="313"/>
      <c r="NPJ34" s="313"/>
      <c r="NPK34" s="313"/>
      <c r="NPL34" s="313"/>
      <c r="NPM34" s="313"/>
      <c r="NPN34" s="313"/>
      <c r="NPO34" s="313"/>
      <c r="NPP34" s="313"/>
      <c r="NPQ34" s="313"/>
      <c r="NPR34" s="313"/>
      <c r="NPS34" s="313"/>
      <c r="NPT34" s="313"/>
      <c r="NPU34" s="313"/>
      <c r="NPV34" s="313"/>
      <c r="NPW34" s="313"/>
      <c r="NPX34" s="313"/>
      <c r="NPY34" s="313"/>
      <c r="NPZ34" s="313"/>
      <c r="NQA34" s="313"/>
      <c r="NQB34" s="313"/>
      <c r="NQC34" s="313"/>
      <c r="NQD34" s="313"/>
      <c r="NQE34" s="313"/>
      <c r="NQF34" s="313"/>
      <c r="NQG34" s="313"/>
      <c r="NQH34" s="313"/>
      <c r="NQI34" s="313"/>
      <c r="NQJ34" s="313"/>
      <c r="NQK34" s="313"/>
      <c r="NQL34" s="313"/>
      <c r="NQM34" s="313"/>
      <c r="NQN34" s="313"/>
      <c r="NQO34" s="313"/>
      <c r="NQP34" s="313"/>
      <c r="NQQ34" s="313"/>
      <c r="NQR34" s="313"/>
      <c r="NQS34" s="313"/>
      <c r="NQT34" s="313"/>
      <c r="NQU34" s="313"/>
      <c r="NQV34" s="313"/>
      <c r="NQW34" s="313"/>
      <c r="NQX34" s="313"/>
      <c r="NQY34" s="313"/>
      <c r="NQZ34" s="313"/>
      <c r="NRA34" s="313"/>
      <c r="NRB34" s="313"/>
      <c r="NRC34" s="313"/>
      <c r="NRD34" s="313"/>
      <c r="NRE34" s="313"/>
      <c r="NRF34" s="313"/>
      <c r="NRG34" s="313"/>
      <c r="NRH34" s="313"/>
      <c r="NRI34" s="313"/>
      <c r="NRJ34" s="313"/>
      <c r="NRK34" s="313"/>
      <c r="NRL34" s="313"/>
      <c r="NRM34" s="313"/>
      <c r="NRN34" s="313"/>
      <c r="NRO34" s="313"/>
      <c r="NRP34" s="313"/>
      <c r="NRQ34" s="313"/>
      <c r="NRR34" s="313"/>
      <c r="NRS34" s="313"/>
      <c r="NRT34" s="313"/>
      <c r="NRU34" s="313"/>
      <c r="NRV34" s="313"/>
      <c r="NRW34" s="313"/>
      <c r="NRX34" s="313"/>
      <c r="NRY34" s="313"/>
      <c r="NRZ34" s="313"/>
      <c r="NSA34" s="313"/>
      <c r="NSB34" s="313"/>
      <c r="NSC34" s="313"/>
      <c r="NSD34" s="313"/>
      <c r="NSE34" s="313"/>
      <c r="NSF34" s="313"/>
      <c r="NSG34" s="313"/>
      <c r="NSH34" s="313"/>
      <c r="NSI34" s="313"/>
      <c r="NSJ34" s="313"/>
      <c r="NSK34" s="313"/>
      <c r="NSL34" s="313"/>
      <c r="NSM34" s="313"/>
      <c r="NSN34" s="313"/>
      <c r="NSO34" s="313"/>
      <c r="NSP34" s="313"/>
      <c r="NSQ34" s="313"/>
      <c r="NSR34" s="313"/>
      <c r="NSS34" s="313"/>
      <c r="NST34" s="313"/>
      <c r="NSU34" s="313"/>
      <c r="NSV34" s="313"/>
      <c r="NSW34" s="313"/>
      <c r="NSX34" s="313"/>
      <c r="NSY34" s="313"/>
      <c r="NSZ34" s="313"/>
      <c r="NTA34" s="313"/>
      <c r="NTB34" s="313"/>
      <c r="NTC34" s="313"/>
      <c r="NTD34" s="313"/>
      <c r="NTE34" s="313"/>
      <c r="NTF34" s="313"/>
      <c r="NTG34" s="313"/>
      <c r="NTH34" s="313"/>
      <c r="NTI34" s="313"/>
      <c r="NTJ34" s="313"/>
      <c r="NTK34" s="313"/>
      <c r="NTL34" s="313"/>
      <c r="NTM34" s="313"/>
      <c r="NTN34" s="313"/>
      <c r="NTO34" s="313"/>
      <c r="NTP34" s="313"/>
      <c r="NTQ34" s="313"/>
      <c r="NTR34" s="313"/>
      <c r="NTS34" s="313"/>
      <c r="NTT34" s="313"/>
      <c r="NTU34" s="313"/>
      <c r="NTV34" s="313"/>
      <c r="NTW34" s="313"/>
      <c r="NTX34" s="313"/>
      <c r="NTY34" s="313"/>
      <c r="NTZ34" s="313"/>
      <c r="NUA34" s="313"/>
      <c r="NUB34" s="313"/>
      <c r="NUC34" s="313"/>
      <c r="NUD34" s="313"/>
      <c r="NUE34" s="313"/>
      <c r="NUF34" s="313"/>
      <c r="NUG34" s="313"/>
      <c r="NUH34" s="313"/>
      <c r="NUI34" s="313"/>
      <c r="NUJ34" s="313"/>
      <c r="NUK34" s="313"/>
      <c r="NUL34" s="313"/>
      <c r="NUM34" s="313"/>
      <c r="NUN34" s="313"/>
      <c r="NUO34" s="313"/>
      <c r="NUP34" s="313"/>
      <c r="NUQ34" s="313"/>
      <c r="NUR34" s="313"/>
      <c r="NUS34" s="313"/>
      <c r="NUT34" s="313"/>
      <c r="NUU34" s="313"/>
      <c r="NUV34" s="313"/>
      <c r="NUW34" s="313"/>
      <c r="NUX34" s="313"/>
      <c r="NUY34" s="313"/>
      <c r="NUZ34" s="313"/>
      <c r="NVA34" s="313"/>
      <c r="NVB34" s="313"/>
      <c r="NVC34" s="313"/>
      <c r="NVD34" s="313"/>
      <c r="NVE34" s="313"/>
      <c r="NVF34" s="313"/>
      <c r="NVG34" s="313"/>
      <c r="NVH34" s="313"/>
      <c r="NVI34" s="313"/>
      <c r="NVJ34" s="313"/>
      <c r="NVK34" s="313"/>
      <c r="NVL34" s="313"/>
      <c r="NVM34" s="313"/>
      <c r="NVN34" s="313"/>
      <c r="NVO34" s="313"/>
      <c r="NVP34" s="313"/>
      <c r="NVQ34" s="313"/>
      <c r="NVR34" s="313"/>
      <c r="NVS34" s="313"/>
      <c r="NVT34" s="313"/>
      <c r="NVU34" s="313"/>
      <c r="NVV34" s="313"/>
      <c r="NVW34" s="313"/>
      <c r="NVX34" s="313"/>
      <c r="NVY34" s="313"/>
      <c r="NVZ34" s="313"/>
      <c r="NWA34" s="313"/>
      <c r="NWB34" s="313"/>
      <c r="NWC34" s="313"/>
      <c r="NWD34" s="313"/>
      <c r="NWE34" s="313"/>
      <c r="NWF34" s="313"/>
      <c r="NWG34" s="313"/>
      <c r="NWH34" s="313"/>
      <c r="NWI34" s="313"/>
      <c r="NWJ34" s="313"/>
      <c r="NWK34" s="313"/>
      <c r="NWL34" s="313"/>
      <c r="NWM34" s="313"/>
      <c r="NWN34" s="313"/>
      <c r="NWO34" s="313"/>
      <c r="NWP34" s="313"/>
      <c r="NWQ34" s="313"/>
      <c r="NWR34" s="313"/>
      <c r="NWS34" s="313"/>
      <c r="NWT34" s="313"/>
      <c r="NWU34" s="313"/>
      <c r="NWV34" s="313"/>
      <c r="NWW34" s="313"/>
      <c r="NWX34" s="313"/>
      <c r="NWY34" s="313"/>
      <c r="NWZ34" s="313"/>
      <c r="NXA34" s="313"/>
      <c r="NXB34" s="313"/>
      <c r="NXC34" s="313"/>
      <c r="NXD34" s="313"/>
      <c r="NXE34" s="313"/>
      <c r="NXF34" s="313"/>
      <c r="NXG34" s="313"/>
      <c r="NXH34" s="313"/>
      <c r="NXI34" s="313"/>
      <c r="NXJ34" s="313"/>
      <c r="NXK34" s="313"/>
      <c r="NXL34" s="313"/>
      <c r="NXM34" s="313"/>
      <c r="NXN34" s="313"/>
      <c r="NXO34" s="313"/>
      <c r="NXP34" s="313"/>
      <c r="NXQ34" s="313"/>
      <c r="NXR34" s="313"/>
      <c r="NXS34" s="313"/>
      <c r="NXT34" s="313"/>
      <c r="NXU34" s="313"/>
      <c r="NXV34" s="313"/>
      <c r="NXW34" s="313"/>
      <c r="NXX34" s="313"/>
      <c r="NXY34" s="313"/>
      <c r="NXZ34" s="313"/>
      <c r="NYA34" s="313"/>
      <c r="NYB34" s="313"/>
      <c r="NYC34" s="313"/>
      <c r="NYD34" s="313"/>
      <c r="NYE34" s="313"/>
      <c r="NYF34" s="313"/>
      <c r="NYG34" s="313"/>
      <c r="NYH34" s="313"/>
      <c r="NYI34" s="313"/>
      <c r="NYJ34" s="313"/>
      <c r="NYK34" s="313"/>
      <c r="NYL34" s="313"/>
      <c r="NYM34" s="313"/>
      <c r="NYN34" s="313"/>
      <c r="NYO34" s="313"/>
      <c r="NYP34" s="313"/>
      <c r="NYQ34" s="313"/>
      <c r="NYR34" s="313"/>
      <c r="NYS34" s="313"/>
      <c r="NYT34" s="313"/>
      <c r="NYU34" s="313"/>
      <c r="NYV34" s="313"/>
      <c r="NYW34" s="313"/>
      <c r="NYX34" s="313"/>
      <c r="NYY34" s="313"/>
      <c r="NYZ34" s="313"/>
      <c r="NZA34" s="313"/>
      <c r="NZB34" s="313"/>
      <c r="NZC34" s="313"/>
      <c r="NZD34" s="313"/>
      <c r="NZE34" s="313"/>
      <c r="NZF34" s="313"/>
      <c r="NZG34" s="313"/>
      <c r="NZH34" s="313"/>
      <c r="NZI34" s="313"/>
      <c r="NZJ34" s="313"/>
      <c r="NZK34" s="313"/>
      <c r="NZL34" s="313"/>
      <c r="NZM34" s="313"/>
      <c r="NZN34" s="313"/>
      <c r="NZO34" s="313"/>
      <c r="NZP34" s="313"/>
      <c r="NZQ34" s="313"/>
      <c r="NZR34" s="313"/>
      <c r="NZS34" s="313"/>
      <c r="NZT34" s="313"/>
      <c r="NZU34" s="313"/>
      <c r="NZV34" s="313"/>
      <c r="NZW34" s="313"/>
      <c r="NZX34" s="313"/>
      <c r="NZY34" s="313"/>
      <c r="NZZ34" s="313"/>
      <c r="OAA34" s="313"/>
      <c r="OAB34" s="313"/>
      <c r="OAC34" s="313"/>
      <c r="OAD34" s="313"/>
      <c r="OAE34" s="313"/>
      <c r="OAF34" s="313"/>
      <c r="OAG34" s="313"/>
      <c r="OAH34" s="313"/>
      <c r="OAI34" s="313"/>
      <c r="OAJ34" s="313"/>
      <c r="OAK34" s="313"/>
      <c r="OAL34" s="313"/>
      <c r="OAM34" s="313"/>
      <c r="OAN34" s="313"/>
      <c r="OAO34" s="313"/>
      <c r="OAP34" s="313"/>
      <c r="OAQ34" s="313"/>
      <c r="OAR34" s="313"/>
      <c r="OAS34" s="313"/>
      <c r="OAT34" s="313"/>
      <c r="OAU34" s="313"/>
      <c r="OAV34" s="313"/>
      <c r="OAW34" s="313"/>
      <c r="OAX34" s="313"/>
      <c r="OAY34" s="313"/>
      <c r="OAZ34" s="313"/>
      <c r="OBA34" s="313"/>
      <c r="OBB34" s="313"/>
      <c r="OBC34" s="313"/>
      <c r="OBD34" s="313"/>
      <c r="OBE34" s="313"/>
      <c r="OBF34" s="313"/>
      <c r="OBG34" s="313"/>
      <c r="OBH34" s="313"/>
      <c r="OBI34" s="313"/>
      <c r="OBJ34" s="313"/>
      <c r="OBK34" s="313"/>
      <c r="OBL34" s="313"/>
      <c r="OBM34" s="313"/>
      <c r="OBN34" s="313"/>
      <c r="OBO34" s="313"/>
      <c r="OBP34" s="313"/>
      <c r="OBQ34" s="313"/>
      <c r="OBR34" s="313"/>
      <c r="OBS34" s="313"/>
      <c r="OBT34" s="313"/>
      <c r="OBU34" s="313"/>
      <c r="OBV34" s="313"/>
      <c r="OBW34" s="313"/>
      <c r="OBX34" s="313"/>
      <c r="OBY34" s="313"/>
      <c r="OBZ34" s="313"/>
      <c r="OCA34" s="313"/>
      <c r="OCB34" s="313"/>
      <c r="OCC34" s="313"/>
      <c r="OCD34" s="313"/>
      <c r="OCE34" s="313"/>
      <c r="OCF34" s="313"/>
      <c r="OCG34" s="313"/>
      <c r="OCH34" s="313"/>
      <c r="OCI34" s="313"/>
      <c r="OCJ34" s="313"/>
      <c r="OCK34" s="313"/>
      <c r="OCL34" s="313"/>
      <c r="OCM34" s="313"/>
      <c r="OCN34" s="313"/>
      <c r="OCO34" s="313"/>
      <c r="OCP34" s="313"/>
      <c r="OCQ34" s="313"/>
      <c r="OCR34" s="313"/>
      <c r="OCS34" s="313"/>
      <c r="OCT34" s="313"/>
      <c r="OCU34" s="313"/>
      <c r="OCV34" s="313"/>
      <c r="OCW34" s="313"/>
      <c r="OCX34" s="313"/>
      <c r="OCY34" s="313"/>
      <c r="OCZ34" s="313"/>
      <c r="ODA34" s="313"/>
      <c r="ODB34" s="313"/>
      <c r="ODC34" s="313"/>
      <c r="ODD34" s="313"/>
      <c r="ODE34" s="313"/>
      <c r="ODF34" s="313"/>
      <c r="ODG34" s="313"/>
      <c r="ODH34" s="313"/>
      <c r="ODI34" s="313"/>
      <c r="ODJ34" s="313"/>
      <c r="ODK34" s="313"/>
      <c r="ODL34" s="313"/>
      <c r="ODM34" s="313"/>
      <c r="ODN34" s="313"/>
      <c r="ODO34" s="313"/>
      <c r="ODP34" s="313"/>
      <c r="ODQ34" s="313"/>
      <c r="ODR34" s="313"/>
      <c r="ODS34" s="313"/>
      <c r="ODT34" s="313"/>
      <c r="ODU34" s="313"/>
      <c r="ODV34" s="313"/>
      <c r="ODW34" s="313"/>
      <c r="ODX34" s="313"/>
      <c r="ODY34" s="313"/>
      <c r="ODZ34" s="313"/>
      <c r="OEA34" s="313"/>
      <c r="OEB34" s="313"/>
      <c r="OEC34" s="313"/>
      <c r="OED34" s="313"/>
      <c r="OEE34" s="313"/>
      <c r="OEF34" s="313"/>
      <c r="OEG34" s="313"/>
      <c r="OEH34" s="313"/>
      <c r="OEI34" s="313"/>
      <c r="OEJ34" s="313"/>
      <c r="OEK34" s="313"/>
      <c r="OEL34" s="313"/>
      <c r="OEM34" s="313"/>
      <c r="OEN34" s="313"/>
      <c r="OEO34" s="313"/>
      <c r="OEP34" s="313"/>
      <c r="OEQ34" s="313"/>
      <c r="OER34" s="313"/>
      <c r="OES34" s="313"/>
      <c r="OET34" s="313"/>
      <c r="OEU34" s="313"/>
      <c r="OEV34" s="313"/>
      <c r="OEW34" s="313"/>
      <c r="OEX34" s="313"/>
      <c r="OEY34" s="313"/>
      <c r="OEZ34" s="313"/>
      <c r="OFA34" s="313"/>
      <c r="OFB34" s="313"/>
      <c r="OFC34" s="313"/>
      <c r="OFD34" s="313"/>
      <c r="OFE34" s="313"/>
      <c r="OFF34" s="313"/>
      <c r="OFG34" s="313"/>
      <c r="OFH34" s="313"/>
      <c r="OFI34" s="313"/>
      <c r="OFJ34" s="313"/>
      <c r="OFK34" s="313"/>
      <c r="OFL34" s="313"/>
      <c r="OFM34" s="313"/>
      <c r="OFN34" s="313"/>
      <c r="OFO34" s="313"/>
      <c r="OFP34" s="313"/>
      <c r="OFQ34" s="313"/>
      <c r="OFR34" s="313"/>
      <c r="OFS34" s="313"/>
      <c r="OFT34" s="313"/>
      <c r="OFU34" s="313"/>
      <c r="OFV34" s="313"/>
      <c r="OFW34" s="313"/>
      <c r="OFX34" s="313"/>
      <c r="OFY34" s="313"/>
      <c r="OFZ34" s="313"/>
      <c r="OGA34" s="313"/>
      <c r="OGB34" s="313"/>
      <c r="OGC34" s="313"/>
      <c r="OGD34" s="313"/>
      <c r="OGE34" s="313"/>
      <c r="OGF34" s="313"/>
      <c r="OGG34" s="313"/>
      <c r="OGH34" s="313"/>
      <c r="OGI34" s="313"/>
      <c r="OGJ34" s="313"/>
      <c r="OGK34" s="313"/>
      <c r="OGL34" s="313"/>
      <c r="OGM34" s="313"/>
      <c r="OGN34" s="313"/>
      <c r="OGO34" s="313"/>
      <c r="OGP34" s="313"/>
      <c r="OGQ34" s="313"/>
      <c r="OGR34" s="313"/>
      <c r="OGS34" s="313"/>
      <c r="OGT34" s="313"/>
      <c r="OGU34" s="313"/>
      <c r="OGV34" s="313"/>
      <c r="OGW34" s="313"/>
      <c r="OGX34" s="313"/>
      <c r="OGY34" s="313"/>
      <c r="OGZ34" s="313"/>
      <c r="OHA34" s="313"/>
      <c r="OHB34" s="313"/>
      <c r="OHC34" s="313"/>
      <c r="OHD34" s="313"/>
      <c r="OHE34" s="313"/>
      <c r="OHF34" s="313"/>
      <c r="OHG34" s="313"/>
      <c r="OHH34" s="313"/>
      <c r="OHI34" s="313"/>
      <c r="OHJ34" s="313"/>
      <c r="OHK34" s="313"/>
      <c r="OHL34" s="313"/>
      <c r="OHM34" s="313"/>
      <c r="OHN34" s="313"/>
      <c r="OHO34" s="313"/>
      <c r="OHP34" s="313"/>
      <c r="OHQ34" s="313"/>
      <c r="OHR34" s="313"/>
      <c r="OHS34" s="313"/>
      <c r="OHT34" s="313"/>
      <c r="OHU34" s="313"/>
      <c r="OHV34" s="313"/>
      <c r="OHW34" s="313"/>
      <c r="OHX34" s="313"/>
      <c r="OHY34" s="313"/>
      <c r="OHZ34" s="313"/>
      <c r="OIA34" s="313"/>
      <c r="OIB34" s="313"/>
      <c r="OIC34" s="313"/>
      <c r="OID34" s="313"/>
      <c r="OIE34" s="313"/>
      <c r="OIF34" s="313"/>
      <c r="OIG34" s="313"/>
      <c r="OIH34" s="313"/>
      <c r="OII34" s="313"/>
      <c r="OIJ34" s="313"/>
      <c r="OIK34" s="313"/>
      <c r="OIL34" s="313"/>
      <c r="OIM34" s="313"/>
      <c r="OIN34" s="313"/>
      <c r="OIO34" s="313"/>
      <c r="OIP34" s="313"/>
      <c r="OIQ34" s="313"/>
      <c r="OIR34" s="313"/>
      <c r="OIS34" s="313"/>
      <c r="OIT34" s="313"/>
      <c r="OIU34" s="313"/>
      <c r="OIV34" s="313"/>
      <c r="OIW34" s="313"/>
      <c r="OIX34" s="313"/>
      <c r="OIY34" s="313"/>
      <c r="OIZ34" s="313"/>
      <c r="OJA34" s="313"/>
      <c r="OJB34" s="313"/>
      <c r="OJC34" s="313"/>
      <c r="OJD34" s="313"/>
      <c r="OJE34" s="313"/>
      <c r="OJF34" s="313"/>
      <c r="OJG34" s="313"/>
      <c r="OJH34" s="313"/>
      <c r="OJI34" s="313"/>
      <c r="OJJ34" s="313"/>
      <c r="OJK34" s="313"/>
      <c r="OJL34" s="313"/>
      <c r="OJM34" s="313"/>
      <c r="OJN34" s="313"/>
      <c r="OJO34" s="313"/>
      <c r="OJP34" s="313"/>
      <c r="OJQ34" s="313"/>
      <c r="OJR34" s="313"/>
      <c r="OJS34" s="313"/>
      <c r="OJT34" s="313"/>
      <c r="OJU34" s="313"/>
      <c r="OJV34" s="313"/>
      <c r="OJW34" s="313"/>
      <c r="OJX34" s="313"/>
      <c r="OJY34" s="313"/>
      <c r="OJZ34" s="313"/>
      <c r="OKA34" s="313"/>
      <c r="OKB34" s="313"/>
      <c r="OKC34" s="313"/>
      <c r="OKD34" s="313"/>
      <c r="OKE34" s="313"/>
      <c r="OKF34" s="313"/>
      <c r="OKG34" s="313"/>
      <c r="OKH34" s="313"/>
      <c r="OKI34" s="313"/>
      <c r="OKJ34" s="313"/>
      <c r="OKK34" s="313"/>
      <c r="OKL34" s="313"/>
      <c r="OKM34" s="313"/>
      <c r="OKN34" s="313"/>
      <c r="OKO34" s="313"/>
      <c r="OKP34" s="313"/>
      <c r="OKQ34" s="313"/>
      <c r="OKR34" s="313"/>
      <c r="OKS34" s="313"/>
      <c r="OKT34" s="313"/>
      <c r="OKU34" s="313"/>
      <c r="OKV34" s="313"/>
      <c r="OKW34" s="313"/>
      <c r="OKX34" s="313"/>
      <c r="OKY34" s="313"/>
      <c r="OKZ34" s="313"/>
      <c r="OLA34" s="313"/>
      <c r="OLB34" s="313"/>
      <c r="OLC34" s="313"/>
      <c r="OLD34" s="313"/>
      <c r="OLE34" s="313"/>
      <c r="OLF34" s="313"/>
      <c r="OLG34" s="313"/>
      <c r="OLH34" s="313"/>
      <c r="OLI34" s="313"/>
      <c r="OLJ34" s="313"/>
      <c r="OLK34" s="313"/>
      <c r="OLL34" s="313"/>
      <c r="OLM34" s="313"/>
      <c r="OLN34" s="313"/>
      <c r="OLO34" s="313"/>
      <c r="OLP34" s="313"/>
      <c r="OLQ34" s="313"/>
      <c r="OLR34" s="313"/>
      <c r="OLS34" s="313"/>
      <c r="OLT34" s="313"/>
      <c r="OLU34" s="313"/>
      <c r="OLV34" s="313"/>
      <c r="OLW34" s="313"/>
      <c r="OLX34" s="313"/>
      <c r="OLY34" s="313"/>
      <c r="OLZ34" s="313"/>
      <c r="OMA34" s="313"/>
      <c r="OMB34" s="313"/>
      <c r="OMC34" s="313"/>
      <c r="OMD34" s="313"/>
      <c r="OME34" s="313"/>
      <c r="OMF34" s="313"/>
      <c r="OMG34" s="313"/>
      <c r="OMH34" s="313"/>
      <c r="OMI34" s="313"/>
      <c r="OMJ34" s="313"/>
      <c r="OMK34" s="313"/>
      <c r="OML34" s="313"/>
      <c r="OMM34" s="313"/>
      <c r="OMN34" s="313"/>
      <c r="OMO34" s="313"/>
      <c r="OMP34" s="313"/>
      <c r="OMQ34" s="313"/>
      <c r="OMR34" s="313"/>
      <c r="OMS34" s="313"/>
      <c r="OMT34" s="313"/>
      <c r="OMU34" s="313"/>
      <c r="OMV34" s="313"/>
      <c r="OMW34" s="313"/>
      <c r="OMX34" s="313"/>
      <c r="OMY34" s="313"/>
      <c r="OMZ34" s="313"/>
      <c r="ONA34" s="313"/>
      <c r="ONB34" s="313"/>
      <c r="ONC34" s="313"/>
      <c r="OND34" s="313"/>
      <c r="ONE34" s="313"/>
      <c r="ONF34" s="313"/>
      <c r="ONG34" s="313"/>
      <c r="ONH34" s="313"/>
      <c r="ONI34" s="313"/>
      <c r="ONJ34" s="313"/>
      <c r="ONK34" s="313"/>
      <c r="ONL34" s="313"/>
      <c r="ONM34" s="313"/>
      <c r="ONN34" s="313"/>
      <c r="ONO34" s="313"/>
      <c r="ONP34" s="313"/>
      <c r="ONQ34" s="313"/>
      <c r="ONR34" s="313"/>
      <c r="ONS34" s="313"/>
      <c r="ONT34" s="313"/>
      <c r="ONU34" s="313"/>
      <c r="ONV34" s="313"/>
      <c r="ONW34" s="313"/>
      <c r="ONX34" s="313"/>
      <c r="ONY34" s="313"/>
      <c r="ONZ34" s="313"/>
      <c r="OOA34" s="313"/>
      <c r="OOB34" s="313"/>
      <c r="OOC34" s="313"/>
      <c r="OOD34" s="313"/>
      <c r="OOE34" s="313"/>
      <c r="OOF34" s="313"/>
      <c r="OOG34" s="313"/>
      <c r="OOH34" s="313"/>
      <c r="OOI34" s="313"/>
      <c r="OOJ34" s="313"/>
      <c r="OOK34" s="313"/>
      <c r="OOL34" s="313"/>
      <c r="OOM34" s="313"/>
      <c r="OON34" s="313"/>
      <c r="OOO34" s="313"/>
      <c r="OOP34" s="313"/>
      <c r="OOQ34" s="313"/>
      <c r="OOR34" s="313"/>
      <c r="OOS34" s="313"/>
      <c r="OOT34" s="313"/>
      <c r="OOU34" s="313"/>
      <c r="OOV34" s="313"/>
      <c r="OOW34" s="313"/>
      <c r="OOX34" s="313"/>
      <c r="OOY34" s="313"/>
      <c r="OOZ34" s="313"/>
      <c r="OPA34" s="313"/>
      <c r="OPB34" s="313"/>
      <c r="OPC34" s="313"/>
      <c r="OPD34" s="313"/>
      <c r="OPE34" s="313"/>
      <c r="OPF34" s="313"/>
      <c r="OPG34" s="313"/>
      <c r="OPH34" s="313"/>
      <c r="OPI34" s="313"/>
      <c r="OPJ34" s="313"/>
      <c r="OPK34" s="313"/>
      <c r="OPL34" s="313"/>
      <c r="OPM34" s="313"/>
      <c r="OPN34" s="313"/>
      <c r="OPO34" s="313"/>
      <c r="OPP34" s="313"/>
      <c r="OPQ34" s="313"/>
      <c r="OPR34" s="313"/>
      <c r="OPS34" s="313"/>
      <c r="OPT34" s="313"/>
      <c r="OPU34" s="313"/>
      <c r="OPV34" s="313"/>
      <c r="OPW34" s="313"/>
      <c r="OPX34" s="313"/>
      <c r="OPY34" s="313"/>
      <c r="OPZ34" s="313"/>
      <c r="OQA34" s="313"/>
      <c r="OQB34" s="313"/>
      <c r="OQC34" s="313"/>
      <c r="OQD34" s="313"/>
      <c r="OQE34" s="313"/>
      <c r="OQF34" s="313"/>
      <c r="OQG34" s="313"/>
      <c r="OQH34" s="313"/>
      <c r="OQI34" s="313"/>
      <c r="OQJ34" s="313"/>
      <c r="OQK34" s="313"/>
      <c r="OQL34" s="313"/>
      <c r="OQM34" s="313"/>
      <c r="OQN34" s="313"/>
      <c r="OQO34" s="313"/>
      <c r="OQP34" s="313"/>
      <c r="OQQ34" s="313"/>
      <c r="OQR34" s="313"/>
      <c r="OQS34" s="313"/>
      <c r="OQT34" s="313"/>
      <c r="OQU34" s="313"/>
      <c r="OQV34" s="313"/>
      <c r="OQW34" s="313"/>
      <c r="OQX34" s="313"/>
      <c r="OQY34" s="313"/>
      <c r="OQZ34" s="313"/>
      <c r="ORA34" s="313"/>
      <c r="ORB34" s="313"/>
      <c r="ORC34" s="313"/>
      <c r="ORD34" s="313"/>
      <c r="ORE34" s="313"/>
      <c r="ORF34" s="313"/>
      <c r="ORG34" s="313"/>
      <c r="ORH34" s="313"/>
      <c r="ORI34" s="313"/>
      <c r="ORJ34" s="313"/>
      <c r="ORK34" s="313"/>
      <c r="ORL34" s="313"/>
      <c r="ORM34" s="313"/>
      <c r="ORN34" s="313"/>
      <c r="ORO34" s="313"/>
      <c r="ORP34" s="313"/>
      <c r="ORQ34" s="313"/>
      <c r="ORR34" s="313"/>
      <c r="ORS34" s="313"/>
      <c r="ORT34" s="313"/>
      <c r="ORU34" s="313"/>
      <c r="ORV34" s="313"/>
      <c r="ORW34" s="313"/>
      <c r="ORX34" s="313"/>
      <c r="ORY34" s="313"/>
      <c r="ORZ34" s="313"/>
      <c r="OSA34" s="313"/>
      <c r="OSB34" s="313"/>
      <c r="OSC34" s="313"/>
      <c r="OSD34" s="313"/>
      <c r="OSE34" s="313"/>
      <c r="OSF34" s="313"/>
      <c r="OSG34" s="313"/>
      <c r="OSH34" s="313"/>
      <c r="OSI34" s="313"/>
      <c r="OSJ34" s="313"/>
      <c r="OSK34" s="313"/>
      <c r="OSL34" s="313"/>
      <c r="OSM34" s="313"/>
      <c r="OSN34" s="313"/>
      <c r="OSO34" s="313"/>
      <c r="OSP34" s="313"/>
      <c r="OSQ34" s="313"/>
      <c r="OSR34" s="313"/>
      <c r="OSS34" s="313"/>
      <c r="OST34" s="313"/>
      <c r="OSU34" s="313"/>
      <c r="OSV34" s="313"/>
      <c r="OSW34" s="313"/>
      <c r="OSX34" s="313"/>
      <c r="OSY34" s="313"/>
      <c r="OSZ34" s="313"/>
      <c r="OTA34" s="313"/>
      <c r="OTB34" s="313"/>
      <c r="OTC34" s="313"/>
      <c r="OTD34" s="313"/>
      <c r="OTE34" s="313"/>
      <c r="OTF34" s="313"/>
      <c r="OTG34" s="313"/>
      <c r="OTH34" s="313"/>
      <c r="OTI34" s="313"/>
      <c r="OTJ34" s="313"/>
      <c r="OTK34" s="313"/>
      <c r="OTL34" s="313"/>
      <c r="OTM34" s="313"/>
      <c r="OTN34" s="313"/>
      <c r="OTO34" s="313"/>
      <c r="OTP34" s="313"/>
      <c r="OTQ34" s="313"/>
      <c r="OTR34" s="313"/>
      <c r="OTS34" s="313"/>
      <c r="OTT34" s="313"/>
      <c r="OTU34" s="313"/>
      <c r="OTV34" s="313"/>
      <c r="OTW34" s="313"/>
      <c r="OTX34" s="313"/>
      <c r="OTY34" s="313"/>
      <c r="OTZ34" s="313"/>
      <c r="OUA34" s="313"/>
      <c r="OUB34" s="313"/>
      <c r="OUC34" s="313"/>
      <c r="OUD34" s="313"/>
      <c r="OUE34" s="313"/>
      <c r="OUF34" s="313"/>
      <c r="OUG34" s="313"/>
      <c r="OUH34" s="313"/>
      <c r="OUI34" s="313"/>
      <c r="OUJ34" s="313"/>
      <c r="OUK34" s="313"/>
      <c r="OUL34" s="313"/>
      <c r="OUM34" s="313"/>
      <c r="OUN34" s="313"/>
      <c r="OUO34" s="313"/>
      <c r="OUP34" s="313"/>
      <c r="OUQ34" s="313"/>
      <c r="OUR34" s="313"/>
      <c r="OUS34" s="313"/>
      <c r="OUT34" s="313"/>
      <c r="OUU34" s="313"/>
      <c r="OUV34" s="313"/>
      <c r="OUW34" s="313"/>
      <c r="OUX34" s="313"/>
      <c r="OUY34" s="313"/>
      <c r="OUZ34" s="313"/>
      <c r="OVA34" s="313"/>
      <c r="OVB34" s="313"/>
      <c r="OVC34" s="313"/>
      <c r="OVD34" s="313"/>
      <c r="OVE34" s="313"/>
      <c r="OVF34" s="313"/>
      <c r="OVG34" s="313"/>
      <c r="OVH34" s="313"/>
      <c r="OVI34" s="313"/>
      <c r="OVJ34" s="313"/>
      <c r="OVK34" s="313"/>
      <c r="OVL34" s="313"/>
      <c r="OVM34" s="313"/>
      <c r="OVN34" s="313"/>
      <c r="OVO34" s="313"/>
      <c r="OVP34" s="313"/>
      <c r="OVQ34" s="313"/>
      <c r="OVR34" s="313"/>
      <c r="OVS34" s="313"/>
      <c r="OVT34" s="313"/>
      <c r="OVU34" s="313"/>
      <c r="OVV34" s="313"/>
      <c r="OVW34" s="313"/>
      <c r="OVX34" s="313"/>
      <c r="OVY34" s="313"/>
      <c r="OVZ34" s="313"/>
      <c r="OWA34" s="313"/>
      <c r="OWB34" s="313"/>
      <c r="OWC34" s="313"/>
      <c r="OWD34" s="313"/>
      <c r="OWE34" s="313"/>
      <c r="OWF34" s="313"/>
      <c r="OWG34" s="313"/>
      <c r="OWH34" s="313"/>
      <c r="OWI34" s="313"/>
      <c r="OWJ34" s="313"/>
      <c r="OWK34" s="313"/>
      <c r="OWL34" s="313"/>
      <c r="OWM34" s="313"/>
      <c r="OWN34" s="313"/>
      <c r="OWO34" s="313"/>
      <c r="OWP34" s="313"/>
      <c r="OWQ34" s="313"/>
      <c r="OWR34" s="313"/>
      <c r="OWS34" s="313"/>
      <c r="OWT34" s="313"/>
      <c r="OWU34" s="313"/>
      <c r="OWV34" s="313"/>
      <c r="OWW34" s="313"/>
      <c r="OWX34" s="313"/>
      <c r="OWY34" s="313"/>
      <c r="OWZ34" s="313"/>
      <c r="OXA34" s="313"/>
      <c r="OXB34" s="313"/>
      <c r="OXC34" s="313"/>
      <c r="OXD34" s="313"/>
      <c r="OXE34" s="313"/>
      <c r="OXF34" s="313"/>
      <c r="OXG34" s="313"/>
      <c r="OXH34" s="313"/>
      <c r="OXI34" s="313"/>
      <c r="OXJ34" s="313"/>
      <c r="OXK34" s="313"/>
      <c r="OXL34" s="313"/>
      <c r="OXM34" s="313"/>
      <c r="OXN34" s="313"/>
      <c r="OXO34" s="313"/>
      <c r="OXP34" s="313"/>
      <c r="OXQ34" s="313"/>
      <c r="OXR34" s="313"/>
      <c r="OXS34" s="313"/>
      <c r="OXT34" s="313"/>
      <c r="OXU34" s="313"/>
      <c r="OXV34" s="313"/>
      <c r="OXW34" s="313"/>
      <c r="OXX34" s="313"/>
      <c r="OXY34" s="313"/>
      <c r="OXZ34" s="313"/>
      <c r="OYA34" s="313"/>
      <c r="OYB34" s="313"/>
      <c r="OYC34" s="313"/>
      <c r="OYD34" s="313"/>
      <c r="OYE34" s="313"/>
      <c r="OYF34" s="313"/>
      <c r="OYG34" s="313"/>
      <c r="OYH34" s="313"/>
      <c r="OYI34" s="313"/>
      <c r="OYJ34" s="313"/>
      <c r="OYK34" s="313"/>
      <c r="OYL34" s="313"/>
      <c r="OYM34" s="313"/>
      <c r="OYN34" s="313"/>
      <c r="OYO34" s="313"/>
      <c r="OYP34" s="313"/>
      <c r="OYQ34" s="313"/>
      <c r="OYR34" s="313"/>
      <c r="OYS34" s="313"/>
      <c r="OYT34" s="313"/>
      <c r="OYU34" s="313"/>
      <c r="OYV34" s="313"/>
      <c r="OYW34" s="313"/>
      <c r="OYX34" s="313"/>
      <c r="OYY34" s="313"/>
      <c r="OYZ34" s="313"/>
      <c r="OZA34" s="313"/>
      <c r="OZB34" s="313"/>
      <c r="OZC34" s="313"/>
      <c r="OZD34" s="313"/>
      <c r="OZE34" s="313"/>
      <c r="OZF34" s="313"/>
      <c r="OZG34" s="313"/>
      <c r="OZH34" s="313"/>
      <c r="OZI34" s="313"/>
      <c r="OZJ34" s="313"/>
      <c r="OZK34" s="313"/>
      <c r="OZL34" s="313"/>
      <c r="OZM34" s="313"/>
      <c r="OZN34" s="313"/>
      <c r="OZO34" s="313"/>
      <c r="OZP34" s="313"/>
      <c r="OZQ34" s="313"/>
      <c r="OZR34" s="313"/>
      <c r="OZS34" s="313"/>
      <c r="OZT34" s="313"/>
      <c r="OZU34" s="313"/>
      <c r="OZV34" s="313"/>
      <c r="OZW34" s="313"/>
      <c r="OZX34" s="313"/>
      <c r="OZY34" s="313"/>
      <c r="OZZ34" s="313"/>
      <c r="PAA34" s="313"/>
      <c r="PAB34" s="313"/>
      <c r="PAC34" s="313"/>
      <c r="PAD34" s="313"/>
      <c r="PAE34" s="313"/>
      <c r="PAF34" s="313"/>
      <c r="PAG34" s="313"/>
      <c r="PAH34" s="313"/>
      <c r="PAI34" s="313"/>
      <c r="PAJ34" s="313"/>
      <c r="PAK34" s="313"/>
      <c r="PAL34" s="313"/>
      <c r="PAM34" s="313"/>
      <c r="PAN34" s="313"/>
      <c r="PAO34" s="313"/>
      <c r="PAP34" s="313"/>
      <c r="PAQ34" s="313"/>
      <c r="PAR34" s="313"/>
      <c r="PAS34" s="313"/>
      <c r="PAT34" s="313"/>
      <c r="PAU34" s="313"/>
      <c r="PAV34" s="313"/>
      <c r="PAW34" s="313"/>
      <c r="PAX34" s="313"/>
      <c r="PAY34" s="313"/>
      <c r="PAZ34" s="313"/>
      <c r="PBA34" s="313"/>
      <c r="PBB34" s="313"/>
      <c r="PBC34" s="313"/>
      <c r="PBD34" s="313"/>
      <c r="PBE34" s="313"/>
      <c r="PBF34" s="313"/>
      <c r="PBG34" s="313"/>
      <c r="PBH34" s="313"/>
      <c r="PBI34" s="313"/>
      <c r="PBJ34" s="313"/>
      <c r="PBK34" s="313"/>
      <c r="PBL34" s="313"/>
      <c r="PBM34" s="313"/>
      <c r="PBN34" s="313"/>
      <c r="PBO34" s="313"/>
      <c r="PBP34" s="313"/>
      <c r="PBQ34" s="313"/>
      <c r="PBR34" s="313"/>
      <c r="PBS34" s="313"/>
      <c r="PBT34" s="313"/>
      <c r="PBU34" s="313"/>
      <c r="PBV34" s="313"/>
      <c r="PBW34" s="313"/>
      <c r="PBX34" s="313"/>
      <c r="PBY34" s="313"/>
      <c r="PBZ34" s="313"/>
      <c r="PCA34" s="313"/>
      <c r="PCB34" s="313"/>
      <c r="PCC34" s="313"/>
      <c r="PCD34" s="313"/>
      <c r="PCE34" s="313"/>
      <c r="PCF34" s="313"/>
      <c r="PCG34" s="313"/>
      <c r="PCH34" s="313"/>
      <c r="PCI34" s="313"/>
      <c r="PCJ34" s="313"/>
      <c r="PCK34" s="313"/>
      <c r="PCL34" s="313"/>
      <c r="PCM34" s="313"/>
      <c r="PCN34" s="313"/>
      <c r="PCO34" s="313"/>
      <c r="PCP34" s="313"/>
      <c r="PCQ34" s="313"/>
      <c r="PCR34" s="313"/>
      <c r="PCS34" s="313"/>
      <c r="PCT34" s="313"/>
      <c r="PCU34" s="313"/>
      <c r="PCV34" s="313"/>
      <c r="PCW34" s="313"/>
      <c r="PCX34" s="313"/>
      <c r="PCY34" s="313"/>
      <c r="PCZ34" s="313"/>
      <c r="PDA34" s="313"/>
      <c r="PDB34" s="313"/>
      <c r="PDC34" s="313"/>
      <c r="PDD34" s="313"/>
      <c r="PDE34" s="313"/>
      <c r="PDF34" s="313"/>
      <c r="PDG34" s="313"/>
      <c r="PDH34" s="313"/>
      <c r="PDI34" s="313"/>
      <c r="PDJ34" s="313"/>
      <c r="PDK34" s="313"/>
      <c r="PDL34" s="313"/>
      <c r="PDM34" s="313"/>
      <c r="PDN34" s="313"/>
      <c r="PDO34" s="313"/>
      <c r="PDP34" s="313"/>
      <c r="PDQ34" s="313"/>
      <c r="PDR34" s="313"/>
      <c r="PDS34" s="313"/>
      <c r="PDT34" s="313"/>
      <c r="PDU34" s="313"/>
      <c r="PDV34" s="313"/>
      <c r="PDW34" s="313"/>
      <c r="PDX34" s="313"/>
      <c r="PDY34" s="313"/>
      <c r="PDZ34" s="313"/>
      <c r="PEA34" s="313"/>
      <c r="PEB34" s="313"/>
      <c r="PEC34" s="313"/>
      <c r="PED34" s="313"/>
      <c r="PEE34" s="313"/>
      <c r="PEF34" s="313"/>
      <c r="PEG34" s="313"/>
      <c r="PEH34" s="313"/>
      <c r="PEI34" s="313"/>
      <c r="PEJ34" s="313"/>
      <c r="PEK34" s="313"/>
      <c r="PEL34" s="313"/>
      <c r="PEM34" s="313"/>
      <c r="PEN34" s="313"/>
      <c r="PEO34" s="313"/>
      <c r="PEP34" s="313"/>
      <c r="PEQ34" s="313"/>
      <c r="PER34" s="313"/>
      <c r="PES34" s="313"/>
      <c r="PET34" s="313"/>
      <c r="PEU34" s="313"/>
      <c r="PEV34" s="313"/>
      <c r="PEW34" s="313"/>
      <c r="PEX34" s="313"/>
      <c r="PEY34" s="313"/>
      <c r="PEZ34" s="313"/>
      <c r="PFA34" s="313"/>
      <c r="PFB34" s="313"/>
      <c r="PFC34" s="313"/>
      <c r="PFD34" s="313"/>
      <c r="PFE34" s="313"/>
      <c r="PFF34" s="313"/>
      <c r="PFG34" s="313"/>
      <c r="PFH34" s="313"/>
      <c r="PFI34" s="313"/>
      <c r="PFJ34" s="313"/>
      <c r="PFK34" s="313"/>
      <c r="PFL34" s="313"/>
      <c r="PFM34" s="313"/>
      <c r="PFN34" s="313"/>
      <c r="PFO34" s="313"/>
      <c r="PFP34" s="313"/>
      <c r="PFQ34" s="313"/>
      <c r="PFR34" s="313"/>
      <c r="PFS34" s="313"/>
      <c r="PFT34" s="313"/>
      <c r="PFU34" s="313"/>
      <c r="PFV34" s="313"/>
      <c r="PFW34" s="313"/>
      <c r="PFX34" s="313"/>
      <c r="PFY34" s="313"/>
      <c r="PFZ34" s="313"/>
      <c r="PGA34" s="313"/>
      <c r="PGB34" s="313"/>
      <c r="PGC34" s="313"/>
      <c r="PGD34" s="313"/>
      <c r="PGE34" s="313"/>
      <c r="PGF34" s="313"/>
      <c r="PGG34" s="313"/>
      <c r="PGH34" s="313"/>
      <c r="PGI34" s="313"/>
      <c r="PGJ34" s="313"/>
      <c r="PGK34" s="313"/>
      <c r="PGL34" s="313"/>
      <c r="PGM34" s="313"/>
      <c r="PGN34" s="313"/>
      <c r="PGO34" s="313"/>
      <c r="PGP34" s="313"/>
      <c r="PGQ34" s="313"/>
      <c r="PGR34" s="313"/>
      <c r="PGS34" s="313"/>
      <c r="PGT34" s="313"/>
      <c r="PGU34" s="313"/>
      <c r="PGV34" s="313"/>
      <c r="PGW34" s="313"/>
      <c r="PGX34" s="313"/>
      <c r="PGY34" s="313"/>
      <c r="PGZ34" s="313"/>
      <c r="PHA34" s="313"/>
      <c r="PHB34" s="313"/>
      <c r="PHC34" s="313"/>
      <c r="PHD34" s="313"/>
      <c r="PHE34" s="313"/>
      <c r="PHF34" s="313"/>
      <c r="PHG34" s="313"/>
      <c r="PHH34" s="313"/>
      <c r="PHI34" s="313"/>
      <c r="PHJ34" s="313"/>
      <c r="PHK34" s="313"/>
      <c r="PHL34" s="313"/>
      <c r="PHM34" s="313"/>
      <c r="PHN34" s="313"/>
      <c r="PHO34" s="313"/>
      <c r="PHP34" s="313"/>
      <c r="PHQ34" s="313"/>
      <c r="PHR34" s="313"/>
      <c r="PHS34" s="313"/>
      <c r="PHT34" s="313"/>
      <c r="PHU34" s="313"/>
      <c r="PHV34" s="313"/>
      <c r="PHW34" s="313"/>
      <c r="PHX34" s="313"/>
      <c r="PHY34" s="313"/>
      <c r="PHZ34" s="313"/>
      <c r="PIA34" s="313"/>
      <c r="PIB34" s="313"/>
      <c r="PIC34" s="313"/>
      <c r="PID34" s="313"/>
      <c r="PIE34" s="313"/>
      <c r="PIF34" s="313"/>
      <c r="PIG34" s="313"/>
      <c r="PIH34" s="313"/>
      <c r="PII34" s="313"/>
      <c r="PIJ34" s="313"/>
      <c r="PIK34" s="313"/>
      <c r="PIL34" s="313"/>
      <c r="PIM34" s="313"/>
      <c r="PIN34" s="313"/>
      <c r="PIO34" s="313"/>
      <c r="PIP34" s="313"/>
      <c r="PIQ34" s="313"/>
      <c r="PIR34" s="313"/>
      <c r="PIS34" s="313"/>
      <c r="PIT34" s="313"/>
      <c r="PIU34" s="313"/>
      <c r="PIV34" s="313"/>
      <c r="PIW34" s="313"/>
      <c r="PIX34" s="313"/>
      <c r="PIY34" s="313"/>
      <c r="PIZ34" s="313"/>
      <c r="PJA34" s="313"/>
      <c r="PJB34" s="313"/>
      <c r="PJC34" s="313"/>
      <c r="PJD34" s="313"/>
      <c r="PJE34" s="313"/>
      <c r="PJF34" s="313"/>
      <c r="PJG34" s="313"/>
      <c r="PJH34" s="313"/>
      <c r="PJI34" s="313"/>
      <c r="PJJ34" s="313"/>
      <c r="PJK34" s="313"/>
      <c r="PJL34" s="313"/>
      <c r="PJM34" s="313"/>
      <c r="PJN34" s="313"/>
      <c r="PJO34" s="313"/>
      <c r="PJP34" s="313"/>
      <c r="PJQ34" s="313"/>
      <c r="PJR34" s="313"/>
      <c r="PJS34" s="313"/>
      <c r="PJT34" s="313"/>
      <c r="PJU34" s="313"/>
      <c r="PJV34" s="313"/>
      <c r="PJW34" s="313"/>
      <c r="PJX34" s="313"/>
      <c r="PJY34" s="313"/>
      <c r="PJZ34" s="313"/>
      <c r="PKA34" s="313"/>
      <c r="PKB34" s="313"/>
      <c r="PKC34" s="313"/>
      <c r="PKD34" s="313"/>
      <c r="PKE34" s="313"/>
      <c r="PKF34" s="313"/>
      <c r="PKG34" s="313"/>
      <c r="PKH34" s="313"/>
      <c r="PKI34" s="313"/>
      <c r="PKJ34" s="313"/>
      <c r="PKK34" s="313"/>
      <c r="PKL34" s="313"/>
      <c r="PKM34" s="313"/>
      <c r="PKN34" s="313"/>
      <c r="PKO34" s="313"/>
      <c r="PKP34" s="313"/>
      <c r="PKQ34" s="313"/>
      <c r="PKR34" s="313"/>
      <c r="PKS34" s="313"/>
      <c r="PKT34" s="313"/>
      <c r="PKU34" s="313"/>
      <c r="PKV34" s="313"/>
      <c r="PKW34" s="313"/>
      <c r="PKX34" s="313"/>
      <c r="PKY34" s="313"/>
      <c r="PKZ34" s="313"/>
      <c r="PLA34" s="313"/>
      <c r="PLB34" s="313"/>
      <c r="PLC34" s="313"/>
      <c r="PLD34" s="313"/>
      <c r="PLE34" s="313"/>
      <c r="PLF34" s="313"/>
      <c r="PLG34" s="313"/>
      <c r="PLH34" s="313"/>
      <c r="PLI34" s="313"/>
      <c r="PLJ34" s="313"/>
      <c r="PLK34" s="313"/>
      <c r="PLL34" s="313"/>
      <c r="PLM34" s="313"/>
      <c r="PLN34" s="313"/>
      <c r="PLO34" s="313"/>
      <c r="PLP34" s="313"/>
      <c r="PLQ34" s="313"/>
      <c r="PLR34" s="313"/>
      <c r="PLS34" s="313"/>
      <c r="PLT34" s="313"/>
      <c r="PLU34" s="313"/>
      <c r="PLV34" s="313"/>
      <c r="PLW34" s="313"/>
      <c r="PLX34" s="313"/>
      <c r="PLY34" s="313"/>
      <c r="PLZ34" s="313"/>
      <c r="PMA34" s="313"/>
      <c r="PMB34" s="313"/>
      <c r="PMC34" s="313"/>
      <c r="PMD34" s="313"/>
      <c r="PME34" s="313"/>
      <c r="PMF34" s="313"/>
      <c r="PMG34" s="313"/>
      <c r="PMH34" s="313"/>
      <c r="PMI34" s="313"/>
      <c r="PMJ34" s="313"/>
      <c r="PMK34" s="313"/>
      <c r="PML34" s="313"/>
      <c r="PMM34" s="313"/>
      <c r="PMN34" s="313"/>
      <c r="PMO34" s="313"/>
      <c r="PMP34" s="313"/>
      <c r="PMQ34" s="313"/>
      <c r="PMR34" s="313"/>
      <c r="PMS34" s="313"/>
      <c r="PMT34" s="313"/>
      <c r="PMU34" s="313"/>
      <c r="PMV34" s="313"/>
      <c r="PMW34" s="313"/>
      <c r="PMX34" s="313"/>
      <c r="PMY34" s="313"/>
      <c r="PMZ34" s="313"/>
      <c r="PNA34" s="313"/>
      <c r="PNB34" s="313"/>
      <c r="PNC34" s="313"/>
      <c r="PND34" s="313"/>
      <c r="PNE34" s="313"/>
      <c r="PNF34" s="313"/>
      <c r="PNG34" s="313"/>
      <c r="PNH34" s="313"/>
      <c r="PNI34" s="313"/>
      <c r="PNJ34" s="313"/>
      <c r="PNK34" s="313"/>
      <c r="PNL34" s="313"/>
      <c r="PNM34" s="313"/>
      <c r="PNN34" s="313"/>
      <c r="PNO34" s="313"/>
      <c r="PNP34" s="313"/>
      <c r="PNQ34" s="313"/>
      <c r="PNR34" s="313"/>
      <c r="PNS34" s="313"/>
      <c r="PNT34" s="313"/>
      <c r="PNU34" s="313"/>
      <c r="PNV34" s="313"/>
      <c r="PNW34" s="313"/>
      <c r="PNX34" s="313"/>
      <c r="PNY34" s="313"/>
      <c r="PNZ34" s="313"/>
      <c r="POA34" s="313"/>
      <c r="POB34" s="313"/>
      <c r="POC34" s="313"/>
      <c r="POD34" s="313"/>
      <c r="POE34" s="313"/>
      <c r="POF34" s="313"/>
      <c r="POG34" s="313"/>
      <c r="POH34" s="313"/>
      <c r="POI34" s="313"/>
      <c r="POJ34" s="313"/>
      <c r="POK34" s="313"/>
      <c r="POL34" s="313"/>
      <c r="POM34" s="313"/>
      <c r="PON34" s="313"/>
      <c r="POO34" s="313"/>
      <c r="POP34" s="313"/>
      <c r="POQ34" s="313"/>
      <c r="POR34" s="313"/>
      <c r="POS34" s="313"/>
      <c r="POT34" s="313"/>
      <c r="POU34" s="313"/>
      <c r="POV34" s="313"/>
      <c r="POW34" s="313"/>
      <c r="POX34" s="313"/>
      <c r="POY34" s="313"/>
      <c r="POZ34" s="313"/>
      <c r="PPA34" s="313"/>
      <c r="PPB34" s="313"/>
      <c r="PPC34" s="313"/>
      <c r="PPD34" s="313"/>
      <c r="PPE34" s="313"/>
      <c r="PPF34" s="313"/>
      <c r="PPG34" s="313"/>
      <c r="PPH34" s="313"/>
      <c r="PPI34" s="313"/>
      <c r="PPJ34" s="313"/>
      <c r="PPK34" s="313"/>
      <c r="PPL34" s="313"/>
      <c r="PPM34" s="313"/>
      <c r="PPN34" s="313"/>
      <c r="PPO34" s="313"/>
      <c r="PPP34" s="313"/>
      <c r="PPQ34" s="313"/>
      <c r="PPR34" s="313"/>
      <c r="PPS34" s="313"/>
      <c r="PPT34" s="313"/>
      <c r="PPU34" s="313"/>
      <c r="PPV34" s="313"/>
      <c r="PPW34" s="313"/>
      <c r="PPX34" s="313"/>
      <c r="PPY34" s="313"/>
      <c r="PPZ34" s="313"/>
      <c r="PQA34" s="313"/>
      <c r="PQB34" s="313"/>
      <c r="PQC34" s="313"/>
      <c r="PQD34" s="313"/>
      <c r="PQE34" s="313"/>
      <c r="PQF34" s="313"/>
      <c r="PQG34" s="313"/>
      <c r="PQH34" s="313"/>
      <c r="PQI34" s="313"/>
      <c r="PQJ34" s="313"/>
      <c r="PQK34" s="313"/>
      <c r="PQL34" s="313"/>
      <c r="PQM34" s="313"/>
      <c r="PQN34" s="313"/>
      <c r="PQO34" s="313"/>
      <c r="PQP34" s="313"/>
      <c r="PQQ34" s="313"/>
      <c r="PQR34" s="313"/>
      <c r="PQS34" s="313"/>
      <c r="PQT34" s="313"/>
      <c r="PQU34" s="313"/>
      <c r="PQV34" s="313"/>
      <c r="PQW34" s="313"/>
      <c r="PQX34" s="313"/>
      <c r="PQY34" s="313"/>
      <c r="PQZ34" s="313"/>
      <c r="PRA34" s="313"/>
      <c r="PRB34" s="313"/>
      <c r="PRC34" s="313"/>
      <c r="PRD34" s="313"/>
      <c r="PRE34" s="313"/>
      <c r="PRF34" s="313"/>
      <c r="PRG34" s="313"/>
      <c r="PRH34" s="313"/>
      <c r="PRI34" s="313"/>
      <c r="PRJ34" s="313"/>
      <c r="PRK34" s="313"/>
      <c r="PRL34" s="313"/>
      <c r="PRM34" s="313"/>
      <c r="PRN34" s="313"/>
      <c r="PRO34" s="313"/>
      <c r="PRP34" s="313"/>
      <c r="PRQ34" s="313"/>
      <c r="PRR34" s="313"/>
      <c r="PRS34" s="313"/>
      <c r="PRT34" s="313"/>
      <c r="PRU34" s="313"/>
      <c r="PRV34" s="313"/>
      <c r="PRW34" s="313"/>
      <c r="PRX34" s="313"/>
      <c r="PRY34" s="313"/>
      <c r="PRZ34" s="313"/>
      <c r="PSA34" s="313"/>
      <c r="PSB34" s="313"/>
      <c r="PSC34" s="313"/>
      <c r="PSD34" s="313"/>
      <c r="PSE34" s="313"/>
      <c r="PSF34" s="313"/>
      <c r="PSG34" s="313"/>
      <c r="PSH34" s="313"/>
      <c r="PSI34" s="313"/>
      <c r="PSJ34" s="313"/>
      <c r="PSK34" s="313"/>
      <c r="PSL34" s="313"/>
      <c r="PSM34" s="313"/>
      <c r="PSN34" s="313"/>
      <c r="PSO34" s="313"/>
      <c r="PSP34" s="313"/>
      <c r="PSQ34" s="313"/>
      <c r="PSR34" s="313"/>
      <c r="PSS34" s="313"/>
      <c r="PST34" s="313"/>
      <c r="PSU34" s="313"/>
      <c r="PSV34" s="313"/>
      <c r="PSW34" s="313"/>
      <c r="PSX34" s="313"/>
      <c r="PSY34" s="313"/>
      <c r="PSZ34" s="313"/>
      <c r="PTA34" s="313"/>
      <c r="PTB34" s="313"/>
      <c r="PTC34" s="313"/>
      <c r="PTD34" s="313"/>
      <c r="PTE34" s="313"/>
      <c r="PTF34" s="313"/>
      <c r="PTG34" s="313"/>
      <c r="PTH34" s="313"/>
      <c r="PTI34" s="313"/>
      <c r="PTJ34" s="313"/>
      <c r="PTK34" s="313"/>
      <c r="PTL34" s="313"/>
      <c r="PTM34" s="313"/>
      <c r="PTN34" s="313"/>
      <c r="PTO34" s="313"/>
      <c r="PTP34" s="313"/>
      <c r="PTQ34" s="313"/>
      <c r="PTR34" s="313"/>
      <c r="PTS34" s="313"/>
      <c r="PTT34" s="313"/>
      <c r="PTU34" s="313"/>
      <c r="PTV34" s="313"/>
      <c r="PTW34" s="313"/>
      <c r="PTX34" s="313"/>
      <c r="PTY34" s="313"/>
      <c r="PTZ34" s="313"/>
      <c r="PUA34" s="313"/>
      <c r="PUB34" s="313"/>
      <c r="PUC34" s="313"/>
      <c r="PUD34" s="313"/>
      <c r="PUE34" s="313"/>
      <c r="PUF34" s="313"/>
      <c r="PUG34" s="313"/>
      <c r="PUH34" s="313"/>
      <c r="PUI34" s="313"/>
      <c r="PUJ34" s="313"/>
      <c r="PUK34" s="313"/>
      <c r="PUL34" s="313"/>
      <c r="PUM34" s="313"/>
      <c r="PUN34" s="313"/>
      <c r="PUO34" s="313"/>
      <c r="PUP34" s="313"/>
      <c r="PUQ34" s="313"/>
      <c r="PUR34" s="313"/>
      <c r="PUS34" s="313"/>
      <c r="PUT34" s="313"/>
      <c r="PUU34" s="313"/>
      <c r="PUV34" s="313"/>
      <c r="PUW34" s="313"/>
      <c r="PUX34" s="313"/>
      <c r="PUY34" s="313"/>
      <c r="PUZ34" s="313"/>
      <c r="PVA34" s="313"/>
      <c r="PVB34" s="313"/>
      <c r="PVC34" s="313"/>
      <c r="PVD34" s="313"/>
      <c r="PVE34" s="313"/>
      <c r="PVF34" s="313"/>
      <c r="PVG34" s="313"/>
      <c r="PVH34" s="313"/>
      <c r="PVI34" s="313"/>
      <c r="PVJ34" s="313"/>
      <c r="PVK34" s="313"/>
      <c r="PVL34" s="313"/>
      <c r="PVM34" s="313"/>
      <c r="PVN34" s="313"/>
      <c r="PVO34" s="313"/>
      <c r="PVP34" s="313"/>
      <c r="PVQ34" s="313"/>
      <c r="PVR34" s="313"/>
      <c r="PVS34" s="313"/>
      <c r="PVT34" s="313"/>
      <c r="PVU34" s="313"/>
      <c r="PVV34" s="313"/>
      <c r="PVW34" s="313"/>
      <c r="PVX34" s="313"/>
      <c r="PVY34" s="313"/>
      <c r="PVZ34" s="313"/>
      <c r="PWA34" s="313"/>
      <c r="PWB34" s="313"/>
      <c r="PWC34" s="313"/>
      <c r="PWD34" s="313"/>
      <c r="PWE34" s="313"/>
      <c r="PWF34" s="313"/>
      <c r="PWG34" s="313"/>
      <c r="PWH34" s="313"/>
      <c r="PWI34" s="313"/>
      <c r="PWJ34" s="313"/>
      <c r="PWK34" s="313"/>
      <c r="PWL34" s="313"/>
      <c r="PWM34" s="313"/>
      <c r="PWN34" s="313"/>
      <c r="PWO34" s="313"/>
      <c r="PWP34" s="313"/>
      <c r="PWQ34" s="313"/>
      <c r="PWR34" s="313"/>
      <c r="PWS34" s="313"/>
      <c r="PWT34" s="313"/>
      <c r="PWU34" s="313"/>
      <c r="PWV34" s="313"/>
      <c r="PWW34" s="313"/>
      <c r="PWX34" s="313"/>
      <c r="PWY34" s="313"/>
      <c r="PWZ34" s="313"/>
      <c r="PXA34" s="313"/>
      <c r="PXB34" s="313"/>
      <c r="PXC34" s="313"/>
      <c r="PXD34" s="313"/>
      <c r="PXE34" s="313"/>
      <c r="PXF34" s="313"/>
      <c r="PXG34" s="313"/>
      <c r="PXH34" s="313"/>
      <c r="PXI34" s="313"/>
      <c r="PXJ34" s="313"/>
      <c r="PXK34" s="313"/>
      <c r="PXL34" s="313"/>
      <c r="PXM34" s="313"/>
      <c r="PXN34" s="313"/>
      <c r="PXO34" s="313"/>
      <c r="PXP34" s="313"/>
      <c r="PXQ34" s="313"/>
      <c r="PXR34" s="313"/>
      <c r="PXS34" s="313"/>
      <c r="PXT34" s="313"/>
      <c r="PXU34" s="313"/>
      <c r="PXV34" s="313"/>
      <c r="PXW34" s="313"/>
      <c r="PXX34" s="313"/>
      <c r="PXY34" s="313"/>
      <c r="PXZ34" s="313"/>
      <c r="PYA34" s="313"/>
      <c r="PYB34" s="313"/>
      <c r="PYC34" s="313"/>
      <c r="PYD34" s="313"/>
      <c r="PYE34" s="313"/>
      <c r="PYF34" s="313"/>
      <c r="PYG34" s="313"/>
      <c r="PYH34" s="313"/>
      <c r="PYI34" s="313"/>
      <c r="PYJ34" s="313"/>
      <c r="PYK34" s="313"/>
      <c r="PYL34" s="313"/>
      <c r="PYM34" s="313"/>
      <c r="PYN34" s="313"/>
      <c r="PYO34" s="313"/>
      <c r="PYP34" s="313"/>
      <c r="PYQ34" s="313"/>
      <c r="PYR34" s="313"/>
      <c r="PYS34" s="313"/>
      <c r="PYT34" s="313"/>
      <c r="PYU34" s="313"/>
      <c r="PYV34" s="313"/>
      <c r="PYW34" s="313"/>
      <c r="PYX34" s="313"/>
      <c r="PYY34" s="313"/>
      <c r="PYZ34" s="313"/>
      <c r="PZA34" s="313"/>
      <c r="PZB34" s="313"/>
      <c r="PZC34" s="313"/>
      <c r="PZD34" s="313"/>
      <c r="PZE34" s="313"/>
      <c r="PZF34" s="313"/>
      <c r="PZG34" s="313"/>
      <c r="PZH34" s="313"/>
      <c r="PZI34" s="313"/>
      <c r="PZJ34" s="313"/>
      <c r="PZK34" s="313"/>
      <c r="PZL34" s="313"/>
      <c r="PZM34" s="313"/>
      <c r="PZN34" s="313"/>
      <c r="PZO34" s="313"/>
      <c r="PZP34" s="313"/>
      <c r="PZQ34" s="313"/>
      <c r="PZR34" s="313"/>
      <c r="PZS34" s="313"/>
      <c r="PZT34" s="313"/>
      <c r="PZU34" s="313"/>
      <c r="PZV34" s="313"/>
      <c r="PZW34" s="313"/>
      <c r="PZX34" s="313"/>
      <c r="PZY34" s="313"/>
      <c r="PZZ34" s="313"/>
      <c r="QAA34" s="313"/>
      <c r="QAB34" s="313"/>
      <c r="QAC34" s="313"/>
      <c r="QAD34" s="313"/>
      <c r="QAE34" s="313"/>
      <c r="QAF34" s="313"/>
      <c r="QAG34" s="313"/>
      <c r="QAH34" s="313"/>
      <c r="QAI34" s="313"/>
      <c r="QAJ34" s="313"/>
      <c r="QAK34" s="313"/>
      <c r="QAL34" s="313"/>
      <c r="QAM34" s="313"/>
      <c r="QAN34" s="313"/>
      <c r="QAO34" s="313"/>
      <c r="QAP34" s="313"/>
      <c r="QAQ34" s="313"/>
      <c r="QAR34" s="313"/>
      <c r="QAS34" s="313"/>
      <c r="QAT34" s="313"/>
      <c r="QAU34" s="313"/>
      <c r="QAV34" s="313"/>
      <c r="QAW34" s="313"/>
      <c r="QAX34" s="313"/>
      <c r="QAY34" s="313"/>
      <c r="QAZ34" s="313"/>
      <c r="QBA34" s="313"/>
      <c r="QBB34" s="313"/>
      <c r="QBC34" s="313"/>
      <c r="QBD34" s="313"/>
      <c r="QBE34" s="313"/>
      <c r="QBF34" s="313"/>
      <c r="QBG34" s="313"/>
      <c r="QBH34" s="313"/>
      <c r="QBI34" s="313"/>
      <c r="QBJ34" s="313"/>
      <c r="QBK34" s="313"/>
      <c r="QBL34" s="313"/>
      <c r="QBM34" s="313"/>
      <c r="QBN34" s="313"/>
      <c r="QBO34" s="313"/>
      <c r="QBP34" s="313"/>
      <c r="QBQ34" s="313"/>
      <c r="QBR34" s="313"/>
      <c r="QBS34" s="313"/>
      <c r="QBT34" s="313"/>
      <c r="QBU34" s="313"/>
      <c r="QBV34" s="313"/>
      <c r="QBW34" s="313"/>
      <c r="QBX34" s="313"/>
      <c r="QBY34" s="313"/>
      <c r="QBZ34" s="313"/>
      <c r="QCA34" s="313"/>
      <c r="QCB34" s="313"/>
      <c r="QCC34" s="313"/>
      <c r="QCD34" s="313"/>
      <c r="QCE34" s="313"/>
      <c r="QCF34" s="313"/>
      <c r="QCG34" s="313"/>
      <c r="QCH34" s="313"/>
      <c r="QCI34" s="313"/>
      <c r="QCJ34" s="313"/>
      <c r="QCK34" s="313"/>
      <c r="QCL34" s="313"/>
      <c r="QCM34" s="313"/>
      <c r="QCN34" s="313"/>
      <c r="QCO34" s="313"/>
      <c r="QCP34" s="313"/>
      <c r="QCQ34" s="313"/>
      <c r="QCR34" s="313"/>
      <c r="QCS34" s="313"/>
      <c r="QCT34" s="313"/>
      <c r="QCU34" s="313"/>
      <c r="QCV34" s="313"/>
      <c r="QCW34" s="313"/>
      <c r="QCX34" s="313"/>
      <c r="QCY34" s="313"/>
      <c r="QCZ34" s="313"/>
      <c r="QDA34" s="313"/>
      <c r="QDB34" s="313"/>
      <c r="QDC34" s="313"/>
      <c r="QDD34" s="313"/>
      <c r="QDE34" s="313"/>
      <c r="QDF34" s="313"/>
      <c r="QDG34" s="313"/>
      <c r="QDH34" s="313"/>
      <c r="QDI34" s="313"/>
      <c r="QDJ34" s="313"/>
      <c r="QDK34" s="313"/>
      <c r="QDL34" s="313"/>
      <c r="QDM34" s="313"/>
      <c r="QDN34" s="313"/>
      <c r="QDO34" s="313"/>
      <c r="QDP34" s="313"/>
      <c r="QDQ34" s="313"/>
      <c r="QDR34" s="313"/>
      <c r="QDS34" s="313"/>
      <c r="QDT34" s="313"/>
      <c r="QDU34" s="313"/>
      <c r="QDV34" s="313"/>
      <c r="QDW34" s="313"/>
      <c r="QDX34" s="313"/>
      <c r="QDY34" s="313"/>
      <c r="QDZ34" s="313"/>
      <c r="QEA34" s="313"/>
      <c r="QEB34" s="313"/>
      <c r="QEC34" s="313"/>
      <c r="QED34" s="313"/>
      <c r="QEE34" s="313"/>
      <c r="QEF34" s="313"/>
      <c r="QEG34" s="313"/>
      <c r="QEH34" s="313"/>
      <c r="QEI34" s="313"/>
      <c r="QEJ34" s="313"/>
      <c r="QEK34" s="313"/>
      <c r="QEL34" s="313"/>
      <c r="QEM34" s="313"/>
      <c r="QEN34" s="313"/>
      <c r="QEO34" s="313"/>
      <c r="QEP34" s="313"/>
      <c r="QEQ34" s="313"/>
      <c r="QER34" s="313"/>
      <c r="QES34" s="313"/>
      <c r="QET34" s="313"/>
      <c r="QEU34" s="313"/>
      <c r="QEV34" s="313"/>
      <c r="QEW34" s="313"/>
      <c r="QEX34" s="313"/>
      <c r="QEY34" s="313"/>
      <c r="QEZ34" s="313"/>
      <c r="QFA34" s="313"/>
      <c r="QFB34" s="313"/>
      <c r="QFC34" s="313"/>
      <c r="QFD34" s="313"/>
      <c r="QFE34" s="313"/>
      <c r="QFF34" s="313"/>
      <c r="QFG34" s="313"/>
      <c r="QFH34" s="313"/>
      <c r="QFI34" s="313"/>
      <c r="QFJ34" s="313"/>
      <c r="QFK34" s="313"/>
      <c r="QFL34" s="313"/>
      <c r="QFM34" s="313"/>
      <c r="QFN34" s="313"/>
      <c r="QFO34" s="313"/>
      <c r="QFP34" s="313"/>
      <c r="QFQ34" s="313"/>
      <c r="QFR34" s="313"/>
      <c r="QFS34" s="313"/>
      <c r="QFT34" s="313"/>
      <c r="QFU34" s="313"/>
      <c r="QFV34" s="313"/>
      <c r="QFW34" s="313"/>
      <c r="QFX34" s="313"/>
      <c r="QFY34" s="313"/>
      <c r="QFZ34" s="313"/>
      <c r="QGA34" s="313"/>
      <c r="QGB34" s="313"/>
      <c r="QGC34" s="313"/>
      <c r="QGD34" s="313"/>
      <c r="QGE34" s="313"/>
      <c r="QGF34" s="313"/>
      <c r="QGG34" s="313"/>
      <c r="QGH34" s="313"/>
      <c r="QGI34" s="313"/>
      <c r="QGJ34" s="313"/>
      <c r="QGK34" s="313"/>
      <c r="QGL34" s="313"/>
      <c r="QGM34" s="313"/>
      <c r="QGN34" s="313"/>
      <c r="QGO34" s="313"/>
      <c r="QGP34" s="313"/>
      <c r="QGQ34" s="313"/>
      <c r="QGR34" s="313"/>
      <c r="QGS34" s="313"/>
      <c r="QGT34" s="313"/>
      <c r="QGU34" s="313"/>
      <c r="QGV34" s="313"/>
      <c r="QGW34" s="313"/>
      <c r="QGX34" s="313"/>
      <c r="QGY34" s="313"/>
      <c r="QGZ34" s="313"/>
      <c r="QHA34" s="313"/>
      <c r="QHB34" s="313"/>
      <c r="QHC34" s="313"/>
      <c r="QHD34" s="313"/>
      <c r="QHE34" s="313"/>
      <c r="QHF34" s="313"/>
      <c r="QHG34" s="313"/>
      <c r="QHH34" s="313"/>
      <c r="QHI34" s="313"/>
      <c r="QHJ34" s="313"/>
      <c r="QHK34" s="313"/>
      <c r="QHL34" s="313"/>
      <c r="QHM34" s="313"/>
      <c r="QHN34" s="313"/>
      <c r="QHO34" s="313"/>
      <c r="QHP34" s="313"/>
      <c r="QHQ34" s="313"/>
      <c r="QHR34" s="313"/>
      <c r="QHS34" s="313"/>
      <c r="QHT34" s="313"/>
      <c r="QHU34" s="313"/>
      <c r="QHV34" s="313"/>
      <c r="QHW34" s="313"/>
      <c r="QHX34" s="313"/>
      <c r="QHY34" s="313"/>
      <c r="QHZ34" s="313"/>
      <c r="QIA34" s="313"/>
      <c r="QIB34" s="313"/>
      <c r="QIC34" s="313"/>
      <c r="QID34" s="313"/>
      <c r="QIE34" s="313"/>
      <c r="QIF34" s="313"/>
      <c r="QIG34" s="313"/>
      <c r="QIH34" s="313"/>
      <c r="QII34" s="313"/>
      <c r="QIJ34" s="313"/>
      <c r="QIK34" s="313"/>
      <c r="QIL34" s="313"/>
      <c r="QIM34" s="313"/>
      <c r="QIN34" s="313"/>
      <c r="QIO34" s="313"/>
      <c r="QIP34" s="313"/>
      <c r="QIQ34" s="313"/>
      <c r="QIR34" s="313"/>
      <c r="QIS34" s="313"/>
      <c r="QIT34" s="313"/>
      <c r="QIU34" s="313"/>
      <c r="QIV34" s="313"/>
      <c r="QIW34" s="313"/>
      <c r="QIX34" s="313"/>
      <c r="QIY34" s="313"/>
      <c r="QIZ34" s="313"/>
      <c r="QJA34" s="313"/>
      <c r="QJB34" s="313"/>
      <c r="QJC34" s="313"/>
      <c r="QJD34" s="313"/>
      <c r="QJE34" s="313"/>
      <c r="QJF34" s="313"/>
      <c r="QJG34" s="313"/>
      <c r="QJH34" s="313"/>
      <c r="QJI34" s="313"/>
      <c r="QJJ34" s="313"/>
      <c r="QJK34" s="313"/>
      <c r="QJL34" s="313"/>
      <c r="QJM34" s="313"/>
      <c r="QJN34" s="313"/>
      <c r="QJO34" s="313"/>
      <c r="QJP34" s="313"/>
      <c r="QJQ34" s="313"/>
      <c r="QJR34" s="313"/>
      <c r="QJS34" s="313"/>
      <c r="QJT34" s="313"/>
      <c r="QJU34" s="313"/>
      <c r="QJV34" s="313"/>
      <c r="QJW34" s="313"/>
      <c r="QJX34" s="313"/>
      <c r="QJY34" s="313"/>
      <c r="QJZ34" s="313"/>
      <c r="QKA34" s="313"/>
      <c r="QKB34" s="313"/>
      <c r="QKC34" s="313"/>
      <c r="QKD34" s="313"/>
      <c r="QKE34" s="313"/>
      <c r="QKF34" s="313"/>
      <c r="QKG34" s="313"/>
      <c r="QKH34" s="313"/>
      <c r="QKI34" s="313"/>
      <c r="QKJ34" s="313"/>
      <c r="QKK34" s="313"/>
      <c r="QKL34" s="313"/>
      <c r="QKM34" s="313"/>
      <c r="QKN34" s="313"/>
      <c r="QKO34" s="313"/>
      <c r="QKP34" s="313"/>
      <c r="QKQ34" s="313"/>
      <c r="QKR34" s="313"/>
      <c r="QKS34" s="313"/>
      <c r="QKT34" s="313"/>
      <c r="QKU34" s="313"/>
      <c r="QKV34" s="313"/>
      <c r="QKW34" s="313"/>
      <c r="QKX34" s="313"/>
      <c r="QKY34" s="313"/>
      <c r="QKZ34" s="313"/>
      <c r="QLA34" s="313"/>
      <c r="QLB34" s="313"/>
      <c r="QLC34" s="313"/>
      <c r="QLD34" s="313"/>
      <c r="QLE34" s="313"/>
      <c r="QLF34" s="313"/>
      <c r="QLG34" s="313"/>
      <c r="QLH34" s="313"/>
      <c r="QLI34" s="313"/>
      <c r="QLJ34" s="313"/>
      <c r="QLK34" s="313"/>
      <c r="QLL34" s="313"/>
      <c r="QLM34" s="313"/>
      <c r="QLN34" s="313"/>
      <c r="QLO34" s="313"/>
      <c r="QLP34" s="313"/>
      <c r="QLQ34" s="313"/>
      <c r="QLR34" s="313"/>
      <c r="QLS34" s="313"/>
      <c r="QLT34" s="313"/>
      <c r="QLU34" s="313"/>
      <c r="QLV34" s="313"/>
      <c r="QLW34" s="313"/>
      <c r="QLX34" s="313"/>
      <c r="QLY34" s="313"/>
      <c r="QLZ34" s="313"/>
      <c r="QMA34" s="313"/>
      <c r="QMB34" s="313"/>
      <c r="QMC34" s="313"/>
      <c r="QMD34" s="313"/>
      <c r="QME34" s="313"/>
      <c r="QMF34" s="313"/>
      <c r="QMG34" s="313"/>
      <c r="QMH34" s="313"/>
      <c r="QMI34" s="313"/>
      <c r="QMJ34" s="313"/>
      <c r="QMK34" s="313"/>
      <c r="QML34" s="313"/>
      <c r="QMM34" s="313"/>
      <c r="QMN34" s="313"/>
      <c r="QMO34" s="313"/>
      <c r="QMP34" s="313"/>
      <c r="QMQ34" s="313"/>
      <c r="QMR34" s="313"/>
      <c r="QMS34" s="313"/>
      <c r="QMT34" s="313"/>
      <c r="QMU34" s="313"/>
      <c r="QMV34" s="313"/>
      <c r="QMW34" s="313"/>
      <c r="QMX34" s="313"/>
      <c r="QMY34" s="313"/>
      <c r="QMZ34" s="313"/>
      <c r="QNA34" s="313"/>
      <c r="QNB34" s="313"/>
      <c r="QNC34" s="313"/>
      <c r="QND34" s="313"/>
      <c r="QNE34" s="313"/>
      <c r="QNF34" s="313"/>
      <c r="QNG34" s="313"/>
      <c r="QNH34" s="313"/>
      <c r="QNI34" s="313"/>
      <c r="QNJ34" s="313"/>
      <c r="QNK34" s="313"/>
      <c r="QNL34" s="313"/>
      <c r="QNM34" s="313"/>
      <c r="QNN34" s="313"/>
      <c r="QNO34" s="313"/>
      <c r="QNP34" s="313"/>
      <c r="QNQ34" s="313"/>
      <c r="QNR34" s="313"/>
      <c r="QNS34" s="313"/>
      <c r="QNT34" s="313"/>
      <c r="QNU34" s="313"/>
      <c r="QNV34" s="313"/>
      <c r="QNW34" s="313"/>
      <c r="QNX34" s="313"/>
      <c r="QNY34" s="313"/>
      <c r="QNZ34" s="313"/>
      <c r="QOA34" s="313"/>
      <c r="QOB34" s="313"/>
      <c r="QOC34" s="313"/>
      <c r="QOD34" s="313"/>
      <c r="QOE34" s="313"/>
      <c r="QOF34" s="313"/>
      <c r="QOG34" s="313"/>
      <c r="QOH34" s="313"/>
      <c r="QOI34" s="313"/>
      <c r="QOJ34" s="313"/>
      <c r="QOK34" s="313"/>
      <c r="QOL34" s="313"/>
      <c r="QOM34" s="313"/>
      <c r="QON34" s="313"/>
      <c r="QOO34" s="313"/>
      <c r="QOP34" s="313"/>
      <c r="QOQ34" s="313"/>
      <c r="QOR34" s="313"/>
      <c r="QOS34" s="313"/>
      <c r="QOT34" s="313"/>
      <c r="QOU34" s="313"/>
      <c r="QOV34" s="313"/>
      <c r="QOW34" s="313"/>
      <c r="QOX34" s="313"/>
      <c r="QOY34" s="313"/>
      <c r="QOZ34" s="313"/>
      <c r="QPA34" s="313"/>
      <c r="QPB34" s="313"/>
      <c r="QPC34" s="313"/>
      <c r="QPD34" s="313"/>
      <c r="QPE34" s="313"/>
      <c r="QPF34" s="313"/>
      <c r="QPG34" s="313"/>
      <c r="QPH34" s="313"/>
      <c r="QPI34" s="313"/>
      <c r="QPJ34" s="313"/>
      <c r="QPK34" s="313"/>
      <c r="QPL34" s="313"/>
      <c r="QPM34" s="313"/>
      <c r="QPN34" s="313"/>
      <c r="QPO34" s="313"/>
      <c r="QPP34" s="313"/>
      <c r="QPQ34" s="313"/>
      <c r="QPR34" s="313"/>
      <c r="QPS34" s="313"/>
      <c r="QPT34" s="313"/>
      <c r="QPU34" s="313"/>
      <c r="QPV34" s="313"/>
      <c r="QPW34" s="313"/>
      <c r="QPX34" s="313"/>
      <c r="QPY34" s="313"/>
      <c r="QPZ34" s="313"/>
      <c r="QQA34" s="313"/>
      <c r="QQB34" s="313"/>
      <c r="QQC34" s="313"/>
      <c r="QQD34" s="313"/>
      <c r="QQE34" s="313"/>
      <c r="QQF34" s="313"/>
      <c r="QQG34" s="313"/>
      <c r="QQH34" s="313"/>
      <c r="QQI34" s="313"/>
      <c r="QQJ34" s="313"/>
      <c r="QQK34" s="313"/>
      <c r="QQL34" s="313"/>
      <c r="QQM34" s="313"/>
      <c r="QQN34" s="313"/>
      <c r="QQO34" s="313"/>
      <c r="QQP34" s="313"/>
      <c r="QQQ34" s="313"/>
      <c r="QQR34" s="313"/>
      <c r="QQS34" s="313"/>
      <c r="QQT34" s="313"/>
      <c r="QQU34" s="313"/>
      <c r="QQV34" s="313"/>
      <c r="QQW34" s="313"/>
      <c r="QQX34" s="313"/>
      <c r="QQY34" s="313"/>
      <c r="QQZ34" s="313"/>
      <c r="QRA34" s="313"/>
      <c r="QRB34" s="313"/>
      <c r="QRC34" s="313"/>
      <c r="QRD34" s="313"/>
      <c r="QRE34" s="313"/>
      <c r="QRF34" s="313"/>
      <c r="QRG34" s="313"/>
      <c r="QRH34" s="313"/>
      <c r="QRI34" s="313"/>
      <c r="QRJ34" s="313"/>
      <c r="QRK34" s="313"/>
      <c r="QRL34" s="313"/>
      <c r="QRM34" s="313"/>
      <c r="QRN34" s="313"/>
      <c r="QRO34" s="313"/>
      <c r="QRP34" s="313"/>
      <c r="QRQ34" s="313"/>
      <c r="QRR34" s="313"/>
      <c r="QRS34" s="313"/>
      <c r="QRT34" s="313"/>
      <c r="QRU34" s="313"/>
      <c r="QRV34" s="313"/>
      <c r="QRW34" s="313"/>
      <c r="QRX34" s="313"/>
      <c r="QRY34" s="313"/>
      <c r="QRZ34" s="313"/>
      <c r="QSA34" s="313"/>
      <c r="QSB34" s="313"/>
      <c r="QSC34" s="313"/>
      <c r="QSD34" s="313"/>
      <c r="QSE34" s="313"/>
      <c r="QSF34" s="313"/>
      <c r="QSG34" s="313"/>
      <c r="QSH34" s="313"/>
      <c r="QSI34" s="313"/>
      <c r="QSJ34" s="313"/>
      <c r="QSK34" s="313"/>
      <c r="QSL34" s="313"/>
      <c r="QSM34" s="313"/>
      <c r="QSN34" s="313"/>
      <c r="QSO34" s="313"/>
      <c r="QSP34" s="313"/>
      <c r="QSQ34" s="313"/>
      <c r="QSR34" s="313"/>
      <c r="QSS34" s="313"/>
      <c r="QST34" s="313"/>
      <c r="QSU34" s="313"/>
      <c r="QSV34" s="313"/>
      <c r="QSW34" s="313"/>
      <c r="QSX34" s="313"/>
      <c r="QSY34" s="313"/>
      <c r="QSZ34" s="313"/>
      <c r="QTA34" s="313"/>
      <c r="QTB34" s="313"/>
      <c r="QTC34" s="313"/>
      <c r="QTD34" s="313"/>
      <c r="QTE34" s="313"/>
      <c r="QTF34" s="313"/>
      <c r="QTG34" s="313"/>
      <c r="QTH34" s="313"/>
      <c r="QTI34" s="313"/>
      <c r="QTJ34" s="313"/>
      <c r="QTK34" s="313"/>
      <c r="QTL34" s="313"/>
      <c r="QTM34" s="313"/>
      <c r="QTN34" s="313"/>
      <c r="QTO34" s="313"/>
      <c r="QTP34" s="313"/>
      <c r="QTQ34" s="313"/>
      <c r="QTR34" s="313"/>
      <c r="QTS34" s="313"/>
      <c r="QTT34" s="313"/>
      <c r="QTU34" s="313"/>
      <c r="QTV34" s="313"/>
      <c r="QTW34" s="313"/>
      <c r="QTX34" s="313"/>
      <c r="QTY34" s="313"/>
      <c r="QTZ34" s="313"/>
      <c r="QUA34" s="313"/>
      <c r="QUB34" s="313"/>
      <c r="QUC34" s="313"/>
      <c r="QUD34" s="313"/>
      <c r="QUE34" s="313"/>
      <c r="QUF34" s="313"/>
      <c r="QUG34" s="313"/>
      <c r="QUH34" s="313"/>
      <c r="QUI34" s="313"/>
      <c r="QUJ34" s="313"/>
      <c r="QUK34" s="313"/>
      <c r="QUL34" s="313"/>
      <c r="QUM34" s="313"/>
      <c r="QUN34" s="313"/>
      <c r="QUO34" s="313"/>
      <c r="QUP34" s="313"/>
      <c r="QUQ34" s="313"/>
      <c r="QUR34" s="313"/>
      <c r="QUS34" s="313"/>
      <c r="QUT34" s="313"/>
      <c r="QUU34" s="313"/>
      <c r="QUV34" s="313"/>
      <c r="QUW34" s="313"/>
      <c r="QUX34" s="313"/>
      <c r="QUY34" s="313"/>
      <c r="QUZ34" s="313"/>
      <c r="QVA34" s="313"/>
      <c r="QVB34" s="313"/>
      <c r="QVC34" s="313"/>
      <c r="QVD34" s="313"/>
      <c r="QVE34" s="313"/>
      <c r="QVF34" s="313"/>
      <c r="QVG34" s="313"/>
      <c r="QVH34" s="313"/>
      <c r="QVI34" s="313"/>
      <c r="QVJ34" s="313"/>
      <c r="QVK34" s="313"/>
      <c r="QVL34" s="313"/>
      <c r="QVM34" s="313"/>
      <c r="QVN34" s="313"/>
      <c r="QVO34" s="313"/>
      <c r="QVP34" s="313"/>
      <c r="QVQ34" s="313"/>
      <c r="QVR34" s="313"/>
      <c r="QVS34" s="313"/>
      <c r="QVT34" s="313"/>
      <c r="QVU34" s="313"/>
      <c r="QVV34" s="313"/>
      <c r="QVW34" s="313"/>
      <c r="QVX34" s="313"/>
      <c r="QVY34" s="313"/>
      <c r="QVZ34" s="313"/>
      <c r="QWA34" s="313"/>
      <c r="QWB34" s="313"/>
      <c r="QWC34" s="313"/>
      <c r="QWD34" s="313"/>
      <c r="QWE34" s="313"/>
      <c r="QWF34" s="313"/>
      <c r="QWG34" s="313"/>
      <c r="QWH34" s="313"/>
      <c r="QWI34" s="313"/>
      <c r="QWJ34" s="313"/>
      <c r="QWK34" s="313"/>
      <c r="QWL34" s="313"/>
      <c r="QWM34" s="313"/>
      <c r="QWN34" s="313"/>
      <c r="QWO34" s="313"/>
      <c r="QWP34" s="313"/>
      <c r="QWQ34" s="313"/>
      <c r="QWR34" s="313"/>
      <c r="QWS34" s="313"/>
      <c r="QWT34" s="313"/>
      <c r="QWU34" s="313"/>
      <c r="QWV34" s="313"/>
      <c r="QWW34" s="313"/>
      <c r="QWX34" s="313"/>
      <c r="QWY34" s="313"/>
      <c r="QWZ34" s="313"/>
      <c r="QXA34" s="313"/>
      <c r="QXB34" s="313"/>
      <c r="QXC34" s="313"/>
      <c r="QXD34" s="313"/>
      <c r="QXE34" s="313"/>
      <c r="QXF34" s="313"/>
      <c r="QXG34" s="313"/>
      <c r="QXH34" s="313"/>
      <c r="QXI34" s="313"/>
      <c r="QXJ34" s="313"/>
      <c r="QXK34" s="313"/>
      <c r="QXL34" s="313"/>
      <c r="QXM34" s="313"/>
      <c r="QXN34" s="313"/>
      <c r="QXO34" s="313"/>
      <c r="QXP34" s="313"/>
      <c r="QXQ34" s="313"/>
      <c r="QXR34" s="313"/>
      <c r="QXS34" s="313"/>
      <c r="QXT34" s="313"/>
      <c r="QXU34" s="313"/>
      <c r="QXV34" s="313"/>
      <c r="QXW34" s="313"/>
      <c r="QXX34" s="313"/>
      <c r="QXY34" s="313"/>
      <c r="QXZ34" s="313"/>
      <c r="QYA34" s="313"/>
      <c r="QYB34" s="313"/>
      <c r="QYC34" s="313"/>
      <c r="QYD34" s="313"/>
      <c r="QYE34" s="313"/>
      <c r="QYF34" s="313"/>
      <c r="QYG34" s="313"/>
      <c r="QYH34" s="313"/>
      <c r="QYI34" s="313"/>
      <c r="QYJ34" s="313"/>
      <c r="QYK34" s="313"/>
      <c r="QYL34" s="313"/>
      <c r="QYM34" s="313"/>
      <c r="QYN34" s="313"/>
      <c r="QYO34" s="313"/>
      <c r="QYP34" s="313"/>
      <c r="QYQ34" s="313"/>
      <c r="QYR34" s="313"/>
      <c r="QYS34" s="313"/>
      <c r="QYT34" s="313"/>
      <c r="QYU34" s="313"/>
      <c r="QYV34" s="313"/>
      <c r="QYW34" s="313"/>
      <c r="QYX34" s="313"/>
      <c r="QYY34" s="313"/>
      <c r="QYZ34" s="313"/>
      <c r="QZA34" s="313"/>
      <c r="QZB34" s="313"/>
      <c r="QZC34" s="313"/>
      <c r="QZD34" s="313"/>
      <c r="QZE34" s="313"/>
      <c r="QZF34" s="313"/>
      <c r="QZG34" s="313"/>
      <c r="QZH34" s="313"/>
      <c r="QZI34" s="313"/>
      <c r="QZJ34" s="313"/>
      <c r="QZK34" s="313"/>
      <c r="QZL34" s="313"/>
      <c r="QZM34" s="313"/>
      <c r="QZN34" s="313"/>
      <c r="QZO34" s="313"/>
      <c r="QZP34" s="313"/>
      <c r="QZQ34" s="313"/>
      <c r="QZR34" s="313"/>
      <c r="QZS34" s="313"/>
      <c r="QZT34" s="313"/>
      <c r="QZU34" s="313"/>
      <c r="QZV34" s="313"/>
      <c r="QZW34" s="313"/>
      <c r="QZX34" s="313"/>
      <c r="QZY34" s="313"/>
      <c r="QZZ34" s="313"/>
      <c r="RAA34" s="313"/>
      <c r="RAB34" s="313"/>
      <c r="RAC34" s="313"/>
      <c r="RAD34" s="313"/>
      <c r="RAE34" s="313"/>
      <c r="RAF34" s="313"/>
      <c r="RAG34" s="313"/>
      <c r="RAH34" s="313"/>
      <c r="RAI34" s="313"/>
      <c r="RAJ34" s="313"/>
      <c r="RAK34" s="313"/>
      <c r="RAL34" s="313"/>
      <c r="RAM34" s="313"/>
      <c r="RAN34" s="313"/>
      <c r="RAO34" s="313"/>
      <c r="RAP34" s="313"/>
      <c r="RAQ34" s="313"/>
      <c r="RAR34" s="313"/>
      <c r="RAS34" s="313"/>
      <c r="RAT34" s="313"/>
      <c r="RAU34" s="313"/>
      <c r="RAV34" s="313"/>
      <c r="RAW34" s="313"/>
      <c r="RAX34" s="313"/>
      <c r="RAY34" s="313"/>
      <c r="RAZ34" s="313"/>
      <c r="RBA34" s="313"/>
      <c r="RBB34" s="313"/>
      <c r="RBC34" s="313"/>
      <c r="RBD34" s="313"/>
      <c r="RBE34" s="313"/>
      <c r="RBF34" s="313"/>
      <c r="RBG34" s="313"/>
      <c r="RBH34" s="313"/>
      <c r="RBI34" s="313"/>
      <c r="RBJ34" s="313"/>
      <c r="RBK34" s="313"/>
      <c r="RBL34" s="313"/>
      <c r="RBM34" s="313"/>
      <c r="RBN34" s="313"/>
      <c r="RBO34" s="313"/>
      <c r="RBP34" s="313"/>
      <c r="RBQ34" s="313"/>
      <c r="RBR34" s="313"/>
      <c r="RBS34" s="313"/>
      <c r="RBT34" s="313"/>
      <c r="RBU34" s="313"/>
      <c r="RBV34" s="313"/>
      <c r="RBW34" s="313"/>
      <c r="RBX34" s="313"/>
      <c r="RBY34" s="313"/>
      <c r="RBZ34" s="313"/>
      <c r="RCA34" s="313"/>
      <c r="RCB34" s="313"/>
      <c r="RCC34" s="313"/>
      <c r="RCD34" s="313"/>
      <c r="RCE34" s="313"/>
      <c r="RCF34" s="313"/>
      <c r="RCG34" s="313"/>
      <c r="RCH34" s="313"/>
      <c r="RCI34" s="313"/>
      <c r="RCJ34" s="313"/>
      <c r="RCK34" s="313"/>
      <c r="RCL34" s="313"/>
      <c r="RCM34" s="313"/>
      <c r="RCN34" s="313"/>
      <c r="RCO34" s="313"/>
      <c r="RCP34" s="313"/>
      <c r="RCQ34" s="313"/>
      <c r="RCR34" s="313"/>
      <c r="RCS34" s="313"/>
      <c r="RCT34" s="313"/>
      <c r="RCU34" s="313"/>
      <c r="RCV34" s="313"/>
      <c r="RCW34" s="313"/>
      <c r="RCX34" s="313"/>
      <c r="RCY34" s="313"/>
      <c r="RCZ34" s="313"/>
      <c r="RDA34" s="313"/>
      <c r="RDB34" s="313"/>
      <c r="RDC34" s="313"/>
      <c r="RDD34" s="313"/>
      <c r="RDE34" s="313"/>
      <c r="RDF34" s="313"/>
      <c r="RDG34" s="313"/>
      <c r="RDH34" s="313"/>
      <c r="RDI34" s="313"/>
      <c r="RDJ34" s="313"/>
      <c r="RDK34" s="313"/>
      <c r="RDL34" s="313"/>
      <c r="RDM34" s="313"/>
      <c r="RDN34" s="313"/>
      <c r="RDO34" s="313"/>
      <c r="RDP34" s="313"/>
      <c r="RDQ34" s="313"/>
      <c r="RDR34" s="313"/>
      <c r="RDS34" s="313"/>
      <c r="RDT34" s="313"/>
      <c r="RDU34" s="313"/>
      <c r="RDV34" s="313"/>
      <c r="RDW34" s="313"/>
      <c r="RDX34" s="313"/>
      <c r="RDY34" s="313"/>
      <c r="RDZ34" s="313"/>
      <c r="REA34" s="313"/>
      <c r="REB34" s="313"/>
      <c r="REC34" s="313"/>
      <c r="RED34" s="313"/>
      <c r="REE34" s="313"/>
      <c r="REF34" s="313"/>
      <c r="REG34" s="313"/>
      <c r="REH34" s="313"/>
      <c r="REI34" s="313"/>
      <c r="REJ34" s="313"/>
      <c r="REK34" s="313"/>
      <c r="REL34" s="313"/>
      <c r="REM34" s="313"/>
      <c r="REN34" s="313"/>
      <c r="REO34" s="313"/>
      <c r="REP34" s="313"/>
      <c r="REQ34" s="313"/>
      <c r="RER34" s="313"/>
      <c r="RES34" s="313"/>
      <c r="RET34" s="313"/>
      <c r="REU34" s="313"/>
      <c r="REV34" s="313"/>
      <c r="REW34" s="313"/>
      <c r="REX34" s="313"/>
      <c r="REY34" s="313"/>
      <c r="REZ34" s="313"/>
      <c r="RFA34" s="313"/>
      <c r="RFB34" s="313"/>
      <c r="RFC34" s="313"/>
      <c r="RFD34" s="313"/>
      <c r="RFE34" s="313"/>
      <c r="RFF34" s="313"/>
      <c r="RFG34" s="313"/>
      <c r="RFH34" s="313"/>
      <c r="RFI34" s="313"/>
      <c r="RFJ34" s="313"/>
      <c r="RFK34" s="313"/>
      <c r="RFL34" s="313"/>
      <c r="RFM34" s="313"/>
      <c r="RFN34" s="313"/>
      <c r="RFO34" s="313"/>
      <c r="RFP34" s="313"/>
      <c r="RFQ34" s="313"/>
      <c r="RFR34" s="313"/>
      <c r="RFS34" s="313"/>
      <c r="RFT34" s="313"/>
      <c r="RFU34" s="313"/>
      <c r="RFV34" s="313"/>
      <c r="RFW34" s="313"/>
      <c r="RFX34" s="313"/>
      <c r="RFY34" s="313"/>
      <c r="RFZ34" s="313"/>
      <c r="RGA34" s="313"/>
      <c r="RGB34" s="313"/>
      <c r="RGC34" s="313"/>
      <c r="RGD34" s="313"/>
      <c r="RGE34" s="313"/>
      <c r="RGF34" s="313"/>
      <c r="RGG34" s="313"/>
      <c r="RGH34" s="313"/>
      <c r="RGI34" s="313"/>
      <c r="RGJ34" s="313"/>
      <c r="RGK34" s="313"/>
      <c r="RGL34" s="313"/>
      <c r="RGM34" s="313"/>
      <c r="RGN34" s="313"/>
      <c r="RGO34" s="313"/>
      <c r="RGP34" s="313"/>
      <c r="RGQ34" s="313"/>
      <c r="RGR34" s="313"/>
      <c r="RGS34" s="313"/>
      <c r="RGT34" s="313"/>
      <c r="RGU34" s="313"/>
      <c r="RGV34" s="313"/>
      <c r="RGW34" s="313"/>
      <c r="RGX34" s="313"/>
      <c r="RGY34" s="313"/>
      <c r="RGZ34" s="313"/>
      <c r="RHA34" s="313"/>
      <c r="RHB34" s="313"/>
      <c r="RHC34" s="313"/>
      <c r="RHD34" s="313"/>
      <c r="RHE34" s="313"/>
      <c r="RHF34" s="313"/>
      <c r="RHG34" s="313"/>
      <c r="RHH34" s="313"/>
      <c r="RHI34" s="313"/>
      <c r="RHJ34" s="313"/>
      <c r="RHK34" s="313"/>
      <c r="RHL34" s="313"/>
      <c r="RHM34" s="313"/>
      <c r="RHN34" s="313"/>
      <c r="RHO34" s="313"/>
      <c r="RHP34" s="313"/>
      <c r="RHQ34" s="313"/>
      <c r="RHR34" s="313"/>
      <c r="RHS34" s="313"/>
      <c r="RHT34" s="313"/>
      <c r="RHU34" s="313"/>
      <c r="RHV34" s="313"/>
      <c r="RHW34" s="313"/>
      <c r="RHX34" s="313"/>
      <c r="RHY34" s="313"/>
      <c r="RHZ34" s="313"/>
      <c r="RIA34" s="313"/>
      <c r="RIB34" s="313"/>
      <c r="RIC34" s="313"/>
      <c r="RID34" s="313"/>
      <c r="RIE34" s="313"/>
      <c r="RIF34" s="313"/>
      <c r="RIG34" s="313"/>
      <c r="RIH34" s="313"/>
      <c r="RII34" s="313"/>
      <c r="RIJ34" s="313"/>
      <c r="RIK34" s="313"/>
      <c r="RIL34" s="313"/>
      <c r="RIM34" s="313"/>
      <c r="RIN34" s="313"/>
      <c r="RIO34" s="313"/>
      <c r="RIP34" s="313"/>
      <c r="RIQ34" s="313"/>
      <c r="RIR34" s="313"/>
      <c r="RIS34" s="313"/>
      <c r="RIT34" s="313"/>
      <c r="RIU34" s="313"/>
      <c r="RIV34" s="313"/>
      <c r="RIW34" s="313"/>
      <c r="RIX34" s="313"/>
      <c r="RIY34" s="313"/>
      <c r="RIZ34" s="313"/>
      <c r="RJA34" s="313"/>
      <c r="RJB34" s="313"/>
      <c r="RJC34" s="313"/>
      <c r="RJD34" s="313"/>
      <c r="RJE34" s="313"/>
      <c r="RJF34" s="313"/>
      <c r="RJG34" s="313"/>
      <c r="RJH34" s="313"/>
      <c r="RJI34" s="313"/>
      <c r="RJJ34" s="313"/>
      <c r="RJK34" s="313"/>
      <c r="RJL34" s="313"/>
      <c r="RJM34" s="313"/>
      <c r="RJN34" s="313"/>
      <c r="RJO34" s="313"/>
      <c r="RJP34" s="313"/>
      <c r="RJQ34" s="313"/>
      <c r="RJR34" s="313"/>
      <c r="RJS34" s="313"/>
      <c r="RJT34" s="313"/>
      <c r="RJU34" s="313"/>
      <c r="RJV34" s="313"/>
      <c r="RJW34" s="313"/>
      <c r="RJX34" s="313"/>
      <c r="RJY34" s="313"/>
      <c r="RJZ34" s="313"/>
      <c r="RKA34" s="313"/>
      <c r="RKB34" s="313"/>
      <c r="RKC34" s="313"/>
      <c r="RKD34" s="313"/>
      <c r="RKE34" s="313"/>
      <c r="RKF34" s="313"/>
      <c r="RKG34" s="313"/>
      <c r="RKH34" s="313"/>
      <c r="RKI34" s="313"/>
      <c r="RKJ34" s="313"/>
      <c r="RKK34" s="313"/>
      <c r="RKL34" s="313"/>
      <c r="RKM34" s="313"/>
      <c r="RKN34" s="313"/>
      <c r="RKO34" s="313"/>
      <c r="RKP34" s="313"/>
      <c r="RKQ34" s="313"/>
      <c r="RKR34" s="313"/>
      <c r="RKS34" s="313"/>
      <c r="RKT34" s="313"/>
      <c r="RKU34" s="313"/>
      <c r="RKV34" s="313"/>
      <c r="RKW34" s="313"/>
      <c r="RKX34" s="313"/>
      <c r="RKY34" s="313"/>
      <c r="RKZ34" s="313"/>
      <c r="RLA34" s="313"/>
      <c r="RLB34" s="313"/>
      <c r="RLC34" s="313"/>
      <c r="RLD34" s="313"/>
      <c r="RLE34" s="313"/>
      <c r="RLF34" s="313"/>
      <c r="RLG34" s="313"/>
      <c r="RLH34" s="313"/>
      <c r="RLI34" s="313"/>
      <c r="RLJ34" s="313"/>
      <c r="RLK34" s="313"/>
      <c r="RLL34" s="313"/>
      <c r="RLM34" s="313"/>
      <c r="RLN34" s="313"/>
      <c r="RLO34" s="313"/>
      <c r="RLP34" s="313"/>
      <c r="RLQ34" s="313"/>
      <c r="RLR34" s="313"/>
      <c r="RLS34" s="313"/>
      <c r="RLT34" s="313"/>
      <c r="RLU34" s="313"/>
      <c r="RLV34" s="313"/>
      <c r="RLW34" s="313"/>
      <c r="RLX34" s="313"/>
      <c r="RLY34" s="313"/>
      <c r="RLZ34" s="313"/>
      <c r="RMA34" s="313"/>
      <c r="RMB34" s="313"/>
      <c r="RMC34" s="313"/>
      <c r="RMD34" s="313"/>
      <c r="RME34" s="313"/>
      <c r="RMF34" s="313"/>
      <c r="RMG34" s="313"/>
      <c r="RMH34" s="313"/>
      <c r="RMI34" s="313"/>
      <c r="RMJ34" s="313"/>
      <c r="RMK34" s="313"/>
      <c r="RML34" s="313"/>
      <c r="RMM34" s="313"/>
      <c r="RMN34" s="313"/>
      <c r="RMO34" s="313"/>
      <c r="RMP34" s="313"/>
      <c r="RMQ34" s="313"/>
      <c r="RMR34" s="313"/>
      <c r="RMS34" s="313"/>
      <c r="RMT34" s="313"/>
      <c r="RMU34" s="313"/>
      <c r="RMV34" s="313"/>
      <c r="RMW34" s="313"/>
      <c r="RMX34" s="313"/>
      <c r="RMY34" s="313"/>
      <c r="RMZ34" s="313"/>
      <c r="RNA34" s="313"/>
      <c r="RNB34" s="313"/>
      <c r="RNC34" s="313"/>
      <c r="RND34" s="313"/>
      <c r="RNE34" s="313"/>
      <c r="RNF34" s="313"/>
      <c r="RNG34" s="313"/>
      <c r="RNH34" s="313"/>
      <c r="RNI34" s="313"/>
      <c r="RNJ34" s="313"/>
      <c r="RNK34" s="313"/>
      <c r="RNL34" s="313"/>
      <c r="RNM34" s="313"/>
      <c r="RNN34" s="313"/>
      <c r="RNO34" s="313"/>
      <c r="RNP34" s="313"/>
      <c r="RNQ34" s="313"/>
      <c r="RNR34" s="313"/>
      <c r="RNS34" s="313"/>
      <c r="RNT34" s="313"/>
      <c r="RNU34" s="313"/>
      <c r="RNV34" s="313"/>
      <c r="RNW34" s="313"/>
      <c r="RNX34" s="313"/>
      <c r="RNY34" s="313"/>
      <c r="RNZ34" s="313"/>
      <c r="ROA34" s="313"/>
      <c r="ROB34" s="313"/>
      <c r="ROC34" s="313"/>
      <c r="ROD34" s="313"/>
      <c r="ROE34" s="313"/>
      <c r="ROF34" s="313"/>
      <c r="ROG34" s="313"/>
      <c r="ROH34" s="313"/>
      <c r="ROI34" s="313"/>
      <c r="ROJ34" s="313"/>
      <c r="ROK34" s="313"/>
      <c r="ROL34" s="313"/>
      <c r="ROM34" s="313"/>
      <c r="RON34" s="313"/>
      <c r="ROO34" s="313"/>
      <c r="ROP34" s="313"/>
      <c r="ROQ34" s="313"/>
      <c r="ROR34" s="313"/>
      <c r="ROS34" s="313"/>
      <c r="ROT34" s="313"/>
      <c r="ROU34" s="313"/>
      <c r="ROV34" s="313"/>
      <c r="ROW34" s="313"/>
      <c r="ROX34" s="313"/>
      <c r="ROY34" s="313"/>
      <c r="ROZ34" s="313"/>
      <c r="RPA34" s="313"/>
      <c r="RPB34" s="313"/>
      <c r="RPC34" s="313"/>
      <c r="RPD34" s="313"/>
      <c r="RPE34" s="313"/>
      <c r="RPF34" s="313"/>
      <c r="RPG34" s="313"/>
      <c r="RPH34" s="313"/>
      <c r="RPI34" s="313"/>
      <c r="RPJ34" s="313"/>
      <c r="RPK34" s="313"/>
      <c r="RPL34" s="313"/>
      <c r="RPM34" s="313"/>
      <c r="RPN34" s="313"/>
      <c r="RPO34" s="313"/>
      <c r="RPP34" s="313"/>
      <c r="RPQ34" s="313"/>
      <c r="RPR34" s="313"/>
      <c r="RPS34" s="313"/>
      <c r="RPT34" s="313"/>
      <c r="RPU34" s="313"/>
      <c r="RPV34" s="313"/>
      <c r="RPW34" s="313"/>
      <c r="RPX34" s="313"/>
      <c r="RPY34" s="313"/>
      <c r="RPZ34" s="313"/>
      <c r="RQA34" s="313"/>
      <c r="RQB34" s="313"/>
      <c r="RQC34" s="313"/>
      <c r="RQD34" s="313"/>
      <c r="RQE34" s="313"/>
      <c r="RQF34" s="313"/>
      <c r="RQG34" s="313"/>
      <c r="RQH34" s="313"/>
      <c r="RQI34" s="313"/>
      <c r="RQJ34" s="313"/>
      <c r="RQK34" s="313"/>
      <c r="RQL34" s="313"/>
      <c r="RQM34" s="313"/>
      <c r="RQN34" s="313"/>
      <c r="RQO34" s="313"/>
      <c r="RQP34" s="313"/>
      <c r="RQQ34" s="313"/>
      <c r="RQR34" s="313"/>
      <c r="RQS34" s="313"/>
      <c r="RQT34" s="313"/>
      <c r="RQU34" s="313"/>
      <c r="RQV34" s="313"/>
      <c r="RQW34" s="313"/>
      <c r="RQX34" s="313"/>
      <c r="RQY34" s="313"/>
      <c r="RQZ34" s="313"/>
      <c r="RRA34" s="313"/>
      <c r="RRB34" s="313"/>
      <c r="RRC34" s="313"/>
      <c r="RRD34" s="313"/>
      <c r="RRE34" s="313"/>
      <c r="RRF34" s="313"/>
      <c r="RRG34" s="313"/>
      <c r="RRH34" s="313"/>
      <c r="RRI34" s="313"/>
      <c r="RRJ34" s="313"/>
      <c r="RRK34" s="313"/>
      <c r="RRL34" s="313"/>
      <c r="RRM34" s="313"/>
      <c r="RRN34" s="313"/>
      <c r="RRO34" s="313"/>
      <c r="RRP34" s="313"/>
      <c r="RRQ34" s="313"/>
      <c r="RRR34" s="313"/>
      <c r="RRS34" s="313"/>
      <c r="RRT34" s="313"/>
      <c r="RRU34" s="313"/>
      <c r="RRV34" s="313"/>
      <c r="RRW34" s="313"/>
      <c r="RRX34" s="313"/>
      <c r="RRY34" s="313"/>
      <c r="RRZ34" s="313"/>
      <c r="RSA34" s="313"/>
      <c r="RSB34" s="313"/>
      <c r="RSC34" s="313"/>
      <c r="RSD34" s="313"/>
      <c r="RSE34" s="313"/>
      <c r="RSF34" s="313"/>
      <c r="RSG34" s="313"/>
      <c r="RSH34" s="313"/>
      <c r="RSI34" s="313"/>
      <c r="RSJ34" s="313"/>
      <c r="RSK34" s="313"/>
      <c r="RSL34" s="313"/>
      <c r="RSM34" s="313"/>
      <c r="RSN34" s="313"/>
      <c r="RSO34" s="313"/>
      <c r="RSP34" s="313"/>
      <c r="RSQ34" s="313"/>
      <c r="RSR34" s="313"/>
      <c r="RSS34" s="313"/>
      <c r="RST34" s="313"/>
      <c r="RSU34" s="313"/>
      <c r="RSV34" s="313"/>
      <c r="RSW34" s="313"/>
      <c r="RSX34" s="313"/>
      <c r="RSY34" s="313"/>
      <c r="RSZ34" s="313"/>
      <c r="RTA34" s="313"/>
      <c r="RTB34" s="313"/>
      <c r="RTC34" s="313"/>
      <c r="RTD34" s="313"/>
      <c r="RTE34" s="313"/>
      <c r="RTF34" s="313"/>
      <c r="RTG34" s="313"/>
      <c r="RTH34" s="313"/>
      <c r="RTI34" s="313"/>
      <c r="RTJ34" s="313"/>
      <c r="RTK34" s="313"/>
      <c r="RTL34" s="313"/>
      <c r="RTM34" s="313"/>
      <c r="RTN34" s="313"/>
      <c r="RTO34" s="313"/>
      <c r="RTP34" s="313"/>
      <c r="RTQ34" s="313"/>
      <c r="RTR34" s="313"/>
      <c r="RTS34" s="313"/>
      <c r="RTT34" s="313"/>
      <c r="RTU34" s="313"/>
      <c r="RTV34" s="313"/>
      <c r="RTW34" s="313"/>
      <c r="RTX34" s="313"/>
      <c r="RTY34" s="313"/>
      <c r="RTZ34" s="313"/>
      <c r="RUA34" s="313"/>
      <c r="RUB34" s="313"/>
      <c r="RUC34" s="313"/>
      <c r="RUD34" s="313"/>
      <c r="RUE34" s="313"/>
      <c r="RUF34" s="313"/>
      <c r="RUG34" s="313"/>
      <c r="RUH34" s="313"/>
      <c r="RUI34" s="313"/>
      <c r="RUJ34" s="313"/>
      <c r="RUK34" s="313"/>
      <c r="RUL34" s="313"/>
      <c r="RUM34" s="313"/>
      <c r="RUN34" s="313"/>
      <c r="RUO34" s="313"/>
      <c r="RUP34" s="313"/>
      <c r="RUQ34" s="313"/>
      <c r="RUR34" s="313"/>
      <c r="RUS34" s="313"/>
      <c r="RUT34" s="313"/>
      <c r="RUU34" s="313"/>
      <c r="RUV34" s="313"/>
      <c r="RUW34" s="313"/>
      <c r="RUX34" s="313"/>
      <c r="RUY34" s="313"/>
      <c r="RUZ34" s="313"/>
      <c r="RVA34" s="313"/>
      <c r="RVB34" s="313"/>
      <c r="RVC34" s="313"/>
      <c r="RVD34" s="313"/>
      <c r="RVE34" s="313"/>
      <c r="RVF34" s="313"/>
      <c r="RVG34" s="313"/>
      <c r="RVH34" s="313"/>
      <c r="RVI34" s="313"/>
      <c r="RVJ34" s="313"/>
      <c r="RVK34" s="313"/>
      <c r="RVL34" s="313"/>
      <c r="RVM34" s="313"/>
      <c r="RVN34" s="313"/>
      <c r="RVO34" s="313"/>
      <c r="RVP34" s="313"/>
      <c r="RVQ34" s="313"/>
      <c r="RVR34" s="313"/>
      <c r="RVS34" s="313"/>
      <c r="RVT34" s="313"/>
      <c r="RVU34" s="313"/>
      <c r="RVV34" s="313"/>
      <c r="RVW34" s="313"/>
      <c r="RVX34" s="313"/>
      <c r="RVY34" s="313"/>
      <c r="RVZ34" s="313"/>
      <c r="RWA34" s="313"/>
      <c r="RWB34" s="313"/>
      <c r="RWC34" s="313"/>
      <c r="RWD34" s="313"/>
      <c r="RWE34" s="313"/>
      <c r="RWF34" s="313"/>
      <c r="RWG34" s="313"/>
      <c r="RWH34" s="313"/>
      <c r="RWI34" s="313"/>
      <c r="RWJ34" s="313"/>
      <c r="RWK34" s="313"/>
      <c r="RWL34" s="313"/>
      <c r="RWM34" s="313"/>
      <c r="RWN34" s="313"/>
      <c r="RWO34" s="313"/>
      <c r="RWP34" s="313"/>
      <c r="RWQ34" s="313"/>
      <c r="RWR34" s="313"/>
      <c r="RWS34" s="313"/>
      <c r="RWT34" s="313"/>
      <c r="RWU34" s="313"/>
      <c r="RWV34" s="313"/>
      <c r="RWW34" s="313"/>
      <c r="RWX34" s="313"/>
      <c r="RWY34" s="313"/>
      <c r="RWZ34" s="313"/>
      <c r="RXA34" s="313"/>
      <c r="RXB34" s="313"/>
      <c r="RXC34" s="313"/>
      <c r="RXD34" s="313"/>
      <c r="RXE34" s="313"/>
      <c r="RXF34" s="313"/>
      <c r="RXG34" s="313"/>
      <c r="RXH34" s="313"/>
      <c r="RXI34" s="313"/>
      <c r="RXJ34" s="313"/>
      <c r="RXK34" s="313"/>
      <c r="RXL34" s="313"/>
      <c r="RXM34" s="313"/>
      <c r="RXN34" s="313"/>
      <c r="RXO34" s="313"/>
      <c r="RXP34" s="313"/>
      <c r="RXQ34" s="313"/>
      <c r="RXR34" s="313"/>
      <c r="RXS34" s="313"/>
      <c r="RXT34" s="313"/>
      <c r="RXU34" s="313"/>
      <c r="RXV34" s="313"/>
      <c r="RXW34" s="313"/>
      <c r="RXX34" s="313"/>
      <c r="RXY34" s="313"/>
      <c r="RXZ34" s="313"/>
      <c r="RYA34" s="313"/>
      <c r="RYB34" s="313"/>
      <c r="RYC34" s="313"/>
      <c r="RYD34" s="313"/>
      <c r="RYE34" s="313"/>
      <c r="RYF34" s="313"/>
      <c r="RYG34" s="313"/>
      <c r="RYH34" s="313"/>
      <c r="RYI34" s="313"/>
      <c r="RYJ34" s="313"/>
      <c r="RYK34" s="313"/>
      <c r="RYL34" s="313"/>
      <c r="RYM34" s="313"/>
      <c r="RYN34" s="313"/>
      <c r="RYO34" s="313"/>
      <c r="RYP34" s="313"/>
      <c r="RYQ34" s="313"/>
      <c r="RYR34" s="313"/>
      <c r="RYS34" s="313"/>
      <c r="RYT34" s="313"/>
      <c r="RYU34" s="313"/>
      <c r="RYV34" s="313"/>
      <c r="RYW34" s="313"/>
      <c r="RYX34" s="313"/>
      <c r="RYY34" s="313"/>
      <c r="RYZ34" s="313"/>
      <c r="RZA34" s="313"/>
      <c r="RZB34" s="313"/>
      <c r="RZC34" s="313"/>
      <c r="RZD34" s="313"/>
      <c r="RZE34" s="313"/>
      <c r="RZF34" s="313"/>
      <c r="RZG34" s="313"/>
      <c r="RZH34" s="313"/>
      <c r="RZI34" s="313"/>
      <c r="RZJ34" s="313"/>
      <c r="RZK34" s="313"/>
      <c r="RZL34" s="313"/>
      <c r="RZM34" s="313"/>
      <c r="RZN34" s="313"/>
      <c r="RZO34" s="313"/>
      <c r="RZP34" s="313"/>
      <c r="RZQ34" s="313"/>
      <c r="RZR34" s="313"/>
      <c r="RZS34" s="313"/>
      <c r="RZT34" s="313"/>
      <c r="RZU34" s="313"/>
      <c r="RZV34" s="313"/>
      <c r="RZW34" s="313"/>
      <c r="RZX34" s="313"/>
      <c r="RZY34" s="313"/>
      <c r="RZZ34" s="313"/>
      <c r="SAA34" s="313"/>
      <c r="SAB34" s="313"/>
      <c r="SAC34" s="313"/>
      <c r="SAD34" s="313"/>
      <c r="SAE34" s="313"/>
      <c r="SAF34" s="313"/>
      <c r="SAG34" s="313"/>
      <c r="SAH34" s="313"/>
      <c r="SAI34" s="313"/>
      <c r="SAJ34" s="313"/>
      <c r="SAK34" s="313"/>
      <c r="SAL34" s="313"/>
      <c r="SAM34" s="313"/>
      <c r="SAN34" s="313"/>
      <c r="SAO34" s="313"/>
      <c r="SAP34" s="313"/>
      <c r="SAQ34" s="313"/>
      <c r="SAR34" s="313"/>
      <c r="SAS34" s="313"/>
      <c r="SAT34" s="313"/>
      <c r="SAU34" s="313"/>
      <c r="SAV34" s="313"/>
      <c r="SAW34" s="313"/>
      <c r="SAX34" s="313"/>
      <c r="SAY34" s="313"/>
      <c r="SAZ34" s="313"/>
      <c r="SBA34" s="313"/>
      <c r="SBB34" s="313"/>
      <c r="SBC34" s="313"/>
      <c r="SBD34" s="313"/>
      <c r="SBE34" s="313"/>
      <c r="SBF34" s="313"/>
      <c r="SBG34" s="313"/>
      <c r="SBH34" s="313"/>
      <c r="SBI34" s="313"/>
      <c r="SBJ34" s="313"/>
      <c r="SBK34" s="313"/>
      <c r="SBL34" s="313"/>
      <c r="SBM34" s="313"/>
      <c r="SBN34" s="313"/>
      <c r="SBO34" s="313"/>
      <c r="SBP34" s="313"/>
      <c r="SBQ34" s="313"/>
      <c r="SBR34" s="313"/>
      <c r="SBS34" s="313"/>
      <c r="SBT34" s="313"/>
      <c r="SBU34" s="313"/>
      <c r="SBV34" s="313"/>
      <c r="SBW34" s="313"/>
      <c r="SBX34" s="313"/>
      <c r="SBY34" s="313"/>
      <c r="SBZ34" s="313"/>
      <c r="SCA34" s="313"/>
      <c r="SCB34" s="313"/>
      <c r="SCC34" s="313"/>
      <c r="SCD34" s="313"/>
      <c r="SCE34" s="313"/>
      <c r="SCF34" s="313"/>
      <c r="SCG34" s="313"/>
      <c r="SCH34" s="313"/>
      <c r="SCI34" s="313"/>
      <c r="SCJ34" s="313"/>
      <c r="SCK34" s="313"/>
      <c r="SCL34" s="313"/>
      <c r="SCM34" s="313"/>
      <c r="SCN34" s="313"/>
      <c r="SCO34" s="313"/>
      <c r="SCP34" s="313"/>
      <c r="SCQ34" s="313"/>
      <c r="SCR34" s="313"/>
      <c r="SCS34" s="313"/>
      <c r="SCT34" s="313"/>
      <c r="SCU34" s="313"/>
      <c r="SCV34" s="313"/>
      <c r="SCW34" s="313"/>
      <c r="SCX34" s="313"/>
      <c r="SCY34" s="313"/>
      <c r="SCZ34" s="313"/>
      <c r="SDA34" s="313"/>
      <c r="SDB34" s="313"/>
      <c r="SDC34" s="313"/>
      <c r="SDD34" s="313"/>
      <c r="SDE34" s="313"/>
      <c r="SDF34" s="313"/>
      <c r="SDG34" s="313"/>
      <c r="SDH34" s="313"/>
      <c r="SDI34" s="313"/>
      <c r="SDJ34" s="313"/>
      <c r="SDK34" s="313"/>
      <c r="SDL34" s="313"/>
      <c r="SDM34" s="313"/>
      <c r="SDN34" s="313"/>
      <c r="SDO34" s="313"/>
      <c r="SDP34" s="313"/>
      <c r="SDQ34" s="313"/>
      <c r="SDR34" s="313"/>
      <c r="SDS34" s="313"/>
      <c r="SDT34" s="313"/>
      <c r="SDU34" s="313"/>
      <c r="SDV34" s="313"/>
      <c r="SDW34" s="313"/>
      <c r="SDX34" s="313"/>
      <c r="SDY34" s="313"/>
      <c r="SDZ34" s="313"/>
      <c r="SEA34" s="313"/>
      <c r="SEB34" s="313"/>
      <c r="SEC34" s="313"/>
      <c r="SED34" s="313"/>
      <c r="SEE34" s="313"/>
      <c r="SEF34" s="313"/>
      <c r="SEG34" s="313"/>
      <c r="SEH34" s="313"/>
      <c r="SEI34" s="313"/>
      <c r="SEJ34" s="313"/>
      <c r="SEK34" s="313"/>
      <c r="SEL34" s="313"/>
      <c r="SEM34" s="313"/>
      <c r="SEN34" s="313"/>
      <c r="SEO34" s="313"/>
      <c r="SEP34" s="313"/>
      <c r="SEQ34" s="313"/>
      <c r="SER34" s="313"/>
      <c r="SES34" s="313"/>
      <c r="SET34" s="313"/>
      <c r="SEU34" s="313"/>
      <c r="SEV34" s="313"/>
      <c r="SEW34" s="313"/>
      <c r="SEX34" s="313"/>
      <c r="SEY34" s="313"/>
      <c r="SEZ34" s="313"/>
      <c r="SFA34" s="313"/>
      <c r="SFB34" s="313"/>
      <c r="SFC34" s="313"/>
      <c r="SFD34" s="313"/>
      <c r="SFE34" s="313"/>
      <c r="SFF34" s="313"/>
      <c r="SFG34" s="313"/>
      <c r="SFH34" s="313"/>
      <c r="SFI34" s="313"/>
      <c r="SFJ34" s="313"/>
      <c r="SFK34" s="313"/>
      <c r="SFL34" s="313"/>
      <c r="SFM34" s="313"/>
      <c r="SFN34" s="313"/>
      <c r="SFO34" s="313"/>
      <c r="SFP34" s="313"/>
      <c r="SFQ34" s="313"/>
      <c r="SFR34" s="313"/>
      <c r="SFS34" s="313"/>
      <c r="SFT34" s="313"/>
      <c r="SFU34" s="313"/>
      <c r="SFV34" s="313"/>
      <c r="SFW34" s="313"/>
      <c r="SFX34" s="313"/>
      <c r="SFY34" s="313"/>
      <c r="SFZ34" s="313"/>
      <c r="SGA34" s="313"/>
      <c r="SGB34" s="313"/>
      <c r="SGC34" s="313"/>
      <c r="SGD34" s="313"/>
      <c r="SGE34" s="313"/>
      <c r="SGF34" s="313"/>
      <c r="SGG34" s="313"/>
      <c r="SGH34" s="313"/>
      <c r="SGI34" s="313"/>
      <c r="SGJ34" s="313"/>
      <c r="SGK34" s="313"/>
      <c r="SGL34" s="313"/>
      <c r="SGM34" s="313"/>
      <c r="SGN34" s="313"/>
      <c r="SGO34" s="313"/>
      <c r="SGP34" s="313"/>
      <c r="SGQ34" s="313"/>
      <c r="SGR34" s="313"/>
      <c r="SGS34" s="313"/>
      <c r="SGT34" s="313"/>
      <c r="SGU34" s="313"/>
      <c r="SGV34" s="313"/>
      <c r="SGW34" s="313"/>
      <c r="SGX34" s="313"/>
      <c r="SGY34" s="313"/>
      <c r="SGZ34" s="313"/>
      <c r="SHA34" s="313"/>
      <c r="SHB34" s="313"/>
      <c r="SHC34" s="313"/>
      <c r="SHD34" s="313"/>
      <c r="SHE34" s="313"/>
      <c r="SHF34" s="313"/>
      <c r="SHG34" s="313"/>
      <c r="SHH34" s="313"/>
      <c r="SHI34" s="313"/>
      <c r="SHJ34" s="313"/>
      <c r="SHK34" s="313"/>
      <c r="SHL34" s="313"/>
      <c r="SHM34" s="313"/>
      <c r="SHN34" s="313"/>
      <c r="SHO34" s="313"/>
      <c r="SHP34" s="313"/>
      <c r="SHQ34" s="313"/>
      <c r="SHR34" s="313"/>
      <c r="SHS34" s="313"/>
      <c r="SHT34" s="313"/>
      <c r="SHU34" s="313"/>
      <c r="SHV34" s="313"/>
      <c r="SHW34" s="313"/>
      <c r="SHX34" s="313"/>
      <c r="SHY34" s="313"/>
      <c r="SHZ34" s="313"/>
      <c r="SIA34" s="313"/>
      <c r="SIB34" s="313"/>
      <c r="SIC34" s="313"/>
      <c r="SID34" s="313"/>
      <c r="SIE34" s="313"/>
      <c r="SIF34" s="313"/>
      <c r="SIG34" s="313"/>
      <c r="SIH34" s="313"/>
      <c r="SII34" s="313"/>
      <c r="SIJ34" s="313"/>
      <c r="SIK34" s="313"/>
      <c r="SIL34" s="313"/>
      <c r="SIM34" s="313"/>
      <c r="SIN34" s="313"/>
      <c r="SIO34" s="313"/>
      <c r="SIP34" s="313"/>
      <c r="SIQ34" s="313"/>
      <c r="SIR34" s="313"/>
      <c r="SIS34" s="313"/>
      <c r="SIT34" s="313"/>
      <c r="SIU34" s="313"/>
      <c r="SIV34" s="313"/>
      <c r="SIW34" s="313"/>
      <c r="SIX34" s="313"/>
      <c r="SIY34" s="313"/>
      <c r="SIZ34" s="313"/>
      <c r="SJA34" s="313"/>
      <c r="SJB34" s="313"/>
      <c r="SJC34" s="313"/>
      <c r="SJD34" s="313"/>
      <c r="SJE34" s="313"/>
      <c r="SJF34" s="313"/>
      <c r="SJG34" s="313"/>
      <c r="SJH34" s="313"/>
      <c r="SJI34" s="313"/>
      <c r="SJJ34" s="313"/>
      <c r="SJK34" s="313"/>
      <c r="SJL34" s="313"/>
      <c r="SJM34" s="313"/>
      <c r="SJN34" s="313"/>
      <c r="SJO34" s="313"/>
      <c r="SJP34" s="313"/>
      <c r="SJQ34" s="313"/>
      <c r="SJR34" s="313"/>
      <c r="SJS34" s="313"/>
      <c r="SJT34" s="313"/>
      <c r="SJU34" s="313"/>
      <c r="SJV34" s="313"/>
      <c r="SJW34" s="313"/>
      <c r="SJX34" s="313"/>
      <c r="SJY34" s="313"/>
      <c r="SJZ34" s="313"/>
      <c r="SKA34" s="313"/>
      <c r="SKB34" s="313"/>
      <c r="SKC34" s="313"/>
      <c r="SKD34" s="313"/>
      <c r="SKE34" s="313"/>
      <c r="SKF34" s="313"/>
      <c r="SKG34" s="313"/>
      <c r="SKH34" s="313"/>
      <c r="SKI34" s="313"/>
      <c r="SKJ34" s="313"/>
      <c r="SKK34" s="313"/>
      <c r="SKL34" s="313"/>
      <c r="SKM34" s="313"/>
      <c r="SKN34" s="313"/>
      <c r="SKO34" s="313"/>
      <c r="SKP34" s="313"/>
      <c r="SKQ34" s="313"/>
      <c r="SKR34" s="313"/>
      <c r="SKS34" s="313"/>
      <c r="SKT34" s="313"/>
      <c r="SKU34" s="313"/>
      <c r="SKV34" s="313"/>
      <c r="SKW34" s="313"/>
      <c r="SKX34" s="313"/>
      <c r="SKY34" s="313"/>
      <c r="SKZ34" s="313"/>
      <c r="SLA34" s="313"/>
      <c r="SLB34" s="313"/>
      <c r="SLC34" s="313"/>
      <c r="SLD34" s="313"/>
      <c r="SLE34" s="313"/>
      <c r="SLF34" s="313"/>
      <c r="SLG34" s="313"/>
      <c r="SLH34" s="313"/>
      <c r="SLI34" s="313"/>
      <c r="SLJ34" s="313"/>
      <c r="SLK34" s="313"/>
      <c r="SLL34" s="313"/>
      <c r="SLM34" s="313"/>
      <c r="SLN34" s="313"/>
      <c r="SLO34" s="313"/>
      <c r="SLP34" s="313"/>
      <c r="SLQ34" s="313"/>
      <c r="SLR34" s="313"/>
      <c r="SLS34" s="313"/>
      <c r="SLT34" s="313"/>
      <c r="SLU34" s="313"/>
      <c r="SLV34" s="313"/>
      <c r="SLW34" s="313"/>
      <c r="SLX34" s="313"/>
      <c r="SLY34" s="313"/>
      <c r="SLZ34" s="313"/>
      <c r="SMA34" s="313"/>
      <c r="SMB34" s="313"/>
      <c r="SMC34" s="313"/>
      <c r="SMD34" s="313"/>
      <c r="SME34" s="313"/>
      <c r="SMF34" s="313"/>
      <c r="SMG34" s="313"/>
      <c r="SMH34" s="313"/>
      <c r="SMI34" s="313"/>
      <c r="SMJ34" s="313"/>
      <c r="SMK34" s="313"/>
      <c r="SML34" s="313"/>
      <c r="SMM34" s="313"/>
      <c r="SMN34" s="313"/>
      <c r="SMO34" s="313"/>
      <c r="SMP34" s="313"/>
      <c r="SMQ34" s="313"/>
      <c r="SMR34" s="313"/>
      <c r="SMS34" s="313"/>
      <c r="SMT34" s="313"/>
      <c r="SMU34" s="313"/>
      <c r="SMV34" s="313"/>
      <c r="SMW34" s="313"/>
      <c r="SMX34" s="313"/>
      <c r="SMY34" s="313"/>
      <c r="SMZ34" s="313"/>
      <c r="SNA34" s="313"/>
      <c r="SNB34" s="313"/>
      <c r="SNC34" s="313"/>
      <c r="SND34" s="313"/>
      <c r="SNE34" s="313"/>
      <c r="SNF34" s="313"/>
      <c r="SNG34" s="313"/>
      <c r="SNH34" s="313"/>
      <c r="SNI34" s="313"/>
      <c r="SNJ34" s="313"/>
      <c r="SNK34" s="313"/>
      <c r="SNL34" s="313"/>
      <c r="SNM34" s="313"/>
      <c r="SNN34" s="313"/>
      <c r="SNO34" s="313"/>
      <c r="SNP34" s="313"/>
      <c r="SNQ34" s="313"/>
      <c r="SNR34" s="313"/>
      <c r="SNS34" s="313"/>
      <c r="SNT34" s="313"/>
      <c r="SNU34" s="313"/>
      <c r="SNV34" s="313"/>
      <c r="SNW34" s="313"/>
      <c r="SNX34" s="313"/>
      <c r="SNY34" s="313"/>
      <c r="SNZ34" s="313"/>
      <c r="SOA34" s="313"/>
      <c r="SOB34" s="313"/>
      <c r="SOC34" s="313"/>
      <c r="SOD34" s="313"/>
      <c r="SOE34" s="313"/>
      <c r="SOF34" s="313"/>
      <c r="SOG34" s="313"/>
      <c r="SOH34" s="313"/>
      <c r="SOI34" s="313"/>
      <c r="SOJ34" s="313"/>
      <c r="SOK34" s="313"/>
      <c r="SOL34" s="313"/>
      <c r="SOM34" s="313"/>
      <c r="SON34" s="313"/>
      <c r="SOO34" s="313"/>
      <c r="SOP34" s="313"/>
      <c r="SOQ34" s="313"/>
      <c r="SOR34" s="313"/>
      <c r="SOS34" s="313"/>
      <c r="SOT34" s="313"/>
      <c r="SOU34" s="313"/>
      <c r="SOV34" s="313"/>
      <c r="SOW34" s="313"/>
      <c r="SOX34" s="313"/>
      <c r="SOY34" s="313"/>
      <c r="SOZ34" s="313"/>
      <c r="SPA34" s="313"/>
      <c r="SPB34" s="313"/>
      <c r="SPC34" s="313"/>
      <c r="SPD34" s="313"/>
      <c r="SPE34" s="313"/>
      <c r="SPF34" s="313"/>
      <c r="SPG34" s="313"/>
      <c r="SPH34" s="313"/>
      <c r="SPI34" s="313"/>
      <c r="SPJ34" s="313"/>
      <c r="SPK34" s="313"/>
      <c r="SPL34" s="313"/>
      <c r="SPM34" s="313"/>
      <c r="SPN34" s="313"/>
      <c r="SPO34" s="313"/>
      <c r="SPP34" s="313"/>
      <c r="SPQ34" s="313"/>
      <c r="SPR34" s="313"/>
      <c r="SPS34" s="313"/>
      <c r="SPT34" s="313"/>
      <c r="SPU34" s="313"/>
      <c r="SPV34" s="313"/>
      <c r="SPW34" s="313"/>
      <c r="SPX34" s="313"/>
      <c r="SPY34" s="313"/>
      <c r="SPZ34" s="313"/>
      <c r="SQA34" s="313"/>
      <c r="SQB34" s="313"/>
      <c r="SQC34" s="313"/>
      <c r="SQD34" s="313"/>
      <c r="SQE34" s="313"/>
      <c r="SQF34" s="313"/>
      <c r="SQG34" s="313"/>
      <c r="SQH34" s="313"/>
      <c r="SQI34" s="313"/>
      <c r="SQJ34" s="313"/>
      <c r="SQK34" s="313"/>
      <c r="SQL34" s="313"/>
      <c r="SQM34" s="313"/>
      <c r="SQN34" s="313"/>
      <c r="SQO34" s="313"/>
      <c r="SQP34" s="313"/>
      <c r="SQQ34" s="313"/>
      <c r="SQR34" s="313"/>
      <c r="SQS34" s="313"/>
      <c r="SQT34" s="313"/>
      <c r="SQU34" s="313"/>
      <c r="SQV34" s="313"/>
      <c r="SQW34" s="313"/>
      <c r="SQX34" s="313"/>
      <c r="SQY34" s="313"/>
      <c r="SQZ34" s="313"/>
      <c r="SRA34" s="313"/>
      <c r="SRB34" s="313"/>
      <c r="SRC34" s="313"/>
      <c r="SRD34" s="313"/>
      <c r="SRE34" s="313"/>
      <c r="SRF34" s="313"/>
      <c r="SRG34" s="313"/>
      <c r="SRH34" s="313"/>
      <c r="SRI34" s="313"/>
      <c r="SRJ34" s="313"/>
      <c r="SRK34" s="313"/>
      <c r="SRL34" s="313"/>
      <c r="SRM34" s="313"/>
      <c r="SRN34" s="313"/>
      <c r="SRO34" s="313"/>
      <c r="SRP34" s="313"/>
      <c r="SRQ34" s="313"/>
      <c r="SRR34" s="313"/>
      <c r="SRS34" s="313"/>
      <c r="SRT34" s="313"/>
      <c r="SRU34" s="313"/>
      <c r="SRV34" s="313"/>
      <c r="SRW34" s="313"/>
      <c r="SRX34" s="313"/>
      <c r="SRY34" s="313"/>
      <c r="SRZ34" s="313"/>
      <c r="SSA34" s="313"/>
      <c r="SSB34" s="313"/>
      <c r="SSC34" s="313"/>
      <c r="SSD34" s="313"/>
      <c r="SSE34" s="313"/>
      <c r="SSF34" s="313"/>
      <c r="SSG34" s="313"/>
      <c r="SSH34" s="313"/>
      <c r="SSI34" s="313"/>
      <c r="SSJ34" s="313"/>
      <c r="SSK34" s="313"/>
      <c r="SSL34" s="313"/>
      <c r="SSM34" s="313"/>
      <c r="SSN34" s="313"/>
      <c r="SSO34" s="313"/>
      <c r="SSP34" s="313"/>
      <c r="SSQ34" s="313"/>
      <c r="SSR34" s="313"/>
      <c r="SSS34" s="313"/>
      <c r="SST34" s="313"/>
      <c r="SSU34" s="313"/>
      <c r="SSV34" s="313"/>
      <c r="SSW34" s="313"/>
      <c r="SSX34" s="313"/>
      <c r="SSY34" s="313"/>
      <c r="SSZ34" s="313"/>
      <c r="STA34" s="313"/>
      <c r="STB34" s="313"/>
      <c r="STC34" s="313"/>
      <c r="STD34" s="313"/>
      <c r="STE34" s="313"/>
      <c r="STF34" s="313"/>
      <c r="STG34" s="313"/>
      <c r="STH34" s="313"/>
      <c r="STI34" s="313"/>
      <c r="STJ34" s="313"/>
      <c r="STK34" s="313"/>
      <c r="STL34" s="313"/>
      <c r="STM34" s="313"/>
      <c r="STN34" s="313"/>
      <c r="STO34" s="313"/>
      <c r="STP34" s="313"/>
      <c r="STQ34" s="313"/>
      <c r="STR34" s="313"/>
      <c r="STS34" s="313"/>
      <c r="STT34" s="313"/>
      <c r="STU34" s="313"/>
      <c r="STV34" s="313"/>
      <c r="STW34" s="313"/>
      <c r="STX34" s="313"/>
      <c r="STY34" s="313"/>
      <c r="STZ34" s="313"/>
      <c r="SUA34" s="313"/>
      <c r="SUB34" s="313"/>
      <c r="SUC34" s="313"/>
      <c r="SUD34" s="313"/>
      <c r="SUE34" s="313"/>
      <c r="SUF34" s="313"/>
      <c r="SUG34" s="313"/>
      <c r="SUH34" s="313"/>
      <c r="SUI34" s="313"/>
      <c r="SUJ34" s="313"/>
      <c r="SUK34" s="313"/>
      <c r="SUL34" s="313"/>
      <c r="SUM34" s="313"/>
      <c r="SUN34" s="313"/>
      <c r="SUO34" s="313"/>
      <c r="SUP34" s="313"/>
      <c r="SUQ34" s="313"/>
      <c r="SUR34" s="313"/>
      <c r="SUS34" s="313"/>
      <c r="SUT34" s="313"/>
      <c r="SUU34" s="313"/>
      <c r="SUV34" s="313"/>
      <c r="SUW34" s="313"/>
      <c r="SUX34" s="313"/>
      <c r="SUY34" s="313"/>
      <c r="SUZ34" s="313"/>
      <c r="SVA34" s="313"/>
      <c r="SVB34" s="313"/>
      <c r="SVC34" s="313"/>
      <c r="SVD34" s="313"/>
      <c r="SVE34" s="313"/>
      <c r="SVF34" s="313"/>
      <c r="SVG34" s="313"/>
      <c r="SVH34" s="313"/>
      <c r="SVI34" s="313"/>
      <c r="SVJ34" s="313"/>
      <c r="SVK34" s="313"/>
      <c r="SVL34" s="313"/>
      <c r="SVM34" s="313"/>
      <c r="SVN34" s="313"/>
      <c r="SVO34" s="313"/>
      <c r="SVP34" s="313"/>
      <c r="SVQ34" s="313"/>
      <c r="SVR34" s="313"/>
      <c r="SVS34" s="313"/>
      <c r="SVT34" s="313"/>
      <c r="SVU34" s="313"/>
      <c r="SVV34" s="313"/>
      <c r="SVW34" s="313"/>
      <c r="SVX34" s="313"/>
      <c r="SVY34" s="313"/>
      <c r="SVZ34" s="313"/>
      <c r="SWA34" s="313"/>
      <c r="SWB34" s="313"/>
      <c r="SWC34" s="313"/>
      <c r="SWD34" s="313"/>
      <c r="SWE34" s="313"/>
      <c r="SWF34" s="313"/>
      <c r="SWG34" s="313"/>
      <c r="SWH34" s="313"/>
      <c r="SWI34" s="313"/>
      <c r="SWJ34" s="313"/>
      <c r="SWK34" s="313"/>
      <c r="SWL34" s="313"/>
      <c r="SWM34" s="313"/>
      <c r="SWN34" s="313"/>
      <c r="SWO34" s="313"/>
      <c r="SWP34" s="313"/>
      <c r="SWQ34" s="313"/>
      <c r="SWR34" s="313"/>
      <c r="SWS34" s="313"/>
      <c r="SWT34" s="313"/>
      <c r="SWU34" s="313"/>
      <c r="SWV34" s="313"/>
      <c r="SWW34" s="313"/>
      <c r="SWX34" s="313"/>
      <c r="SWY34" s="313"/>
      <c r="SWZ34" s="313"/>
      <c r="SXA34" s="313"/>
      <c r="SXB34" s="313"/>
      <c r="SXC34" s="313"/>
      <c r="SXD34" s="313"/>
      <c r="SXE34" s="313"/>
      <c r="SXF34" s="313"/>
      <c r="SXG34" s="313"/>
      <c r="SXH34" s="313"/>
      <c r="SXI34" s="313"/>
      <c r="SXJ34" s="313"/>
      <c r="SXK34" s="313"/>
      <c r="SXL34" s="313"/>
      <c r="SXM34" s="313"/>
      <c r="SXN34" s="313"/>
      <c r="SXO34" s="313"/>
      <c r="SXP34" s="313"/>
      <c r="SXQ34" s="313"/>
      <c r="SXR34" s="313"/>
      <c r="SXS34" s="313"/>
      <c r="SXT34" s="313"/>
      <c r="SXU34" s="313"/>
      <c r="SXV34" s="313"/>
      <c r="SXW34" s="313"/>
      <c r="SXX34" s="313"/>
      <c r="SXY34" s="313"/>
      <c r="SXZ34" s="313"/>
      <c r="SYA34" s="313"/>
      <c r="SYB34" s="313"/>
      <c r="SYC34" s="313"/>
      <c r="SYD34" s="313"/>
      <c r="SYE34" s="313"/>
      <c r="SYF34" s="313"/>
      <c r="SYG34" s="313"/>
      <c r="SYH34" s="313"/>
      <c r="SYI34" s="313"/>
      <c r="SYJ34" s="313"/>
      <c r="SYK34" s="313"/>
      <c r="SYL34" s="313"/>
      <c r="SYM34" s="313"/>
      <c r="SYN34" s="313"/>
      <c r="SYO34" s="313"/>
      <c r="SYP34" s="313"/>
      <c r="SYQ34" s="313"/>
      <c r="SYR34" s="313"/>
      <c r="SYS34" s="313"/>
      <c r="SYT34" s="313"/>
      <c r="SYU34" s="313"/>
      <c r="SYV34" s="313"/>
      <c r="SYW34" s="313"/>
      <c r="SYX34" s="313"/>
      <c r="SYY34" s="313"/>
      <c r="SYZ34" s="313"/>
      <c r="SZA34" s="313"/>
      <c r="SZB34" s="313"/>
      <c r="SZC34" s="313"/>
      <c r="SZD34" s="313"/>
      <c r="SZE34" s="313"/>
      <c r="SZF34" s="313"/>
      <c r="SZG34" s="313"/>
      <c r="SZH34" s="313"/>
      <c r="SZI34" s="313"/>
      <c r="SZJ34" s="313"/>
      <c r="SZK34" s="313"/>
      <c r="SZL34" s="313"/>
      <c r="SZM34" s="313"/>
      <c r="SZN34" s="313"/>
      <c r="SZO34" s="313"/>
      <c r="SZP34" s="313"/>
      <c r="SZQ34" s="313"/>
      <c r="SZR34" s="313"/>
      <c r="SZS34" s="313"/>
      <c r="SZT34" s="313"/>
      <c r="SZU34" s="313"/>
      <c r="SZV34" s="313"/>
      <c r="SZW34" s="313"/>
      <c r="SZX34" s="313"/>
      <c r="SZY34" s="313"/>
      <c r="SZZ34" s="313"/>
      <c r="TAA34" s="313"/>
      <c r="TAB34" s="313"/>
      <c r="TAC34" s="313"/>
      <c r="TAD34" s="313"/>
      <c r="TAE34" s="313"/>
      <c r="TAF34" s="313"/>
      <c r="TAG34" s="313"/>
      <c r="TAH34" s="313"/>
      <c r="TAI34" s="313"/>
      <c r="TAJ34" s="313"/>
      <c r="TAK34" s="313"/>
      <c r="TAL34" s="313"/>
      <c r="TAM34" s="313"/>
      <c r="TAN34" s="313"/>
      <c r="TAO34" s="313"/>
      <c r="TAP34" s="313"/>
      <c r="TAQ34" s="313"/>
      <c r="TAR34" s="313"/>
      <c r="TAS34" s="313"/>
      <c r="TAT34" s="313"/>
      <c r="TAU34" s="313"/>
      <c r="TAV34" s="313"/>
      <c r="TAW34" s="313"/>
      <c r="TAX34" s="313"/>
      <c r="TAY34" s="313"/>
      <c r="TAZ34" s="313"/>
      <c r="TBA34" s="313"/>
      <c r="TBB34" s="313"/>
      <c r="TBC34" s="313"/>
      <c r="TBD34" s="313"/>
      <c r="TBE34" s="313"/>
      <c r="TBF34" s="313"/>
      <c r="TBG34" s="313"/>
      <c r="TBH34" s="313"/>
      <c r="TBI34" s="313"/>
      <c r="TBJ34" s="313"/>
      <c r="TBK34" s="313"/>
      <c r="TBL34" s="313"/>
      <c r="TBM34" s="313"/>
      <c r="TBN34" s="313"/>
      <c r="TBO34" s="313"/>
      <c r="TBP34" s="313"/>
      <c r="TBQ34" s="313"/>
      <c r="TBR34" s="313"/>
      <c r="TBS34" s="313"/>
      <c r="TBT34" s="313"/>
      <c r="TBU34" s="313"/>
      <c r="TBV34" s="313"/>
      <c r="TBW34" s="313"/>
      <c r="TBX34" s="313"/>
      <c r="TBY34" s="313"/>
      <c r="TBZ34" s="313"/>
      <c r="TCA34" s="313"/>
      <c r="TCB34" s="313"/>
      <c r="TCC34" s="313"/>
      <c r="TCD34" s="313"/>
      <c r="TCE34" s="313"/>
      <c r="TCF34" s="313"/>
      <c r="TCG34" s="313"/>
      <c r="TCH34" s="313"/>
      <c r="TCI34" s="313"/>
      <c r="TCJ34" s="313"/>
      <c r="TCK34" s="313"/>
      <c r="TCL34" s="313"/>
      <c r="TCM34" s="313"/>
      <c r="TCN34" s="313"/>
      <c r="TCO34" s="313"/>
      <c r="TCP34" s="313"/>
      <c r="TCQ34" s="313"/>
      <c r="TCR34" s="313"/>
      <c r="TCS34" s="313"/>
      <c r="TCT34" s="313"/>
      <c r="TCU34" s="313"/>
      <c r="TCV34" s="313"/>
      <c r="TCW34" s="313"/>
      <c r="TCX34" s="313"/>
      <c r="TCY34" s="313"/>
      <c r="TCZ34" s="313"/>
      <c r="TDA34" s="313"/>
      <c r="TDB34" s="313"/>
      <c r="TDC34" s="313"/>
      <c r="TDD34" s="313"/>
      <c r="TDE34" s="313"/>
      <c r="TDF34" s="313"/>
      <c r="TDG34" s="313"/>
      <c r="TDH34" s="313"/>
      <c r="TDI34" s="313"/>
      <c r="TDJ34" s="313"/>
      <c r="TDK34" s="313"/>
      <c r="TDL34" s="313"/>
      <c r="TDM34" s="313"/>
      <c r="TDN34" s="313"/>
      <c r="TDO34" s="313"/>
      <c r="TDP34" s="313"/>
      <c r="TDQ34" s="313"/>
      <c r="TDR34" s="313"/>
      <c r="TDS34" s="313"/>
      <c r="TDT34" s="313"/>
      <c r="TDU34" s="313"/>
      <c r="TDV34" s="313"/>
      <c r="TDW34" s="313"/>
      <c r="TDX34" s="313"/>
      <c r="TDY34" s="313"/>
      <c r="TDZ34" s="313"/>
      <c r="TEA34" s="313"/>
      <c r="TEB34" s="313"/>
      <c r="TEC34" s="313"/>
      <c r="TED34" s="313"/>
      <c r="TEE34" s="313"/>
      <c r="TEF34" s="313"/>
      <c r="TEG34" s="313"/>
      <c r="TEH34" s="313"/>
      <c r="TEI34" s="313"/>
      <c r="TEJ34" s="313"/>
      <c r="TEK34" s="313"/>
      <c r="TEL34" s="313"/>
      <c r="TEM34" s="313"/>
      <c r="TEN34" s="313"/>
      <c r="TEO34" s="313"/>
      <c r="TEP34" s="313"/>
      <c r="TEQ34" s="313"/>
      <c r="TER34" s="313"/>
      <c r="TES34" s="313"/>
      <c r="TET34" s="313"/>
      <c r="TEU34" s="313"/>
      <c r="TEV34" s="313"/>
      <c r="TEW34" s="313"/>
      <c r="TEX34" s="313"/>
      <c r="TEY34" s="313"/>
      <c r="TEZ34" s="313"/>
      <c r="TFA34" s="313"/>
      <c r="TFB34" s="313"/>
      <c r="TFC34" s="313"/>
      <c r="TFD34" s="313"/>
      <c r="TFE34" s="313"/>
      <c r="TFF34" s="313"/>
      <c r="TFG34" s="313"/>
      <c r="TFH34" s="313"/>
      <c r="TFI34" s="313"/>
      <c r="TFJ34" s="313"/>
      <c r="TFK34" s="313"/>
      <c r="TFL34" s="313"/>
      <c r="TFM34" s="313"/>
      <c r="TFN34" s="313"/>
      <c r="TFO34" s="313"/>
      <c r="TFP34" s="313"/>
      <c r="TFQ34" s="313"/>
      <c r="TFR34" s="313"/>
      <c r="TFS34" s="313"/>
      <c r="TFT34" s="313"/>
      <c r="TFU34" s="313"/>
      <c r="TFV34" s="313"/>
      <c r="TFW34" s="313"/>
      <c r="TFX34" s="313"/>
      <c r="TFY34" s="313"/>
      <c r="TFZ34" s="313"/>
      <c r="TGA34" s="313"/>
      <c r="TGB34" s="313"/>
      <c r="TGC34" s="313"/>
      <c r="TGD34" s="313"/>
      <c r="TGE34" s="313"/>
      <c r="TGF34" s="313"/>
      <c r="TGG34" s="313"/>
      <c r="TGH34" s="313"/>
      <c r="TGI34" s="313"/>
      <c r="TGJ34" s="313"/>
      <c r="TGK34" s="313"/>
      <c r="TGL34" s="313"/>
      <c r="TGM34" s="313"/>
      <c r="TGN34" s="313"/>
      <c r="TGO34" s="313"/>
      <c r="TGP34" s="313"/>
      <c r="TGQ34" s="313"/>
      <c r="TGR34" s="313"/>
      <c r="TGS34" s="313"/>
      <c r="TGT34" s="313"/>
      <c r="TGU34" s="313"/>
      <c r="TGV34" s="313"/>
      <c r="TGW34" s="313"/>
      <c r="TGX34" s="313"/>
      <c r="TGY34" s="313"/>
      <c r="TGZ34" s="313"/>
      <c r="THA34" s="313"/>
      <c r="THB34" s="313"/>
      <c r="THC34" s="313"/>
      <c r="THD34" s="313"/>
      <c r="THE34" s="313"/>
      <c r="THF34" s="313"/>
      <c r="THG34" s="313"/>
      <c r="THH34" s="313"/>
      <c r="THI34" s="313"/>
      <c r="THJ34" s="313"/>
      <c r="THK34" s="313"/>
      <c r="THL34" s="313"/>
      <c r="THM34" s="313"/>
      <c r="THN34" s="313"/>
      <c r="THO34" s="313"/>
      <c r="THP34" s="313"/>
      <c r="THQ34" s="313"/>
      <c r="THR34" s="313"/>
      <c r="THS34" s="313"/>
      <c r="THT34" s="313"/>
      <c r="THU34" s="313"/>
      <c r="THV34" s="313"/>
      <c r="THW34" s="313"/>
      <c r="THX34" s="313"/>
      <c r="THY34" s="313"/>
      <c r="THZ34" s="313"/>
      <c r="TIA34" s="313"/>
      <c r="TIB34" s="313"/>
      <c r="TIC34" s="313"/>
      <c r="TID34" s="313"/>
      <c r="TIE34" s="313"/>
      <c r="TIF34" s="313"/>
      <c r="TIG34" s="313"/>
      <c r="TIH34" s="313"/>
      <c r="TII34" s="313"/>
      <c r="TIJ34" s="313"/>
      <c r="TIK34" s="313"/>
      <c r="TIL34" s="313"/>
      <c r="TIM34" s="313"/>
      <c r="TIN34" s="313"/>
      <c r="TIO34" s="313"/>
      <c r="TIP34" s="313"/>
      <c r="TIQ34" s="313"/>
      <c r="TIR34" s="313"/>
      <c r="TIS34" s="313"/>
      <c r="TIT34" s="313"/>
      <c r="TIU34" s="313"/>
      <c r="TIV34" s="313"/>
      <c r="TIW34" s="313"/>
      <c r="TIX34" s="313"/>
      <c r="TIY34" s="313"/>
      <c r="TIZ34" s="313"/>
      <c r="TJA34" s="313"/>
      <c r="TJB34" s="313"/>
      <c r="TJC34" s="313"/>
      <c r="TJD34" s="313"/>
      <c r="TJE34" s="313"/>
      <c r="TJF34" s="313"/>
      <c r="TJG34" s="313"/>
      <c r="TJH34" s="313"/>
      <c r="TJI34" s="313"/>
      <c r="TJJ34" s="313"/>
      <c r="TJK34" s="313"/>
      <c r="TJL34" s="313"/>
      <c r="TJM34" s="313"/>
      <c r="TJN34" s="313"/>
      <c r="TJO34" s="313"/>
      <c r="TJP34" s="313"/>
      <c r="TJQ34" s="313"/>
      <c r="TJR34" s="313"/>
      <c r="TJS34" s="313"/>
      <c r="TJT34" s="313"/>
      <c r="TJU34" s="313"/>
      <c r="TJV34" s="313"/>
      <c r="TJW34" s="313"/>
      <c r="TJX34" s="313"/>
      <c r="TJY34" s="313"/>
      <c r="TJZ34" s="313"/>
      <c r="TKA34" s="313"/>
      <c r="TKB34" s="313"/>
      <c r="TKC34" s="313"/>
      <c r="TKD34" s="313"/>
      <c r="TKE34" s="313"/>
      <c r="TKF34" s="313"/>
      <c r="TKG34" s="313"/>
      <c r="TKH34" s="313"/>
      <c r="TKI34" s="313"/>
      <c r="TKJ34" s="313"/>
      <c r="TKK34" s="313"/>
      <c r="TKL34" s="313"/>
      <c r="TKM34" s="313"/>
      <c r="TKN34" s="313"/>
      <c r="TKO34" s="313"/>
      <c r="TKP34" s="313"/>
      <c r="TKQ34" s="313"/>
      <c r="TKR34" s="313"/>
      <c r="TKS34" s="313"/>
      <c r="TKT34" s="313"/>
      <c r="TKU34" s="313"/>
      <c r="TKV34" s="313"/>
      <c r="TKW34" s="313"/>
      <c r="TKX34" s="313"/>
      <c r="TKY34" s="313"/>
      <c r="TKZ34" s="313"/>
      <c r="TLA34" s="313"/>
      <c r="TLB34" s="313"/>
      <c r="TLC34" s="313"/>
      <c r="TLD34" s="313"/>
      <c r="TLE34" s="313"/>
      <c r="TLF34" s="313"/>
      <c r="TLG34" s="313"/>
      <c r="TLH34" s="313"/>
      <c r="TLI34" s="313"/>
      <c r="TLJ34" s="313"/>
      <c r="TLK34" s="313"/>
      <c r="TLL34" s="313"/>
      <c r="TLM34" s="313"/>
      <c r="TLN34" s="313"/>
      <c r="TLO34" s="313"/>
      <c r="TLP34" s="313"/>
      <c r="TLQ34" s="313"/>
      <c r="TLR34" s="313"/>
      <c r="TLS34" s="313"/>
      <c r="TLT34" s="313"/>
      <c r="TLU34" s="313"/>
      <c r="TLV34" s="313"/>
      <c r="TLW34" s="313"/>
      <c r="TLX34" s="313"/>
      <c r="TLY34" s="313"/>
      <c r="TLZ34" s="313"/>
      <c r="TMA34" s="313"/>
      <c r="TMB34" s="313"/>
      <c r="TMC34" s="313"/>
      <c r="TMD34" s="313"/>
      <c r="TME34" s="313"/>
      <c r="TMF34" s="313"/>
      <c r="TMG34" s="313"/>
      <c r="TMH34" s="313"/>
      <c r="TMI34" s="313"/>
      <c r="TMJ34" s="313"/>
      <c r="TMK34" s="313"/>
      <c r="TML34" s="313"/>
      <c r="TMM34" s="313"/>
      <c r="TMN34" s="313"/>
      <c r="TMO34" s="313"/>
      <c r="TMP34" s="313"/>
      <c r="TMQ34" s="313"/>
      <c r="TMR34" s="313"/>
      <c r="TMS34" s="313"/>
      <c r="TMT34" s="313"/>
      <c r="TMU34" s="313"/>
      <c r="TMV34" s="313"/>
      <c r="TMW34" s="313"/>
      <c r="TMX34" s="313"/>
      <c r="TMY34" s="313"/>
      <c r="TMZ34" s="313"/>
      <c r="TNA34" s="313"/>
      <c r="TNB34" s="313"/>
      <c r="TNC34" s="313"/>
      <c r="TND34" s="313"/>
      <c r="TNE34" s="313"/>
      <c r="TNF34" s="313"/>
      <c r="TNG34" s="313"/>
      <c r="TNH34" s="313"/>
      <c r="TNI34" s="313"/>
      <c r="TNJ34" s="313"/>
      <c r="TNK34" s="313"/>
      <c r="TNL34" s="313"/>
      <c r="TNM34" s="313"/>
      <c r="TNN34" s="313"/>
      <c r="TNO34" s="313"/>
      <c r="TNP34" s="313"/>
      <c r="TNQ34" s="313"/>
      <c r="TNR34" s="313"/>
      <c r="TNS34" s="313"/>
      <c r="TNT34" s="313"/>
      <c r="TNU34" s="313"/>
      <c r="TNV34" s="313"/>
      <c r="TNW34" s="313"/>
      <c r="TNX34" s="313"/>
      <c r="TNY34" s="313"/>
      <c r="TNZ34" s="313"/>
      <c r="TOA34" s="313"/>
      <c r="TOB34" s="313"/>
      <c r="TOC34" s="313"/>
      <c r="TOD34" s="313"/>
      <c r="TOE34" s="313"/>
      <c r="TOF34" s="313"/>
      <c r="TOG34" s="313"/>
      <c r="TOH34" s="313"/>
      <c r="TOI34" s="313"/>
      <c r="TOJ34" s="313"/>
      <c r="TOK34" s="313"/>
      <c r="TOL34" s="313"/>
      <c r="TOM34" s="313"/>
      <c r="TON34" s="313"/>
      <c r="TOO34" s="313"/>
      <c r="TOP34" s="313"/>
      <c r="TOQ34" s="313"/>
      <c r="TOR34" s="313"/>
      <c r="TOS34" s="313"/>
      <c r="TOT34" s="313"/>
      <c r="TOU34" s="313"/>
      <c r="TOV34" s="313"/>
      <c r="TOW34" s="313"/>
      <c r="TOX34" s="313"/>
      <c r="TOY34" s="313"/>
      <c r="TOZ34" s="313"/>
      <c r="TPA34" s="313"/>
      <c r="TPB34" s="313"/>
      <c r="TPC34" s="313"/>
      <c r="TPD34" s="313"/>
      <c r="TPE34" s="313"/>
      <c r="TPF34" s="313"/>
      <c r="TPG34" s="313"/>
      <c r="TPH34" s="313"/>
      <c r="TPI34" s="313"/>
      <c r="TPJ34" s="313"/>
      <c r="TPK34" s="313"/>
      <c r="TPL34" s="313"/>
      <c r="TPM34" s="313"/>
      <c r="TPN34" s="313"/>
      <c r="TPO34" s="313"/>
      <c r="TPP34" s="313"/>
      <c r="TPQ34" s="313"/>
      <c r="TPR34" s="313"/>
      <c r="TPS34" s="313"/>
      <c r="TPT34" s="313"/>
      <c r="TPU34" s="313"/>
      <c r="TPV34" s="313"/>
      <c r="TPW34" s="313"/>
      <c r="TPX34" s="313"/>
      <c r="TPY34" s="313"/>
      <c r="TPZ34" s="313"/>
      <c r="TQA34" s="313"/>
      <c r="TQB34" s="313"/>
      <c r="TQC34" s="313"/>
      <c r="TQD34" s="313"/>
      <c r="TQE34" s="313"/>
      <c r="TQF34" s="313"/>
      <c r="TQG34" s="313"/>
      <c r="TQH34" s="313"/>
      <c r="TQI34" s="313"/>
      <c r="TQJ34" s="313"/>
      <c r="TQK34" s="313"/>
      <c r="TQL34" s="313"/>
      <c r="TQM34" s="313"/>
      <c r="TQN34" s="313"/>
      <c r="TQO34" s="313"/>
      <c r="TQP34" s="313"/>
      <c r="TQQ34" s="313"/>
      <c r="TQR34" s="313"/>
      <c r="TQS34" s="313"/>
      <c r="TQT34" s="313"/>
      <c r="TQU34" s="313"/>
      <c r="TQV34" s="313"/>
      <c r="TQW34" s="313"/>
      <c r="TQX34" s="313"/>
      <c r="TQY34" s="313"/>
      <c r="TQZ34" s="313"/>
      <c r="TRA34" s="313"/>
      <c r="TRB34" s="313"/>
      <c r="TRC34" s="313"/>
      <c r="TRD34" s="313"/>
      <c r="TRE34" s="313"/>
      <c r="TRF34" s="313"/>
      <c r="TRG34" s="313"/>
      <c r="TRH34" s="313"/>
      <c r="TRI34" s="313"/>
      <c r="TRJ34" s="313"/>
      <c r="TRK34" s="313"/>
      <c r="TRL34" s="313"/>
      <c r="TRM34" s="313"/>
      <c r="TRN34" s="313"/>
      <c r="TRO34" s="313"/>
      <c r="TRP34" s="313"/>
      <c r="TRQ34" s="313"/>
      <c r="TRR34" s="313"/>
      <c r="TRS34" s="313"/>
      <c r="TRT34" s="313"/>
      <c r="TRU34" s="313"/>
      <c r="TRV34" s="313"/>
      <c r="TRW34" s="313"/>
      <c r="TRX34" s="313"/>
      <c r="TRY34" s="313"/>
      <c r="TRZ34" s="313"/>
      <c r="TSA34" s="313"/>
      <c r="TSB34" s="313"/>
      <c r="TSC34" s="313"/>
      <c r="TSD34" s="313"/>
      <c r="TSE34" s="313"/>
      <c r="TSF34" s="313"/>
      <c r="TSG34" s="313"/>
      <c r="TSH34" s="313"/>
      <c r="TSI34" s="313"/>
      <c r="TSJ34" s="313"/>
      <c r="TSK34" s="313"/>
      <c r="TSL34" s="313"/>
      <c r="TSM34" s="313"/>
      <c r="TSN34" s="313"/>
      <c r="TSO34" s="313"/>
      <c r="TSP34" s="313"/>
      <c r="TSQ34" s="313"/>
      <c r="TSR34" s="313"/>
      <c r="TSS34" s="313"/>
      <c r="TST34" s="313"/>
      <c r="TSU34" s="313"/>
      <c r="TSV34" s="313"/>
      <c r="TSW34" s="313"/>
      <c r="TSX34" s="313"/>
      <c r="TSY34" s="313"/>
      <c r="TSZ34" s="313"/>
      <c r="TTA34" s="313"/>
      <c r="TTB34" s="313"/>
      <c r="TTC34" s="313"/>
      <c r="TTD34" s="313"/>
      <c r="TTE34" s="313"/>
      <c r="TTF34" s="313"/>
      <c r="TTG34" s="313"/>
      <c r="TTH34" s="313"/>
      <c r="TTI34" s="313"/>
      <c r="TTJ34" s="313"/>
      <c r="TTK34" s="313"/>
      <c r="TTL34" s="313"/>
      <c r="TTM34" s="313"/>
      <c r="TTN34" s="313"/>
      <c r="TTO34" s="313"/>
      <c r="TTP34" s="313"/>
      <c r="TTQ34" s="313"/>
      <c r="TTR34" s="313"/>
      <c r="TTS34" s="313"/>
      <c r="TTT34" s="313"/>
      <c r="TTU34" s="313"/>
      <c r="TTV34" s="313"/>
      <c r="TTW34" s="313"/>
      <c r="TTX34" s="313"/>
      <c r="TTY34" s="313"/>
      <c r="TTZ34" s="313"/>
      <c r="TUA34" s="313"/>
      <c r="TUB34" s="313"/>
      <c r="TUC34" s="313"/>
      <c r="TUD34" s="313"/>
      <c r="TUE34" s="313"/>
      <c r="TUF34" s="313"/>
      <c r="TUG34" s="313"/>
      <c r="TUH34" s="313"/>
      <c r="TUI34" s="313"/>
      <c r="TUJ34" s="313"/>
      <c r="TUK34" s="313"/>
      <c r="TUL34" s="313"/>
      <c r="TUM34" s="313"/>
      <c r="TUN34" s="313"/>
      <c r="TUO34" s="313"/>
      <c r="TUP34" s="313"/>
      <c r="TUQ34" s="313"/>
      <c r="TUR34" s="313"/>
      <c r="TUS34" s="313"/>
      <c r="TUT34" s="313"/>
      <c r="TUU34" s="313"/>
      <c r="TUV34" s="313"/>
      <c r="TUW34" s="313"/>
      <c r="TUX34" s="313"/>
      <c r="TUY34" s="313"/>
      <c r="TUZ34" s="313"/>
      <c r="TVA34" s="313"/>
      <c r="TVB34" s="313"/>
      <c r="TVC34" s="313"/>
      <c r="TVD34" s="313"/>
      <c r="TVE34" s="313"/>
      <c r="TVF34" s="313"/>
      <c r="TVG34" s="313"/>
      <c r="TVH34" s="313"/>
      <c r="TVI34" s="313"/>
      <c r="TVJ34" s="313"/>
      <c r="TVK34" s="313"/>
      <c r="TVL34" s="313"/>
      <c r="TVM34" s="313"/>
      <c r="TVN34" s="313"/>
      <c r="TVO34" s="313"/>
      <c r="TVP34" s="313"/>
      <c r="TVQ34" s="313"/>
      <c r="TVR34" s="313"/>
      <c r="TVS34" s="313"/>
      <c r="TVT34" s="313"/>
      <c r="TVU34" s="313"/>
      <c r="TVV34" s="313"/>
      <c r="TVW34" s="313"/>
      <c r="TVX34" s="313"/>
      <c r="TVY34" s="313"/>
      <c r="TVZ34" s="313"/>
      <c r="TWA34" s="313"/>
      <c r="TWB34" s="313"/>
      <c r="TWC34" s="313"/>
      <c r="TWD34" s="313"/>
      <c r="TWE34" s="313"/>
      <c r="TWF34" s="313"/>
      <c r="TWG34" s="313"/>
      <c r="TWH34" s="313"/>
      <c r="TWI34" s="313"/>
      <c r="TWJ34" s="313"/>
      <c r="TWK34" s="313"/>
      <c r="TWL34" s="313"/>
      <c r="TWM34" s="313"/>
      <c r="TWN34" s="313"/>
      <c r="TWO34" s="313"/>
      <c r="TWP34" s="313"/>
      <c r="TWQ34" s="313"/>
      <c r="TWR34" s="313"/>
      <c r="TWS34" s="313"/>
      <c r="TWT34" s="313"/>
      <c r="TWU34" s="313"/>
      <c r="TWV34" s="313"/>
      <c r="TWW34" s="313"/>
      <c r="TWX34" s="313"/>
      <c r="TWY34" s="313"/>
      <c r="TWZ34" s="313"/>
      <c r="TXA34" s="313"/>
      <c r="TXB34" s="313"/>
      <c r="TXC34" s="313"/>
      <c r="TXD34" s="313"/>
      <c r="TXE34" s="313"/>
      <c r="TXF34" s="313"/>
      <c r="TXG34" s="313"/>
      <c r="TXH34" s="313"/>
      <c r="TXI34" s="313"/>
      <c r="TXJ34" s="313"/>
      <c r="TXK34" s="313"/>
      <c r="TXL34" s="313"/>
      <c r="TXM34" s="313"/>
      <c r="TXN34" s="313"/>
      <c r="TXO34" s="313"/>
      <c r="TXP34" s="313"/>
      <c r="TXQ34" s="313"/>
      <c r="TXR34" s="313"/>
      <c r="TXS34" s="313"/>
      <c r="TXT34" s="313"/>
      <c r="TXU34" s="313"/>
      <c r="TXV34" s="313"/>
      <c r="TXW34" s="313"/>
      <c r="TXX34" s="313"/>
      <c r="TXY34" s="313"/>
      <c r="TXZ34" s="313"/>
      <c r="TYA34" s="313"/>
      <c r="TYB34" s="313"/>
      <c r="TYC34" s="313"/>
      <c r="TYD34" s="313"/>
      <c r="TYE34" s="313"/>
      <c r="TYF34" s="313"/>
      <c r="TYG34" s="313"/>
      <c r="TYH34" s="313"/>
      <c r="TYI34" s="313"/>
      <c r="TYJ34" s="313"/>
      <c r="TYK34" s="313"/>
      <c r="TYL34" s="313"/>
      <c r="TYM34" s="313"/>
      <c r="TYN34" s="313"/>
      <c r="TYO34" s="313"/>
      <c r="TYP34" s="313"/>
      <c r="TYQ34" s="313"/>
      <c r="TYR34" s="313"/>
      <c r="TYS34" s="313"/>
      <c r="TYT34" s="313"/>
      <c r="TYU34" s="313"/>
      <c r="TYV34" s="313"/>
      <c r="TYW34" s="313"/>
      <c r="TYX34" s="313"/>
      <c r="TYY34" s="313"/>
      <c r="TYZ34" s="313"/>
      <c r="TZA34" s="313"/>
      <c r="TZB34" s="313"/>
      <c r="TZC34" s="313"/>
      <c r="TZD34" s="313"/>
      <c r="TZE34" s="313"/>
      <c r="TZF34" s="313"/>
      <c r="TZG34" s="313"/>
      <c r="TZH34" s="313"/>
      <c r="TZI34" s="313"/>
      <c r="TZJ34" s="313"/>
      <c r="TZK34" s="313"/>
      <c r="TZL34" s="313"/>
      <c r="TZM34" s="313"/>
      <c r="TZN34" s="313"/>
      <c r="TZO34" s="313"/>
      <c r="TZP34" s="313"/>
      <c r="TZQ34" s="313"/>
      <c r="TZR34" s="313"/>
      <c r="TZS34" s="313"/>
      <c r="TZT34" s="313"/>
      <c r="TZU34" s="313"/>
      <c r="TZV34" s="313"/>
      <c r="TZW34" s="313"/>
      <c r="TZX34" s="313"/>
      <c r="TZY34" s="313"/>
      <c r="TZZ34" s="313"/>
      <c r="UAA34" s="313"/>
      <c r="UAB34" s="313"/>
      <c r="UAC34" s="313"/>
      <c r="UAD34" s="313"/>
      <c r="UAE34" s="313"/>
      <c r="UAF34" s="313"/>
      <c r="UAG34" s="313"/>
      <c r="UAH34" s="313"/>
      <c r="UAI34" s="313"/>
      <c r="UAJ34" s="313"/>
      <c r="UAK34" s="313"/>
      <c r="UAL34" s="313"/>
      <c r="UAM34" s="313"/>
      <c r="UAN34" s="313"/>
      <c r="UAO34" s="313"/>
      <c r="UAP34" s="313"/>
      <c r="UAQ34" s="313"/>
      <c r="UAR34" s="313"/>
      <c r="UAS34" s="313"/>
      <c r="UAT34" s="313"/>
      <c r="UAU34" s="313"/>
      <c r="UAV34" s="313"/>
      <c r="UAW34" s="313"/>
      <c r="UAX34" s="313"/>
      <c r="UAY34" s="313"/>
      <c r="UAZ34" s="313"/>
      <c r="UBA34" s="313"/>
      <c r="UBB34" s="313"/>
      <c r="UBC34" s="313"/>
      <c r="UBD34" s="313"/>
      <c r="UBE34" s="313"/>
      <c r="UBF34" s="313"/>
      <c r="UBG34" s="313"/>
      <c r="UBH34" s="313"/>
      <c r="UBI34" s="313"/>
      <c r="UBJ34" s="313"/>
      <c r="UBK34" s="313"/>
      <c r="UBL34" s="313"/>
      <c r="UBM34" s="313"/>
      <c r="UBN34" s="313"/>
      <c r="UBO34" s="313"/>
      <c r="UBP34" s="313"/>
      <c r="UBQ34" s="313"/>
      <c r="UBR34" s="313"/>
      <c r="UBS34" s="313"/>
      <c r="UBT34" s="313"/>
      <c r="UBU34" s="313"/>
      <c r="UBV34" s="313"/>
      <c r="UBW34" s="313"/>
      <c r="UBX34" s="313"/>
      <c r="UBY34" s="313"/>
      <c r="UBZ34" s="313"/>
      <c r="UCA34" s="313"/>
      <c r="UCB34" s="313"/>
      <c r="UCC34" s="313"/>
      <c r="UCD34" s="313"/>
      <c r="UCE34" s="313"/>
      <c r="UCF34" s="313"/>
      <c r="UCG34" s="313"/>
      <c r="UCH34" s="313"/>
      <c r="UCI34" s="313"/>
      <c r="UCJ34" s="313"/>
      <c r="UCK34" s="313"/>
      <c r="UCL34" s="313"/>
      <c r="UCM34" s="313"/>
      <c r="UCN34" s="313"/>
      <c r="UCO34" s="313"/>
      <c r="UCP34" s="313"/>
      <c r="UCQ34" s="313"/>
      <c r="UCR34" s="313"/>
      <c r="UCS34" s="313"/>
      <c r="UCT34" s="313"/>
      <c r="UCU34" s="313"/>
      <c r="UCV34" s="313"/>
      <c r="UCW34" s="313"/>
      <c r="UCX34" s="313"/>
      <c r="UCY34" s="313"/>
      <c r="UCZ34" s="313"/>
      <c r="UDA34" s="313"/>
      <c r="UDB34" s="313"/>
      <c r="UDC34" s="313"/>
      <c r="UDD34" s="313"/>
      <c r="UDE34" s="313"/>
      <c r="UDF34" s="313"/>
      <c r="UDG34" s="313"/>
      <c r="UDH34" s="313"/>
      <c r="UDI34" s="313"/>
      <c r="UDJ34" s="313"/>
      <c r="UDK34" s="313"/>
      <c r="UDL34" s="313"/>
      <c r="UDM34" s="313"/>
      <c r="UDN34" s="313"/>
      <c r="UDO34" s="313"/>
      <c r="UDP34" s="313"/>
      <c r="UDQ34" s="313"/>
      <c r="UDR34" s="313"/>
      <c r="UDS34" s="313"/>
      <c r="UDT34" s="313"/>
      <c r="UDU34" s="313"/>
      <c r="UDV34" s="313"/>
      <c r="UDW34" s="313"/>
      <c r="UDX34" s="313"/>
      <c r="UDY34" s="313"/>
      <c r="UDZ34" s="313"/>
      <c r="UEA34" s="313"/>
      <c r="UEB34" s="313"/>
      <c r="UEC34" s="313"/>
      <c r="UED34" s="313"/>
      <c r="UEE34" s="313"/>
      <c r="UEF34" s="313"/>
      <c r="UEG34" s="313"/>
      <c r="UEH34" s="313"/>
      <c r="UEI34" s="313"/>
      <c r="UEJ34" s="313"/>
      <c r="UEK34" s="313"/>
      <c r="UEL34" s="313"/>
      <c r="UEM34" s="313"/>
      <c r="UEN34" s="313"/>
      <c r="UEO34" s="313"/>
      <c r="UEP34" s="313"/>
      <c r="UEQ34" s="313"/>
      <c r="UER34" s="313"/>
      <c r="UES34" s="313"/>
      <c r="UET34" s="313"/>
      <c r="UEU34" s="313"/>
      <c r="UEV34" s="313"/>
      <c r="UEW34" s="313"/>
      <c r="UEX34" s="313"/>
      <c r="UEY34" s="313"/>
      <c r="UEZ34" s="313"/>
      <c r="UFA34" s="313"/>
      <c r="UFB34" s="313"/>
      <c r="UFC34" s="313"/>
      <c r="UFD34" s="313"/>
      <c r="UFE34" s="313"/>
      <c r="UFF34" s="313"/>
      <c r="UFG34" s="313"/>
      <c r="UFH34" s="313"/>
      <c r="UFI34" s="313"/>
      <c r="UFJ34" s="313"/>
      <c r="UFK34" s="313"/>
      <c r="UFL34" s="313"/>
      <c r="UFM34" s="313"/>
      <c r="UFN34" s="313"/>
      <c r="UFO34" s="313"/>
      <c r="UFP34" s="313"/>
      <c r="UFQ34" s="313"/>
      <c r="UFR34" s="313"/>
      <c r="UFS34" s="313"/>
      <c r="UFT34" s="313"/>
      <c r="UFU34" s="313"/>
      <c r="UFV34" s="313"/>
      <c r="UFW34" s="313"/>
      <c r="UFX34" s="313"/>
      <c r="UFY34" s="313"/>
      <c r="UFZ34" s="313"/>
      <c r="UGA34" s="313"/>
      <c r="UGB34" s="313"/>
      <c r="UGC34" s="313"/>
      <c r="UGD34" s="313"/>
      <c r="UGE34" s="313"/>
      <c r="UGF34" s="313"/>
      <c r="UGG34" s="313"/>
      <c r="UGH34" s="313"/>
      <c r="UGI34" s="313"/>
      <c r="UGJ34" s="313"/>
      <c r="UGK34" s="313"/>
      <c r="UGL34" s="313"/>
      <c r="UGM34" s="313"/>
      <c r="UGN34" s="313"/>
      <c r="UGO34" s="313"/>
      <c r="UGP34" s="313"/>
      <c r="UGQ34" s="313"/>
      <c r="UGR34" s="313"/>
      <c r="UGS34" s="313"/>
      <c r="UGT34" s="313"/>
      <c r="UGU34" s="313"/>
      <c r="UGV34" s="313"/>
      <c r="UGW34" s="313"/>
      <c r="UGX34" s="313"/>
      <c r="UGY34" s="313"/>
      <c r="UGZ34" s="313"/>
      <c r="UHA34" s="313"/>
      <c r="UHB34" s="313"/>
      <c r="UHC34" s="313"/>
      <c r="UHD34" s="313"/>
      <c r="UHE34" s="313"/>
      <c r="UHF34" s="313"/>
      <c r="UHG34" s="313"/>
      <c r="UHH34" s="313"/>
      <c r="UHI34" s="313"/>
      <c r="UHJ34" s="313"/>
      <c r="UHK34" s="313"/>
      <c r="UHL34" s="313"/>
      <c r="UHM34" s="313"/>
      <c r="UHN34" s="313"/>
      <c r="UHO34" s="313"/>
      <c r="UHP34" s="313"/>
      <c r="UHQ34" s="313"/>
      <c r="UHR34" s="313"/>
      <c r="UHS34" s="313"/>
      <c r="UHT34" s="313"/>
      <c r="UHU34" s="313"/>
      <c r="UHV34" s="313"/>
      <c r="UHW34" s="313"/>
      <c r="UHX34" s="313"/>
      <c r="UHY34" s="313"/>
      <c r="UHZ34" s="313"/>
      <c r="UIA34" s="313"/>
      <c r="UIB34" s="313"/>
      <c r="UIC34" s="313"/>
      <c r="UID34" s="313"/>
      <c r="UIE34" s="313"/>
      <c r="UIF34" s="313"/>
      <c r="UIG34" s="313"/>
      <c r="UIH34" s="313"/>
      <c r="UII34" s="313"/>
      <c r="UIJ34" s="313"/>
      <c r="UIK34" s="313"/>
      <c r="UIL34" s="313"/>
      <c r="UIM34" s="313"/>
      <c r="UIN34" s="313"/>
      <c r="UIO34" s="313"/>
      <c r="UIP34" s="313"/>
      <c r="UIQ34" s="313"/>
      <c r="UIR34" s="313"/>
      <c r="UIS34" s="313"/>
      <c r="UIT34" s="313"/>
      <c r="UIU34" s="313"/>
      <c r="UIV34" s="313"/>
      <c r="UIW34" s="313"/>
      <c r="UIX34" s="313"/>
      <c r="UIY34" s="313"/>
      <c r="UIZ34" s="313"/>
      <c r="UJA34" s="313"/>
      <c r="UJB34" s="313"/>
      <c r="UJC34" s="313"/>
      <c r="UJD34" s="313"/>
      <c r="UJE34" s="313"/>
      <c r="UJF34" s="313"/>
      <c r="UJG34" s="313"/>
      <c r="UJH34" s="313"/>
      <c r="UJI34" s="313"/>
      <c r="UJJ34" s="313"/>
      <c r="UJK34" s="313"/>
      <c r="UJL34" s="313"/>
      <c r="UJM34" s="313"/>
      <c r="UJN34" s="313"/>
      <c r="UJO34" s="313"/>
      <c r="UJP34" s="313"/>
      <c r="UJQ34" s="313"/>
      <c r="UJR34" s="313"/>
      <c r="UJS34" s="313"/>
      <c r="UJT34" s="313"/>
      <c r="UJU34" s="313"/>
      <c r="UJV34" s="313"/>
      <c r="UJW34" s="313"/>
      <c r="UJX34" s="313"/>
      <c r="UJY34" s="313"/>
      <c r="UJZ34" s="313"/>
      <c r="UKA34" s="313"/>
      <c r="UKB34" s="313"/>
      <c r="UKC34" s="313"/>
      <c r="UKD34" s="313"/>
      <c r="UKE34" s="313"/>
      <c r="UKF34" s="313"/>
      <c r="UKG34" s="313"/>
      <c r="UKH34" s="313"/>
      <c r="UKI34" s="313"/>
      <c r="UKJ34" s="313"/>
      <c r="UKK34" s="313"/>
      <c r="UKL34" s="313"/>
      <c r="UKM34" s="313"/>
      <c r="UKN34" s="313"/>
      <c r="UKO34" s="313"/>
      <c r="UKP34" s="313"/>
      <c r="UKQ34" s="313"/>
      <c r="UKR34" s="313"/>
      <c r="UKS34" s="313"/>
      <c r="UKT34" s="313"/>
      <c r="UKU34" s="313"/>
      <c r="UKV34" s="313"/>
      <c r="UKW34" s="313"/>
      <c r="UKX34" s="313"/>
      <c r="UKY34" s="313"/>
      <c r="UKZ34" s="313"/>
      <c r="ULA34" s="313"/>
      <c r="ULB34" s="313"/>
      <c r="ULC34" s="313"/>
      <c r="ULD34" s="313"/>
      <c r="ULE34" s="313"/>
      <c r="ULF34" s="313"/>
      <c r="ULG34" s="313"/>
      <c r="ULH34" s="313"/>
      <c r="ULI34" s="313"/>
      <c r="ULJ34" s="313"/>
      <c r="ULK34" s="313"/>
      <c r="ULL34" s="313"/>
      <c r="ULM34" s="313"/>
      <c r="ULN34" s="313"/>
      <c r="ULO34" s="313"/>
      <c r="ULP34" s="313"/>
      <c r="ULQ34" s="313"/>
      <c r="ULR34" s="313"/>
      <c r="ULS34" s="313"/>
      <c r="ULT34" s="313"/>
      <c r="ULU34" s="313"/>
      <c r="ULV34" s="313"/>
      <c r="ULW34" s="313"/>
      <c r="ULX34" s="313"/>
      <c r="ULY34" s="313"/>
      <c r="ULZ34" s="313"/>
      <c r="UMA34" s="313"/>
      <c r="UMB34" s="313"/>
      <c r="UMC34" s="313"/>
      <c r="UMD34" s="313"/>
      <c r="UME34" s="313"/>
      <c r="UMF34" s="313"/>
      <c r="UMG34" s="313"/>
      <c r="UMH34" s="313"/>
      <c r="UMI34" s="313"/>
      <c r="UMJ34" s="313"/>
      <c r="UMK34" s="313"/>
      <c r="UML34" s="313"/>
      <c r="UMM34" s="313"/>
      <c r="UMN34" s="313"/>
      <c r="UMO34" s="313"/>
      <c r="UMP34" s="313"/>
      <c r="UMQ34" s="313"/>
      <c r="UMR34" s="313"/>
      <c r="UMS34" s="313"/>
      <c r="UMT34" s="313"/>
      <c r="UMU34" s="313"/>
      <c r="UMV34" s="313"/>
      <c r="UMW34" s="313"/>
      <c r="UMX34" s="313"/>
      <c r="UMY34" s="313"/>
      <c r="UMZ34" s="313"/>
      <c r="UNA34" s="313"/>
      <c r="UNB34" s="313"/>
      <c r="UNC34" s="313"/>
      <c r="UND34" s="313"/>
      <c r="UNE34" s="313"/>
      <c r="UNF34" s="313"/>
      <c r="UNG34" s="313"/>
      <c r="UNH34" s="313"/>
      <c r="UNI34" s="313"/>
      <c r="UNJ34" s="313"/>
      <c r="UNK34" s="313"/>
      <c r="UNL34" s="313"/>
      <c r="UNM34" s="313"/>
      <c r="UNN34" s="313"/>
      <c r="UNO34" s="313"/>
      <c r="UNP34" s="313"/>
      <c r="UNQ34" s="313"/>
      <c r="UNR34" s="313"/>
      <c r="UNS34" s="313"/>
      <c r="UNT34" s="313"/>
      <c r="UNU34" s="313"/>
      <c r="UNV34" s="313"/>
      <c r="UNW34" s="313"/>
      <c r="UNX34" s="313"/>
      <c r="UNY34" s="313"/>
      <c r="UNZ34" s="313"/>
      <c r="UOA34" s="313"/>
      <c r="UOB34" s="313"/>
      <c r="UOC34" s="313"/>
      <c r="UOD34" s="313"/>
      <c r="UOE34" s="313"/>
      <c r="UOF34" s="313"/>
      <c r="UOG34" s="313"/>
      <c r="UOH34" s="313"/>
      <c r="UOI34" s="313"/>
      <c r="UOJ34" s="313"/>
      <c r="UOK34" s="313"/>
      <c r="UOL34" s="313"/>
      <c r="UOM34" s="313"/>
      <c r="UON34" s="313"/>
      <c r="UOO34" s="313"/>
      <c r="UOP34" s="313"/>
      <c r="UOQ34" s="313"/>
      <c r="UOR34" s="313"/>
      <c r="UOS34" s="313"/>
      <c r="UOT34" s="313"/>
      <c r="UOU34" s="313"/>
      <c r="UOV34" s="313"/>
      <c r="UOW34" s="313"/>
      <c r="UOX34" s="313"/>
      <c r="UOY34" s="313"/>
      <c r="UOZ34" s="313"/>
      <c r="UPA34" s="313"/>
      <c r="UPB34" s="313"/>
      <c r="UPC34" s="313"/>
      <c r="UPD34" s="313"/>
      <c r="UPE34" s="313"/>
      <c r="UPF34" s="313"/>
      <c r="UPG34" s="313"/>
      <c r="UPH34" s="313"/>
      <c r="UPI34" s="313"/>
      <c r="UPJ34" s="313"/>
      <c r="UPK34" s="313"/>
      <c r="UPL34" s="313"/>
      <c r="UPM34" s="313"/>
      <c r="UPN34" s="313"/>
      <c r="UPO34" s="313"/>
      <c r="UPP34" s="313"/>
      <c r="UPQ34" s="313"/>
      <c r="UPR34" s="313"/>
      <c r="UPS34" s="313"/>
      <c r="UPT34" s="313"/>
      <c r="UPU34" s="313"/>
      <c r="UPV34" s="313"/>
      <c r="UPW34" s="313"/>
      <c r="UPX34" s="313"/>
      <c r="UPY34" s="313"/>
      <c r="UPZ34" s="313"/>
      <c r="UQA34" s="313"/>
      <c r="UQB34" s="313"/>
      <c r="UQC34" s="313"/>
      <c r="UQD34" s="313"/>
      <c r="UQE34" s="313"/>
      <c r="UQF34" s="313"/>
      <c r="UQG34" s="313"/>
      <c r="UQH34" s="313"/>
      <c r="UQI34" s="313"/>
      <c r="UQJ34" s="313"/>
      <c r="UQK34" s="313"/>
      <c r="UQL34" s="313"/>
      <c r="UQM34" s="313"/>
      <c r="UQN34" s="313"/>
      <c r="UQO34" s="313"/>
      <c r="UQP34" s="313"/>
      <c r="UQQ34" s="313"/>
      <c r="UQR34" s="313"/>
      <c r="UQS34" s="313"/>
      <c r="UQT34" s="313"/>
      <c r="UQU34" s="313"/>
      <c r="UQV34" s="313"/>
      <c r="UQW34" s="313"/>
      <c r="UQX34" s="313"/>
      <c r="UQY34" s="313"/>
      <c r="UQZ34" s="313"/>
      <c r="URA34" s="313"/>
      <c r="URB34" s="313"/>
      <c r="URC34" s="313"/>
      <c r="URD34" s="313"/>
      <c r="URE34" s="313"/>
      <c r="URF34" s="313"/>
      <c r="URG34" s="313"/>
      <c r="URH34" s="313"/>
      <c r="URI34" s="313"/>
      <c r="URJ34" s="313"/>
      <c r="URK34" s="313"/>
      <c r="URL34" s="313"/>
      <c r="URM34" s="313"/>
      <c r="URN34" s="313"/>
      <c r="URO34" s="313"/>
      <c r="URP34" s="313"/>
      <c r="URQ34" s="313"/>
      <c r="URR34" s="313"/>
      <c r="URS34" s="313"/>
      <c r="URT34" s="313"/>
      <c r="URU34" s="313"/>
      <c r="URV34" s="313"/>
      <c r="URW34" s="313"/>
      <c r="URX34" s="313"/>
      <c r="URY34" s="313"/>
      <c r="URZ34" s="313"/>
      <c r="USA34" s="313"/>
      <c r="USB34" s="313"/>
      <c r="USC34" s="313"/>
      <c r="USD34" s="313"/>
      <c r="USE34" s="313"/>
      <c r="USF34" s="313"/>
      <c r="USG34" s="313"/>
      <c r="USH34" s="313"/>
      <c r="USI34" s="313"/>
      <c r="USJ34" s="313"/>
      <c r="USK34" s="313"/>
      <c r="USL34" s="313"/>
      <c r="USM34" s="313"/>
      <c r="USN34" s="313"/>
      <c r="USO34" s="313"/>
      <c r="USP34" s="313"/>
      <c r="USQ34" s="313"/>
      <c r="USR34" s="313"/>
      <c r="USS34" s="313"/>
      <c r="UST34" s="313"/>
      <c r="USU34" s="313"/>
      <c r="USV34" s="313"/>
      <c r="USW34" s="313"/>
      <c r="USX34" s="313"/>
      <c r="USY34" s="313"/>
      <c r="USZ34" s="313"/>
      <c r="UTA34" s="313"/>
      <c r="UTB34" s="313"/>
      <c r="UTC34" s="313"/>
      <c r="UTD34" s="313"/>
      <c r="UTE34" s="313"/>
      <c r="UTF34" s="313"/>
      <c r="UTG34" s="313"/>
      <c r="UTH34" s="313"/>
      <c r="UTI34" s="313"/>
      <c r="UTJ34" s="313"/>
      <c r="UTK34" s="313"/>
      <c r="UTL34" s="313"/>
      <c r="UTM34" s="313"/>
      <c r="UTN34" s="313"/>
      <c r="UTO34" s="313"/>
      <c r="UTP34" s="313"/>
      <c r="UTQ34" s="313"/>
      <c r="UTR34" s="313"/>
      <c r="UTS34" s="313"/>
      <c r="UTT34" s="313"/>
      <c r="UTU34" s="313"/>
      <c r="UTV34" s="313"/>
      <c r="UTW34" s="313"/>
      <c r="UTX34" s="313"/>
      <c r="UTY34" s="313"/>
      <c r="UTZ34" s="313"/>
      <c r="UUA34" s="313"/>
      <c r="UUB34" s="313"/>
      <c r="UUC34" s="313"/>
      <c r="UUD34" s="313"/>
      <c r="UUE34" s="313"/>
      <c r="UUF34" s="313"/>
      <c r="UUG34" s="313"/>
      <c r="UUH34" s="313"/>
      <c r="UUI34" s="313"/>
      <c r="UUJ34" s="313"/>
      <c r="UUK34" s="313"/>
      <c r="UUL34" s="313"/>
      <c r="UUM34" s="313"/>
      <c r="UUN34" s="313"/>
      <c r="UUO34" s="313"/>
      <c r="UUP34" s="313"/>
      <c r="UUQ34" s="313"/>
      <c r="UUR34" s="313"/>
      <c r="UUS34" s="313"/>
      <c r="UUT34" s="313"/>
      <c r="UUU34" s="313"/>
      <c r="UUV34" s="313"/>
      <c r="UUW34" s="313"/>
      <c r="UUX34" s="313"/>
      <c r="UUY34" s="313"/>
      <c r="UUZ34" s="313"/>
      <c r="UVA34" s="313"/>
      <c r="UVB34" s="313"/>
      <c r="UVC34" s="313"/>
      <c r="UVD34" s="313"/>
      <c r="UVE34" s="313"/>
      <c r="UVF34" s="313"/>
      <c r="UVG34" s="313"/>
      <c r="UVH34" s="313"/>
      <c r="UVI34" s="313"/>
      <c r="UVJ34" s="313"/>
      <c r="UVK34" s="313"/>
      <c r="UVL34" s="313"/>
      <c r="UVM34" s="313"/>
      <c r="UVN34" s="313"/>
      <c r="UVO34" s="313"/>
      <c r="UVP34" s="313"/>
      <c r="UVQ34" s="313"/>
      <c r="UVR34" s="313"/>
      <c r="UVS34" s="313"/>
      <c r="UVT34" s="313"/>
      <c r="UVU34" s="313"/>
      <c r="UVV34" s="313"/>
      <c r="UVW34" s="313"/>
      <c r="UVX34" s="313"/>
      <c r="UVY34" s="313"/>
      <c r="UVZ34" s="313"/>
      <c r="UWA34" s="313"/>
      <c r="UWB34" s="313"/>
      <c r="UWC34" s="313"/>
      <c r="UWD34" s="313"/>
      <c r="UWE34" s="313"/>
      <c r="UWF34" s="313"/>
      <c r="UWG34" s="313"/>
      <c r="UWH34" s="313"/>
      <c r="UWI34" s="313"/>
      <c r="UWJ34" s="313"/>
      <c r="UWK34" s="313"/>
      <c r="UWL34" s="313"/>
      <c r="UWM34" s="313"/>
      <c r="UWN34" s="313"/>
      <c r="UWO34" s="313"/>
      <c r="UWP34" s="313"/>
      <c r="UWQ34" s="313"/>
      <c r="UWR34" s="313"/>
      <c r="UWS34" s="313"/>
      <c r="UWT34" s="313"/>
      <c r="UWU34" s="313"/>
      <c r="UWV34" s="313"/>
      <c r="UWW34" s="313"/>
      <c r="UWX34" s="313"/>
      <c r="UWY34" s="313"/>
      <c r="UWZ34" s="313"/>
      <c r="UXA34" s="313"/>
      <c r="UXB34" s="313"/>
      <c r="UXC34" s="313"/>
      <c r="UXD34" s="313"/>
      <c r="UXE34" s="313"/>
      <c r="UXF34" s="313"/>
      <c r="UXG34" s="313"/>
      <c r="UXH34" s="313"/>
      <c r="UXI34" s="313"/>
      <c r="UXJ34" s="313"/>
      <c r="UXK34" s="313"/>
      <c r="UXL34" s="313"/>
      <c r="UXM34" s="313"/>
      <c r="UXN34" s="313"/>
      <c r="UXO34" s="313"/>
      <c r="UXP34" s="313"/>
      <c r="UXQ34" s="313"/>
      <c r="UXR34" s="313"/>
      <c r="UXS34" s="313"/>
      <c r="UXT34" s="313"/>
      <c r="UXU34" s="313"/>
      <c r="UXV34" s="313"/>
      <c r="UXW34" s="313"/>
      <c r="UXX34" s="313"/>
      <c r="UXY34" s="313"/>
      <c r="UXZ34" s="313"/>
      <c r="UYA34" s="313"/>
      <c r="UYB34" s="313"/>
      <c r="UYC34" s="313"/>
      <c r="UYD34" s="313"/>
      <c r="UYE34" s="313"/>
      <c r="UYF34" s="313"/>
      <c r="UYG34" s="313"/>
      <c r="UYH34" s="313"/>
      <c r="UYI34" s="313"/>
      <c r="UYJ34" s="313"/>
      <c r="UYK34" s="313"/>
      <c r="UYL34" s="313"/>
      <c r="UYM34" s="313"/>
      <c r="UYN34" s="313"/>
      <c r="UYO34" s="313"/>
      <c r="UYP34" s="313"/>
      <c r="UYQ34" s="313"/>
      <c r="UYR34" s="313"/>
      <c r="UYS34" s="313"/>
      <c r="UYT34" s="313"/>
      <c r="UYU34" s="313"/>
      <c r="UYV34" s="313"/>
      <c r="UYW34" s="313"/>
      <c r="UYX34" s="313"/>
      <c r="UYY34" s="313"/>
      <c r="UYZ34" s="313"/>
      <c r="UZA34" s="313"/>
      <c r="UZB34" s="313"/>
      <c r="UZC34" s="313"/>
      <c r="UZD34" s="313"/>
      <c r="UZE34" s="313"/>
      <c r="UZF34" s="313"/>
      <c r="UZG34" s="313"/>
      <c r="UZH34" s="313"/>
      <c r="UZI34" s="313"/>
      <c r="UZJ34" s="313"/>
      <c r="UZK34" s="313"/>
      <c r="UZL34" s="313"/>
      <c r="UZM34" s="313"/>
      <c r="UZN34" s="313"/>
      <c r="UZO34" s="313"/>
      <c r="UZP34" s="313"/>
      <c r="UZQ34" s="313"/>
      <c r="UZR34" s="313"/>
      <c r="UZS34" s="313"/>
      <c r="UZT34" s="313"/>
      <c r="UZU34" s="313"/>
      <c r="UZV34" s="313"/>
      <c r="UZW34" s="313"/>
      <c r="UZX34" s="313"/>
      <c r="UZY34" s="313"/>
      <c r="UZZ34" s="313"/>
      <c r="VAA34" s="313"/>
      <c r="VAB34" s="313"/>
      <c r="VAC34" s="313"/>
      <c r="VAD34" s="313"/>
      <c r="VAE34" s="313"/>
      <c r="VAF34" s="313"/>
      <c r="VAG34" s="313"/>
      <c r="VAH34" s="313"/>
      <c r="VAI34" s="313"/>
      <c r="VAJ34" s="313"/>
      <c r="VAK34" s="313"/>
      <c r="VAL34" s="313"/>
      <c r="VAM34" s="313"/>
      <c r="VAN34" s="313"/>
      <c r="VAO34" s="313"/>
      <c r="VAP34" s="313"/>
      <c r="VAQ34" s="313"/>
      <c r="VAR34" s="313"/>
      <c r="VAS34" s="313"/>
      <c r="VAT34" s="313"/>
      <c r="VAU34" s="313"/>
      <c r="VAV34" s="313"/>
      <c r="VAW34" s="313"/>
      <c r="VAX34" s="313"/>
      <c r="VAY34" s="313"/>
      <c r="VAZ34" s="313"/>
      <c r="VBA34" s="313"/>
      <c r="VBB34" s="313"/>
      <c r="VBC34" s="313"/>
      <c r="VBD34" s="313"/>
      <c r="VBE34" s="313"/>
      <c r="VBF34" s="313"/>
      <c r="VBG34" s="313"/>
      <c r="VBH34" s="313"/>
      <c r="VBI34" s="313"/>
      <c r="VBJ34" s="313"/>
      <c r="VBK34" s="313"/>
      <c r="VBL34" s="313"/>
      <c r="VBM34" s="313"/>
      <c r="VBN34" s="313"/>
      <c r="VBO34" s="313"/>
      <c r="VBP34" s="313"/>
      <c r="VBQ34" s="313"/>
      <c r="VBR34" s="313"/>
      <c r="VBS34" s="313"/>
      <c r="VBT34" s="313"/>
      <c r="VBU34" s="313"/>
      <c r="VBV34" s="313"/>
      <c r="VBW34" s="313"/>
      <c r="VBX34" s="313"/>
      <c r="VBY34" s="313"/>
      <c r="VBZ34" s="313"/>
      <c r="VCA34" s="313"/>
      <c r="VCB34" s="313"/>
      <c r="VCC34" s="313"/>
      <c r="VCD34" s="313"/>
      <c r="VCE34" s="313"/>
      <c r="VCF34" s="313"/>
      <c r="VCG34" s="313"/>
      <c r="VCH34" s="313"/>
      <c r="VCI34" s="313"/>
      <c r="VCJ34" s="313"/>
      <c r="VCK34" s="313"/>
      <c r="VCL34" s="313"/>
      <c r="VCM34" s="313"/>
      <c r="VCN34" s="313"/>
      <c r="VCO34" s="313"/>
      <c r="VCP34" s="313"/>
      <c r="VCQ34" s="313"/>
      <c r="VCR34" s="313"/>
      <c r="VCS34" s="313"/>
      <c r="VCT34" s="313"/>
      <c r="VCU34" s="313"/>
      <c r="VCV34" s="313"/>
      <c r="VCW34" s="313"/>
      <c r="VCX34" s="313"/>
      <c r="VCY34" s="313"/>
      <c r="VCZ34" s="313"/>
      <c r="VDA34" s="313"/>
      <c r="VDB34" s="313"/>
      <c r="VDC34" s="313"/>
      <c r="VDD34" s="313"/>
      <c r="VDE34" s="313"/>
      <c r="VDF34" s="313"/>
      <c r="VDG34" s="313"/>
      <c r="VDH34" s="313"/>
      <c r="VDI34" s="313"/>
      <c r="VDJ34" s="313"/>
      <c r="VDK34" s="313"/>
      <c r="VDL34" s="313"/>
      <c r="VDM34" s="313"/>
      <c r="VDN34" s="313"/>
      <c r="VDO34" s="313"/>
      <c r="VDP34" s="313"/>
      <c r="VDQ34" s="313"/>
      <c r="VDR34" s="313"/>
      <c r="VDS34" s="313"/>
      <c r="VDT34" s="313"/>
      <c r="VDU34" s="313"/>
      <c r="VDV34" s="313"/>
      <c r="VDW34" s="313"/>
      <c r="VDX34" s="313"/>
      <c r="VDY34" s="313"/>
      <c r="VDZ34" s="313"/>
      <c r="VEA34" s="313"/>
      <c r="VEB34" s="313"/>
      <c r="VEC34" s="313"/>
      <c r="VED34" s="313"/>
      <c r="VEE34" s="313"/>
      <c r="VEF34" s="313"/>
      <c r="VEG34" s="313"/>
      <c r="VEH34" s="313"/>
      <c r="VEI34" s="313"/>
      <c r="VEJ34" s="313"/>
      <c r="VEK34" s="313"/>
      <c r="VEL34" s="313"/>
      <c r="VEM34" s="313"/>
      <c r="VEN34" s="313"/>
      <c r="VEO34" s="313"/>
      <c r="VEP34" s="313"/>
      <c r="VEQ34" s="313"/>
      <c r="VER34" s="313"/>
      <c r="VES34" s="313"/>
      <c r="VET34" s="313"/>
      <c r="VEU34" s="313"/>
      <c r="VEV34" s="313"/>
      <c r="VEW34" s="313"/>
      <c r="VEX34" s="313"/>
      <c r="VEY34" s="313"/>
      <c r="VEZ34" s="313"/>
      <c r="VFA34" s="313"/>
      <c r="VFB34" s="313"/>
      <c r="VFC34" s="313"/>
      <c r="VFD34" s="313"/>
      <c r="VFE34" s="313"/>
      <c r="VFF34" s="313"/>
      <c r="VFG34" s="313"/>
      <c r="VFH34" s="313"/>
      <c r="VFI34" s="313"/>
      <c r="VFJ34" s="313"/>
      <c r="VFK34" s="313"/>
      <c r="VFL34" s="313"/>
      <c r="VFM34" s="313"/>
      <c r="VFN34" s="313"/>
      <c r="VFO34" s="313"/>
      <c r="VFP34" s="313"/>
      <c r="VFQ34" s="313"/>
      <c r="VFR34" s="313"/>
      <c r="VFS34" s="313"/>
      <c r="VFT34" s="313"/>
      <c r="VFU34" s="313"/>
      <c r="VFV34" s="313"/>
      <c r="VFW34" s="313"/>
      <c r="VFX34" s="313"/>
      <c r="VFY34" s="313"/>
      <c r="VFZ34" s="313"/>
      <c r="VGA34" s="313"/>
      <c r="VGB34" s="313"/>
      <c r="VGC34" s="313"/>
      <c r="VGD34" s="313"/>
      <c r="VGE34" s="313"/>
      <c r="VGF34" s="313"/>
      <c r="VGG34" s="313"/>
      <c r="VGH34" s="313"/>
      <c r="VGI34" s="313"/>
      <c r="VGJ34" s="313"/>
      <c r="VGK34" s="313"/>
      <c r="VGL34" s="313"/>
      <c r="VGM34" s="313"/>
      <c r="VGN34" s="313"/>
      <c r="VGO34" s="313"/>
      <c r="VGP34" s="313"/>
      <c r="VGQ34" s="313"/>
      <c r="VGR34" s="313"/>
      <c r="VGS34" s="313"/>
      <c r="VGT34" s="313"/>
      <c r="VGU34" s="313"/>
      <c r="VGV34" s="313"/>
      <c r="VGW34" s="313"/>
      <c r="VGX34" s="313"/>
      <c r="VGY34" s="313"/>
      <c r="VGZ34" s="313"/>
      <c r="VHA34" s="313"/>
      <c r="VHB34" s="313"/>
      <c r="VHC34" s="313"/>
      <c r="VHD34" s="313"/>
      <c r="VHE34" s="313"/>
      <c r="VHF34" s="313"/>
      <c r="VHG34" s="313"/>
      <c r="VHH34" s="313"/>
      <c r="VHI34" s="313"/>
      <c r="VHJ34" s="313"/>
      <c r="VHK34" s="313"/>
      <c r="VHL34" s="313"/>
      <c r="VHM34" s="313"/>
      <c r="VHN34" s="313"/>
      <c r="VHO34" s="313"/>
      <c r="VHP34" s="313"/>
      <c r="VHQ34" s="313"/>
      <c r="VHR34" s="313"/>
      <c r="VHS34" s="313"/>
      <c r="VHT34" s="313"/>
      <c r="VHU34" s="313"/>
      <c r="VHV34" s="313"/>
      <c r="VHW34" s="313"/>
      <c r="VHX34" s="313"/>
      <c r="VHY34" s="313"/>
      <c r="VHZ34" s="313"/>
      <c r="VIA34" s="313"/>
      <c r="VIB34" s="313"/>
      <c r="VIC34" s="313"/>
      <c r="VID34" s="313"/>
      <c r="VIE34" s="313"/>
      <c r="VIF34" s="313"/>
      <c r="VIG34" s="313"/>
      <c r="VIH34" s="313"/>
      <c r="VII34" s="313"/>
      <c r="VIJ34" s="313"/>
      <c r="VIK34" s="313"/>
      <c r="VIL34" s="313"/>
      <c r="VIM34" s="313"/>
      <c r="VIN34" s="313"/>
      <c r="VIO34" s="313"/>
      <c r="VIP34" s="313"/>
      <c r="VIQ34" s="313"/>
      <c r="VIR34" s="313"/>
      <c r="VIS34" s="313"/>
      <c r="VIT34" s="313"/>
      <c r="VIU34" s="313"/>
      <c r="VIV34" s="313"/>
      <c r="VIW34" s="313"/>
      <c r="VIX34" s="313"/>
      <c r="VIY34" s="313"/>
      <c r="VIZ34" s="313"/>
      <c r="VJA34" s="313"/>
      <c r="VJB34" s="313"/>
      <c r="VJC34" s="313"/>
      <c r="VJD34" s="313"/>
      <c r="VJE34" s="313"/>
      <c r="VJF34" s="313"/>
      <c r="VJG34" s="313"/>
      <c r="VJH34" s="313"/>
      <c r="VJI34" s="313"/>
      <c r="VJJ34" s="313"/>
      <c r="VJK34" s="313"/>
      <c r="VJL34" s="313"/>
      <c r="VJM34" s="313"/>
      <c r="VJN34" s="313"/>
      <c r="VJO34" s="313"/>
      <c r="VJP34" s="313"/>
      <c r="VJQ34" s="313"/>
      <c r="VJR34" s="313"/>
      <c r="VJS34" s="313"/>
      <c r="VJT34" s="313"/>
      <c r="VJU34" s="313"/>
      <c r="VJV34" s="313"/>
      <c r="VJW34" s="313"/>
      <c r="VJX34" s="313"/>
      <c r="VJY34" s="313"/>
      <c r="VJZ34" s="313"/>
      <c r="VKA34" s="313"/>
      <c r="VKB34" s="313"/>
      <c r="VKC34" s="313"/>
      <c r="VKD34" s="313"/>
      <c r="VKE34" s="313"/>
      <c r="VKF34" s="313"/>
      <c r="VKG34" s="313"/>
      <c r="VKH34" s="313"/>
      <c r="VKI34" s="313"/>
      <c r="VKJ34" s="313"/>
      <c r="VKK34" s="313"/>
      <c r="VKL34" s="313"/>
      <c r="VKM34" s="313"/>
      <c r="VKN34" s="313"/>
      <c r="VKO34" s="313"/>
      <c r="VKP34" s="313"/>
      <c r="VKQ34" s="313"/>
      <c r="VKR34" s="313"/>
      <c r="VKS34" s="313"/>
      <c r="VKT34" s="313"/>
      <c r="VKU34" s="313"/>
      <c r="VKV34" s="313"/>
      <c r="VKW34" s="313"/>
      <c r="VKX34" s="313"/>
      <c r="VKY34" s="313"/>
      <c r="VKZ34" s="313"/>
      <c r="VLA34" s="313"/>
      <c r="VLB34" s="313"/>
      <c r="VLC34" s="313"/>
      <c r="VLD34" s="313"/>
      <c r="VLE34" s="313"/>
      <c r="VLF34" s="313"/>
      <c r="VLG34" s="313"/>
      <c r="VLH34" s="313"/>
      <c r="VLI34" s="313"/>
      <c r="VLJ34" s="313"/>
      <c r="VLK34" s="313"/>
      <c r="VLL34" s="313"/>
      <c r="VLM34" s="313"/>
      <c r="VLN34" s="313"/>
      <c r="VLO34" s="313"/>
      <c r="VLP34" s="313"/>
      <c r="VLQ34" s="313"/>
      <c r="VLR34" s="313"/>
      <c r="VLS34" s="313"/>
      <c r="VLT34" s="313"/>
      <c r="VLU34" s="313"/>
      <c r="VLV34" s="313"/>
      <c r="VLW34" s="313"/>
      <c r="VLX34" s="313"/>
      <c r="VLY34" s="313"/>
      <c r="VLZ34" s="313"/>
      <c r="VMA34" s="313"/>
      <c r="VMB34" s="313"/>
      <c r="VMC34" s="313"/>
      <c r="VMD34" s="313"/>
      <c r="VME34" s="313"/>
      <c r="VMF34" s="313"/>
      <c r="VMG34" s="313"/>
      <c r="VMH34" s="313"/>
      <c r="VMI34" s="313"/>
      <c r="VMJ34" s="313"/>
      <c r="VMK34" s="313"/>
      <c r="VML34" s="313"/>
      <c r="VMM34" s="313"/>
      <c r="VMN34" s="313"/>
      <c r="VMO34" s="313"/>
      <c r="VMP34" s="313"/>
      <c r="VMQ34" s="313"/>
      <c r="VMR34" s="313"/>
      <c r="VMS34" s="313"/>
      <c r="VMT34" s="313"/>
      <c r="VMU34" s="313"/>
      <c r="VMV34" s="313"/>
      <c r="VMW34" s="313"/>
      <c r="VMX34" s="313"/>
      <c r="VMY34" s="313"/>
      <c r="VMZ34" s="313"/>
      <c r="VNA34" s="313"/>
      <c r="VNB34" s="313"/>
      <c r="VNC34" s="313"/>
      <c r="VND34" s="313"/>
      <c r="VNE34" s="313"/>
      <c r="VNF34" s="313"/>
      <c r="VNG34" s="313"/>
      <c r="VNH34" s="313"/>
      <c r="VNI34" s="313"/>
      <c r="VNJ34" s="313"/>
      <c r="VNK34" s="313"/>
      <c r="VNL34" s="313"/>
      <c r="VNM34" s="313"/>
      <c r="VNN34" s="313"/>
      <c r="VNO34" s="313"/>
      <c r="VNP34" s="313"/>
      <c r="VNQ34" s="313"/>
      <c r="VNR34" s="313"/>
      <c r="VNS34" s="313"/>
      <c r="VNT34" s="313"/>
      <c r="VNU34" s="313"/>
      <c r="VNV34" s="313"/>
      <c r="VNW34" s="313"/>
      <c r="VNX34" s="313"/>
      <c r="VNY34" s="313"/>
      <c r="VNZ34" s="313"/>
      <c r="VOA34" s="313"/>
      <c r="VOB34" s="313"/>
      <c r="VOC34" s="313"/>
      <c r="VOD34" s="313"/>
      <c r="VOE34" s="313"/>
      <c r="VOF34" s="313"/>
      <c r="VOG34" s="313"/>
      <c r="VOH34" s="313"/>
      <c r="VOI34" s="313"/>
      <c r="VOJ34" s="313"/>
      <c r="VOK34" s="313"/>
      <c r="VOL34" s="313"/>
      <c r="VOM34" s="313"/>
      <c r="VON34" s="313"/>
      <c r="VOO34" s="313"/>
      <c r="VOP34" s="313"/>
      <c r="VOQ34" s="313"/>
      <c r="VOR34" s="313"/>
      <c r="VOS34" s="313"/>
      <c r="VOT34" s="313"/>
      <c r="VOU34" s="313"/>
      <c r="VOV34" s="313"/>
      <c r="VOW34" s="313"/>
      <c r="VOX34" s="313"/>
      <c r="VOY34" s="313"/>
      <c r="VOZ34" s="313"/>
      <c r="VPA34" s="313"/>
      <c r="VPB34" s="313"/>
      <c r="VPC34" s="313"/>
      <c r="VPD34" s="313"/>
      <c r="VPE34" s="313"/>
      <c r="VPF34" s="313"/>
      <c r="VPG34" s="313"/>
      <c r="VPH34" s="313"/>
      <c r="VPI34" s="313"/>
      <c r="VPJ34" s="313"/>
      <c r="VPK34" s="313"/>
      <c r="VPL34" s="313"/>
      <c r="VPM34" s="313"/>
      <c r="VPN34" s="313"/>
      <c r="VPO34" s="313"/>
      <c r="VPP34" s="313"/>
      <c r="VPQ34" s="313"/>
      <c r="VPR34" s="313"/>
      <c r="VPS34" s="313"/>
      <c r="VPT34" s="313"/>
      <c r="VPU34" s="313"/>
      <c r="VPV34" s="313"/>
      <c r="VPW34" s="313"/>
      <c r="VPX34" s="313"/>
      <c r="VPY34" s="313"/>
      <c r="VPZ34" s="313"/>
      <c r="VQA34" s="313"/>
      <c r="VQB34" s="313"/>
      <c r="VQC34" s="313"/>
      <c r="VQD34" s="313"/>
      <c r="VQE34" s="313"/>
      <c r="VQF34" s="313"/>
      <c r="VQG34" s="313"/>
      <c r="VQH34" s="313"/>
      <c r="VQI34" s="313"/>
      <c r="VQJ34" s="313"/>
      <c r="VQK34" s="313"/>
      <c r="VQL34" s="313"/>
      <c r="VQM34" s="313"/>
      <c r="VQN34" s="313"/>
      <c r="VQO34" s="313"/>
      <c r="VQP34" s="313"/>
      <c r="VQQ34" s="313"/>
      <c r="VQR34" s="313"/>
      <c r="VQS34" s="313"/>
      <c r="VQT34" s="313"/>
      <c r="VQU34" s="313"/>
      <c r="VQV34" s="313"/>
      <c r="VQW34" s="313"/>
      <c r="VQX34" s="313"/>
      <c r="VQY34" s="313"/>
      <c r="VQZ34" s="313"/>
      <c r="VRA34" s="313"/>
      <c r="VRB34" s="313"/>
      <c r="VRC34" s="313"/>
      <c r="VRD34" s="313"/>
      <c r="VRE34" s="313"/>
      <c r="VRF34" s="313"/>
      <c r="VRG34" s="313"/>
      <c r="VRH34" s="313"/>
      <c r="VRI34" s="313"/>
      <c r="VRJ34" s="313"/>
      <c r="VRK34" s="313"/>
      <c r="VRL34" s="313"/>
      <c r="VRM34" s="313"/>
      <c r="VRN34" s="313"/>
      <c r="VRO34" s="313"/>
      <c r="VRP34" s="313"/>
      <c r="VRQ34" s="313"/>
      <c r="VRR34" s="313"/>
      <c r="VRS34" s="313"/>
      <c r="VRT34" s="313"/>
      <c r="VRU34" s="313"/>
      <c r="VRV34" s="313"/>
      <c r="VRW34" s="313"/>
      <c r="VRX34" s="313"/>
      <c r="VRY34" s="313"/>
      <c r="VRZ34" s="313"/>
      <c r="VSA34" s="313"/>
      <c r="VSB34" s="313"/>
      <c r="VSC34" s="313"/>
      <c r="VSD34" s="313"/>
      <c r="VSE34" s="313"/>
      <c r="VSF34" s="313"/>
      <c r="VSG34" s="313"/>
      <c r="VSH34" s="313"/>
      <c r="VSI34" s="313"/>
      <c r="VSJ34" s="313"/>
      <c r="VSK34" s="313"/>
      <c r="VSL34" s="313"/>
      <c r="VSM34" s="313"/>
      <c r="VSN34" s="313"/>
      <c r="VSO34" s="313"/>
      <c r="VSP34" s="313"/>
      <c r="VSQ34" s="313"/>
      <c r="VSR34" s="313"/>
      <c r="VSS34" s="313"/>
      <c r="VST34" s="313"/>
      <c r="VSU34" s="313"/>
      <c r="VSV34" s="313"/>
      <c r="VSW34" s="313"/>
      <c r="VSX34" s="313"/>
      <c r="VSY34" s="313"/>
      <c r="VSZ34" s="313"/>
      <c r="VTA34" s="313"/>
      <c r="VTB34" s="313"/>
      <c r="VTC34" s="313"/>
      <c r="VTD34" s="313"/>
      <c r="VTE34" s="313"/>
      <c r="VTF34" s="313"/>
      <c r="VTG34" s="313"/>
      <c r="VTH34" s="313"/>
      <c r="VTI34" s="313"/>
      <c r="VTJ34" s="313"/>
      <c r="VTK34" s="313"/>
      <c r="VTL34" s="313"/>
      <c r="VTM34" s="313"/>
      <c r="VTN34" s="313"/>
      <c r="VTO34" s="313"/>
      <c r="VTP34" s="313"/>
      <c r="VTQ34" s="313"/>
      <c r="VTR34" s="313"/>
      <c r="VTS34" s="313"/>
      <c r="VTT34" s="313"/>
      <c r="VTU34" s="313"/>
      <c r="VTV34" s="313"/>
      <c r="VTW34" s="313"/>
      <c r="VTX34" s="313"/>
      <c r="VTY34" s="313"/>
      <c r="VTZ34" s="313"/>
      <c r="VUA34" s="313"/>
      <c r="VUB34" s="313"/>
      <c r="VUC34" s="313"/>
      <c r="VUD34" s="313"/>
      <c r="VUE34" s="313"/>
      <c r="VUF34" s="313"/>
      <c r="VUG34" s="313"/>
      <c r="VUH34" s="313"/>
      <c r="VUI34" s="313"/>
      <c r="VUJ34" s="313"/>
      <c r="VUK34" s="313"/>
      <c r="VUL34" s="313"/>
      <c r="VUM34" s="313"/>
      <c r="VUN34" s="313"/>
      <c r="VUO34" s="313"/>
      <c r="VUP34" s="313"/>
      <c r="VUQ34" s="313"/>
      <c r="VUR34" s="313"/>
      <c r="VUS34" s="313"/>
      <c r="VUT34" s="313"/>
      <c r="VUU34" s="313"/>
      <c r="VUV34" s="313"/>
      <c r="VUW34" s="313"/>
      <c r="VUX34" s="313"/>
      <c r="VUY34" s="313"/>
      <c r="VUZ34" s="313"/>
      <c r="VVA34" s="313"/>
      <c r="VVB34" s="313"/>
      <c r="VVC34" s="313"/>
      <c r="VVD34" s="313"/>
      <c r="VVE34" s="313"/>
      <c r="VVF34" s="313"/>
      <c r="VVG34" s="313"/>
      <c r="VVH34" s="313"/>
      <c r="VVI34" s="313"/>
      <c r="VVJ34" s="313"/>
      <c r="VVK34" s="313"/>
      <c r="VVL34" s="313"/>
      <c r="VVM34" s="313"/>
      <c r="VVN34" s="313"/>
      <c r="VVO34" s="313"/>
      <c r="VVP34" s="313"/>
      <c r="VVQ34" s="313"/>
      <c r="VVR34" s="313"/>
      <c r="VVS34" s="313"/>
      <c r="VVT34" s="313"/>
      <c r="VVU34" s="313"/>
      <c r="VVV34" s="313"/>
      <c r="VVW34" s="313"/>
      <c r="VVX34" s="313"/>
      <c r="VVY34" s="313"/>
      <c r="VVZ34" s="313"/>
      <c r="VWA34" s="313"/>
      <c r="VWB34" s="313"/>
      <c r="VWC34" s="313"/>
      <c r="VWD34" s="313"/>
      <c r="VWE34" s="313"/>
      <c r="VWF34" s="313"/>
      <c r="VWG34" s="313"/>
      <c r="VWH34" s="313"/>
      <c r="VWI34" s="313"/>
      <c r="VWJ34" s="313"/>
      <c r="VWK34" s="313"/>
      <c r="VWL34" s="313"/>
      <c r="VWM34" s="313"/>
      <c r="VWN34" s="313"/>
      <c r="VWO34" s="313"/>
      <c r="VWP34" s="313"/>
      <c r="VWQ34" s="313"/>
      <c r="VWR34" s="313"/>
      <c r="VWS34" s="313"/>
      <c r="VWT34" s="313"/>
      <c r="VWU34" s="313"/>
      <c r="VWV34" s="313"/>
      <c r="VWW34" s="313"/>
      <c r="VWX34" s="313"/>
      <c r="VWY34" s="313"/>
      <c r="VWZ34" s="313"/>
      <c r="VXA34" s="313"/>
      <c r="VXB34" s="313"/>
      <c r="VXC34" s="313"/>
      <c r="VXD34" s="313"/>
      <c r="VXE34" s="313"/>
      <c r="VXF34" s="313"/>
      <c r="VXG34" s="313"/>
      <c r="VXH34" s="313"/>
      <c r="VXI34" s="313"/>
      <c r="VXJ34" s="313"/>
      <c r="VXK34" s="313"/>
      <c r="VXL34" s="313"/>
      <c r="VXM34" s="313"/>
      <c r="VXN34" s="313"/>
      <c r="VXO34" s="313"/>
      <c r="VXP34" s="313"/>
      <c r="VXQ34" s="313"/>
      <c r="VXR34" s="313"/>
      <c r="VXS34" s="313"/>
      <c r="VXT34" s="313"/>
      <c r="VXU34" s="313"/>
      <c r="VXV34" s="313"/>
      <c r="VXW34" s="313"/>
      <c r="VXX34" s="313"/>
      <c r="VXY34" s="313"/>
      <c r="VXZ34" s="313"/>
      <c r="VYA34" s="313"/>
      <c r="VYB34" s="313"/>
      <c r="VYC34" s="313"/>
      <c r="VYD34" s="313"/>
      <c r="VYE34" s="313"/>
      <c r="VYF34" s="313"/>
      <c r="VYG34" s="313"/>
      <c r="VYH34" s="313"/>
      <c r="VYI34" s="313"/>
      <c r="VYJ34" s="313"/>
      <c r="VYK34" s="313"/>
      <c r="VYL34" s="313"/>
      <c r="VYM34" s="313"/>
      <c r="VYN34" s="313"/>
      <c r="VYO34" s="313"/>
      <c r="VYP34" s="313"/>
      <c r="VYQ34" s="313"/>
      <c r="VYR34" s="313"/>
      <c r="VYS34" s="313"/>
      <c r="VYT34" s="313"/>
      <c r="VYU34" s="313"/>
      <c r="VYV34" s="313"/>
      <c r="VYW34" s="313"/>
      <c r="VYX34" s="313"/>
      <c r="VYY34" s="313"/>
      <c r="VYZ34" s="313"/>
      <c r="VZA34" s="313"/>
      <c r="VZB34" s="313"/>
      <c r="VZC34" s="313"/>
      <c r="VZD34" s="313"/>
      <c r="VZE34" s="313"/>
      <c r="VZF34" s="313"/>
      <c r="VZG34" s="313"/>
      <c r="VZH34" s="313"/>
      <c r="VZI34" s="313"/>
      <c r="VZJ34" s="313"/>
      <c r="VZK34" s="313"/>
      <c r="VZL34" s="313"/>
      <c r="VZM34" s="313"/>
      <c r="VZN34" s="313"/>
      <c r="VZO34" s="313"/>
      <c r="VZP34" s="313"/>
      <c r="VZQ34" s="313"/>
      <c r="VZR34" s="313"/>
      <c r="VZS34" s="313"/>
      <c r="VZT34" s="313"/>
      <c r="VZU34" s="313"/>
      <c r="VZV34" s="313"/>
      <c r="VZW34" s="313"/>
      <c r="VZX34" s="313"/>
      <c r="VZY34" s="313"/>
      <c r="VZZ34" s="313"/>
      <c r="WAA34" s="313"/>
      <c r="WAB34" s="313"/>
      <c r="WAC34" s="313"/>
      <c r="WAD34" s="313"/>
      <c r="WAE34" s="313"/>
      <c r="WAF34" s="313"/>
      <c r="WAG34" s="313"/>
      <c r="WAH34" s="313"/>
      <c r="WAI34" s="313"/>
      <c r="WAJ34" s="313"/>
      <c r="WAK34" s="313"/>
      <c r="WAL34" s="313"/>
      <c r="WAM34" s="313"/>
      <c r="WAN34" s="313"/>
      <c r="WAO34" s="313"/>
      <c r="WAP34" s="313"/>
      <c r="WAQ34" s="313"/>
      <c r="WAR34" s="313"/>
      <c r="WAS34" s="313"/>
      <c r="WAT34" s="313"/>
      <c r="WAU34" s="313"/>
      <c r="WAV34" s="313"/>
      <c r="WAW34" s="313"/>
      <c r="WAX34" s="313"/>
      <c r="WAY34" s="313"/>
      <c r="WAZ34" s="313"/>
      <c r="WBA34" s="313"/>
      <c r="WBB34" s="313"/>
      <c r="WBC34" s="313"/>
      <c r="WBD34" s="313"/>
      <c r="WBE34" s="313"/>
      <c r="WBF34" s="313"/>
      <c r="WBG34" s="313"/>
      <c r="WBH34" s="313"/>
      <c r="WBI34" s="313"/>
      <c r="WBJ34" s="313"/>
      <c r="WBK34" s="313"/>
      <c r="WBL34" s="313"/>
      <c r="WBM34" s="313"/>
      <c r="WBN34" s="313"/>
      <c r="WBO34" s="313"/>
      <c r="WBP34" s="313"/>
      <c r="WBQ34" s="313"/>
      <c r="WBR34" s="313"/>
      <c r="WBS34" s="313"/>
      <c r="WBT34" s="313"/>
      <c r="WBU34" s="313"/>
      <c r="WBV34" s="313"/>
      <c r="WBW34" s="313"/>
      <c r="WBX34" s="313"/>
      <c r="WBY34" s="313"/>
      <c r="WBZ34" s="313"/>
      <c r="WCA34" s="313"/>
      <c r="WCB34" s="313"/>
      <c r="WCC34" s="313"/>
      <c r="WCD34" s="313"/>
      <c r="WCE34" s="313"/>
      <c r="WCF34" s="313"/>
      <c r="WCG34" s="313"/>
      <c r="WCH34" s="313"/>
      <c r="WCI34" s="313"/>
      <c r="WCJ34" s="313"/>
      <c r="WCK34" s="313"/>
      <c r="WCL34" s="313"/>
      <c r="WCM34" s="313"/>
      <c r="WCN34" s="313"/>
      <c r="WCO34" s="313"/>
      <c r="WCP34" s="313"/>
      <c r="WCQ34" s="313"/>
      <c r="WCR34" s="313"/>
      <c r="WCS34" s="313"/>
      <c r="WCT34" s="313"/>
      <c r="WCU34" s="313"/>
      <c r="WCV34" s="313"/>
      <c r="WCW34" s="313"/>
      <c r="WCX34" s="313"/>
      <c r="WCY34" s="313"/>
      <c r="WCZ34" s="313"/>
      <c r="WDA34" s="313"/>
      <c r="WDB34" s="313"/>
      <c r="WDC34" s="313"/>
      <c r="WDD34" s="313"/>
      <c r="WDE34" s="313"/>
      <c r="WDF34" s="313"/>
      <c r="WDG34" s="313"/>
      <c r="WDH34" s="313"/>
      <c r="WDI34" s="313"/>
      <c r="WDJ34" s="313"/>
      <c r="WDK34" s="313"/>
      <c r="WDL34" s="313"/>
      <c r="WDM34" s="313"/>
      <c r="WDN34" s="313"/>
      <c r="WDO34" s="313"/>
      <c r="WDP34" s="313"/>
      <c r="WDQ34" s="313"/>
      <c r="WDR34" s="313"/>
      <c r="WDS34" s="313"/>
      <c r="WDT34" s="313"/>
      <c r="WDU34" s="313"/>
      <c r="WDV34" s="313"/>
      <c r="WDW34" s="313"/>
      <c r="WDX34" s="313"/>
      <c r="WDY34" s="313"/>
      <c r="WDZ34" s="313"/>
      <c r="WEA34" s="313"/>
      <c r="WEB34" s="313"/>
      <c r="WEC34" s="313"/>
      <c r="WED34" s="313"/>
      <c r="WEE34" s="313"/>
      <c r="WEF34" s="313"/>
      <c r="WEG34" s="313"/>
      <c r="WEH34" s="313"/>
      <c r="WEI34" s="313"/>
      <c r="WEJ34" s="313"/>
      <c r="WEK34" s="313"/>
      <c r="WEL34" s="313"/>
      <c r="WEM34" s="313"/>
      <c r="WEN34" s="313"/>
      <c r="WEO34" s="313"/>
      <c r="WEP34" s="313"/>
      <c r="WEQ34" s="313"/>
      <c r="WER34" s="313"/>
      <c r="WES34" s="313"/>
      <c r="WET34" s="313"/>
      <c r="WEU34" s="313"/>
      <c r="WEV34" s="313"/>
      <c r="WEW34" s="313"/>
      <c r="WEX34" s="313"/>
      <c r="WEY34" s="313"/>
      <c r="WEZ34" s="313"/>
      <c r="WFA34" s="313"/>
      <c r="WFB34" s="313"/>
      <c r="WFC34" s="313"/>
      <c r="WFD34" s="313"/>
      <c r="WFE34" s="313"/>
      <c r="WFF34" s="313"/>
      <c r="WFG34" s="313"/>
      <c r="WFH34" s="313"/>
      <c r="WFI34" s="313"/>
      <c r="WFJ34" s="313"/>
      <c r="WFK34" s="313"/>
      <c r="WFL34" s="313"/>
      <c r="WFM34" s="313"/>
      <c r="WFN34" s="313"/>
      <c r="WFO34" s="313"/>
      <c r="WFP34" s="313"/>
      <c r="WFQ34" s="313"/>
      <c r="WFR34" s="313"/>
      <c r="WFS34" s="313"/>
      <c r="WFT34" s="313"/>
      <c r="WFU34" s="313"/>
      <c r="WFV34" s="313"/>
      <c r="WFW34" s="313"/>
      <c r="WFX34" s="313"/>
      <c r="WFY34" s="313"/>
      <c r="WFZ34" s="313"/>
      <c r="WGA34" s="313"/>
      <c r="WGB34" s="313"/>
      <c r="WGC34" s="313"/>
      <c r="WGD34" s="313"/>
      <c r="WGE34" s="313"/>
      <c r="WGF34" s="313"/>
      <c r="WGG34" s="313"/>
      <c r="WGH34" s="313"/>
      <c r="WGI34" s="313"/>
      <c r="WGJ34" s="313"/>
      <c r="WGK34" s="313"/>
      <c r="WGL34" s="313"/>
      <c r="WGM34" s="313"/>
      <c r="WGN34" s="313"/>
      <c r="WGO34" s="313"/>
      <c r="WGP34" s="313"/>
      <c r="WGQ34" s="313"/>
      <c r="WGR34" s="313"/>
      <c r="WGS34" s="313"/>
      <c r="WGT34" s="313"/>
      <c r="WGU34" s="313"/>
      <c r="WGV34" s="313"/>
      <c r="WGW34" s="313"/>
      <c r="WGX34" s="313"/>
      <c r="WGY34" s="313"/>
      <c r="WGZ34" s="313"/>
      <c r="WHA34" s="313"/>
      <c r="WHB34" s="313"/>
      <c r="WHC34" s="313"/>
      <c r="WHD34" s="313"/>
      <c r="WHE34" s="313"/>
      <c r="WHF34" s="313"/>
      <c r="WHG34" s="313"/>
      <c r="WHH34" s="313"/>
      <c r="WHI34" s="313"/>
      <c r="WHJ34" s="313"/>
      <c r="WHK34" s="313"/>
      <c r="WHL34" s="313"/>
      <c r="WHM34" s="313"/>
      <c r="WHN34" s="313"/>
      <c r="WHO34" s="313"/>
      <c r="WHP34" s="313"/>
      <c r="WHQ34" s="313"/>
      <c r="WHR34" s="313"/>
      <c r="WHS34" s="313"/>
      <c r="WHT34" s="313"/>
      <c r="WHU34" s="313"/>
      <c r="WHV34" s="313"/>
      <c r="WHW34" s="313"/>
      <c r="WHX34" s="313"/>
      <c r="WHY34" s="313"/>
      <c r="WHZ34" s="313"/>
      <c r="WIA34" s="313"/>
      <c r="WIB34" s="313"/>
      <c r="WIC34" s="313"/>
      <c r="WID34" s="313"/>
      <c r="WIE34" s="313"/>
      <c r="WIF34" s="313"/>
      <c r="WIG34" s="313"/>
      <c r="WIH34" s="313"/>
      <c r="WII34" s="313"/>
      <c r="WIJ34" s="313"/>
      <c r="WIK34" s="313"/>
      <c r="WIL34" s="313"/>
      <c r="WIM34" s="313"/>
      <c r="WIN34" s="313"/>
      <c r="WIO34" s="313"/>
      <c r="WIP34" s="313"/>
      <c r="WIQ34" s="313"/>
      <c r="WIR34" s="313"/>
      <c r="WIS34" s="313"/>
      <c r="WIT34" s="313"/>
      <c r="WIU34" s="313"/>
      <c r="WIV34" s="313"/>
      <c r="WIW34" s="313"/>
      <c r="WIX34" s="313"/>
      <c r="WIY34" s="313"/>
      <c r="WIZ34" s="313"/>
      <c r="WJA34" s="313"/>
      <c r="WJB34" s="313"/>
      <c r="WJC34" s="313"/>
      <c r="WJD34" s="313"/>
      <c r="WJE34" s="313"/>
      <c r="WJF34" s="313"/>
      <c r="WJG34" s="313"/>
      <c r="WJH34" s="313"/>
      <c r="WJI34" s="313"/>
      <c r="WJJ34" s="313"/>
      <c r="WJK34" s="313"/>
      <c r="WJL34" s="313"/>
      <c r="WJM34" s="313"/>
      <c r="WJN34" s="313"/>
      <c r="WJO34" s="313"/>
      <c r="WJP34" s="313"/>
      <c r="WJQ34" s="313"/>
      <c r="WJR34" s="313"/>
      <c r="WJS34" s="313"/>
      <c r="WJT34" s="313"/>
      <c r="WJU34" s="313"/>
      <c r="WJV34" s="313"/>
      <c r="WJW34" s="313"/>
      <c r="WJX34" s="313"/>
      <c r="WJY34" s="313"/>
      <c r="WJZ34" s="313"/>
      <c r="WKA34" s="313"/>
      <c r="WKB34" s="313"/>
      <c r="WKC34" s="313"/>
      <c r="WKD34" s="313"/>
      <c r="WKE34" s="313"/>
      <c r="WKF34" s="313"/>
      <c r="WKG34" s="313"/>
      <c r="WKH34" s="313"/>
      <c r="WKI34" s="313"/>
      <c r="WKJ34" s="313"/>
      <c r="WKK34" s="313"/>
      <c r="WKL34" s="313"/>
      <c r="WKM34" s="313"/>
      <c r="WKN34" s="313"/>
      <c r="WKO34" s="313"/>
      <c r="WKP34" s="313"/>
      <c r="WKQ34" s="313"/>
      <c r="WKR34" s="313"/>
      <c r="WKS34" s="313"/>
      <c r="WKT34" s="313"/>
      <c r="WKU34" s="313"/>
      <c r="WKV34" s="313"/>
      <c r="WKW34" s="313"/>
      <c r="WKX34" s="313"/>
      <c r="WKY34" s="313"/>
      <c r="WKZ34" s="313"/>
      <c r="WLA34" s="313"/>
      <c r="WLB34" s="313"/>
      <c r="WLC34" s="313"/>
      <c r="WLD34" s="313"/>
      <c r="WLE34" s="313"/>
      <c r="WLF34" s="313"/>
      <c r="WLG34" s="313"/>
      <c r="WLH34" s="313"/>
      <c r="WLI34" s="313"/>
      <c r="WLJ34" s="313"/>
      <c r="WLK34" s="313"/>
      <c r="WLL34" s="313"/>
      <c r="WLM34" s="313"/>
      <c r="WLN34" s="313"/>
      <c r="WLO34" s="313"/>
      <c r="WLP34" s="313"/>
      <c r="WLQ34" s="313"/>
      <c r="WLR34" s="313"/>
      <c r="WLS34" s="313"/>
      <c r="WLT34" s="313"/>
      <c r="WLU34" s="313"/>
      <c r="WLV34" s="313"/>
      <c r="WLW34" s="313"/>
      <c r="WLX34" s="313"/>
      <c r="WLY34" s="313"/>
      <c r="WLZ34" s="313"/>
      <c r="WMA34" s="313"/>
      <c r="WMB34" s="313"/>
      <c r="WMC34" s="313"/>
      <c r="WMD34" s="313"/>
      <c r="WME34" s="313"/>
      <c r="WMF34" s="313"/>
      <c r="WMG34" s="313"/>
      <c r="WMH34" s="313"/>
      <c r="WMI34" s="313"/>
      <c r="WMJ34" s="313"/>
      <c r="WMK34" s="313"/>
      <c r="WML34" s="313"/>
      <c r="WMM34" s="313"/>
      <c r="WMN34" s="313"/>
      <c r="WMO34" s="313"/>
      <c r="WMP34" s="313"/>
      <c r="WMQ34" s="313"/>
      <c r="WMR34" s="313"/>
      <c r="WMS34" s="313"/>
      <c r="WMT34" s="313"/>
      <c r="WMU34" s="313"/>
      <c r="WMV34" s="313"/>
      <c r="WMW34" s="313"/>
      <c r="WMX34" s="313"/>
      <c r="WMY34" s="313"/>
      <c r="WMZ34" s="313"/>
      <c r="WNA34" s="313"/>
      <c r="WNB34" s="313"/>
      <c r="WNC34" s="313"/>
      <c r="WND34" s="313"/>
      <c r="WNE34" s="313"/>
      <c r="WNF34" s="313"/>
      <c r="WNG34" s="313"/>
      <c r="WNH34" s="313"/>
      <c r="WNI34" s="313"/>
      <c r="WNJ34" s="313"/>
      <c r="WNK34" s="313"/>
      <c r="WNL34" s="313"/>
      <c r="WNM34" s="313"/>
      <c r="WNN34" s="313"/>
      <c r="WNO34" s="313"/>
      <c r="WNP34" s="313"/>
      <c r="WNQ34" s="313"/>
      <c r="WNR34" s="313"/>
      <c r="WNS34" s="313"/>
      <c r="WNT34" s="313"/>
      <c r="WNU34" s="313"/>
      <c r="WNV34" s="313"/>
      <c r="WNW34" s="313"/>
      <c r="WNX34" s="313"/>
      <c r="WNY34" s="313"/>
      <c r="WNZ34" s="313"/>
      <c r="WOA34" s="313"/>
      <c r="WOB34" s="313"/>
      <c r="WOC34" s="313"/>
      <c r="WOD34" s="313"/>
      <c r="WOE34" s="313"/>
      <c r="WOF34" s="313"/>
      <c r="WOG34" s="313"/>
      <c r="WOH34" s="313"/>
      <c r="WOI34" s="313"/>
      <c r="WOJ34" s="313"/>
      <c r="WOK34" s="313"/>
      <c r="WOL34" s="313"/>
      <c r="WOM34" s="313"/>
      <c r="WON34" s="313"/>
      <c r="WOO34" s="313"/>
      <c r="WOP34" s="313"/>
      <c r="WOQ34" s="313"/>
      <c r="WOR34" s="313"/>
      <c r="WOS34" s="313"/>
      <c r="WOT34" s="313"/>
      <c r="WOU34" s="313"/>
      <c r="WOV34" s="313"/>
      <c r="WOW34" s="313"/>
      <c r="WOX34" s="313"/>
      <c r="WOY34" s="313"/>
      <c r="WOZ34" s="313"/>
      <c r="WPA34" s="313"/>
      <c r="WPB34" s="313"/>
      <c r="WPC34" s="313"/>
      <c r="WPD34" s="313"/>
      <c r="WPE34" s="313"/>
      <c r="WPF34" s="313"/>
      <c r="WPG34" s="313"/>
      <c r="WPH34" s="313"/>
      <c r="WPI34" s="313"/>
      <c r="WPJ34" s="313"/>
      <c r="WPK34" s="313"/>
      <c r="WPL34" s="313"/>
      <c r="WPM34" s="313"/>
      <c r="WPN34" s="313"/>
      <c r="WPO34" s="313"/>
      <c r="WPP34" s="313"/>
      <c r="WPQ34" s="313"/>
      <c r="WPR34" s="313"/>
      <c r="WPS34" s="313"/>
      <c r="WPT34" s="313"/>
      <c r="WPU34" s="313"/>
      <c r="WPV34" s="313"/>
      <c r="WPW34" s="313"/>
      <c r="WPX34" s="313"/>
      <c r="WPY34" s="313"/>
      <c r="WPZ34" s="313"/>
      <c r="WQA34" s="313"/>
      <c r="WQB34" s="313"/>
      <c r="WQC34" s="313"/>
      <c r="WQD34" s="313"/>
      <c r="WQE34" s="313"/>
      <c r="WQF34" s="313"/>
      <c r="WQG34" s="313"/>
      <c r="WQH34" s="313"/>
      <c r="WQI34" s="313"/>
      <c r="WQJ34" s="313"/>
      <c r="WQK34" s="313"/>
      <c r="WQL34" s="313"/>
      <c r="WQM34" s="313"/>
      <c r="WQN34" s="313"/>
      <c r="WQO34" s="313"/>
      <c r="WQP34" s="313"/>
      <c r="WQQ34" s="313"/>
      <c r="WQR34" s="313"/>
      <c r="WQS34" s="313"/>
      <c r="WQT34" s="313"/>
      <c r="WQU34" s="313"/>
      <c r="WQV34" s="313"/>
      <c r="WQW34" s="313"/>
      <c r="WQX34" s="313"/>
      <c r="WQY34" s="313"/>
      <c r="WQZ34" s="313"/>
      <c r="WRA34" s="313"/>
      <c r="WRB34" s="313"/>
      <c r="WRC34" s="313"/>
      <c r="WRD34" s="313"/>
      <c r="WRE34" s="313"/>
      <c r="WRF34" s="313"/>
      <c r="WRG34" s="313"/>
      <c r="WRH34" s="313"/>
      <c r="WRI34" s="313"/>
      <c r="WRJ34" s="313"/>
      <c r="WRK34" s="313"/>
      <c r="WRL34" s="313"/>
      <c r="WRM34" s="313"/>
      <c r="WRN34" s="313"/>
      <c r="WRO34" s="313"/>
      <c r="WRP34" s="313"/>
      <c r="WRQ34" s="313"/>
      <c r="WRR34" s="313"/>
      <c r="WRS34" s="313"/>
      <c r="WRT34" s="313"/>
      <c r="WRU34" s="313"/>
      <c r="WRV34" s="313"/>
      <c r="WRW34" s="313"/>
      <c r="WRX34" s="313"/>
      <c r="WRY34" s="313"/>
      <c r="WRZ34" s="313"/>
      <c r="WSA34" s="313"/>
      <c r="WSB34" s="313"/>
      <c r="WSC34" s="313"/>
      <c r="WSD34" s="313"/>
      <c r="WSE34" s="313"/>
      <c r="WSF34" s="313"/>
      <c r="WSG34" s="313"/>
      <c r="WSH34" s="313"/>
      <c r="WSI34" s="313"/>
      <c r="WSJ34" s="313"/>
      <c r="WSK34" s="313"/>
      <c r="WSL34" s="313"/>
      <c r="WSM34" s="313"/>
      <c r="WSN34" s="313"/>
      <c r="WSO34" s="313"/>
      <c r="WSP34" s="313"/>
      <c r="WSQ34" s="313"/>
      <c r="WSR34" s="313"/>
      <c r="WSS34" s="313"/>
      <c r="WST34" s="313"/>
      <c r="WSU34" s="313"/>
      <c r="WSV34" s="313"/>
      <c r="WSW34" s="313"/>
      <c r="WSX34" s="313"/>
      <c r="WSY34" s="313"/>
      <c r="WSZ34" s="313"/>
      <c r="WTA34" s="313"/>
      <c r="WTB34" s="313"/>
      <c r="WTC34" s="313"/>
      <c r="WTD34" s="313"/>
      <c r="WTE34" s="313"/>
      <c r="WTF34" s="313"/>
      <c r="WTG34" s="313"/>
      <c r="WTH34" s="313"/>
      <c r="WTI34" s="313"/>
      <c r="WTJ34" s="313"/>
      <c r="WTK34" s="313"/>
      <c r="WTL34" s="313"/>
      <c r="WTM34" s="313"/>
      <c r="WTN34" s="313"/>
      <c r="WTO34" s="313"/>
      <c r="WTP34" s="313"/>
      <c r="WTQ34" s="313"/>
      <c r="WTR34" s="313"/>
      <c r="WTS34" s="313"/>
      <c r="WTT34" s="313"/>
      <c r="WTU34" s="313"/>
      <c r="WTV34" s="313"/>
      <c r="WTW34" s="313"/>
      <c r="WTX34" s="313"/>
      <c r="WTY34" s="313"/>
      <c r="WTZ34" s="313"/>
      <c r="WUA34" s="313"/>
      <c r="WUB34" s="313"/>
      <c r="WUC34" s="313"/>
      <c r="WUD34" s="313"/>
      <c r="WUE34" s="313"/>
      <c r="WUF34" s="313"/>
      <c r="WUG34" s="313"/>
      <c r="WUH34" s="313"/>
      <c r="WUI34" s="313"/>
      <c r="WUJ34" s="313"/>
      <c r="WUK34" s="313"/>
      <c r="WUL34" s="313"/>
      <c r="WUM34" s="313"/>
      <c r="WUN34" s="313"/>
      <c r="WUO34" s="313"/>
      <c r="WUP34" s="313"/>
      <c r="WUQ34" s="313"/>
      <c r="WUR34" s="313"/>
      <c r="WUS34" s="313"/>
      <c r="WUT34" s="313"/>
      <c r="WUU34" s="313"/>
      <c r="WUV34" s="313"/>
      <c r="WUW34" s="313"/>
      <c r="WUX34" s="313"/>
      <c r="WUY34" s="313"/>
      <c r="WUZ34" s="313"/>
      <c r="WVA34" s="313"/>
      <c r="WVB34" s="313"/>
      <c r="WVC34" s="313"/>
      <c r="WVD34" s="313"/>
      <c r="WVE34" s="313"/>
      <c r="WVF34" s="313"/>
      <c r="WVG34" s="313"/>
      <c r="WVH34" s="313"/>
      <c r="WVI34" s="313"/>
      <c r="WVJ34" s="313"/>
      <c r="WVK34" s="313"/>
      <c r="WVL34" s="313"/>
      <c r="WVM34" s="313"/>
      <c r="WVN34" s="313"/>
      <c r="WVO34" s="313"/>
      <c r="WVP34" s="313"/>
      <c r="WVQ34" s="313"/>
      <c r="WVR34" s="313"/>
      <c r="WVS34" s="313"/>
      <c r="WVT34" s="313"/>
      <c r="WVU34" s="313"/>
      <c r="WVV34" s="313"/>
      <c r="WVW34" s="313"/>
      <c r="WVX34" s="313"/>
      <c r="WVY34" s="313"/>
      <c r="WVZ34" s="313"/>
      <c r="WWA34" s="313"/>
      <c r="WWB34" s="313"/>
      <c r="WWC34" s="313"/>
      <c r="WWD34" s="313"/>
      <c r="WWE34" s="313"/>
      <c r="WWF34" s="313"/>
      <c r="WWG34" s="313"/>
      <c r="WWH34" s="313"/>
      <c r="WWI34" s="313"/>
      <c r="WWJ34" s="313"/>
      <c r="WWK34" s="313"/>
      <c r="WWL34" s="313"/>
      <c r="WWM34" s="313"/>
      <c r="WWN34" s="313"/>
      <c r="WWO34" s="313"/>
      <c r="WWP34" s="313"/>
      <c r="WWQ34" s="313"/>
      <c r="WWR34" s="313"/>
      <c r="WWS34" s="313"/>
      <c r="WWT34" s="313"/>
      <c r="WWU34" s="313"/>
      <c r="WWV34" s="313"/>
      <c r="WWW34" s="313"/>
      <c r="WWX34" s="313"/>
      <c r="WWY34" s="313"/>
      <c r="WWZ34" s="313"/>
      <c r="WXA34" s="313"/>
      <c r="WXB34" s="313"/>
      <c r="WXC34" s="313"/>
      <c r="WXD34" s="313"/>
      <c r="WXE34" s="313"/>
      <c r="WXF34" s="313"/>
      <c r="WXG34" s="313"/>
      <c r="WXH34" s="313"/>
      <c r="WXI34" s="313"/>
      <c r="WXJ34" s="313"/>
      <c r="WXK34" s="313"/>
      <c r="WXL34" s="313"/>
      <c r="WXM34" s="313"/>
      <c r="WXN34" s="313"/>
      <c r="WXO34" s="313"/>
      <c r="WXP34" s="313"/>
      <c r="WXQ34" s="313"/>
      <c r="WXR34" s="313"/>
      <c r="WXS34" s="313"/>
      <c r="WXT34" s="313"/>
      <c r="WXU34" s="313"/>
      <c r="WXV34" s="313"/>
      <c r="WXW34" s="313"/>
      <c r="WXX34" s="313"/>
      <c r="WXY34" s="313"/>
      <c r="WXZ34" s="313"/>
      <c r="WYA34" s="313"/>
      <c r="WYB34" s="313"/>
      <c r="WYC34" s="313"/>
      <c r="WYD34" s="313"/>
      <c r="WYE34" s="313"/>
      <c r="WYF34" s="313"/>
      <c r="WYG34" s="313"/>
      <c r="WYH34" s="313"/>
      <c r="WYI34" s="313"/>
      <c r="WYJ34" s="313"/>
      <c r="WYK34" s="313"/>
      <c r="WYL34" s="313"/>
      <c r="WYM34" s="313"/>
      <c r="WYN34" s="313"/>
      <c r="WYO34" s="313"/>
      <c r="WYP34" s="313"/>
      <c r="WYQ34" s="313"/>
      <c r="WYR34" s="313"/>
      <c r="WYS34" s="313"/>
      <c r="WYT34" s="313"/>
      <c r="WYU34" s="313"/>
      <c r="WYV34" s="313"/>
      <c r="WYW34" s="313"/>
      <c r="WYX34" s="313"/>
      <c r="WYY34" s="313"/>
      <c r="WYZ34" s="313"/>
      <c r="WZA34" s="313"/>
      <c r="WZB34" s="313"/>
      <c r="WZC34" s="313"/>
      <c r="WZD34" s="313"/>
      <c r="WZE34" s="313"/>
      <c r="WZF34" s="313"/>
      <c r="WZG34" s="313"/>
      <c r="WZH34" s="313"/>
      <c r="WZI34" s="313"/>
      <c r="WZJ34" s="313"/>
      <c r="WZK34" s="313"/>
      <c r="WZL34" s="313"/>
      <c r="WZM34" s="313"/>
      <c r="WZN34" s="313"/>
      <c r="WZO34" s="313"/>
      <c r="WZP34" s="313"/>
      <c r="WZQ34" s="313"/>
      <c r="WZR34" s="313"/>
      <c r="WZS34" s="313"/>
      <c r="WZT34" s="313"/>
      <c r="WZU34" s="313"/>
      <c r="WZV34" s="313"/>
      <c r="WZW34" s="313"/>
      <c r="WZX34" s="313"/>
      <c r="WZY34" s="313"/>
      <c r="WZZ34" s="313"/>
      <c r="XAA34" s="313"/>
      <c r="XAB34" s="313"/>
      <c r="XAC34" s="313"/>
      <c r="XAD34" s="313"/>
      <c r="XAE34" s="313"/>
      <c r="XAF34" s="313"/>
      <c r="XAG34" s="313"/>
      <c r="XAH34" s="313"/>
      <c r="XAI34" s="313"/>
      <c r="XAJ34" s="313"/>
      <c r="XAK34" s="313"/>
      <c r="XAL34" s="313"/>
      <c r="XAM34" s="313"/>
      <c r="XAN34" s="313"/>
      <c r="XAO34" s="313"/>
      <c r="XAP34" s="313"/>
      <c r="XAQ34" s="313"/>
      <c r="XAR34" s="313"/>
      <c r="XAS34" s="313"/>
      <c r="XAT34" s="313"/>
      <c r="XAU34" s="313"/>
      <c r="XAV34" s="313"/>
      <c r="XAW34" s="313"/>
      <c r="XAX34" s="313"/>
      <c r="XAY34" s="313"/>
      <c r="XAZ34" s="313"/>
      <c r="XBA34" s="313"/>
      <c r="XBB34" s="313"/>
      <c r="XBC34" s="313"/>
      <c r="XBD34" s="313"/>
      <c r="XBE34" s="313"/>
      <c r="XBF34" s="313"/>
      <c r="XBG34" s="313"/>
      <c r="XBH34" s="313"/>
      <c r="XBI34" s="313"/>
      <c r="XBJ34" s="313"/>
      <c r="XBK34" s="313"/>
      <c r="XBL34" s="313"/>
      <c r="XBM34" s="313"/>
      <c r="XBN34" s="313"/>
      <c r="XBO34" s="313"/>
      <c r="XBP34" s="313"/>
      <c r="XBQ34" s="313"/>
      <c r="XBR34" s="313"/>
      <c r="XBS34" s="313"/>
      <c r="XBT34" s="313"/>
      <c r="XBU34" s="313"/>
      <c r="XBV34" s="313"/>
      <c r="XBW34" s="313"/>
      <c r="XBX34" s="313"/>
      <c r="XBY34" s="313"/>
      <c r="XBZ34" s="313"/>
      <c r="XCA34" s="313"/>
      <c r="XCB34" s="313"/>
      <c r="XCC34" s="313"/>
      <c r="XCD34" s="313"/>
      <c r="XCE34" s="313"/>
      <c r="XCF34" s="313"/>
      <c r="XCG34" s="313"/>
      <c r="XCH34" s="313"/>
      <c r="XCI34" s="313"/>
      <c r="XCJ34" s="313"/>
      <c r="XCK34" s="313"/>
      <c r="XCL34" s="313"/>
      <c r="XCM34" s="313"/>
      <c r="XCN34" s="313"/>
      <c r="XCO34" s="313"/>
      <c r="XCP34" s="313"/>
      <c r="XCQ34" s="313"/>
      <c r="XCR34" s="313"/>
      <c r="XCS34" s="313"/>
      <c r="XCT34" s="313"/>
      <c r="XCU34" s="313"/>
      <c r="XCV34" s="313"/>
      <c r="XCW34" s="313"/>
      <c r="XCX34" s="313"/>
      <c r="XCY34" s="313"/>
      <c r="XCZ34" s="313"/>
      <c r="XDA34" s="313"/>
      <c r="XDB34" s="313"/>
      <c r="XDC34" s="313"/>
      <c r="XDD34" s="313"/>
      <c r="XDE34" s="313"/>
      <c r="XDF34" s="313"/>
      <c r="XDG34" s="313"/>
      <c r="XDH34" s="313"/>
      <c r="XDI34" s="313"/>
      <c r="XDJ34" s="313"/>
      <c r="XDK34" s="313"/>
      <c r="XDL34" s="313"/>
      <c r="XDM34" s="313"/>
      <c r="XDN34" s="313"/>
      <c r="XDO34" s="313"/>
      <c r="XDP34" s="313"/>
      <c r="XDQ34" s="313"/>
      <c r="XDR34" s="313"/>
      <c r="XDS34" s="313"/>
      <c r="XDT34" s="313"/>
      <c r="XDU34" s="313"/>
      <c r="XDV34" s="313"/>
      <c r="XDW34" s="313"/>
      <c r="XDX34" s="313"/>
      <c r="XDY34" s="313"/>
      <c r="XDZ34" s="313"/>
      <c r="XEA34" s="313"/>
      <c r="XEB34" s="313"/>
      <c r="XEC34" s="313"/>
      <c r="XED34" s="313"/>
      <c r="XEE34" s="313"/>
      <c r="XEF34" s="313"/>
      <c r="XEG34" s="313"/>
      <c r="XEH34" s="313"/>
      <c r="XEI34" s="313"/>
      <c r="XEJ34" s="313"/>
      <c r="XEK34" s="313"/>
      <c r="XEL34" s="313"/>
      <c r="XEM34" s="313"/>
      <c r="XEN34" s="313"/>
      <c r="XEO34" s="313"/>
      <c r="XEP34" s="313"/>
      <c r="XEQ34" s="313"/>
      <c r="XER34" s="313"/>
      <c r="XES34" s="313"/>
      <c r="XET34" s="313"/>
      <c r="XEU34" s="313"/>
      <c r="XEV34" s="313"/>
      <c r="XEW34" s="313"/>
      <c r="XEX34" s="313"/>
      <c r="XEY34" s="313"/>
      <c r="XEZ34" s="313"/>
      <c r="XFA34" s="313"/>
    </row>
    <row r="35" spans="1:16381" s="304" customFormat="1" ht="16.5" customHeight="1">
      <c r="A35" s="314" t="s">
        <v>211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</row>
    <row r="36" spans="1:16381" s="304" customFormat="1" ht="16.5" customHeight="1">
      <c r="A36" s="315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</row>
    <row r="37" spans="1:16381" s="304" customFormat="1" ht="16.5" customHeight="1">
      <c r="A37" s="304" t="s">
        <v>241</v>
      </c>
      <c r="B37" s="316" t="s">
        <v>216</v>
      </c>
      <c r="C37" s="316">
        <v>975.32159999999999</v>
      </c>
      <c r="D37" s="316">
        <v>995.05200000000002</v>
      </c>
      <c r="E37" s="316">
        <v>1397.7860000000001</v>
      </c>
      <c r="F37" s="316">
        <f>+SUM(B37:E37)</f>
        <v>3368.1596</v>
      </c>
      <c r="G37" s="317">
        <v>982.15899999999999</v>
      </c>
      <c r="H37" s="317">
        <f>949561.35/1000</f>
        <v>949.56134999999995</v>
      </c>
      <c r="I37" s="317">
        <v>993</v>
      </c>
      <c r="J37" s="317">
        <v>1943</v>
      </c>
      <c r="K37" s="317">
        <f t="shared" ref="K37:K40" si="7">+SUM(G37:J37)</f>
        <v>4867.7203499999996</v>
      </c>
      <c r="L37" s="317">
        <v>1021</v>
      </c>
      <c r="M37" s="316">
        <v>1530</v>
      </c>
      <c r="N37" s="316">
        <v>986</v>
      </c>
      <c r="O37" s="316">
        <v>2000</v>
      </c>
      <c r="P37" s="316">
        <f>SUM(L37:O37)</f>
        <v>5537</v>
      </c>
      <c r="Q37" s="316">
        <v>1649.29305</v>
      </c>
      <c r="R37" s="316">
        <v>1503.2675800000002</v>
      </c>
      <c r="S37" s="316">
        <v>2252.0953500000001</v>
      </c>
    </row>
    <row r="38" spans="1:16381" s="304" customFormat="1" ht="16.5" customHeight="1">
      <c r="A38" s="304" t="s">
        <v>212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>
        <f t="shared" si="7"/>
        <v>0</v>
      </c>
      <c r="L38" s="316">
        <v>907</v>
      </c>
      <c r="M38" s="316">
        <v>1307</v>
      </c>
      <c r="N38" s="316">
        <v>1498</v>
      </c>
      <c r="O38" s="316">
        <v>1827</v>
      </c>
      <c r="P38" s="316">
        <f>SUM(L38:O38)</f>
        <v>5539</v>
      </c>
      <c r="Q38" s="316">
        <v>1148.6913505</v>
      </c>
      <c r="R38" s="316">
        <v>1844.0142769999998</v>
      </c>
      <c r="S38" s="316">
        <v>1595</v>
      </c>
    </row>
    <row r="39" spans="1:16381" s="304" customFormat="1" ht="16.5" customHeight="1">
      <c r="A39" s="304" t="s">
        <v>88</v>
      </c>
      <c r="B39" s="316">
        <v>545</v>
      </c>
      <c r="C39" s="316">
        <v>1025</v>
      </c>
      <c r="D39" s="316">
        <v>508</v>
      </c>
      <c r="E39" s="316">
        <v>930</v>
      </c>
      <c r="F39" s="316">
        <f>+SUM(B39:E39)</f>
        <v>3008</v>
      </c>
      <c r="G39" s="316">
        <v>470</v>
      </c>
      <c r="H39" s="316">
        <v>447</v>
      </c>
      <c r="I39" s="316">
        <v>1002</v>
      </c>
      <c r="J39" s="316">
        <v>988</v>
      </c>
      <c r="K39" s="316">
        <f t="shared" si="7"/>
        <v>2907</v>
      </c>
      <c r="L39" s="316"/>
      <c r="M39" s="316"/>
      <c r="N39" s="316"/>
      <c r="O39" s="316"/>
      <c r="P39" s="316"/>
      <c r="Q39" s="316"/>
      <c r="R39" s="316"/>
    </row>
    <row r="40" spans="1:16381" s="304" customFormat="1" ht="16.5" customHeight="1">
      <c r="A40" s="304" t="s">
        <v>217</v>
      </c>
      <c r="B40" s="316"/>
      <c r="C40" s="316"/>
      <c r="D40" s="316"/>
      <c r="E40" s="316"/>
      <c r="F40" s="316"/>
      <c r="G40" s="316"/>
      <c r="H40" s="316"/>
      <c r="I40" s="316">
        <v>403</v>
      </c>
      <c r="J40" s="316">
        <v>794</v>
      </c>
      <c r="K40" s="316">
        <f t="shared" si="7"/>
        <v>1197</v>
      </c>
      <c r="L40" s="316"/>
      <c r="M40" s="316"/>
      <c r="N40" s="316"/>
      <c r="O40" s="316"/>
      <c r="P40" s="316"/>
      <c r="Q40" s="316"/>
      <c r="R40" s="316"/>
    </row>
    <row r="41" spans="1:16381" s="304" customFormat="1" ht="16.5" customHeight="1">
      <c r="A41" s="318" t="s">
        <v>213</v>
      </c>
      <c r="B41" s="316">
        <f>+SUM(B37:B40)</f>
        <v>545</v>
      </c>
      <c r="C41" s="316">
        <f t="shared" ref="C41:D41" si="8">SUM(C37:C39)</f>
        <v>2000.3216</v>
      </c>
      <c r="D41" s="316">
        <f t="shared" si="8"/>
        <v>1503.0520000000001</v>
      </c>
      <c r="E41" s="316">
        <f t="shared" ref="E41" si="9">SUM(E37:E39)</f>
        <v>2327.7860000000001</v>
      </c>
      <c r="F41" s="316">
        <f t="shared" ref="F41:N41" si="10">SUM(F37:F39)</f>
        <v>6376.1596</v>
      </c>
      <c r="G41" s="316">
        <f t="shared" si="10"/>
        <v>1452.1590000000001</v>
      </c>
      <c r="H41" s="316">
        <f t="shared" si="10"/>
        <v>1396.5613499999999</v>
      </c>
      <c r="I41" s="316">
        <f t="shared" ref="I41" si="11">SUM(I37:I40)</f>
        <v>2398</v>
      </c>
      <c r="J41" s="316">
        <f t="shared" ref="J41:K41" si="12">SUM(J37:J40)</f>
        <v>3725</v>
      </c>
      <c r="K41" s="316">
        <f t="shared" si="12"/>
        <v>8971.7203499999996</v>
      </c>
      <c r="L41" s="316">
        <f t="shared" si="10"/>
        <v>1928</v>
      </c>
      <c r="M41" s="316">
        <f t="shared" si="10"/>
        <v>2837</v>
      </c>
      <c r="N41" s="316">
        <f t="shared" si="10"/>
        <v>2484</v>
      </c>
      <c r="O41" s="316">
        <f>SUM(O37:O38)</f>
        <v>3827</v>
      </c>
      <c r="P41" s="316">
        <f t="shared" ref="P41" si="13">SUM(P37:P38)</f>
        <v>11076</v>
      </c>
      <c r="Q41" s="316">
        <v>2797.9844005</v>
      </c>
      <c r="R41" s="316">
        <f t="shared" ref="R41:S41" si="14">SUM(R37:R38)</f>
        <v>3347.2818569999999</v>
      </c>
      <c r="S41" s="316">
        <f t="shared" si="14"/>
        <v>3847.0953500000001</v>
      </c>
    </row>
    <row r="42" spans="1:16381" s="304" customFormat="1" ht="16.5" customHeight="1">
      <c r="A42" s="319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16"/>
      <c r="N42" s="316"/>
      <c r="O42" s="316"/>
      <c r="P42" s="316"/>
      <c r="Q42" s="316"/>
    </row>
    <row r="43" spans="1:16381" s="304" customFormat="1">
      <c r="A43" s="321" t="s">
        <v>214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</row>
    <row r="44" spans="1:16381" s="304" customFormat="1" ht="0.75" customHeight="1">
      <c r="A44" s="315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</row>
    <row r="45" spans="1:16381" s="304" customFormat="1">
      <c r="A45" s="304" t="s">
        <v>215</v>
      </c>
      <c r="B45" s="322">
        <v>30.830593309660305</v>
      </c>
      <c r="C45" s="322">
        <v>23.991936736636323</v>
      </c>
      <c r="D45" s="322">
        <v>22.9</v>
      </c>
      <c r="E45" s="322">
        <v>19.7</v>
      </c>
      <c r="F45" s="322">
        <v>22.9</v>
      </c>
      <c r="G45" s="322">
        <v>17.3</v>
      </c>
      <c r="H45" s="322">
        <v>13.7</v>
      </c>
      <c r="I45" s="322">
        <v>12.84</v>
      </c>
      <c r="J45" s="322">
        <v>14.728564727524263</v>
      </c>
      <c r="K45" s="322">
        <v>14.536202768900001</v>
      </c>
      <c r="L45" s="322">
        <v>14.27338726439902</v>
      </c>
      <c r="M45" s="322">
        <v>14.23232740320069</v>
      </c>
      <c r="N45" s="322">
        <v>12.279680120581563</v>
      </c>
      <c r="O45" s="322">
        <v>11.830936780797828</v>
      </c>
      <c r="P45" s="322">
        <v>13.123533056597228</v>
      </c>
      <c r="Q45" s="304">
        <v>11.2</v>
      </c>
      <c r="R45" s="304">
        <v>11.1</v>
      </c>
      <c r="S45" s="322">
        <v>9.5</v>
      </c>
    </row>
    <row r="46" spans="1:16381" s="304" customFormat="1">
      <c r="H46" s="308"/>
      <c r="L46" s="308"/>
      <c r="M46" s="323"/>
      <c r="N46" s="323"/>
      <c r="O46" s="323"/>
      <c r="P46" s="323"/>
    </row>
    <row r="47" spans="1:16381">
      <c r="A47" s="144" t="s">
        <v>218</v>
      </c>
      <c r="R47" s="304"/>
      <c r="S47" s="304"/>
      <c r="T47" s="304"/>
      <c r="U47" s="304"/>
      <c r="V47" s="304"/>
    </row>
  </sheetData>
  <mergeCells count="3">
    <mergeCell ref="B31:P31"/>
    <mergeCell ref="A35:S35"/>
    <mergeCell ref="A43:S43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AV44"/>
  <sheetViews>
    <sheetView showGridLines="0" workbookViewId="0">
      <pane xSplit="2" ySplit="2" topLeftCell="AF3" activePane="bottomRight" state="frozen"/>
      <selection pane="topRight" activeCell="C1" sqref="C1"/>
      <selection pane="bottomLeft" activeCell="A3" sqref="A3"/>
      <selection pane="bottomRight" activeCell="AR21" sqref="AR21"/>
    </sheetView>
  </sheetViews>
  <sheetFormatPr defaultRowHeight="15" customHeight="1"/>
  <cols>
    <col min="1" max="1" width="3.28515625" style="350" customWidth="1"/>
    <col min="2" max="2" width="22.7109375" style="350" bestFit="1" customWidth="1"/>
    <col min="3" max="23" width="9.85546875" style="350" customWidth="1"/>
    <col min="24" max="45" width="13" style="350" customWidth="1"/>
    <col min="46" max="47" width="9.140625" style="350"/>
    <col min="48" max="48" width="9.140625" style="364"/>
    <col min="49" max="16384" width="9.140625" style="350"/>
  </cols>
  <sheetData>
    <row r="2" spans="2:48" s="351" customFormat="1" ht="15" customHeight="1">
      <c r="B2" s="359" t="s">
        <v>248</v>
      </c>
      <c r="C2" s="360">
        <v>43466</v>
      </c>
      <c r="D2" s="360">
        <f t="shared" ref="D2:AE2" si="0">+DATE(YEAR(C2),MONTH(C2)+1,DAY(C2))</f>
        <v>43497</v>
      </c>
      <c r="E2" s="360">
        <f t="shared" si="0"/>
        <v>43525</v>
      </c>
      <c r="F2" s="360">
        <f t="shared" si="0"/>
        <v>43556</v>
      </c>
      <c r="G2" s="360">
        <f t="shared" si="0"/>
        <v>43586</v>
      </c>
      <c r="H2" s="360">
        <f t="shared" si="0"/>
        <v>43617</v>
      </c>
      <c r="I2" s="360">
        <f t="shared" si="0"/>
        <v>43647</v>
      </c>
      <c r="J2" s="360">
        <f t="shared" si="0"/>
        <v>43678</v>
      </c>
      <c r="K2" s="360">
        <f t="shared" si="0"/>
        <v>43709</v>
      </c>
      <c r="L2" s="360">
        <f t="shared" si="0"/>
        <v>43739</v>
      </c>
      <c r="M2" s="360">
        <f t="shared" si="0"/>
        <v>43770</v>
      </c>
      <c r="N2" s="360">
        <f t="shared" si="0"/>
        <v>43800</v>
      </c>
      <c r="O2" s="360">
        <f t="shared" si="0"/>
        <v>43831</v>
      </c>
      <c r="P2" s="360">
        <f t="shared" si="0"/>
        <v>43862</v>
      </c>
      <c r="Q2" s="360">
        <f t="shared" si="0"/>
        <v>43891</v>
      </c>
      <c r="R2" s="360">
        <f t="shared" si="0"/>
        <v>43922</v>
      </c>
      <c r="S2" s="360">
        <f t="shared" si="0"/>
        <v>43952</v>
      </c>
      <c r="T2" s="360">
        <f t="shared" si="0"/>
        <v>43983</v>
      </c>
      <c r="U2" s="360">
        <f t="shared" si="0"/>
        <v>44013</v>
      </c>
      <c r="V2" s="360">
        <f t="shared" si="0"/>
        <v>44044</v>
      </c>
      <c r="W2" s="360">
        <f t="shared" si="0"/>
        <v>44075</v>
      </c>
      <c r="X2" s="360">
        <f t="shared" si="0"/>
        <v>44105</v>
      </c>
      <c r="Y2" s="360">
        <f t="shared" si="0"/>
        <v>44136</v>
      </c>
      <c r="Z2" s="360">
        <f t="shared" si="0"/>
        <v>44166</v>
      </c>
      <c r="AA2" s="360">
        <f t="shared" si="0"/>
        <v>44197</v>
      </c>
      <c r="AB2" s="360">
        <f t="shared" si="0"/>
        <v>44228</v>
      </c>
      <c r="AC2" s="360">
        <f t="shared" si="0"/>
        <v>44256</v>
      </c>
      <c r="AD2" s="360">
        <f t="shared" si="0"/>
        <v>44287</v>
      </c>
      <c r="AE2" s="360">
        <f t="shared" si="0"/>
        <v>44317</v>
      </c>
      <c r="AF2" s="360">
        <f t="shared" ref="AF2:AQ2" si="1">+DATE(YEAR(AE2),MONTH(AE2)+1,DAY(AE2))</f>
        <v>44348</v>
      </c>
      <c r="AG2" s="360">
        <f t="shared" si="1"/>
        <v>44378</v>
      </c>
      <c r="AH2" s="360">
        <f t="shared" si="1"/>
        <v>44409</v>
      </c>
      <c r="AI2" s="360">
        <f t="shared" si="1"/>
        <v>44440</v>
      </c>
      <c r="AJ2" s="360">
        <f t="shared" si="1"/>
        <v>44470</v>
      </c>
      <c r="AK2" s="360">
        <f t="shared" si="1"/>
        <v>44501</v>
      </c>
      <c r="AL2" s="360">
        <f t="shared" si="1"/>
        <v>44531</v>
      </c>
      <c r="AM2" s="360">
        <f t="shared" si="1"/>
        <v>44562</v>
      </c>
      <c r="AN2" s="360">
        <f t="shared" si="1"/>
        <v>44593</v>
      </c>
      <c r="AO2" s="360">
        <f t="shared" si="1"/>
        <v>44621</v>
      </c>
      <c r="AP2" s="360">
        <f t="shared" si="1"/>
        <v>44652</v>
      </c>
      <c r="AQ2" s="360">
        <f t="shared" si="1"/>
        <v>44682</v>
      </c>
      <c r="AR2" s="360">
        <f t="shared" ref="AR2:AS2" si="2">+DATE(YEAR(AQ2),MONTH(AQ2)+1,DAY(AQ2))</f>
        <v>44713</v>
      </c>
      <c r="AS2" s="360">
        <f t="shared" si="2"/>
        <v>44743</v>
      </c>
      <c r="AT2" s="360">
        <f t="shared" ref="AT2" si="3">+DATE(YEAR(AS2),MONTH(AS2)+1,DAY(AS2))</f>
        <v>44774</v>
      </c>
      <c r="AU2" s="360">
        <f t="shared" ref="AU2" si="4">+DATE(YEAR(AT2),MONTH(AT2)+1,DAY(AT2))</f>
        <v>44805</v>
      </c>
      <c r="AV2" s="361"/>
    </row>
    <row r="3" spans="2:48" ht="15" customHeight="1">
      <c r="B3" s="352" t="s">
        <v>243</v>
      </c>
      <c r="C3" s="353">
        <v>5123.6052278229954</v>
      </c>
      <c r="D3" s="353">
        <v>9997.4474491260335</v>
      </c>
      <c r="E3" s="353">
        <v>9396.1582328051918</v>
      </c>
      <c r="F3" s="353">
        <v>9289.7682935144585</v>
      </c>
      <c r="G3" s="353">
        <v>8686.8776744937368</v>
      </c>
      <c r="H3" s="353">
        <v>8542.1706451612918</v>
      </c>
      <c r="I3" s="353">
        <v>8340.7982851201268</v>
      </c>
      <c r="J3" s="353">
        <v>8062.5088811421019</v>
      </c>
      <c r="K3" s="353">
        <v>8013.4311479844855</v>
      </c>
      <c r="L3" s="353">
        <v>8136.6022873085858</v>
      </c>
      <c r="M3" s="353">
        <v>6629.0037302390101</v>
      </c>
      <c r="N3" s="353">
        <v>7716.8649318737407</v>
      </c>
      <c r="O3" s="353">
        <v>8290.1674960276196</v>
      </c>
      <c r="P3" s="353">
        <v>8102.6164436484814</v>
      </c>
      <c r="Q3" s="353">
        <v>9433.9826418759822</v>
      </c>
      <c r="R3" s="353">
        <v>10628.783353014571</v>
      </c>
      <c r="S3" s="353">
        <v>9949.2021937504833</v>
      </c>
      <c r="T3" s="353">
        <v>7759.3550545073331</v>
      </c>
      <c r="U3" s="353">
        <v>8920.0845928451636</v>
      </c>
      <c r="V3" s="353">
        <v>10681.183955554838</v>
      </c>
      <c r="W3" s="353">
        <v>10292.646181772952</v>
      </c>
      <c r="X3" s="353">
        <v>9049.0160348480058</v>
      </c>
      <c r="Y3" s="353">
        <v>6391.0320578937453</v>
      </c>
      <c r="Z3" s="353">
        <v>10799.505099405198</v>
      </c>
      <c r="AA3" s="353">
        <v>9498.3795222174467</v>
      </c>
      <c r="AB3" s="353">
        <v>5903.8934171648798</v>
      </c>
      <c r="AC3" s="353">
        <v>8655.4265757128796</v>
      </c>
      <c r="AD3" s="353">
        <v>8156.6121588675032</v>
      </c>
      <c r="AE3" s="353">
        <v>9353.3810363089506</v>
      </c>
      <c r="AF3" s="353">
        <v>9018.9644226591972</v>
      </c>
      <c r="AG3" s="354" t="s">
        <v>53</v>
      </c>
      <c r="AH3" s="354" t="s">
        <v>53</v>
      </c>
      <c r="AI3" s="354" t="s">
        <v>53</v>
      </c>
      <c r="AJ3" s="354" t="s">
        <v>53</v>
      </c>
      <c r="AK3" s="354" t="s">
        <v>53</v>
      </c>
      <c r="AL3" s="354" t="s">
        <v>53</v>
      </c>
      <c r="AM3" s="354" t="s">
        <v>53</v>
      </c>
      <c r="AN3" s="354" t="s">
        <v>53</v>
      </c>
      <c r="AO3" s="354" t="s">
        <v>53</v>
      </c>
      <c r="AP3" s="354" t="s">
        <v>53</v>
      </c>
      <c r="AQ3" s="354" t="s">
        <v>53</v>
      </c>
      <c r="AR3" s="354" t="s">
        <v>53</v>
      </c>
      <c r="AS3" s="354" t="s">
        <v>53</v>
      </c>
      <c r="AT3" s="354" t="s">
        <v>53</v>
      </c>
      <c r="AU3" s="354" t="s">
        <v>53</v>
      </c>
      <c r="AV3" s="362"/>
    </row>
    <row r="4" spans="2:48" ht="15" customHeight="1">
      <c r="B4" s="352" t="s">
        <v>245</v>
      </c>
      <c r="C4" s="354" t="s">
        <v>53</v>
      </c>
      <c r="D4" s="354" t="s">
        <v>53</v>
      </c>
      <c r="E4" s="354" t="s">
        <v>53</v>
      </c>
      <c r="F4" s="354" t="s">
        <v>53</v>
      </c>
      <c r="G4" s="354" t="s">
        <v>53</v>
      </c>
      <c r="H4" s="354" t="s">
        <v>53</v>
      </c>
      <c r="I4" s="354" t="s">
        <v>53</v>
      </c>
      <c r="J4" s="354" t="s">
        <v>53</v>
      </c>
      <c r="K4" s="354" t="s">
        <v>53</v>
      </c>
      <c r="L4" s="354" t="s">
        <v>53</v>
      </c>
      <c r="M4" s="354" t="s">
        <v>53</v>
      </c>
      <c r="N4" s="354" t="s">
        <v>53</v>
      </c>
      <c r="O4" s="354" t="s">
        <v>53</v>
      </c>
      <c r="P4" s="354" t="s">
        <v>53</v>
      </c>
      <c r="Q4" s="354" t="s">
        <v>53</v>
      </c>
      <c r="R4" s="354" t="s">
        <v>53</v>
      </c>
      <c r="S4" s="354" t="s">
        <v>53</v>
      </c>
      <c r="T4" s="354" t="s">
        <v>53</v>
      </c>
      <c r="U4" s="354" t="s">
        <v>53</v>
      </c>
      <c r="V4" s="353">
        <v>6681.6551724137944</v>
      </c>
      <c r="W4" s="353">
        <v>7679.2637838399987</v>
      </c>
      <c r="X4" s="353">
        <v>7368.7935710644269</v>
      </c>
      <c r="Y4" s="353">
        <v>6918.9816174107355</v>
      </c>
      <c r="Z4" s="353">
        <v>6801.7805600674583</v>
      </c>
      <c r="AA4" s="353">
        <v>6701.1808616595199</v>
      </c>
      <c r="AB4" s="353">
        <v>5933.6370121291611</v>
      </c>
      <c r="AC4" s="353">
        <v>5748.1892700433737</v>
      </c>
      <c r="AD4" s="353">
        <v>5697.8559309906568</v>
      </c>
      <c r="AE4" s="353">
        <v>5703.2906561475929</v>
      </c>
      <c r="AF4" s="353">
        <v>4352.2271611872602</v>
      </c>
      <c r="AG4" s="354" t="s">
        <v>53</v>
      </c>
      <c r="AH4" s="354" t="s">
        <v>53</v>
      </c>
      <c r="AI4" s="354" t="s">
        <v>53</v>
      </c>
      <c r="AJ4" s="354" t="s">
        <v>53</v>
      </c>
      <c r="AK4" s="354" t="s">
        <v>53</v>
      </c>
      <c r="AL4" s="354" t="s">
        <v>53</v>
      </c>
      <c r="AM4" s="354" t="s">
        <v>53</v>
      </c>
      <c r="AN4" s="354" t="s">
        <v>53</v>
      </c>
      <c r="AO4" s="354" t="s">
        <v>53</v>
      </c>
      <c r="AP4" s="354" t="s">
        <v>53</v>
      </c>
      <c r="AQ4" s="354" t="s">
        <v>53</v>
      </c>
      <c r="AR4" s="354" t="s">
        <v>53</v>
      </c>
      <c r="AS4" s="354" t="s">
        <v>53</v>
      </c>
      <c r="AT4" s="354" t="s">
        <v>53</v>
      </c>
      <c r="AU4" s="354" t="s">
        <v>53</v>
      </c>
      <c r="AV4" s="362"/>
    </row>
    <row r="5" spans="2:48" ht="15" customHeight="1">
      <c r="B5" s="352" t="s">
        <v>244</v>
      </c>
      <c r="C5" s="354" t="s">
        <v>53</v>
      </c>
      <c r="D5" s="354" t="s">
        <v>53</v>
      </c>
      <c r="E5" s="354" t="s">
        <v>53</v>
      </c>
      <c r="F5" s="354" t="s">
        <v>53</v>
      </c>
      <c r="G5" s="354" t="s">
        <v>53</v>
      </c>
      <c r="H5" s="354" t="s">
        <v>53</v>
      </c>
      <c r="I5" s="354" t="s">
        <v>53</v>
      </c>
      <c r="J5" s="354" t="s">
        <v>53</v>
      </c>
      <c r="K5" s="354" t="s">
        <v>53</v>
      </c>
      <c r="L5" s="354" t="s">
        <v>53</v>
      </c>
      <c r="M5" s="354" t="s">
        <v>53</v>
      </c>
      <c r="N5" s="354" t="s">
        <v>53</v>
      </c>
      <c r="O5" s="354" t="s">
        <v>53</v>
      </c>
      <c r="P5" s="354" t="s">
        <v>53</v>
      </c>
      <c r="Q5" s="354" t="s">
        <v>53</v>
      </c>
      <c r="R5" s="354" t="s">
        <v>53</v>
      </c>
      <c r="S5" s="354" t="s">
        <v>53</v>
      </c>
      <c r="T5" s="354" t="s">
        <v>53</v>
      </c>
      <c r="U5" s="354" t="s">
        <v>53</v>
      </c>
      <c r="V5" s="354" t="s">
        <v>53</v>
      </c>
      <c r="W5" s="354" t="s">
        <v>53</v>
      </c>
      <c r="X5" s="354" t="s">
        <v>53</v>
      </c>
      <c r="Y5" s="354" t="s">
        <v>53</v>
      </c>
      <c r="Z5" s="354" t="s">
        <v>53</v>
      </c>
      <c r="AA5" s="353" t="s">
        <v>53</v>
      </c>
      <c r="AB5" s="353" t="s">
        <v>53</v>
      </c>
      <c r="AC5" s="353" t="s">
        <v>53</v>
      </c>
      <c r="AD5" s="353" t="s">
        <v>53</v>
      </c>
      <c r="AE5" s="353" t="s">
        <v>53</v>
      </c>
      <c r="AF5" s="353" t="s">
        <v>53</v>
      </c>
      <c r="AG5" s="353">
        <v>11622.474824189205</v>
      </c>
      <c r="AH5" s="353">
        <v>15054.480610951792</v>
      </c>
      <c r="AI5" s="353">
        <v>13389.816718940963</v>
      </c>
      <c r="AJ5" s="353">
        <v>13807.496757515395</v>
      </c>
      <c r="AK5" s="353">
        <v>15237.865167324677</v>
      </c>
      <c r="AL5" s="353">
        <v>16994.874638481968</v>
      </c>
      <c r="AM5" s="353">
        <v>16988.454768497944</v>
      </c>
      <c r="AN5" s="353">
        <v>18019.426007044771</v>
      </c>
      <c r="AO5" s="353">
        <v>17604.492959188414</v>
      </c>
      <c r="AP5" s="353">
        <v>17053.395292730282</v>
      </c>
      <c r="AQ5" s="353">
        <v>16768.158176250152</v>
      </c>
      <c r="AR5" s="353">
        <v>16463.21486517664</v>
      </c>
      <c r="AS5" s="353">
        <v>16492.460816471328</v>
      </c>
      <c r="AT5" s="353">
        <v>16186.578365012499</v>
      </c>
      <c r="AU5" s="353">
        <v>16225.892952964618</v>
      </c>
      <c r="AV5" s="363"/>
    </row>
    <row r="6" spans="2:48" ht="15" customHeight="1">
      <c r="B6" s="352" t="s">
        <v>242</v>
      </c>
      <c r="C6" s="354" t="s">
        <v>53</v>
      </c>
      <c r="D6" s="354" t="s">
        <v>53</v>
      </c>
      <c r="E6" s="353">
        <v>9734.9936866522767</v>
      </c>
      <c r="F6" s="353">
        <v>9770.7631513000488</v>
      </c>
      <c r="G6" s="353">
        <v>9833.4998118112362</v>
      </c>
      <c r="H6" s="353">
        <v>9867.7387560236148</v>
      </c>
      <c r="I6" s="353">
        <v>10044.429533238101</v>
      </c>
      <c r="J6" s="353">
        <v>10162.919380355137</v>
      </c>
      <c r="K6" s="353">
        <v>9371.3465723137451</v>
      </c>
      <c r="L6" s="353">
        <v>13576.528521522869</v>
      </c>
      <c r="M6" s="353">
        <v>13753.033199002313</v>
      </c>
      <c r="N6" s="353">
        <v>13590.04759764421</v>
      </c>
      <c r="O6" s="353">
        <v>13437.787386249131</v>
      </c>
      <c r="P6" s="353">
        <v>13402.97352892171</v>
      </c>
      <c r="Q6" s="353">
        <v>13837.11974508035</v>
      </c>
      <c r="R6" s="353">
        <v>13832.543304616547</v>
      </c>
      <c r="S6" s="353">
        <v>13294.36881629295</v>
      </c>
      <c r="T6" s="353">
        <v>13012.623726735932</v>
      </c>
      <c r="U6" s="353">
        <v>12835.454374868412</v>
      </c>
      <c r="V6" s="353">
        <v>12908.296302092309</v>
      </c>
      <c r="W6" s="353">
        <v>12769.829660934036</v>
      </c>
      <c r="X6" s="353">
        <v>12330.845518032707</v>
      </c>
      <c r="Y6" s="353">
        <v>11653.564206098858</v>
      </c>
      <c r="Z6" s="353">
        <v>11800.300484041842</v>
      </c>
      <c r="AA6" s="353">
        <v>12005.318179823795</v>
      </c>
      <c r="AB6" s="353">
        <v>16247.175073724831</v>
      </c>
      <c r="AC6" s="353">
        <v>17005.425293547516</v>
      </c>
      <c r="AD6" s="353">
        <v>15716.350349317763</v>
      </c>
      <c r="AE6" s="353">
        <v>12652.940016054325</v>
      </c>
      <c r="AF6" s="353">
        <v>16454.26790161437</v>
      </c>
      <c r="AG6" s="353">
        <v>16616.359360207935</v>
      </c>
      <c r="AH6" s="353">
        <v>16588.451095800679</v>
      </c>
      <c r="AI6" s="353">
        <v>15987.997622162518</v>
      </c>
      <c r="AJ6" s="353">
        <v>15630.408795412128</v>
      </c>
      <c r="AK6" s="353">
        <v>13843.459899625532</v>
      </c>
      <c r="AL6" s="353">
        <v>15610.468356349227</v>
      </c>
      <c r="AM6" s="353">
        <v>15884.304445494032</v>
      </c>
      <c r="AN6" s="353">
        <v>15757.755714285715</v>
      </c>
      <c r="AO6" s="353">
        <v>15574.456548560194</v>
      </c>
      <c r="AP6" s="353">
        <v>14836.559132322</v>
      </c>
      <c r="AQ6" s="353">
        <v>15378.521439788643</v>
      </c>
      <c r="AR6" s="353">
        <v>14061.342050067702</v>
      </c>
      <c r="AS6" s="353">
        <v>28508.902623208549</v>
      </c>
      <c r="AT6" s="353">
        <v>23036.638311505747</v>
      </c>
      <c r="AU6" s="353">
        <v>32472.580583000254</v>
      </c>
      <c r="AV6" s="365"/>
    </row>
    <row r="7" spans="2:48" ht="15" customHeight="1">
      <c r="B7" s="352" t="s">
        <v>249</v>
      </c>
      <c r="C7" s="353">
        <v>1568.0940530049902</v>
      </c>
      <c r="D7" s="353">
        <v>2842.0175846428137</v>
      </c>
      <c r="E7" s="353">
        <v>1768.4772866085384</v>
      </c>
      <c r="F7" s="353">
        <v>1914.7626518341572</v>
      </c>
      <c r="G7" s="353">
        <v>2419.8038735128316</v>
      </c>
      <c r="H7" s="353">
        <v>971.98095216878323</v>
      </c>
      <c r="I7" s="353">
        <v>1476.4493357357096</v>
      </c>
      <c r="J7" s="353">
        <v>2878.3461909592315</v>
      </c>
      <c r="K7" s="353">
        <v>2900.2318940320738</v>
      </c>
      <c r="L7" s="353">
        <v>2875.1564249040039</v>
      </c>
      <c r="M7" s="353">
        <v>2857.4292898903032</v>
      </c>
      <c r="N7" s="353">
        <v>2844.7082005723805</v>
      </c>
      <c r="O7" s="353">
        <v>2225.8562527862064</v>
      </c>
      <c r="P7" s="353">
        <v>1551.9873533702623</v>
      </c>
      <c r="Q7" s="353">
        <v>3.2515279413064522</v>
      </c>
      <c r="R7" s="353">
        <v>3.3278970680266671</v>
      </c>
      <c r="S7" s="353">
        <v>413.27111871791931</v>
      </c>
      <c r="T7" s="353">
        <v>1705.4005480051096</v>
      </c>
      <c r="U7" s="353">
        <v>1455.4789435440061</v>
      </c>
      <c r="V7" s="353">
        <v>1569.0005365083678</v>
      </c>
      <c r="W7" s="353">
        <v>2195.9902911379763</v>
      </c>
      <c r="X7" s="353">
        <v>2193.2161713490741</v>
      </c>
      <c r="Y7" s="353">
        <v>2329.8040074234564</v>
      </c>
      <c r="Z7" s="353">
        <v>2332.111511158248</v>
      </c>
      <c r="AA7" s="353">
        <v>2156.8509189126221</v>
      </c>
      <c r="AB7" s="353">
        <v>1806.3963397517716</v>
      </c>
      <c r="AC7" s="353">
        <v>2288.6749488499026</v>
      </c>
      <c r="AD7" s="353">
        <v>1981.8595880653168</v>
      </c>
      <c r="AE7" s="353">
        <v>2304.23529199309</v>
      </c>
      <c r="AF7" s="353">
        <v>2286.9142055351899</v>
      </c>
      <c r="AG7" s="353">
        <v>1988.7911660660641</v>
      </c>
      <c r="AH7" s="353">
        <v>1949.7003762056099</v>
      </c>
      <c r="AI7" s="353">
        <v>1665.7168298355123</v>
      </c>
      <c r="AJ7" s="353">
        <v>2042.089624489874</v>
      </c>
      <c r="AK7" s="353">
        <v>2153.9223159549701</v>
      </c>
      <c r="AL7" s="353">
        <v>1574.5883234419161</v>
      </c>
      <c r="AM7" s="353">
        <v>2023.9186445668545</v>
      </c>
      <c r="AN7" s="353">
        <v>1894.2350778922996</v>
      </c>
      <c r="AO7" s="353">
        <v>1819.4340483970486</v>
      </c>
      <c r="AP7" s="353">
        <v>1886.9662578101502</v>
      </c>
      <c r="AQ7" s="353">
        <v>1897.5378170689744</v>
      </c>
      <c r="AR7" s="353">
        <v>1565.0812802023299</v>
      </c>
      <c r="AS7" s="353">
        <v>1822.3230803276258</v>
      </c>
      <c r="AT7" s="353">
        <v>1608.8383935979195</v>
      </c>
      <c r="AU7" s="353">
        <v>942.85153550453867</v>
      </c>
      <c r="AV7" s="365"/>
    </row>
    <row r="8" spans="2:48" ht="15" customHeight="1">
      <c r="B8" s="355" t="s">
        <v>246</v>
      </c>
      <c r="C8" s="356">
        <f t="shared" ref="C8:AU8" si="5">SUM(C3:C7)</f>
        <v>6691.6992808279856</v>
      </c>
      <c r="D8" s="356">
        <f t="shared" si="5"/>
        <v>12839.465033768847</v>
      </c>
      <c r="E8" s="356">
        <f t="shared" si="5"/>
        <v>20899.629206066005</v>
      </c>
      <c r="F8" s="356">
        <f t="shared" si="5"/>
        <v>20975.294096648664</v>
      </c>
      <c r="G8" s="356">
        <f t="shared" si="5"/>
        <v>20940.181359817805</v>
      </c>
      <c r="H8" s="356">
        <f t="shared" si="5"/>
        <v>19381.89035335369</v>
      </c>
      <c r="I8" s="356">
        <f t="shared" si="5"/>
        <v>19861.677154093937</v>
      </c>
      <c r="J8" s="356">
        <f t="shared" si="5"/>
        <v>21103.77445245647</v>
      </c>
      <c r="K8" s="356">
        <f t="shared" si="5"/>
        <v>20285.009614330305</v>
      </c>
      <c r="L8" s="356">
        <f t="shared" si="5"/>
        <v>24588.287233735457</v>
      </c>
      <c r="M8" s="356">
        <f t="shared" si="5"/>
        <v>23239.466219131627</v>
      </c>
      <c r="N8" s="356">
        <f t="shared" si="5"/>
        <v>24151.620730090333</v>
      </c>
      <c r="O8" s="356">
        <f t="shared" si="5"/>
        <v>23953.811135062955</v>
      </c>
      <c r="P8" s="356">
        <f t="shared" si="5"/>
        <v>23057.577325940452</v>
      </c>
      <c r="Q8" s="356">
        <f t="shared" si="5"/>
        <v>23274.353914897638</v>
      </c>
      <c r="R8" s="356">
        <f t="shared" si="5"/>
        <v>24464.654554699144</v>
      </c>
      <c r="S8" s="356">
        <f t="shared" si="5"/>
        <v>23656.842128761353</v>
      </c>
      <c r="T8" s="356">
        <f t="shared" si="5"/>
        <v>22477.379329248375</v>
      </c>
      <c r="U8" s="356">
        <f t="shared" si="5"/>
        <v>23211.017911257582</v>
      </c>
      <c r="V8" s="356">
        <f t="shared" si="5"/>
        <v>31840.135966569309</v>
      </c>
      <c r="W8" s="356">
        <f t="shared" si="5"/>
        <v>32937.729917684963</v>
      </c>
      <c r="X8" s="356">
        <f t="shared" si="5"/>
        <v>30941.871295294215</v>
      </c>
      <c r="Y8" s="356">
        <f t="shared" si="5"/>
        <v>27293.381888826796</v>
      </c>
      <c r="Z8" s="356">
        <f t="shared" si="5"/>
        <v>31733.697654672746</v>
      </c>
      <c r="AA8" s="356">
        <f t="shared" si="5"/>
        <v>30361.729482613384</v>
      </c>
      <c r="AB8" s="356">
        <f t="shared" si="5"/>
        <v>29891.101842770644</v>
      </c>
      <c r="AC8" s="356">
        <f t="shared" si="5"/>
        <v>33697.716088153669</v>
      </c>
      <c r="AD8" s="356">
        <f t="shared" si="5"/>
        <v>31552.67802724124</v>
      </c>
      <c r="AE8" s="356">
        <f t="shared" si="5"/>
        <v>30013.84700050396</v>
      </c>
      <c r="AF8" s="356">
        <f t="shared" si="5"/>
        <v>32112.373690996021</v>
      </c>
      <c r="AG8" s="356">
        <f t="shared" si="5"/>
        <v>30227.625350463204</v>
      </c>
      <c r="AH8" s="356">
        <f t="shared" si="5"/>
        <v>33592.63208295808</v>
      </c>
      <c r="AI8" s="356">
        <f t="shared" si="5"/>
        <v>31043.531170938997</v>
      </c>
      <c r="AJ8" s="356">
        <f t="shared" si="5"/>
        <v>31479.995177417397</v>
      </c>
      <c r="AK8" s="356">
        <f t="shared" si="5"/>
        <v>31235.247382905178</v>
      </c>
      <c r="AL8" s="356">
        <f t="shared" si="5"/>
        <v>34179.931318273113</v>
      </c>
      <c r="AM8" s="356">
        <f t="shared" si="5"/>
        <v>34896.677858558825</v>
      </c>
      <c r="AN8" s="356">
        <f t="shared" si="5"/>
        <v>35671.416799222789</v>
      </c>
      <c r="AO8" s="356">
        <f t="shared" si="5"/>
        <v>34998.383556145658</v>
      </c>
      <c r="AP8" s="356">
        <f t="shared" si="5"/>
        <v>33776.92068286243</v>
      </c>
      <c r="AQ8" s="356">
        <f t="shared" si="5"/>
        <v>34044.217433107769</v>
      </c>
      <c r="AR8" s="356">
        <f t="shared" si="5"/>
        <v>32089.638195446671</v>
      </c>
      <c r="AS8" s="356">
        <f t="shared" si="5"/>
        <v>46823.686520007497</v>
      </c>
      <c r="AT8" s="356">
        <f t="shared" si="5"/>
        <v>40832.05507011617</v>
      </c>
      <c r="AU8" s="356">
        <f t="shared" si="5"/>
        <v>49641.325071469408</v>
      </c>
      <c r="AV8" s="365"/>
    </row>
    <row r="9" spans="2:48" ht="15" customHeight="1">
      <c r="B9" s="352"/>
      <c r="C9" s="357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66"/>
    </row>
    <row r="10" spans="2:48" s="351" customFormat="1" ht="15" customHeight="1">
      <c r="B10" s="359" t="s">
        <v>247</v>
      </c>
      <c r="C10" s="360">
        <v>43466</v>
      </c>
      <c r="D10" s="360">
        <f t="shared" ref="D10:AS10" si="6">+DATE(YEAR(C10),MONTH(C10)+1,DAY(C10))</f>
        <v>43497</v>
      </c>
      <c r="E10" s="360">
        <f t="shared" si="6"/>
        <v>43525</v>
      </c>
      <c r="F10" s="360">
        <f t="shared" si="6"/>
        <v>43556</v>
      </c>
      <c r="G10" s="360">
        <f t="shared" si="6"/>
        <v>43586</v>
      </c>
      <c r="H10" s="360">
        <f t="shared" si="6"/>
        <v>43617</v>
      </c>
      <c r="I10" s="360">
        <f t="shared" si="6"/>
        <v>43647</v>
      </c>
      <c r="J10" s="360">
        <f t="shared" si="6"/>
        <v>43678</v>
      </c>
      <c r="K10" s="360">
        <f t="shared" si="6"/>
        <v>43709</v>
      </c>
      <c r="L10" s="360">
        <f t="shared" si="6"/>
        <v>43739</v>
      </c>
      <c r="M10" s="360">
        <f t="shared" si="6"/>
        <v>43770</v>
      </c>
      <c r="N10" s="360">
        <f t="shared" si="6"/>
        <v>43800</v>
      </c>
      <c r="O10" s="360">
        <f t="shared" si="6"/>
        <v>43831</v>
      </c>
      <c r="P10" s="360">
        <f t="shared" si="6"/>
        <v>43862</v>
      </c>
      <c r="Q10" s="360">
        <f t="shared" si="6"/>
        <v>43891</v>
      </c>
      <c r="R10" s="360">
        <f t="shared" si="6"/>
        <v>43922</v>
      </c>
      <c r="S10" s="360">
        <f t="shared" si="6"/>
        <v>43952</v>
      </c>
      <c r="T10" s="360">
        <f t="shared" si="6"/>
        <v>43983</v>
      </c>
      <c r="U10" s="360">
        <f t="shared" si="6"/>
        <v>44013</v>
      </c>
      <c r="V10" s="360">
        <f t="shared" si="6"/>
        <v>44044</v>
      </c>
      <c r="W10" s="360">
        <f t="shared" si="6"/>
        <v>44075</v>
      </c>
      <c r="X10" s="360">
        <f t="shared" si="6"/>
        <v>44105</v>
      </c>
      <c r="Y10" s="360">
        <f t="shared" si="6"/>
        <v>44136</v>
      </c>
      <c r="Z10" s="360">
        <f t="shared" si="6"/>
        <v>44166</v>
      </c>
      <c r="AA10" s="360">
        <f t="shared" si="6"/>
        <v>44197</v>
      </c>
      <c r="AB10" s="360">
        <f t="shared" si="6"/>
        <v>44228</v>
      </c>
      <c r="AC10" s="360">
        <f t="shared" si="6"/>
        <v>44256</v>
      </c>
      <c r="AD10" s="360">
        <f t="shared" si="6"/>
        <v>44287</v>
      </c>
      <c r="AE10" s="360">
        <f t="shared" si="6"/>
        <v>44317</v>
      </c>
      <c r="AF10" s="360">
        <f t="shared" si="6"/>
        <v>44348</v>
      </c>
      <c r="AG10" s="360">
        <f t="shared" si="6"/>
        <v>44378</v>
      </c>
      <c r="AH10" s="360">
        <f t="shared" si="6"/>
        <v>44409</v>
      </c>
      <c r="AI10" s="360">
        <f t="shared" si="6"/>
        <v>44440</v>
      </c>
      <c r="AJ10" s="360">
        <f t="shared" si="6"/>
        <v>44470</v>
      </c>
      <c r="AK10" s="360">
        <f t="shared" si="6"/>
        <v>44501</v>
      </c>
      <c r="AL10" s="360">
        <f t="shared" si="6"/>
        <v>44531</v>
      </c>
      <c r="AM10" s="360">
        <f t="shared" si="6"/>
        <v>44562</v>
      </c>
      <c r="AN10" s="360">
        <f t="shared" si="6"/>
        <v>44593</v>
      </c>
      <c r="AO10" s="360">
        <f t="shared" si="6"/>
        <v>44621</v>
      </c>
      <c r="AP10" s="360">
        <f t="shared" si="6"/>
        <v>44652</v>
      </c>
      <c r="AQ10" s="360">
        <f t="shared" si="6"/>
        <v>44682</v>
      </c>
      <c r="AR10" s="360">
        <f t="shared" si="6"/>
        <v>44713</v>
      </c>
      <c r="AS10" s="360">
        <f t="shared" si="6"/>
        <v>44743</v>
      </c>
      <c r="AT10" s="360">
        <f t="shared" ref="AT10" si="7">+DATE(YEAR(AS10),MONTH(AS10)+1,DAY(AS10))</f>
        <v>44774</v>
      </c>
      <c r="AU10" s="360">
        <f t="shared" ref="AU10" si="8">+DATE(YEAR(AT10),MONTH(AT10)+1,DAY(AT10))</f>
        <v>44805</v>
      </c>
      <c r="AV10" s="367"/>
    </row>
    <row r="11" spans="2:48" ht="15" customHeight="1">
      <c r="B11" s="352" t="s">
        <v>243</v>
      </c>
      <c r="C11" s="354" t="s">
        <v>53</v>
      </c>
      <c r="D11" s="353">
        <v>544614</v>
      </c>
      <c r="E11" s="354" t="s">
        <v>53</v>
      </c>
      <c r="F11" s="353">
        <v>530443</v>
      </c>
      <c r="G11" s="354" t="s">
        <v>53</v>
      </c>
      <c r="H11" s="353">
        <v>494907</v>
      </c>
      <c r="I11" s="354" t="s">
        <v>53</v>
      </c>
      <c r="J11" s="354" t="s">
        <v>53</v>
      </c>
      <c r="K11" s="353">
        <v>508034</v>
      </c>
      <c r="L11" s="354" t="s">
        <v>53</v>
      </c>
      <c r="M11" s="353">
        <v>478806</v>
      </c>
      <c r="N11" s="353">
        <v>451464</v>
      </c>
      <c r="O11" s="354" t="s">
        <v>53</v>
      </c>
      <c r="P11" s="354" t="s">
        <v>53</v>
      </c>
      <c r="Q11" s="353">
        <v>470171</v>
      </c>
      <c r="R11" s="354" t="s">
        <v>53</v>
      </c>
      <c r="S11" s="354" t="s">
        <v>53</v>
      </c>
      <c r="T11" s="353">
        <v>446852</v>
      </c>
      <c r="U11" s="353">
        <v>497664</v>
      </c>
      <c r="V11" s="354" t="s">
        <v>53</v>
      </c>
      <c r="W11" s="353">
        <v>504231</v>
      </c>
      <c r="X11" s="354" t="s">
        <v>53</v>
      </c>
      <c r="Y11" s="353">
        <v>510030</v>
      </c>
      <c r="Z11" s="353">
        <v>477725</v>
      </c>
      <c r="AA11" s="354" t="s">
        <v>53</v>
      </c>
      <c r="AB11" s="353">
        <v>514794</v>
      </c>
      <c r="AC11" s="354" t="s">
        <v>53</v>
      </c>
      <c r="AD11" s="353">
        <v>601345</v>
      </c>
      <c r="AE11" s="354" t="s">
        <v>53</v>
      </c>
      <c r="AF11" s="353">
        <v>393610</v>
      </c>
      <c r="AG11" s="353">
        <v>754168</v>
      </c>
      <c r="AH11" s="354" t="s">
        <v>53</v>
      </c>
      <c r="AI11" s="354" t="s">
        <v>53</v>
      </c>
      <c r="AJ11" s="354" t="s">
        <v>53</v>
      </c>
      <c r="AK11" s="354" t="s">
        <v>53</v>
      </c>
      <c r="AL11" s="354" t="s">
        <v>53</v>
      </c>
      <c r="AM11" s="354" t="s">
        <v>53</v>
      </c>
      <c r="AN11" s="354" t="s">
        <v>53</v>
      </c>
      <c r="AO11" s="354" t="s">
        <v>53</v>
      </c>
      <c r="AP11" s="354" t="s">
        <v>53</v>
      </c>
      <c r="AQ11" s="354" t="s">
        <v>53</v>
      </c>
      <c r="AR11" s="354" t="s">
        <v>53</v>
      </c>
      <c r="AS11" s="354" t="s">
        <v>53</v>
      </c>
      <c r="AT11" s="354" t="s">
        <v>53</v>
      </c>
      <c r="AU11" s="354" t="s">
        <v>53</v>
      </c>
      <c r="AV11" s="368"/>
    </row>
    <row r="12" spans="2:48" ht="15" customHeight="1">
      <c r="B12" s="352" t="s">
        <v>245</v>
      </c>
      <c r="C12" s="354" t="s">
        <v>53</v>
      </c>
      <c r="D12" s="354" t="s">
        <v>53</v>
      </c>
      <c r="E12" s="354" t="s">
        <v>53</v>
      </c>
      <c r="F12" s="354" t="s">
        <v>53</v>
      </c>
      <c r="G12" s="354" t="s">
        <v>53</v>
      </c>
      <c r="H12" s="354" t="s">
        <v>53</v>
      </c>
      <c r="I12" s="354" t="s">
        <v>53</v>
      </c>
      <c r="J12" s="354" t="s">
        <v>53</v>
      </c>
      <c r="K12" s="354" t="s">
        <v>53</v>
      </c>
      <c r="L12" s="354" t="s">
        <v>53</v>
      </c>
      <c r="M12" s="354" t="s">
        <v>53</v>
      </c>
      <c r="N12" s="354" t="s">
        <v>53</v>
      </c>
      <c r="O12" s="354" t="s">
        <v>53</v>
      </c>
      <c r="P12" s="354" t="s">
        <v>53</v>
      </c>
      <c r="Q12" s="354" t="s">
        <v>53</v>
      </c>
      <c r="R12" s="354" t="s">
        <v>53</v>
      </c>
      <c r="S12" s="354" t="s">
        <v>53</v>
      </c>
      <c r="T12" s="354" t="s">
        <v>53</v>
      </c>
      <c r="U12" s="354" t="s">
        <v>53</v>
      </c>
      <c r="V12" s="354" t="s">
        <v>53</v>
      </c>
      <c r="W12" s="353">
        <v>402610</v>
      </c>
      <c r="X12" s="354" t="s">
        <v>53</v>
      </c>
      <c r="Y12" s="353">
        <v>396345</v>
      </c>
      <c r="Z12" s="353">
        <v>397515</v>
      </c>
      <c r="AA12" s="354" t="s">
        <v>53</v>
      </c>
      <c r="AB12" s="353">
        <v>392072</v>
      </c>
      <c r="AC12" s="354" t="s">
        <v>53</v>
      </c>
      <c r="AD12" s="353">
        <v>312163</v>
      </c>
      <c r="AE12" s="354" t="s">
        <v>53</v>
      </c>
      <c r="AF12" s="354" t="s">
        <v>53</v>
      </c>
      <c r="AG12" s="353">
        <v>319742</v>
      </c>
      <c r="AH12" s="354" t="s">
        <v>53</v>
      </c>
      <c r="AI12" s="354" t="s">
        <v>53</v>
      </c>
      <c r="AJ12" s="354" t="s">
        <v>53</v>
      </c>
      <c r="AK12" s="354" t="s">
        <v>53</v>
      </c>
      <c r="AL12" s="354" t="s">
        <v>53</v>
      </c>
      <c r="AM12" s="354" t="s">
        <v>53</v>
      </c>
      <c r="AN12" s="354" t="s">
        <v>53</v>
      </c>
      <c r="AO12" s="354" t="s">
        <v>53</v>
      </c>
      <c r="AP12" s="354" t="s">
        <v>53</v>
      </c>
      <c r="AQ12" s="354" t="s">
        <v>53</v>
      </c>
      <c r="AR12" s="354" t="s">
        <v>53</v>
      </c>
      <c r="AS12" s="354" t="s">
        <v>53</v>
      </c>
      <c r="AT12" s="354" t="s">
        <v>53</v>
      </c>
      <c r="AU12" s="354" t="s">
        <v>53</v>
      </c>
      <c r="AV12" s="368"/>
    </row>
    <row r="13" spans="2:48" ht="15" customHeight="1">
      <c r="B13" s="352" t="s">
        <v>244</v>
      </c>
      <c r="C13" s="354" t="s">
        <v>53</v>
      </c>
      <c r="D13" s="354" t="s">
        <v>53</v>
      </c>
      <c r="E13" s="354" t="s">
        <v>53</v>
      </c>
      <c r="F13" s="354" t="s">
        <v>53</v>
      </c>
      <c r="G13" s="354" t="s">
        <v>53</v>
      </c>
      <c r="H13" s="354" t="s">
        <v>53</v>
      </c>
      <c r="I13" s="354" t="s">
        <v>53</v>
      </c>
      <c r="J13" s="354" t="s">
        <v>53</v>
      </c>
      <c r="K13" s="354" t="s">
        <v>53</v>
      </c>
      <c r="L13" s="354" t="s">
        <v>53</v>
      </c>
      <c r="M13" s="354" t="s">
        <v>53</v>
      </c>
      <c r="N13" s="354" t="s">
        <v>53</v>
      </c>
      <c r="O13" s="354" t="s">
        <v>53</v>
      </c>
      <c r="P13" s="354" t="s">
        <v>53</v>
      </c>
      <c r="Q13" s="354" t="s">
        <v>53</v>
      </c>
      <c r="R13" s="354" t="s">
        <v>53</v>
      </c>
      <c r="S13" s="354" t="s">
        <v>53</v>
      </c>
      <c r="T13" s="354" t="s">
        <v>53</v>
      </c>
      <c r="U13" s="354" t="s">
        <v>53</v>
      </c>
      <c r="V13" s="354" t="s">
        <v>53</v>
      </c>
      <c r="W13" s="354" t="s">
        <v>53</v>
      </c>
      <c r="X13" s="354" t="s">
        <v>53</v>
      </c>
      <c r="Y13" s="354" t="s">
        <v>53</v>
      </c>
      <c r="Z13" s="354" t="s">
        <v>53</v>
      </c>
      <c r="AA13" s="354" t="s">
        <v>53</v>
      </c>
      <c r="AB13" s="354" t="s">
        <v>53</v>
      </c>
      <c r="AC13" s="354" t="s">
        <v>53</v>
      </c>
      <c r="AD13" s="354" t="s">
        <v>53</v>
      </c>
      <c r="AE13" s="354" t="s">
        <v>53</v>
      </c>
      <c r="AF13" s="354" t="s">
        <v>53</v>
      </c>
      <c r="AG13" s="354" t="s">
        <v>53</v>
      </c>
      <c r="AH13" s="354" t="s">
        <v>53</v>
      </c>
      <c r="AI13" s="353">
        <v>424563</v>
      </c>
      <c r="AJ13" s="353">
        <v>916746</v>
      </c>
      <c r="AK13" s="354" t="s">
        <v>53</v>
      </c>
      <c r="AL13" s="353">
        <v>909945</v>
      </c>
      <c r="AM13" s="354" t="s">
        <v>53</v>
      </c>
      <c r="AN13" s="353">
        <v>887831</v>
      </c>
      <c r="AO13" s="353">
        <v>260860</v>
      </c>
      <c r="AP13" s="353">
        <v>882808</v>
      </c>
      <c r="AQ13" s="353">
        <v>415199</v>
      </c>
      <c r="AR13" s="353">
        <v>546007</v>
      </c>
      <c r="AS13" s="353">
        <v>468802</v>
      </c>
      <c r="AT13" s="353">
        <f>367090</f>
        <v>367090</v>
      </c>
      <c r="AU13" s="353">
        <f>759098</f>
        <v>759098</v>
      </c>
      <c r="AV13" s="365"/>
    </row>
    <row r="14" spans="2:48" ht="15" customHeight="1">
      <c r="B14" s="352" t="s">
        <v>242</v>
      </c>
      <c r="C14" s="354" t="s">
        <v>53</v>
      </c>
      <c r="D14" s="354" t="s">
        <v>53</v>
      </c>
      <c r="E14" s="354" t="s">
        <v>53</v>
      </c>
      <c r="F14" s="354" t="s">
        <v>53</v>
      </c>
      <c r="G14" s="353">
        <v>975332</v>
      </c>
      <c r="H14" s="354" t="s">
        <v>53</v>
      </c>
      <c r="I14" s="354" t="s">
        <v>53</v>
      </c>
      <c r="J14" s="354" t="s">
        <v>53</v>
      </c>
      <c r="K14" s="353">
        <v>995052</v>
      </c>
      <c r="L14" s="353">
        <v>380147</v>
      </c>
      <c r="M14" s="354" t="s">
        <v>53</v>
      </c>
      <c r="N14" s="353">
        <v>1017639</v>
      </c>
      <c r="O14" s="354" t="s">
        <v>53</v>
      </c>
      <c r="P14" s="354" t="s">
        <v>53</v>
      </c>
      <c r="Q14" s="353">
        <v>982159</v>
      </c>
      <c r="R14" s="354" t="s">
        <v>53</v>
      </c>
      <c r="S14" s="353">
        <v>949561</v>
      </c>
      <c r="T14" s="354" t="s">
        <v>53</v>
      </c>
      <c r="U14" s="353">
        <v>992636</v>
      </c>
      <c r="V14" s="354" t="s">
        <v>53</v>
      </c>
      <c r="W14" s="354" t="s">
        <v>53</v>
      </c>
      <c r="X14" s="353">
        <v>993619</v>
      </c>
      <c r="Y14" s="354" t="s">
        <v>53</v>
      </c>
      <c r="Z14" s="353">
        <v>949096</v>
      </c>
      <c r="AA14" s="354" t="s">
        <v>53</v>
      </c>
      <c r="AB14" s="353">
        <v>1020846</v>
      </c>
      <c r="AC14" s="354" t="s">
        <v>53</v>
      </c>
      <c r="AD14" s="353">
        <v>1029950</v>
      </c>
      <c r="AE14" s="354" t="s">
        <v>53</v>
      </c>
      <c r="AF14" s="353">
        <v>500001</v>
      </c>
      <c r="AG14" s="354" t="s">
        <v>53</v>
      </c>
      <c r="AH14" s="353">
        <v>986039</v>
      </c>
      <c r="AI14" s="354" t="s">
        <v>53</v>
      </c>
      <c r="AJ14" s="353">
        <v>1005505</v>
      </c>
      <c r="AK14" s="354" t="s">
        <v>53</v>
      </c>
      <c r="AL14" s="353">
        <v>994978</v>
      </c>
      <c r="AM14" s="354" t="s">
        <v>53</v>
      </c>
      <c r="AN14" s="353">
        <v>922946</v>
      </c>
      <c r="AO14" s="353">
        <v>726347</v>
      </c>
      <c r="AP14" s="354" t="s">
        <v>53</v>
      </c>
      <c r="AQ14" s="353">
        <v>483369</v>
      </c>
      <c r="AR14" s="353">
        <v>1019899</v>
      </c>
      <c r="AS14" s="353">
        <v>524885</v>
      </c>
      <c r="AT14" s="353">
        <v>541544</v>
      </c>
      <c r="AU14" s="353">
        <v>1185666.3500000001</v>
      </c>
      <c r="AV14" s="365"/>
    </row>
    <row r="15" spans="2:48" ht="15" customHeight="1">
      <c r="B15" s="355" t="s">
        <v>246</v>
      </c>
      <c r="C15" s="356">
        <f t="shared" ref="C15:AU15" si="9">SUM(C11:C14)</f>
        <v>0</v>
      </c>
      <c r="D15" s="356">
        <f t="shared" si="9"/>
        <v>544614</v>
      </c>
      <c r="E15" s="356">
        <f t="shared" si="9"/>
        <v>0</v>
      </c>
      <c r="F15" s="356">
        <f t="shared" si="9"/>
        <v>530443</v>
      </c>
      <c r="G15" s="356">
        <f t="shared" si="9"/>
        <v>975332</v>
      </c>
      <c r="H15" s="356">
        <f t="shared" si="9"/>
        <v>494907</v>
      </c>
      <c r="I15" s="356">
        <f t="shared" si="9"/>
        <v>0</v>
      </c>
      <c r="J15" s="356">
        <f t="shared" si="9"/>
        <v>0</v>
      </c>
      <c r="K15" s="356">
        <f t="shared" si="9"/>
        <v>1503086</v>
      </c>
      <c r="L15" s="356">
        <f t="shared" si="9"/>
        <v>380147</v>
      </c>
      <c r="M15" s="356">
        <f t="shared" si="9"/>
        <v>478806</v>
      </c>
      <c r="N15" s="356">
        <f t="shared" si="9"/>
        <v>1469103</v>
      </c>
      <c r="O15" s="356">
        <f t="shared" si="9"/>
        <v>0</v>
      </c>
      <c r="P15" s="356">
        <f t="shared" si="9"/>
        <v>0</v>
      </c>
      <c r="Q15" s="356">
        <f t="shared" si="9"/>
        <v>1452330</v>
      </c>
      <c r="R15" s="356">
        <f t="shared" si="9"/>
        <v>0</v>
      </c>
      <c r="S15" s="356">
        <f t="shared" si="9"/>
        <v>949561</v>
      </c>
      <c r="T15" s="356">
        <f t="shared" si="9"/>
        <v>446852</v>
      </c>
      <c r="U15" s="356">
        <f t="shared" si="9"/>
        <v>1490300</v>
      </c>
      <c r="V15" s="356">
        <f t="shared" si="9"/>
        <v>0</v>
      </c>
      <c r="W15" s="356">
        <f t="shared" si="9"/>
        <v>906841</v>
      </c>
      <c r="X15" s="356">
        <f t="shared" ref="X15:Y15" si="10">SUM(X11:X14)</f>
        <v>993619</v>
      </c>
      <c r="Y15" s="356">
        <f t="shared" si="10"/>
        <v>906375</v>
      </c>
      <c r="Z15" s="356">
        <f t="shared" si="9"/>
        <v>1824336</v>
      </c>
      <c r="AA15" s="356">
        <f t="shared" si="9"/>
        <v>0</v>
      </c>
      <c r="AB15" s="356">
        <f t="shared" si="9"/>
        <v>1927712</v>
      </c>
      <c r="AC15" s="356">
        <f t="shared" si="9"/>
        <v>0</v>
      </c>
      <c r="AD15" s="356">
        <f t="shared" si="9"/>
        <v>1943458</v>
      </c>
      <c r="AE15" s="356">
        <f t="shared" si="9"/>
        <v>0</v>
      </c>
      <c r="AF15" s="356">
        <f t="shared" si="9"/>
        <v>893611</v>
      </c>
      <c r="AG15" s="356">
        <f t="shared" si="9"/>
        <v>1073910</v>
      </c>
      <c r="AH15" s="356">
        <f t="shared" si="9"/>
        <v>986039</v>
      </c>
      <c r="AI15" s="356">
        <f t="shared" si="9"/>
        <v>424563</v>
      </c>
      <c r="AJ15" s="356">
        <f t="shared" si="9"/>
        <v>1922251</v>
      </c>
      <c r="AK15" s="356">
        <f t="shared" si="9"/>
        <v>0</v>
      </c>
      <c r="AL15" s="356">
        <f t="shared" si="9"/>
        <v>1904923</v>
      </c>
      <c r="AM15" s="356">
        <f t="shared" si="9"/>
        <v>0</v>
      </c>
      <c r="AN15" s="356">
        <f t="shared" si="9"/>
        <v>1810777</v>
      </c>
      <c r="AO15" s="356">
        <f t="shared" si="9"/>
        <v>987207</v>
      </c>
      <c r="AP15" s="356">
        <f t="shared" si="9"/>
        <v>882808</v>
      </c>
      <c r="AQ15" s="356">
        <f t="shared" si="9"/>
        <v>898568</v>
      </c>
      <c r="AR15" s="356">
        <f t="shared" si="9"/>
        <v>1565906</v>
      </c>
      <c r="AS15" s="356">
        <f>SUM(AS11:AS14)</f>
        <v>993687</v>
      </c>
      <c r="AT15" s="356">
        <f>SUM(AT11:AT14)</f>
        <v>908634</v>
      </c>
      <c r="AU15" s="356">
        <f>SUM(AU11:AU14)</f>
        <v>1944764.35</v>
      </c>
      <c r="AV15" s="365"/>
    </row>
    <row r="16" spans="2:48" ht="15" customHeight="1">
      <c r="C16" s="358"/>
    </row>
    <row r="17" spans="3:3" ht="15" customHeight="1">
      <c r="C17" s="358"/>
    </row>
    <row r="18" spans="3:3" ht="15" customHeight="1">
      <c r="C18" s="358"/>
    </row>
    <row r="19" spans="3:3" ht="15" customHeight="1">
      <c r="C19" s="358"/>
    </row>
    <row r="20" spans="3:3" ht="15" customHeight="1">
      <c r="C20" s="358"/>
    </row>
    <row r="21" spans="3:3" ht="15" customHeight="1">
      <c r="C21" s="358"/>
    </row>
    <row r="22" spans="3:3" ht="15" customHeight="1">
      <c r="C22" s="358"/>
    </row>
    <row r="23" spans="3:3" ht="15" customHeight="1">
      <c r="C23" s="358"/>
    </row>
    <row r="24" spans="3:3" ht="15" customHeight="1">
      <c r="C24" s="358"/>
    </row>
    <row r="25" spans="3:3" ht="15" customHeight="1">
      <c r="C25" s="358"/>
    </row>
    <row r="26" spans="3:3" ht="15" customHeight="1">
      <c r="C26" s="358"/>
    </row>
    <row r="27" spans="3:3" ht="15" customHeight="1">
      <c r="C27" s="358"/>
    </row>
    <row r="28" spans="3:3" ht="15" customHeight="1">
      <c r="C28" s="358"/>
    </row>
    <row r="29" spans="3:3" ht="15" customHeight="1">
      <c r="C29" s="358"/>
    </row>
    <row r="30" spans="3:3" ht="15" customHeight="1">
      <c r="C30" s="358"/>
    </row>
    <row r="31" spans="3:3" ht="15" customHeight="1">
      <c r="C31" s="358"/>
    </row>
    <row r="32" spans="3:3" ht="15" customHeight="1">
      <c r="C32" s="358"/>
    </row>
    <row r="33" spans="3:3" ht="15" customHeight="1">
      <c r="C33" s="358"/>
    </row>
    <row r="34" spans="3:3" ht="15" customHeight="1">
      <c r="C34" s="358"/>
    </row>
    <row r="35" spans="3:3" ht="15" customHeight="1">
      <c r="C35" s="358"/>
    </row>
    <row r="36" spans="3:3" ht="15" customHeight="1">
      <c r="C36" s="358"/>
    </row>
    <row r="37" spans="3:3" ht="15" customHeight="1">
      <c r="C37" s="358"/>
    </row>
    <row r="38" spans="3:3" ht="15" customHeight="1">
      <c r="C38" s="358"/>
    </row>
    <row r="39" spans="3:3" ht="15" customHeight="1">
      <c r="C39" s="358"/>
    </row>
    <row r="40" spans="3:3" ht="15" customHeight="1">
      <c r="C40" s="358"/>
    </row>
    <row r="41" spans="3:3" ht="15" customHeight="1">
      <c r="C41" s="358"/>
    </row>
    <row r="42" spans="3:3" ht="15" customHeight="1">
      <c r="C42" s="358"/>
    </row>
    <row r="43" spans="3:3" ht="15" customHeight="1">
      <c r="C43" s="358"/>
    </row>
    <row r="44" spans="3:3" ht="15" customHeight="1">
      <c r="C44" s="358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00"/>
  <sheetViews>
    <sheetView showGridLines="0" zoomScaleNormal="100" workbookViewId="0">
      <selection activeCell="I43" sqref="I43"/>
    </sheetView>
  </sheetViews>
  <sheetFormatPr defaultColWidth="9.140625" defaultRowHeight="15"/>
  <cols>
    <col min="1" max="1" width="1.5703125" style="74" customWidth="1"/>
    <col min="2" max="2" width="34.5703125" style="85" bestFit="1" customWidth="1"/>
    <col min="3" max="3" width="16.5703125" style="85" bestFit="1" customWidth="1"/>
    <col min="4" max="4" width="19.85546875" style="85" bestFit="1" customWidth="1"/>
    <col min="5" max="5" width="16.5703125" style="85" bestFit="1" customWidth="1"/>
    <col min="6" max="6" width="19.85546875" style="85" bestFit="1" customWidth="1"/>
    <col min="7" max="7" width="16.5703125" style="85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384" width="9.140625" style="74"/>
  </cols>
  <sheetData>
    <row r="1" spans="1:12">
      <c r="H1" s="85"/>
    </row>
    <row r="2" spans="1:12">
      <c r="G2" s="96" t="s">
        <v>135</v>
      </c>
      <c r="H2" s="96"/>
    </row>
    <row r="3" spans="1:12" ht="15.75">
      <c r="A3" s="137"/>
      <c r="B3" s="138"/>
      <c r="C3" s="138"/>
      <c r="D3" s="138"/>
      <c r="E3" s="138"/>
      <c r="F3" s="138"/>
      <c r="G3" s="136"/>
      <c r="H3" s="136"/>
      <c r="I3" s="137"/>
    </row>
    <row r="4" spans="1:12" customFormat="1" ht="18.75">
      <c r="A4" s="301"/>
      <c r="B4" s="301"/>
      <c r="C4" s="301"/>
      <c r="D4" s="301"/>
      <c r="E4" s="301"/>
      <c r="F4" s="301"/>
      <c r="G4" s="301"/>
      <c r="H4" s="301"/>
      <c r="I4" s="301"/>
    </row>
    <row r="5" spans="1:12">
      <c r="H5" s="85"/>
    </row>
    <row r="6" spans="1:12" ht="18.75">
      <c r="B6" s="299" t="s">
        <v>91</v>
      </c>
      <c r="C6" s="299"/>
      <c r="D6" s="299"/>
      <c r="E6" s="299"/>
      <c r="F6" s="299"/>
      <c r="G6" s="299"/>
      <c r="H6" s="299"/>
      <c r="I6" s="299"/>
      <c r="J6" s="299"/>
      <c r="K6" s="75"/>
      <c r="L6" s="75"/>
    </row>
    <row r="7" spans="1:12" ht="15" customHeight="1">
      <c r="B7" s="300" t="s">
        <v>157</v>
      </c>
      <c r="C7" s="300"/>
      <c r="D7" s="300"/>
      <c r="E7" s="300"/>
      <c r="F7" s="300"/>
      <c r="G7" s="300"/>
      <c r="H7" s="300"/>
      <c r="I7" s="300"/>
      <c r="J7" s="300"/>
      <c r="K7" s="75"/>
      <c r="L7" s="75"/>
    </row>
    <row r="8" spans="1:12" ht="18" customHeight="1">
      <c r="B8" s="266" t="s">
        <v>93</v>
      </c>
      <c r="C8" s="267">
        <v>42004</v>
      </c>
      <c r="D8" s="267">
        <v>42369</v>
      </c>
      <c r="E8" s="267">
        <v>42735</v>
      </c>
      <c r="F8" s="267">
        <v>43100</v>
      </c>
      <c r="G8" s="267">
        <v>43465</v>
      </c>
      <c r="H8" s="267">
        <v>43951</v>
      </c>
      <c r="I8" s="267">
        <v>44197</v>
      </c>
      <c r="J8" s="267">
        <v>44562</v>
      </c>
      <c r="K8" s="75"/>
      <c r="L8" s="75"/>
    </row>
    <row r="9" spans="1:12" ht="18" customHeight="1">
      <c r="B9" s="268" t="s">
        <v>94</v>
      </c>
      <c r="C9" s="269">
        <v>5720</v>
      </c>
      <c r="D9" s="269">
        <v>8315</v>
      </c>
      <c r="E9" s="269">
        <v>9071</v>
      </c>
      <c r="F9" s="269">
        <v>6993</v>
      </c>
      <c r="G9" s="269">
        <v>14147</v>
      </c>
      <c r="H9" s="269">
        <v>8997</v>
      </c>
      <c r="I9" s="269">
        <v>13217</v>
      </c>
      <c r="J9" s="269">
        <v>13430</v>
      </c>
      <c r="K9" s="75"/>
      <c r="L9" s="75"/>
    </row>
    <row r="10" spans="1:12" ht="18" customHeight="1">
      <c r="B10" s="270" t="s">
        <v>95</v>
      </c>
      <c r="C10" s="271">
        <v>8314</v>
      </c>
      <c r="D10" s="271">
        <v>4315</v>
      </c>
      <c r="E10" s="271">
        <v>3949</v>
      </c>
      <c r="F10" s="271">
        <v>3798</v>
      </c>
      <c r="G10" s="271">
        <v>0</v>
      </c>
      <c r="H10" s="271">
        <v>11907</v>
      </c>
      <c r="I10" s="271">
        <v>20257</v>
      </c>
      <c r="J10" s="271">
        <v>6884</v>
      </c>
      <c r="K10" s="75"/>
      <c r="L10" s="75"/>
    </row>
    <row r="11" spans="1:12" ht="18" customHeight="1">
      <c r="B11" s="272" t="s">
        <v>96</v>
      </c>
      <c r="C11" s="273">
        <f t="shared" ref="C11:H11" si="0">C10+C9</f>
        <v>14034</v>
      </c>
      <c r="D11" s="273">
        <f t="shared" si="0"/>
        <v>12630</v>
      </c>
      <c r="E11" s="273">
        <f t="shared" si="0"/>
        <v>13020</v>
      </c>
      <c r="F11" s="273">
        <f t="shared" si="0"/>
        <v>10791</v>
      </c>
      <c r="G11" s="273">
        <f t="shared" si="0"/>
        <v>14147</v>
      </c>
      <c r="H11" s="273">
        <f t="shared" si="0"/>
        <v>20904</v>
      </c>
      <c r="I11" s="273">
        <f t="shared" ref="I11:J11" si="1">I10+I9</f>
        <v>33474</v>
      </c>
      <c r="J11" s="273">
        <f t="shared" si="1"/>
        <v>20314</v>
      </c>
      <c r="K11" s="75"/>
      <c r="L11" s="75"/>
    </row>
    <row r="12" spans="1:12" ht="18" customHeight="1">
      <c r="B12" s="270" t="s">
        <v>97</v>
      </c>
      <c r="C12" s="271">
        <v>8348</v>
      </c>
      <c r="D12" s="271">
        <v>6805</v>
      </c>
      <c r="E12" s="271">
        <v>2339</v>
      </c>
      <c r="F12" s="271">
        <v>2105</v>
      </c>
      <c r="G12" s="271">
        <v>6401</v>
      </c>
      <c r="H12" s="271">
        <v>27788</v>
      </c>
      <c r="I12" s="271">
        <v>24334</v>
      </c>
      <c r="J12" s="271">
        <v>12636</v>
      </c>
      <c r="K12" s="75"/>
      <c r="L12" s="75"/>
    </row>
    <row r="13" spans="1:12" ht="18" customHeight="1">
      <c r="B13" s="272" t="s">
        <v>98</v>
      </c>
      <c r="C13" s="273">
        <f t="shared" ref="C13:H13" si="2">C12+C11</f>
        <v>22382</v>
      </c>
      <c r="D13" s="273">
        <f t="shared" si="2"/>
        <v>19435</v>
      </c>
      <c r="E13" s="273">
        <f t="shared" si="2"/>
        <v>15359</v>
      </c>
      <c r="F13" s="273">
        <f t="shared" si="2"/>
        <v>12896</v>
      </c>
      <c r="G13" s="273">
        <f t="shared" si="2"/>
        <v>20548</v>
      </c>
      <c r="H13" s="273">
        <f t="shared" si="2"/>
        <v>48692</v>
      </c>
      <c r="I13" s="273">
        <f t="shared" ref="I13:J13" si="3">I12+I11</f>
        <v>57808</v>
      </c>
      <c r="J13" s="273">
        <f t="shared" si="3"/>
        <v>32950</v>
      </c>
      <c r="K13" s="75"/>
      <c r="L13" s="75"/>
    </row>
    <row r="14" spans="1:12" ht="18" customHeight="1">
      <c r="B14" s="270" t="s">
        <v>99</v>
      </c>
      <c r="C14" s="271">
        <v>11457</v>
      </c>
      <c r="D14" s="271">
        <v>5529</v>
      </c>
      <c r="E14" s="271">
        <v>5838</v>
      </c>
      <c r="F14" s="271">
        <v>4156</v>
      </c>
      <c r="G14" s="271">
        <v>9598</v>
      </c>
      <c r="H14" s="271">
        <v>30209</v>
      </c>
      <c r="I14" s="271">
        <v>32658</v>
      </c>
      <c r="J14" s="271">
        <v>16780</v>
      </c>
      <c r="K14" s="75"/>
      <c r="L14" s="75"/>
    </row>
    <row r="15" spans="1:12" ht="18" customHeight="1">
      <c r="B15" s="272" t="s">
        <v>100</v>
      </c>
      <c r="C15" s="273">
        <f t="shared" ref="C15:H15" si="4">C14+C13</f>
        <v>33839</v>
      </c>
      <c r="D15" s="273">
        <f t="shared" si="4"/>
        <v>24964</v>
      </c>
      <c r="E15" s="273">
        <f t="shared" si="4"/>
        <v>21197</v>
      </c>
      <c r="F15" s="273">
        <f t="shared" si="4"/>
        <v>17052</v>
      </c>
      <c r="G15" s="273">
        <f t="shared" si="4"/>
        <v>30146</v>
      </c>
      <c r="H15" s="273">
        <f t="shared" si="4"/>
        <v>78901</v>
      </c>
      <c r="I15" s="273">
        <f t="shared" ref="I15:J15" si="5">I14+I13</f>
        <v>90466</v>
      </c>
      <c r="J15" s="273">
        <f t="shared" si="5"/>
        <v>49730</v>
      </c>
      <c r="K15" s="75"/>
      <c r="L15" s="75"/>
    </row>
    <row r="16" spans="1:12">
      <c r="B16" s="98"/>
      <c r="C16" s="99"/>
      <c r="D16" s="99"/>
      <c r="E16" s="99"/>
      <c r="F16" s="99"/>
      <c r="G16" s="99"/>
      <c r="H16" s="99"/>
      <c r="I16" s="265"/>
      <c r="J16" s="75"/>
      <c r="K16" s="75"/>
      <c r="L16" s="75"/>
    </row>
    <row r="17" spans="2:12">
      <c r="B17" s="97"/>
      <c r="C17" s="88"/>
      <c r="D17" s="88"/>
      <c r="E17" s="88"/>
      <c r="F17" s="88"/>
      <c r="I17" s="75"/>
      <c r="J17" s="75"/>
      <c r="K17" s="75"/>
      <c r="L17" s="75"/>
    </row>
    <row r="18" spans="2:12" ht="18.75">
      <c r="B18" s="299" t="s">
        <v>136</v>
      </c>
      <c r="C18" s="299"/>
      <c r="D18" s="299"/>
      <c r="E18" s="299"/>
      <c r="F18" s="299"/>
      <c r="G18" s="299"/>
      <c r="H18" s="299"/>
      <c r="I18" s="299"/>
      <c r="J18" s="299"/>
      <c r="K18" s="75"/>
      <c r="L18" s="75"/>
    </row>
    <row r="19" spans="2:12" ht="18" customHeight="1">
      <c r="B19" s="300" t="s">
        <v>157</v>
      </c>
      <c r="C19" s="300"/>
      <c r="D19" s="300"/>
      <c r="E19" s="300"/>
      <c r="F19" s="300"/>
      <c r="G19" s="300"/>
      <c r="H19" s="300"/>
      <c r="I19" s="300"/>
      <c r="J19" s="300"/>
      <c r="K19" s="75"/>
      <c r="L19" s="75"/>
    </row>
    <row r="20" spans="2:12" ht="18" customHeight="1">
      <c r="B20" s="266" t="s">
        <v>93</v>
      </c>
      <c r="C20" s="267"/>
      <c r="D20" s="267"/>
      <c r="E20" s="267"/>
      <c r="F20" s="267"/>
      <c r="G20" s="267"/>
      <c r="H20" s="267">
        <v>43951</v>
      </c>
      <c r="I20" s="267">
        <v>44197</v>
      </c>
      <c r="J20" s="267">
        <v>44562</v>
      </c>
      <c r="K20" s="75"/>
      <c r="L20" s="75"/>
    </row>
    <row r="21" spans="2:12" ht="18" customHeight="1">
      <c r="B21" s="268" t="s">
        <v>94</v>
      </c>
      <c r="C21" s="269"/>
      <c r="D21" s="269"/>
      <c r="E21" s="269"/>
      <c r="F21" s="269"/>
      <c r="G21" s="269"/>
      <c r="H21" s="269">
        <v>16985</v>
      </c>
      <c r="I21" s="269">
        <v>19396</v>
      </c>
      <c r="J21" s="269">
        <v>25038</v>
      </c>
      <c r="K21" s="75"/>
      <c r="L21" s="75"/>
    </row>
    <row r="22" spans="2:12" ht="18" customHeight="1">
      <c r="B22" s="270" t="s">
        <v>95</v>
      </c>
      <c r="C22" s="271"/>
      <c r="D22" s="271"/>
      <c r="E22" s="271"/>
      <c r="F22" s="271"/>
      <c r="G22" s="271"/>
      <c r="H22" s="271">
        <v>12763</v>
      </c>
      <c r="I22" s="271">
        <v>10047</v>
      </c>
      <c r="J22" s="271">
        <v>1050</v>
      </c>
      <c r="K22" s="75"/>
      <c r="L22" s="75"/>
    </row>
    <row r="23" spans="2:12" ht="18" customHeight="1">
      <c r="B23" s="272" t="s">
        <v>96</v>
      </c>
      <c r="C23" s="273"/>
      <c r="D23" s="273"/>
      <c r="E23" s="273"/>
      <c r="F23" s="273"/>
      <c r="G23" s="273"/>
      <c r="H23" s="273">
        <f>H21+H22</f>
        <v>29748</v>
      </c>
      <c r="I23" s="273">
        <f t="shared" ref="I23:J23" si="6">I21+I22</f>
        <v>29443</v>
      </c>
      <c r="J23" s="273">
        <f t="shared" si="6"/>
        <v>26088</v>
      </c>
      <c r="K23" s="75"/>
      <c r="L23" s="75"/>
    </row>
    <row r="24" spans="2:12" ht="18" customHeight="1">
      <c r="B24" s="270" t="s">
        <v>97</v>
      </c>
      <c r="C24" s="271"/>
      <c r="D24" s="271"/>
      <c r="E24" s="271"/>
      <c r="F24" s="271"/>
      <c r="G24" s="271"/>
      <c r="H24" s="271">
        <v>16954</v>
      </c>
      <c r="I24" s="271">
        <v>23328</v>
      </c>
      <c r="J24" s="271">
        <v>19803</v>
      </c>
      <c r="K24" s="75"/>
      <c r="L24" s="75"/>
    </row>
    <row r="25" spans="2:12" ht="18" customHeight="1">
      <c r="B25" s="272" t="s">
        <v>98</v>
      </c>
      <c r="C25" s="273"/>
      <c r="D25" s="273"/>
      <c r="E25" s="273"/>
      <c r="F25" s="273"/>
      <c r="G25" s="273"/>
      <c r="H25" s="273">
        <f>H23+H24</f>
        <v>46702</v>
      </c>
      <c r="I25" s="273">
        <f t="shared" ref="I25:J25" si="7">I23+I24</f>
        <v>52771</v>
      </c>
      <c r="J25" s="273">
        <f t="shared" si="7"/>
        <v>45891</v>
      </c>
      <c r="K25" s="75"/>
      <c r="L25" s="75"/>
    </row>
    <row r="26" spans="2:12" ht="18" customHeight="1">
      <c r="B26" s="270" t="s">
        <v>99</v>
      </c>
      <c r="C26" s="271"/>
      <c r="D26" s="271"/>
      <c r="E26" s="271"/>
      <c r="F26" s="271"/>
      <c r="G26" s="271"/>
      <c r="H26" s="271">
        <v>19483</v>
      </c>
      <c r="I26" s="271">
        <v>35387</v>
      </c>
      <c r="J26" s="271">
        <v>32150</v>
      </c>
      <c r="K26" s="75"/>
      <c r="L26" s="75"/>
    </row>
    <row r="27" spans="2:12" ht="18" customHeight="1">
      <c r="B27" s="272" t="s">
        <v>100</v>
      </c>
      <c r="C27" s="273"/>
      <c r="D27" s="273"/>
      <c r="E27" s="273"/>
      <c r="F27" s="273"/>
      <c r="G27" s="273"/>
      <c r="H27" s="273">
        <f>H25+H26</f>
        <v>66185</v>
      </c>
      <c r="I27" s="273">
        <f t="shared" ref="I27:J27" si="8">I25+I26</f>
        <v>88158</v>
      </c>
      <c r="J27" s="273">
        <f t="shared" si="8"/>
        <v>78041</v>
      </c>
      <c r="K27" s="75"/>
      <c r="L27" s="75"/>
    </row>
    <row r="28" spans="2:12">
      <c r="C28" s="88"/>
      <c r="D28" s="88"/>
      <c r="E28" s="88"/>
      <c r="F28" s="88"/>
      <c r="I28" s="75"/>
      <c r="J28" s="75"/>
      <c r="K28" s="75"/>
      <c r="L28" s="75"/>
    </row>
    <row r="29" spans="2:12">
      <c r="C29" s="88"/>
      <c r="D29" s="88"/>
      <c r="E29" s="88"/>
      <c r="F29" s="88"/>
      <c r="I29" s="75"/>
      <c r="J29" s="75"/>
      <c r="K29" s="75"/>
      <c r="L29" s="75"/>
    </row>
    <row r="30" spans="2:12" ht="18.75">
      <c r="B30" s="299" t="s">
        <v>130</v>
      </c>
      <c r="C30" s="299"/>
      <c r="D30" s="299"/>
      <c r="E30" s="299"/>
      <c r="F30" s="299"/>
      <c r="G30" s="299"/>
      <c r="H30" s="299"/>
      <c r="I30" s="299"/>
      <c r="J30" s="299"/>
      <c r="K30" s="75"/>
      <c r="L30" s="75"/>
    </row>
    <row r="31" spans="2:12" ht="15" customHeight="1">
      <c r="B31" s="300" t="s">
        <v>92</v>
      </c>
      <c r="C31" s="300"/>
      <c r="D31" s="300"/>
      <c r="E31" s="300"/>
      <c r="F31" s="300"/>
      <c r="G31" s="300"/>
      <c r="H31" s="300"/>
      <c r="I31" s="300"/>
      <c r="J31" s="75"/>
      <c r="K31" s="75"/>
      <c r="L31" s="75"/>
    </row>
    <row r="32" spans="2:12" ht="18" customHeight="1">
      <c r="B32" s="266" t="s">
        <v>93</v>
      </c>
      <c r="C32" s="267"/>
      <c r="D32" s="267"/>
      <c r="E32" s="267"/>
      <c r="F32" s="267"/>
      <c r="G32" s="267"/>
      <c r="H32" s="267">
        <v>43951</v>
      </c>
      <c r="I32" s="267">
        <v>44197</v>
      </c>
      <c r="J32" s="267">
        <v>44562</v>
      </c>
      <c r="K32" s="75"/>
      <c r="L32" s="75"/>
    </row>
    <row r="33" spans="1:12" ht="18" customHeight="1">
      <c r="B33" s="268" t="s">
        <v>94</v>
      </c>
      <c r="C33" s="269"/>
      <c r="D33" s="269"/>
      <c r="E33" s="269"/>
      <c r="F33" s="269"/>
      <c r="G33" s="269"/>
      <c r="H33" s="269">
        <v>36293</v>
      </c>
      <c r="I33" s="269">
        <v>31707</v>
      </c>
      <c r="J33" s="269">
        <v>30552</v>
      </c>
      <c r="K33" s="75"/>
      <c r="L33" s="75"/>
    </row>
    <row r="34" spans="1:12" ht="18" customHeight="1">
      <c r="B34" s="270" t="s">
        <v>95</v>
      </c>
      <c r="C34" s="271"/>
      <c r="D34" s="271"/>
      <c r="E34" s="271"/>
      <c r="F34" s="271"/>
      <c r="G34" s="271"/>
      <c r="H34" s="271">
        <v>23933</v>
      </c>
      <c r="I34" s="271">
        <v>23965</v>
      </c>
      <c r="J34" s="271">
        <v>29898</v>
      </c>
      <c r="K34" s="75"/>
      <c r="L34" s="75"/>
    </row>
    <row r="35" spans="1:12" ht="18" customHeight="1">
      <c r="B35" s="272" t="s">
        <v>96</v>
      </c>
      <c r="C35" s="273"/>
      <c r="D35" s="273"/>
      <c r="E35" s="273"/>
      <c r="F35" s="273"/>
      <c r="G35" s="273"/>
      <c r="H35" s="273">
        <f>H33+H34</f>
        <v>60226</v>
      </c>
      <c r="I35" s="273">
        <f t="shared" ref="I35:J35" si="9">I33+I34</f>
        <v>55672</v>
      </c>
      <c r="J35" s="273">
        <f t="shared" si="9"/>
        <v>60450</v>
      </c>
      <c r="K35" s="75"/>
      <c r="L35" s="75"/>
    </row>
    <row r="36" spans="1:12" ht="18" customHeight="1">
      <c r="B36" s="270" t="s">
        <v>97</v>
      </c>
      <c r="C36" s="271"/>
      <c r="D36" s="271"/>
      <c r="E36" s="271"/>
      <c r="F36" s="271"/>
      <c r="G36" s="271"/>
      <c r="H36" s="271">
        <v>32091</v>
      </c>
      <c r="I36" s="271">
        <v>39010</v>
      </c>
      <c r="J36" s="271">
        <v>41252</v>
      </c>
      <c r="K36" s="75"/>
      <c r="L36" s="75"/>
    </row>
    <row r="37" spans="1:12" ht="18" customHeight="1">
      <c r="B37" s="272" t="s">
        <v>98</v>
      </c>
      <c r="C37" s="273"/>
      <c r="D37" s="273"/>
      <c r="E37" s="273"/>
      <c r="F37" s="273"/>
      <c r="G37" s="273"/>
      <c r="H37" s="273">
        <f>H35+H36</f>
        <v>92317</v>
      </c>
      <c r="I37" s="273">
        <f t="shared" ref="I37:J37" si="10">I35+I36</f>
        <v>94682</v>
      </c>
      <c r="J37" s="273">
        <f t="shared" si="10"/>
        <v>101702</v>
      </c>
      <c r="K37" s="75"/>
      <c r="L37" s="75"/>
    </row>
    <row r="38" spans="1:12" ht="18" customHeight="1">
      <c r="B38" s="270" t="s">
        <v>99</v>
      </c>
      <c r="C38" s="271"/>
      <c r="D38" s="271"/>
      <c r="E38" s="271"/>
      <c r="F38" s="271"/>
      <c r="G38" s="271"/>
      <c r="H38" s="271">
        <v>35844</v>
      </c>
      <c r="I38" s="271">
        <v>45649</v>
      </c>
      <c r="J38" s="271">
        <v>46093</v>
      </c>
      <c r="K38" s="75"/>
      <c r="L38" s="75"/>
    </row>
    <row r="39" spans="1:12" ht="18" customHeight="1">
      <c r="B39" s="272" t="s">
        <v>100</v>
      </c>
      <c r="C39" s="273"/>
      <c r="D39" s="273"/>
      <c r="E39" s="273"/>
      <c r="F39" s="273"/>
      <c r="G39" s="273"/>
      <c r="H39" s="273">
        <f>H37+H38</f>
        <v>128161</v>
      </c>
      <c r="I39" s="273">
        <f t="shared" ref="I39:J39" si="11">I37+I38</f>
        <v>140331</v>
      </c>
      <c r="J39" s="273">
        <f t="shared" si="11"/>
        <v>147795</v>
      </c>
      <c r="K39" s="75"/>
      <c r="L39" s="75"/>
    </row>
    <row r="40" spans="1:12" ht="18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ht="18.75">
      <c r="B41" s="299" t="s">
        <v>240</v>
      </c>
      <c r="C41" s="299"/>
      <c r="D41" s="299"/>
      <c r="E41" s="299"/>
      <c r="F41" s="299"/>
      <c r="G41" s="299"/>
      <c r="H41" s="299"/>
      <c r="I41" s="299"/>
      <c r="J41" s="299"/>
      <c r="K41" s="75"/>
      <c r="L41" s="75"/>
    </row>
    <row r="42" spans="1:12" ht="15" customHeight="1">
      <c r="B42" s="300" t="s">
        <v>92</v>
      </c>
      <c r="C42" s="300"/>
      <c r="D42" s="300"/>
      <c r="E42" s="300"/>
      <c r="F42" s="300"/>
      <c r="G42" s="300"/>
      <c r="H42" s="300"/>
      <c r="I42" s="300"/>
      <c r="J42" s="75"/>
      <c r="K42" s="75"/>
      <c r="L42" s="75"/>
    </row>
    <row r="43" spans="1:12" ht="18" customHeight="1">
      <c r="B43" s="266" t="s">
        <v>93</v>
      </c>
      <c r="C43" s="267"/>
      <c r="D43" s="267"/>
      <c r="E43" s="267"/>
      <c r="F43" s="267"/>
      <c r="G43" s="267"/>
      <c r="H43" s="267"/>
      <c r="I43" s="267"/>
      <c r="J43" s="267">
        <v>44562</v>
      </c>
      <c r="K43" s="75"/>
      <c r="L43" s="75"/>
    </row>
    <row r="44" spans="1:12" ht="18" customHeight="1">
      <c r="B44" s="268" t="s">
        <v>94</v>
      </c>
      <c r="C44" s="269"/>
      <c r="D44" s="269"/>
      <c r="E44" s="269"/>
      <c r="F44" s="269"/>
      <c r="G44" s="269"/>
      <c r="H44" s="269"/>
      <c r="I44" s="269"/>
      <c r="J44" s="269">
        <v>69470</v>
      </c>
      <c r="K44" s="75"/>
      <c r="L44" s="75"/>
    </row>
    <row r="45" spans="1:12" ht="18" customHeight="1">
      <c r="B45" s="270" t="s">
        <v>95</v>
      </c>
      <c r="C45" s="271"/>
      <c r="D45" s="271"/>
      <c r="E45" s="271"/>
      <c r="F45" s="271"/>
      <c r="G45" s="271"/>
      <c r="H45" s="271"/>
      <c r="I45" s="271"/>
      <c r="J45" s="271">
        <v>174052</v>
      </c>
      <c r="K45" s="75"/>
      <c r="L45" s="75"/>
    </row>
    <row r="46" spans="1:12" ht="18" customHeight="1">
      <c r="B46" s="272" t="s">
        <v>96</v>
      </c>
      <c r="C46" s="273"/>
      <c r="D46" s="273"/>
      <c r="E46" s="273"/>
      <c r="F46" s="273"/>
      <c r="G46" s="273"/>
      <c r="H46" s="273"/>
      <c r="I46" s="273"/>
      <c r="J46" s="273">
        <f t="shared" ref="J46" si="12">J44+J45</f>
        <v>243522</v>
      </c>
      <c r="K46" s="75"/>
      <c r="L46" s="75"/>
    </row>
    <row r="47" spans="1:12" ht="18" customHeight="1">
      <c r="B47" s="270" t="s">
        <v>97</v>
      </c>
      <c r="C47" s="271"/>
      <c r="D47" s="271"/>
      <c r="E47" s="271"/>
      <c r="F47" s="271"/>
      <c r="G47" s="271"/>
      <c r="H47" s="271"/>
      <c r="I47" s="271"/>
      <c r="J47" s="271">
        <v>111314</v>
      </c>
      <c r="K47" s="75"/>
      <c r="L47" s="75"/>
    </row>
    <row r="48" spans="1:12" ht="18" customHeight="1">
      <c r="B48" s="272" t="s">
        <v>98</v>
      </c>
      <c r="C48" s="273"/>
      <c r="D48" s="273"/>
      <c r="E48" s="273"/>
      <c r="F48" s="273"/>
      <c r="G48" s="273"/>
      <c r="H48" s="273"/>
      <c r="I48" s="273"/>
      <c r="J48" s="273">
        <f t="shared" ref="J48" si="13">J46+J47</f>
        <v>354836</v>
      </c>
      <c r="K48" s="75"/>
      <c r="L48" s="75"/>
    </row>
    <row r="49" spans="2:12" ht="18" customHeight="1">
      <c r="B49" s="270" t="s">
        <v>99</v>
      </c>
      <c r="C49" s="271"/>
      <c r="D49" s="271"/>
      <c r="E49" s="271"/>
      <c r="F49" s="271"/>
      <c r="G49" s="271"/>
      <c r="H49" s="271"/>
      <c r="I49" s="271"/>
      <c r="J49" s="271">
        <v>104038</v>
      </c>
      <c r="K49" s="75"/>
      <c r="L49" s="75"/>
    </row>
    <row r="50" spans="2:12" ht="18" customHeight="1">
      <c r="B50" s="272" t="s">
        <v>100</v>
      </c>
      <c r="C50" s="273"/>
      <c r="D50" s="273"/>
      <c r="E50" s="273"/>
      <c r="F50" s="273"/>
      <c r="G50" s="273"/>
      <c r="H50" s="273"/>
      <c r="I50" s="273"/>
      <c r="J50" s="273">
        <f t="shared" ref="J50" si="14">J48+J49</f>
        <v>458874</v>
      </c>
      <c r="K50" s="75"/>
      <c r="L50" s="75"/>
    </row>
    <row r="51" spans="2:12">
      <c r="B51" s="87"/>
      <c r="C51" s="88"/>
      <c r="D51" s="88"/>
      <c r="E51" s="88"/>
      <c r="F51" s="88"/>
      <c r="I51" s="75"/>
      <c r="J51" s="75"/>
      <c r="K51" s="75"/>
      <c r="L51" s="75"/>
    </row>
    <row r="52" spans="2:12" ht="18.75">
      <c r="B52" s="299" t="s">
        <v>230</v>
      </c>
      <c r="C52" s="299"/>
      <c r="D52" s="299"/>
      <c r="E52" s="299"/>
      <c r="F52" s="299"/>
      <c r="G52" s="299"/>
      <c r="H52" s="299"/>
      <c r="I52" s="299"/>
      <c r="J52" s="299"/>
      <c r="K52" s="75"/>
      <c r="L52" s="75"/>
    </row>
    <row r="53" spans="2:12" ht="15" customHeight="1">
      <c r="B53" s="300" t="s">
        <v>92</v>
      </c>
      <c r="C53" s="300"/>
      <c r="D53" s="300"/>
      <c r="E53" s="300"/>
      <c r="F53" s="300"/>
      <c r="G53" s="300"/>
      <c r="H53" s="300"/>
      <c r="I53" s="300"/>
      <c r="J53" s="300"/>
      <c r="K53" s="75"/>
      <c r="L53" s="75"/>
    </row>
    <row r="54" spans="2:12" ht="18" customHeight="1">
      <c r="B54" s="266" t="s">
        <v>93</v>
      </c>
      <c r="C54" s="267"/>
      <c r="D54" s="267"/>
      <c r="E54" s="267"/>
      <c r="F54" s="267"/>
      <c r="G54" s="267"/>
      <c r="H54" s="267"/>
      <c r="I54" s="267"/>
      <c r="J54" s="267">
        <v>44562</v>
      </c>
      <c r="K54" s="75"/>
      <c r="L54" s="75"/>
    </row>
    <row r="55" spans="2:12" ht="18" customHeight="1">
      <c r="B55" s="268" t="s">
        <v>94</v>
      </c>
      <c r="C55" s="269"/>
      <c r="D55" s="269"/>
      <c r="E55" s="269"/>
      <c r="F55" s="269"/>
      <c r="G55" s="269"/>
      <c r="H55" s="269"/>
      <c r="I55" s="269"/>
      <c r="J55" s="269">
        <v>0</v>
      </c>
      <c r="K55" s="75"/>
      <c r="L55" s="75"/>
    </row>
    <row r="56" spans="2:12" ht="18" customHeight="1">
      <c r="B56" s="270" t="s">
        <v>95</v>
      </c>
      <c r="C56" s="271"/>
      <c r="D56" s="271"/>
      <c r="E56" s="271"/>
      <c r="F56" s="271"/>
      <c r="G56" s="271"/>
      <c r="H56" s="271"/>
      <c r="I56" s="271"/>
      <c r="J56" s="271">
        <v>81045</v>
      </c>
      <c r="K56" s="75"/>
      <c r="L56" s="75"/>
    </row>
    <row r="57" spans="2:12" ht="18" customHeight="1">
      <c r="B57" s="272" t="s">
        <v>96</v>
      </c>
      <c r="C57" s="273"/>
      <c r="D57" s="273"/>
      <c r="E57" s="273"/>
      <c r="F57" s="273"/>
      <c r="G57" s="273"/>
      <c r="H57" s="273"/>
      <c r="I57" s="273"/>
      <c r="J57" s="273">
        <f t="shared" ref="J57" si="15">J55+J56</f>
        <v>81045</v>
      </c>
      <c r="K57" s="75"/>
      <c r="L57" s="75"/>
    </row>
    <row r="58" spans="2:12" ht="18" customHeight="1">
      <c r="B58" s="270" t="s">
        <v>97</v>
      </c>
      <c r="C58" s="271"/>
      <c r="D58" s="271"/>
      <c r="E58" s="271"/>
      <c r="F58" s="271"/>
      <c r="G58" s="271"/>
      <c r="H58" s="271"/>
      <c r="I58" s="271"/>
      <c r="J58" s="271">
        <v>26536</v>
      </c>
      <c r="K58" s="75"/>
      <c r="L58" s="75"/>
    </row>
    <row r="59" spans="2:12" ht="18" customHeight="1">
      <c r="B59" s="272" t="s">
        <v>98</v>
      </c>
      <c r="C59" s="273"/>
      <c r="D59" s="273"/>
      <c r="E59" s="273"/>
      <c r="F59" s="273"/>
      <c r="G59" s="273"/>
      <c r="H59" s="273"/>
      <c r="I59" s="273"/>
      <c r="J59" s="273">
        <f t="shared" ref="J59" si="16">J57+J58</f>
        <v>107581</v>
      </c>
      <c r="K59" s="75"/>
      <c r="L59" s="75"/>
    </row>
    <row r="60" spans="2:12" ht="18" customHeight="1">
      <c r="B60" s="270" t="s">
        <v>99</v>
      </c>
      <c r="C60" s="271"/>
      <c r="D60" s="271"/>
      <c r="E60" s="271"/>
      <c r="F60" s="271"/>
      <c r="G60" s="271"/>
      <c r="H60" s="271"/>
      <c r="I60" s="271"/>
      <c r="J60" s="271">
        <v>41581</v>
      </c>
      <c r="K60" s="75"/>
      <c r="L60" s="75"/>
    </row>
    <row r="61" spans="2:12" ht="18" customHeight="1">
      <c r="B61" s="272" t="s">
        <v>100</v>
      </c>
      <c r="C61" s="273"/>
      <c r="D61" s="273"/>
      <c r="E61" s="273"/>
      <c r="F61" s="273"/>
      <c r="G61" s="273"/>
      <c r="H61" s="273"/>
      <c r="I61" s="273"/>
      <c r="J61" s="273">
        <f t="shared" ref="J61" si="17">J59+J60</f>
        <v>149162</v>
      </c>
      <c r="K61" s="75"/>
      <c r="L61" s="75"/>
    </row>
    <row r="62" spans="2:12">
      <c r="B62" s="74"/>
      <c r="C62" s="89"/>
      <c r="D62" s="89"/>
      <c r="E62" s="89"/>
      <c r="F62" s="89"/>
      <c r="I62" s="75"/>
      <c r="J62" s="75"/>
      <c r="K62" s="75"/>
      <c r="L62" s="75"/>
    </row>
    <row r="63" spans="2:12" ht="18.75">
      <c r="B63" s="299" t="s">
        <v>148</v>
      </c>
      <c r="C63" s="299"/>
      <c r="D63" s="299"/>
      <c r="E63" s="299"/>
      <c r="F63" s="299"/>
      <c r="G63" s="299"/>
      <c r="H63" s="299"/>
      <c r="I63" s="299"/>
      <c r="J63" s="299"/>
      <c r="K63" s="75"/>
      <c r="L63" s="75"/>
    </row>
    <row r="64" spans="2:12" ht="15.75">
      <c r="B64" s="300" t="s">
        <v>92</v>
      </c>
      <c r="C64" s="300"/>
      <c r="D64" s="300"/>
      <c r="E64" s="300"/>
      <c r="F64" s="300"/>
      <c r="G64" s="300"/>
      <c r="H64" s="300"/>
      <c r="I64" s="300"/>
      <c r="J64" s="300"/>
      <c r="K64" s="75"/>
      <c r="L64" s="75"/>
    </row>
    <row r="65" spans="2:14" ht="15.75">
      <c r="B65" s="266" t="s">
        <v>93</v>
      </c>
      <c r="C65" s="267"/>
      <c r="D65" s="267"/>
      <c r="E65" s="267"/>
      <c r="F65" s="267"/>
      <c r="G65" s="267"/>
      <c r="H65" s="267"/>
      <c r="I65" s="267">
        <v>44197</v>
      </c>
      <c r="J65" s="267">
        <v>44562</v>
      </c>
      <c r="K65" s="75"/>
      <c r="L65" s="75"/>
    </row>
    <row r="66" spans="2:14" ht="15.75">
      <c r="B66" s="272" t="s">
        <v>149</v>
      </c>
      <c r="C66" s="273"/>
      <c r="D66" s="273"/>
      <c r="E66" s="273"/>
      <c r="F66" s="273"/>
      <c r="G66" s="273"/>
      <c r="H66" s="273"/>
      <c r="I66" s="273">
        <v>80757</v>
      </c>
      <c r="J66" s="273"/>
      <c r="K66" s="75"/>
      <c r="L66" s="75"/>
    </row>
    <row r="67" spans="2:14" ht="15.75">
      <c r="B67" s="274" t="s">
        <v>150</v>
      </c>
      <c r="C67" s="275"/>
      <c r="D67" s="275"/>
      <c r="E67" s="275"/>
      <c r="F67" s="275"/>
      <c r="G67" s="275"/>
      <c r="H67" s="275"/>
      <c r="I67" s="275">
        <v>107864</v>
      </c>
      <c r="J67" s="275"/>
      <c r="K67" s="75"/>
      <c r="L67" s="75"/>
    </row>
    <row r="68" spans="2:14" ht="15.75">
      <c r="B68" s="272" t="s">
        <v>151</v>
      </c>
      <c r="C68" s="273"/>
      <c r="D68" s="273"/>
      <c r="E68" s="273"/>
      <c r="F68" s="273"/>
      <c r="G68" s="273"/>
      <c r="H68" s="273"/>
      <c r="I68" s="273">
        <v>151676</v>
      </c>
      <c r="J68" s="273"/>
      <c r="K68" s="75"/>
      <c r="L68" s="75"/>
    </row>
    <row r="69" spans="2:14">
      <c r="B69" s="74"/>
      <c r="C69" s="89"/>
      <c r="D69" s="89"/>
      <c r="E69" s="89"/>
      <c r="F69" s="89"/>
      <c r="I69" s="75"/>
      <c r="J69" s="75"/>
      <c r="K69" s="75"/>
      <c r="L69" s="75"/>
    </row>
    <row r="70" spans="2:14" ht="18.75">
      <c r="B70" s="86"/>
      <c r="H70" s="85"/>
      <c r="I70" s="75"/>
      <c r="J70" s="75"/>
      <c r="K70" s="75"/>
      <c r="L70" s="75"/>
    </row>
    <row r="71" spans="2:14" ht="18.75">
      <c r="B71" s="299" t="s">
        <v>152</v>
      </c>
      <c r="C71" s="299"/>
      <c r="D71" s="299"/>
      <c r="E71" s="299"/>
      <c r="F71" s="299"/>
      <c r="G71" s="299"/>
      <c r="H71" s="299"/>
      <c r="I71" s="299"/>
      <c r="J71" s="299"/>
      <c r="K71" s="75"/>
      <c r="L71" s="75"/>
    </row>
    <row r="72" spans="2:14" ht="15.75">
      <c r="B72" s="300" t="s">
        <v>92</v>
      </c>
      <c r="C72" s="300"/>
      <c r="D72" s="300"/>
      <c r="E72" s="300"/>
      <c r="F72" s="300"/>
      <c r="G72" s="300"/>
      <c r="H72" s="300"/>
      <c r="I72" s="300"/>
      <c r="J72" s="300"/>
      <c r="K72" s="75"/>
      <c r="L72" s="75"/>
    </row>
    <row r="73" spans="2:14" ht="15.75">
      <c r="B73" s="266" t="s">
        <v>93</v>
      </c>
      <c r="C73" s="267"/>
      <c r="D73" s="267"/>
      <c r="E73" s="267"/>
      <c r="F73" s="267"/>
      <c r="G73" s="267"/>
      <c r="H73" s="267"/>
      <c r="I73" s="267">
        <v>44197</v>
      </c>
      <c r="J73" s="267">
        <v>44562</v>
      </c>
      <c r="K73" s="75"/>
      <c r="L73" s="75"/>
    </row>
    <row r="74" spans="2:14" ht="15.75">
      <c r="B74" s="272" t="s">
        <v>149</v>
      </c>
      <c r="C74" s="273"/>
      <c r="D74" s="273"/>
      <c r="E74" s="273"/>
      <c r="F74" s="273"/>
      <c r="G74" s="273"/>
      <c r="H74" s="273"/>
      <c r="I74" s="273">
        <v>6646</v>
      </c>
      <c r="J74" s="273"/>
      <c r="K74" s="75"/>
      <c r="L74" s="75"/>
    </row>
    <row r="75" spans="2:14" ht="15.75">
      <c r="B75" s="274" t="s">
        <v>150</v>
      </c>
      <c r="C75" s="275"/>
      <c r="D75" s="275"/>
      <c r="E75" s="275"/>
      <c r="F75" s="275"/>
      <c r="G75" s="275"/>
      <c r="H75" s="275"/>
      <c r="I75" s="275">
        <v>10443</v>
      </c>
      <c r="J75" s="275"/>
      <c r="K75" s="75"/>
      <c r="L75" s="75"/>
    </row>
    <row r="76" spans="2:14" ht="15.75">
      <c r="B76" s="272" t="s">
        <v>151</v>
      </c>
      <c r="C76" s="273"/>
      <c r="D76" s="273"/>
      <c r="E76" s="273"/>
      <c r="F76" s="273"/>
      <c r="G76" s="273"/>
      <c r="H76" s="273"/>
      <c r="I76" s="273">
        <v>11007</v>
      </c>
      <c r="J76" s="273"/>
      <c r="K76" s="75"/>
      <c r="L76" s="75"/>
    </row>
    <row r="77" spans="2:14">
      <c r="B77" s="139"/>
      <c r="C77" s="140"/>
      <c r="D77" s="140"/>
      <c r="E77" s="140"/>
      <c r="F77" s="140"/>
      <c r="G77" s="140"/>
      <c r="H77" s="140"/>
      <c r="I77" s="140"/>
      <c r="J77" s="75"/>
      <c r="K77" s="75"/>
      <c r="L77" s="75"/>
    </row>
    <row r="78" spans="2:14">
      <c r="B78" s="83"/>
      <c r="C78" s="84"/>
      <c r="D78" s="84"/>
      <c r="E78" s="84"/>
      <c r="F78" s="84"/>
      <c r="G78" s="84"/>
      <c r="H78" s="84"/>
      <c r="I78" s="84"/>
      <c r="J78" s="75"/>
      <c r="K78" s="75"/>
      <c r="L78" s="75"/>
    </row>
    <row r="79" spans="2:14" ht="18.75">
      <c r="B79" s="299" t="s">
        <v>101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</row>
    <row r="80" spans="2:14" ht="15.75">
      <c r="B80" s="276"/>
      <c r="C80" s="298">
        <v>42735</v>
      </c>
      <c r="D80" s="298"/>
      <c r="E80" s="298">
        <v>43100</v>
      </c>
      <c r="F80" s="298"/>
      <c r="G80" s="298">
        <v>43465</v>
      </c>
      <c r="H80" s="298"/>
      <c r="I80" s="298">
        <v>43951</v>
      </c>
      <c r="J80" s="298"/>
      <c r="K80" s="298">
        <v>44197</v>
      </c>
      <c r="L80" s="298"/>
      <c r="M80" s="298">
        <v>44562</v>
      </c>
      <c r="N80" s="298"/>
    </row>
    <row r="81" spans="2:14" s="76" customFormat="1" ht="18" customHeight="1">
      <c r="B81" s="266" t="s">
        <v>93</v>
      </c>
      <c r="C81" s="266" t="s">
        <v>102</v>
      </c>
      <c r="D81" s="266" t="s">
        <v>103</v>
      </c>
      <c r="E81" s="266" t="s">
        <v>102</v>
      </c>
      <c r="F81" s="266" t="s">
        <v>103</v>
      </c>
      <c r="G81" s="266" t="s">
        <v>102</v>
      </c>
      <c r="H81" s="266" t="s">
        <v>103</v>
      </c>
      <c r="I81" s="266" t="s">
        <v>102</v>
      </c>
      <c r="J81" s="266" t="s">
        <v>103</v>
      </c>
      <c r="K81" s="266" t="s">
        <v>102</v>
      </c>
      <c r="L81" s="266" t="s">
        <v>103</v>
      </c>
      <c r="M81" s="266" t="s">
        <v>102</v>
      </c>
      <c r="N81" s="266" t="s">
        <v>103</v>
      </c>
    </row>
    <row r="82" spans="2:14" s="76" customFormat="1" ht="18" customHeight="1">
      <c r="B82" s="272" t="s">
        <v>96</v>
      </c>
      <c r="C82" s="273">
        <v>916.27501440000003</v>
      </c>
      <c r="D82" s="273">
        <v>74.950999999999993</v>
      </c>
      <c r="E82" s="273">
        <v>674.53449279999995</v>
      </c>
      <c r="F82" s="273">
        <v>76</v>
      </c>
      <c r="G82" s="273">
        <v>490</v>
      </c>
      <c r="H82" s="273">
        <v>553</v>
      </c>
      <c r="I82" s="273">
        <v>441</v>
      </c>
      <c r="J82" s="273">
        <v>50</v>
      </c>
      <c r="K82" s="273">
        <v>394.3680736</v>
      </c>
      <c r="L82" s="273">
        <v>34</v>
      </c>
      <c r="M82" s="273">
        <v>385.14</v>
      </c>
      <c r="N82" s="273">
        <v>43</v>
      </c>
    </row>
    <row r="83" spans="2:14" s="76" customFormat="1" ht="18" customHeight="1">
      <c r="B83" s="270" t="s">
        <v>97</v>
      </c>
      <c r="C83" s="271">
        <v>589.18765760000008</v>
      </c>
      <c r="D83" s="271">
        <v>48.195999999999998</v>
      </c>
      <c r="E83" s="271">
        <v>16.480377600000001</v>
      </c>
      <c r="F83" s="271">
        <v>1</v>
      </c>
      <c r="G83" s="271">
        <v>21</v>
      </c>
      <c r="H83" s="271">
        <v>24</v>
      </c>
      <c r="I83" s="271">
        <v>44</v>
      </c>
      <c r="J83" s="271">
        <v>4</v>
      </c>
      <c r="K83" s="271">
        <v>19.680176000000017</v>
      </c>
      <c r="L83" s="271">
        <v>1</v>
      </c>
      <c r="M83" s="271">
        <v>28.26</v>
      </c>
      <c r="N83" s="271">
        <v>5</v>
      </c>
    </row>
    <row r="84" spans="2:14" s="76" customFormat="1" ht="18" customHeight="1">
      <c r="B84" s="272" t="s">
        <v>104</v>
      </c>
      <c r="C84" s="273">
        <v>1505.4626720000001</v>
      </c>
      <c r="D84" s="273">
        <v>123.14699999999999</v>
      </c>
      <c r="E84" s="273">
        <v>691.01487039999995</v>
      </c>
      <c r="F84" s="273">
        <v>77</v>
      </c>
      <c r="G84" s="273">
        <f>G83+G82</f>
        <v>511</v>
      </c>
      <c r="H84" s="273">
        <f>H83+H82</f>
        <v>577</v>
      </c>
      <c r="I84" s="273">
        <f>I83+I82</f>
        <v>485</v>
      </c>
      <c r="J84" s="273">
        <f>J83+J82</f>
        <v>54</v>
      </c>
      <c r="K84" s="273">
        <f t="shared" ref="K84:N84" si="18">K83+K82</f>
        <v>414.04824960000002</v>
      </c>
      <c r="L84" s="273">
        <f t="shared" si="18"/>
        <v>35</v>
      </c>
      <c r="M84" s="273">
        <f t="shared" si="18"/>
        <v>413.4</v>
      </c>
      <c r="N84" s="273">
        <f t="shared" si="18"/>
        <v>48</v>
      </c>
    </row>
    <row r="85" spans="2:14" s="76" customFormat="1" ht="18" customHeight="1">
      <c r="B85" s="270" t="s">
        <v>99</v>
      </c>
      <c r="C85" s="271">
        <v>40.153222400000004</v>
      </c>
      <c r="D85" s="271">
        <v>3.2860000000000014</v>
      </c>
      <c r="E85" s="271">
        <v>33.866892800000002</v>
      </c>
      <c r="F85" s="271">
        <v>4</v>
      </c>
      <c r="G85" s="271">
        <v>30</v>
      </c>
      <c r="H85" s="271">
        <v>34</v>
      </c>
      <c r="I85" s="271">
        <v>10</v>
      </c>
      <c r="J85" s="271">
        <v>0</v>
      </c>
      <c r="K85" s="271">
        <v>57.992806399999949</v>
      </c>
      <c r="L85" s="271">
        <v>6</v>
      </c>
      <c r="M85" s="271">
        <v>20.67</v>
      </c>
      <c r="N85" s="271">
        <v>1</v>
      </c>
    </row>
    <row r="86" spans="2:14" s="76" customFormat="1" ht="18" customHeight="1">
      <c r="B86" s="272" t="s">
        <v>100</v>
      </c>
      <c r="C86" s="273">
        <v>1545.6158944000001</v>
      </c>
      <c r="D86" s="273">
        <v>126.43299999999999</v>
      </c>
      <c r="E86" s="273">
        <v>724.88176319999991</v>
      </c>
      <c r="F86" s="273">
        <v>81</v>
      </c>
      <c r="G86" s="273">
        <f>G85+G84</f>
        <v>541</v>
      </c>
      <c r="H86" s="273">
        <f>H85+H84</f>
        <v>611</v>
      </c>
      <c r="I86" s="273">
        <f>I85+I84</f>
        <v>495</v>
      </c>
      <c r="J86" s="273">
        <f>J85+J84</f>
        <v>54</v>
      </c>
      <c r="K86" s="273">
        <f t="shared" ref="K86:N86" si="19">K85+K84</f>
        <v>472.04105599999997</v>
      </c>
      <c r="L86" s="273">
        <f t="shared" si="19"/>
        <v>41</v>
      </c>
      <c r="M86" s="273">
        <f t="shared" si="19"/>
        <v>434.07</v>
      </c>
      <c r="N86" s="273">
        <f t="shared" si="19"/>
        <v>49</v>
      </c>
    </row>
    <row r="87" spans="2:14">
      <c r="B87" s="277"/>
      <c r="C87" s="138"/>
      <c r="D87" s="138"/>
      <c r="E87" s="138"/>
      <c r="F87" s="138"/>
      <c r="G87" s="138"/>
      <c r="H87" s="137"/>
      <c r="I87" s="137"/>
      <c r="J87" s="137"/>
      <c r="K87" s="137"/>
      <c r="L87" s="137"/>
    </row>
    <row r="88" spans="2:14">
      <c r="B88" s="90"/>
    </row>
    <row r="89" spans="2:14">
      <c r="C89" s="90"/>
      <c r="D89" s="90"/>
      <c r="E89" s="90"/>
      <c r="F89" s="90"/>
    </row>
    <row r="90" spans="2:14">
      <c r="C90" s="90"/>
      <c r="D90" s="90"/>
      <c r="E90" s="90"/>
      <c r="F90" s="90"/>
    </row>
    <row r="91" spans="2:14">
      <c r="C91" s="90"/>
      <c r="D91" s="90"/>
      <c r="E91" s="90"/>
      <c r="F91" s="91"/>
    </row>
    <row r="92" spans="2:14">
      <c r="F92" s="91"/>
    </row>
    <row r="93" spans="2:14">
      <c r="F93" s="91"/>
    </row>
    <row r="94" spans="2:14">
      <c r="F94" s="91"/>
    </row>
    <row r="95" spans="2:14">
      <c r="F95" s="91"/>
    </row>
    <row r="96" spans="2:14">
      <c r="F96" s="91"/>
    </row>
    <row r="97" spans="6:6">
      <c r="F97" s="91"/>
    </row>
    <row r="98" spans="6:6">
      <c r="F98" s="91"/>
    </row>
    <row r="99" spans="6:6">
      <c r="F99" s="91"/>
    </row>
    <row r="100" spans="6:6">
      <c r="F100" s="91"/>
    </row>
  </sheetData>
  <mergeCells count="22">
    <mergeCell ref="A4:I4"/>
    <mergeCell ref="B31:I31"/>
    <mergeCell ref="B63:J63"/>
    <mergeCell ref="B30:J30"/>
    <mergeCell ref="B18:J18"/>
    <mergeCell ref="B6:J6"/>
    <mergeCell ref="B19:J19"/>
    <mergeCell ref="B7:J7"/>
    <mergeCell ref="B52:J52"/>
    <mergeCell ref="B53:J53"/>
    <mergeCell ref="K80:L80"/>
    <mergeCell ref="B41:J41"/>
    <mergeCell ref="C80:D80"/>
    <mergeCell ref="E80:F80"/>
    <mergeCell ref="G80:H80"/>
    <mergeCell ref="I80:J80"/>
    <mergeCell ref="B42:I42"/>
    <mergeCell ref="B71:J71"/>
    <mergeCell ref="B79:N79"/>
    <mergeCell ref="M80:N80"/>
    <mergeCell ref="B64:J64"/>
    <mergeCell ref="B72:J72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dimension ref="B2:O2281"/>
  <sheetViews>
    <sheetView showGridLines="0" workbookViewId="0">
      <selection activeCell="L38" sqref="L38"/>
    </sheetView>
  </sheetViews>
  <sheetFormatPr defaultRowHeight="15" outlineLevelCol="1"/>
  <cols>
    <col min="1" max="1" width="2.5703125" customWidth="1"/>
    <col min="2" max="2" width="9.5703125" style="280" hidden="1" customWidth="1" outlineLevel="1"/>
    <col min="3" max="4" width="5.42578125" style="280" hidden="1" customWidth="1" outlineLevel="1"/>
    <col min="5" max="5" width="5.42578125" hidden="1" customWidth="1" outlineLevel="1"/>
    <col min="6" max="6" width="9.5703125" style="280" bestFit="1" customWidth="1" collapsed="1"/>
    <col min="7" max="7" width="10.7109375" style="280" bestFit="1" customWidth="1"/>
    <col min="8" max="8" width="9.140625" style="280"/>
    <col min="9" max="9" width="12.42578125" bestFit="1" customWidth="1"/>
    <col min="10" max="10" width="9.42578125" style="283" customWidth="1"/>
    <col min="11" max="11" width="10.7109375" style="280" bestFit="1" customWidth="1"/>
    <col min="12" max="12" width="9.85546875" bestFit="1" customWidth="1"/>
    <col min="14" max="15" width="9.140625" style="280"/>
  </cols>
  <sheetData>
    <row r="2" spans="2:15">
      <c r="B2" s="280" t="s">
        <v>227</v>
      </c>
      <c r="C2" s="280" t="s">
        <v>225</v>
      </c>
      <c r="D2" s="280" t="s">
        <v>226</v>
      </c>
      <c r="F2" s="280" t="s">
        <v>228</v>
      </c>
      <c r="G2" s="280" t="s">
        <v>229</v>
      </c>
      <c r="H2" s="280" t="s">
        <v>220</v>
      </c>
      <c r="J2" s="283" t="s">
        <v>228</v>
      </c>
      <c r="K2" s="280" t="s">
        <v>232</v>
      </c>
      <c r="L2" s="280" t="s">
        <v>233</v>
      </c>
    </row>
    <row r="3" spans="2:15" ht="15.75">
      <c r="B3" s="280" t="str">
        <f t="shared" ref="B3:B66" si="0">VLOOKUP(C3,$N$3:$O$14,2,0)</f>
        <v>1Q</v>
      </c>
      <c r="C3" s="280">
        <f>MONTH(G3)</f>
        <v>1</v>
      </c>
      <c r="D3" s="280" t="str">
        <f t="shared" ref="D3:D66" si="1">RIGHT(E3,2)</f>
        <v>14</v>
      </c>
      <c r="E3">
        <f t="shared" ref="E3:E66" si="2">YEAR(G3)</f>
        <v>2014</v>
      </c>
      <c r="F3" s="280" t="str">
        <f t="shared" ref="F3:F66" si="3">+B3&amp;D3</f>
        <v>1Q14</v>
      </c>
      <c r="G3" s="281">
        <v>41640</v>
      </c>
      <c r="H3" s="280">
        <v>2.3620999999999999</v>
      </c>
      <c r="J3" s="282" t="s">
        <v>0</v>
      </c>
      <c r="K3" s="284">
        <f t="shared" ref="K3:K37" si="4">AVERAGEIF($F$3:$F$215400,J3,$H$3:$H$215400)</f>
        <v>2.3631906250000001</v>
      </c>
      <c r="L3" s="284">
        <f>H66</f>
        <v>2.2721</v>
      </c>
      <c r="N3" s="369">
        <v>1</v>
      </c>
      <c r="O3" s="369" t="s">
        <v>221</v>
      </c>
    </row>
    <row r="4" spans="2:15" ht="15.75">
      <c r="B4" s="280" t="str">
        <f t="shared" si="0"/>
        <v>1Q</v>
      </c>
      <c r="C4" s="280">
        <f t="shared" ref="C4:C67" si="5">MONTH(G4)</f>
        <v>1</v>
      </c>
      <c r="D4" s="280" t="str">
        <f t="shared" si="1"/>
        <v>14</v>
      </c>
      <c r="E4">
        <f t="shared" si="2"/>
        <v>2014</v>
      </c>
      <c r="F4" s="280" t="str">
        <f t="shared" si="3"/>
        <v>1Q14</v>
      </c>
      <c r="G4" s="281">
        <v>41641</v>
      </c>
      <c r="H4" s="280">
        <v>2.3875999999999999</v>
      </c>
      <c r="J4" s="282" t="s">
        <v>1</v>
      </c>
      <c r="K4" s="284">
        <f t="shared" si="4"/>
        <v>2.2287599999999999</v>
      </c>
      <c r="L4" s="284">
        <f>+H131</f>
        <v>2.2143000000000002</v>
      </c>
      <c r="N4" s="369">
        <f t="shared" ref="N4:N14" si="6">+N3+1</f>
        <v>2</v>
      </c>
      <c r="O4" s="369" t="s">
        <v>221</v>
      </c>
    </row>
    <row r="5" spans="2:15" ht="15.75">
      <c r="B5" s="280" t="str">
        <f t="shared" si="0"/>
        <v>1Q</v>
      </c>
      <c r="C5" s="280">
        <f t="shared" si="5"/>
        <v>1</v>
      </c>
      <c r="D5" s="280" t="str">
        <f t="shared" si="1"/>
        <v>14</v>
      </c>
      <c r="E5">
        <f t="shared" si="2"/>
        <v>2014</v>
      </c>
      <c r="F5" s="280" t="str">
        <f t="shared" si="3"/>
        <v>1Q14</v>
      </c>
      <c r="G5" s="281">
        <v>41642</v>
      </c>
      <c r="H5" s="280">
        <v>2.3765000000000001</v>
      </c>
      <c r="J5" s="282" t="s">
        <v>2</v>
      </c>
      <c r="K5" s="284">
        <f t="shared" si="4"/>
        <v>2.2746803030303027</v>
      </c>
      <c r="L5" s="284">
        <f>H197</f>
        <v>2.4462000000000002</v>
      </c>
      <c r="N5" s="369">
        <f t="shared" si="6"/>
        <v>3</v>
      </c>
      <c r="O5" s="369" t="s">
        <v>221</v>
      </c>
    </row>
    <row r="6" spans="2:15" ht="15.75">
      <c r="B6" s="280" t="str">
        <f t="shared" si="0"/>
        <v>1Q</v>
      </c>
      <c r="C6" s="280">
        <f t="shared" si="5"/>
        <v>1</v>
      </c>
      <c r="D6" s="280" t="str">
        <f t="shared" si="1"/>
        <v>14</v>
      </c>
      <c r="E6">
        <f t="shared" si="2"/>
        <v>2014</v>
      </c>
      <c r="F6" s="280" t="str">
        <f t="shared" si="3"/>
        <v>1Q14</v>
      </c>
      <c r="G6" s="281">
        <v>41645</v>
      </c>
      <c r="H6" s="280">
        <v>2.3761000000000001</v>
      </c>
      <c r="J6" s="282" t="s">
        <v>3</v>
      </c>
      <c r="K6" s="284">
        <f t="shared" si="4"/>
        <v>2.549343939393939</v>
      </c>
      <c r="L6" s="284">
        <f>H263</f>
        <v>2.6575000000000002</v>
      </c>
      <c r="N6" s="369">
        <f t="shared" si="6"/>
        <v>4</v>
      </c>
      <c r="O6" s="369" t="s">
        <v>222</v>
      </c>
    </row>
    <row r="7" spans="2:15" ht="15.75">
      <c r="B7" s="280" t="str">
        <f t="shared" si="0"/>
        <v>1Q</v>
      </c>
      <c r="C7" s="280">
        <f t="shared" si="5"/>
        <v>1</v>
      </c>
      <c r="D7" s="280" t="str">
        <f t="shared" si="1"/>
        <v>14</v>
      </c>
      <c r="E7">
        <f t="shared" si="2"/>
        <v>2014</v>
      </c>
      <c r="F7" s="280" t="str">
        <f t="shared" si="3"/>
        <v>1Q14</v>
      </c>
      <c r="G7" s="281">
        <v>41646</v>
      </c>
      <c r="H7" s="280">
        <v>2.3725000000000001</v>
      </c>
      <c r="J7" s="282" t="s">
        <v>4</v>
      </c>
      <c r="K7" s="284">
        <f t="shared" si="4"/>
        <v>2.8678953124999991</v>
      </c>
      <c r="L7" s="284">
        <f>H327</f>
        <v>3.1958000000000002</v>
      </c>
      <c r="N7" s="369">
        <f t="shared" si="6"/>
        <v>5</v>
      </c>
      <c r="O7" s="369" t="s">
        <v>222</v>
      </c>
    </row>
    <row r="8" spans="2:15" ht="15.75">
      <c r="B8" s="280" t="str">
        <f t="shared" si="0"/>
        <v>1Q</v>
      </c>
      <c r="C8" s="280">
        <f t="shared" si="5"/>
        <v>1</v>
      </c>
      <c r="D8" s="280" t="str">
        <f t="shared" si="1"/>
        <v>14</v>
      </c>
      <c r="E8">
        <f t="shared" si="2"/>
        <v>2014</v>
      </c>
      <c r="F8" s="280" t="str">
        <f t="shared" si="3"/>
        <v>1Q14</v>
      </c>
      <c r="G8" s="281">
        <v>41647</v>
      </c>
      <c r="H8" s="280">
        <v>2.3967000000000001</v>
      </c>
      <c r="J8" s="282" t="s">
        <v>5</v>
      </c>
      <c r="K8" s="284">
        <f t="shared" si="4"/>
        <v>3.0707030769230763</v>
      </c>
      <c r="L8" s="284">
        <f>H392</f>
        <v>3.1030000000000002</v>
      </c>
      <c r="N8" s="369">
        <f t="shared" si="6"/>
        <v>6</v>
      </c>
      <c r="O8" s="369" t="s">
        <v>222</v>
      </c>
    </row>
    <row r="9" spans="2:15" ht="15.75">
      <c r="B9" s="280" t="str">
        <f t="shared" si="0"/>
        <v>1Q</v>
      </c>
      <c r="C9" s="280">
        <f t="shared" si="5"/>
        <v>1</v>
      </c>
      <c r="D9" s="280" t="str">
        <f t="shared" si="1"/>
        <v>14</v>
      </c>
      <c r="E9">
        <f t="shared" si="2"/>
        <v>2014</v>
      </c>
      <c r="F9" s="280" t="str">
        <f t="shared" si="3"/>
        <v>1Q14</v>
      </c>
      <c r="G9" s="281">
        <v>41648</v>
      </c>
      <c r="H9" s="280">
        <v>2.3904000000000001</v>
      </c>
      <c r="J9" s="282" t="s">
        <v>6</v>
      </c>
      <c r="K9" s="284">
        <f t="shared" si="4"/>
        <v>3.5413742424242418</v>
      </c>
      <c r="L9" s="284">
        <f>H458</f>
        <v>3.9491000000000001</v>
      </c>
      <c r="N9" s="369">
        <f t="shared" si="6"/>
        <v>7</v>
      </c>
      <c r="O9" s="369" t="s">
        <v>223</v>
      </c>
    </row>
    <row r="10" spans="2:15" ht="15.75">
      <c r="B10" s="280" t="str">
        <f t="shared" si="0"/>
        <v>1Q</v>
      </c>
      <c r="C10" s="280">
        <f t="shared" si="5"/>
        <v>1</v>
      </c>
      <c r="D10" s="280" t="str">
        <f t="shared" si="1"/>
        <v>14</v>
      </c>
      <c r="E10">
        <f t="shared" si="2"/>
        <v>2014</v>
      </c>
      <c r="F10" s="280" t="str">
        <f t="shared" si="3"/>
        <v>1Q14</v>
      </c>
      <c r="G10" s="281">
        <v>41649</v>
      </c>
      <c r="H10" s="280">
        <v>2.3584000000000001</v>
      </c>
      <c r="J10" s="282" t="s">
        <v>7</v>
      </c>
      <c r="K10" s="284">
        <f t="shared" si="4"/>
        <v>3.845856060606061</v>
      </c>
      <c r="L10" s="284">
        <f>H524</f>
        <v>3.9607999999999999</v>
      </c>
      <c r="N10" s="369">
        <f t="shared" si="6"/>
        <v>8</v>
      </c>
      <c r="O10" s="369" t="s">
        <v>223</v>
      </c>
    </row>
    <row r="11" spans="2:15" ht="15.75">
      <c r="B11" s="280" t="str">
        <f t="shared" si="0"/>
        <v>1Q</v>
      </c>
      <c r="C11" s="280">
        <f t="shared" si="5"/>
        <v>1</v>
      </c>
      <c r="D11" s="280" t="str">
        <f t="shared" si="1"/>
        <v>14</v>
      </c>
      <c r="E11">
        <f t="shared" si="2"/>
        <v>2014</v>
      </c>
      <c r="F11" s="280" t="str">
        <f>+B11&amp;D11</f>
        <v>1Q14</v>
      </c>
      <c r="G11" s="281">
        <v>41652</v>
      </c>
      <c r="H11" s="280">
        <v>2.3597999999999999</v>
      </c>
      <c r="J11" s="282" t="s">
        <v>8</v>
      </c>
      <c r="K11" s="284">
        <f t="shared" si="4"/>
        <v>3.8962815384615381</v>
      </c>
      <c r="L11" s="284">
        <f>H589</f>
        <v>3.5935000000000001</v>
      </c>
      <c r="N11" s="369">
        <f t="shared" si="6"/>
        <v>9</v>
      </c>
      <c r="O11" s="369" t="s">
        <v>223</v>
      </c>
    </row>
    <row r="12" spans="2:15" ht="15.75">
      <c r="B12" s="280" t="str">
        <f t="shared" si="0"/>
        <v>1Q</v>
      </c>
      <c r="C12" s="280">
        <f t="shared" si="5"/>
        <v>1</v>
      </c>
      <c r="D12" s="280" t="str">
        <f t="shared" si="1"/>
        <v>14</v>
      </c>
      <c r="E12">
        <f t="shared" si="2"/>
        <v>2014</v>
      </c>
      <c r="F12" s="280" t="str">
        <f t="shared" si="3"/>
        <v>1Q14</v>
      </c>
      <c r="G12" s="281">
        <v>41653</v>
      </c>
      <c r="H12" s="280">
        <v>2.3502999999999998</v>
      </c>
      <c r="J12" s="282" t="s">
        <v>9</v>
      </c>
      <c r="K12" s="284">
        <f t="shared" si="4"/>
        <v>3.5021307692307695</v>
      </c>
      <c r="L12" s="284">
        <f>H654</f>
        <v>3.2134</v>
      </c>
      <c r="N12" s="369">
        <f t="shared" si="6"/>
        <v>10</v>
      </c>
      <c r="O12" s="369" t="s">
        <v>224</v>
      </c>
    </row>
    <row r="13" spans="2:15" ht="15.75">
      <c r="B13" s="280" t="str">
        <f t="shared" si="0"/>
        <v>1Q</v>
      </c>
      <c r="C13" s="280">
        <f t="shared" si="5"/>
        <v>1</v>
      </c>
      <c r="D13" s="280" t="str">
        <f t="shared" si="1"/>
        <v>14</v>
      </c>
      <c r="E13">
        <f t="shared" si="2"/>
        <v>2014</v>
      </c>
      <c r="F13" s="280" t="str">
        <f t="shared" si="3"/>
        <v>1Q14</v>
      </c>
      <c r="G13" s="281">
        <v>41654</v>
      </c>
      <c r="H13" s="280">
        <v>2.3605</v>
      </c>
      <c r="J13" s="282" t="s">
        <v>10</v>
      </c>
      <c r="K13" s="284">
        <f t="shared" si="4"/>
        <v>3.2457893939393956</v>
      </c>
      <c r="L13" s="284">
        <f>H720</f>
        <v>3.2603</v>
      </c>
      <c r="N13" s="369">
        <f t="shared" si="6"/>
        <v>11</v>
      </c>
      <c r="O13" s="369" t="s">
        <v>224</v>
      </c>
    </row>
    <row r="14" spans="2:15" ht="15.75">
      <c r="B14" s="280" t="str">
        <f t="shared" si="0"/>
        <v>1Q</v>
      </c>
      <c r="C14" s="280">
        <f t="shared" si="5"/>
        <v>1</v>
      </c>
      <c r="D14" s="280" t="str">
        <f t="shared" si="1"/>
        <v>14</v>
      </c>
      <c r="E14">
        <f t="shared" si="2"/>
        <v>2014</v>
      </c>
      <c r="F14" s="280" t="str">
        <f t="shared" si="3"/>
        <v>1Q14</v>
      </c>
      <c r="G14" s="281">
        <v>41655</v>
      </c>
      <c r="H14" s="280">
        <v>2.3635999999999999</v>
      </c>
      <c r="J14" s="282" t="s">
        <v>11</v>
      </c>
      <c r="K14" s="284">
        <f t="shared" si="4"/>
        <v>3.2937184615384609</v>
      </c>
      <c r="L14" s="284">
        <f>+H785</f>
        <v>3.2547000000000001</v>
      </c>
      <c r="N14" s="369">
        <f t="shared" si="6"/>
        <v>12</v>
      </c>
      <c r="O14" s="369" t="s">
        <v>224</v>
      </c>
    </row>
    <row r="15" spans="2:15" ht="15.75">
      <c r="B15" s="280" t="str">
        <f t="shared" si="0"/>
        <v>1Q</v>
      </c>
      <c r="C15" s="280">
        <f t="shared" si="5"/>
        <v>1</v>
      </c>
      <c r="D15" s="280" t="str">
        <f t="shared" si="1"/>
        <v>14</v>
      </c>
      <c r="E15">
        <f t="shared" si="2"/>
        <v>2014</v>
      </c>
      <c r="F15" s="280" t="str">
        <f t="shared" si="3"/>
        <v>1Q14</v>
      </c>
      <c r="G15" s="281">
        <v>41656</v>
      </c>
      <c r="H15" s="280">
        <v>2.3426</v>
      </c>
      <c r="J15" s="282" t="s">
        <v>12</v>
      </c>
      <c r="K15" s="284">
        <f t="shared" si="4"/>
        <v>3.1431307692307691</v>
      </c>
      <c r="L15" s="284">
        <f>+H850</f>
        <v>3.1233</v>
      </c>
      <c r="N15" s="369"/>
      <c r="O15" s="369"/>
    </row>
    <row r="16" spans="2:15" ht="15.75">
      <c r="B16" s="280" t="str">
        <f t="shared" si="0"/>
        <v>1Q</v>
      </c>
      <c r="C16" s="280">
        <f t="shared" si="5"/>
        <v>1</v>
      </c>
      <c r="D16" s="280" t="str">
        <f t="shared" si="1"/>
        <v>14</v>
      </c>
      <c r="E16">
        <f t="shared" si="2"/>
        <v>2014</v>
      </c>
      <c r="F16" s="280" t="str">
        <f t="shared" si="3"/>
        <v>1Q14</v>
      </c>
      <c r="G16" s="281">
        <v>41659</v>
      </c>
      <c r="H16" s="280">
        <v>2.3441999999999998</v>
      </c>
      <c r="J16" s="282" t="s">
        <v>13</v>
      </c>
      <c r="K16" s="284">
        <f t="shared" si="4"/>
        <v>3.2155738461538457</v>
      </c>
      <c r="L16" s="284">
        <f>+H915</f>
        <v>3.3071999999999999</v>
      </c>
      <c r="N16" s="369"/>
      <c r="O16" s="369"/>
    </row>
    <row r="17" spans="2:12" ht="15.75">
      <c r="B17" s="280" t="str">
        <f t="shared" si="0"/>
        <v>1Q</v>
      </c>
      <c r="C17" s="280">
        <f t="shared" si="5"/>
        <v>1</v>
      </c>
      <c r="D17" s="280" t="str">
        <f t="shared" si="1"/>
        <v>14</v>
      </c>
      <c r="E17">
        <f t="shared" si="2"/>
        <v>2014</v>
      </c>
      <c r="F17" s="280" t="str">
        <f t="shared" si="3"/>
        <v>1Q14</v>
      </c>
      <c r="G17" s="281">
        <v>41660</v>
      </c>
      <c r="H17" s="280">
        <v>2.3574999999999999</v>
      </c>
      <c r="J17" s="282" t="s">
        <v>14</v>
      </c>
      <c r="K17" s="284">
        <f t="shared" si="4"/>
        <v>3.1619784615384612</v>
      </c>
      <c r="L17" s="284">
        <f>+H980</f>
        <v>3.1619000000000002</v>
      </c>
    </row>
    <row r="18" spans="2:12" ht="15.75">
      <c r="B18" s="280" t="str">
        <f t="shared" si="0"/>
        <v>1Q</v>
      </c>
      <c r="C18" s="280">
        <f t="shared" si="5"/>
        <v>1</v>
      </c>
      <c r="D18" s="280" t="str">
        <f t="shared" si="1"/>
        <v>14</v>
      </c>
      <c r="E18">
        <f t="shared" si="2"/>
        <v>2014</v>
      </c>
      <c r="F18" s="280" t="str">
        <f t="shared" si="3"/>
        <v>1Q14</v>
      </c>
      <c r="G18" s="281">
        <v>41661</v>
      </c>
      <c r="H18" s="280">
        <v>2.3731</v>
      </c>
      <c r="J18" s="282" t="s">
        <v>85</v>
      </c>
      <c r="K18" s="284">
        <f t="shared" si="4"/>
        <v>3.24991076923077</v>
      </c>
      <c r="L18" s="284">
        <f>+H1045</f>
        <v>3.3125</v>
      </c>
    </row>
    <row r="19" spans="2:12" ht="15.75">
      <c r="B19" s="280" t="str">
        <f t="shared" si="0"/>
        <v>1Q</v>
      </c>
      <c r="C19" s="280">
        <f t="shared" si="5"/>
        <v>1</v>
      </c>
      <c r="D19" s="280" t="str">
        <f t="shared" si="1"/>
        <v>14</v>
      </c>
      <c r="E19">
        <f t="shared" si="2"/>
        <v>2014</v>
      </c>
      <c r="F19" s="280" t="str">
        <f t="shared" si="3"/>
        <v>1Q14</v>
      </c>
      <c r="G19" s="281">
        <v>41662</v>
      </c>
      <c r="H19" s="280">
        <v>2.3959000000000001</v>
      </c>
      <c r="J19" s="282" t="s">
        <v>84</v>
      </c>
      <c r="K19" s="284">
        <f t="shared" si="4"/>
        <v>3.2462600000000008</v>
      </c>
      <c r="L19" s="284">
        <f>+H1110</f>
        <v>3.3050999999999999</v>
      </c>
    </row>
    <row r="20" spans="2:12" ht="15.75">
      <c r="B20" s="280" t="str">
        <f t="shared" si="0"/>
        <v>1Q</v>
      </c>
      <c r="C20" s="280">
        <f t="shared" si="5"/>
        <v>1</v>
      </c>
      <c r="D20" s="280" t="str">
        <f t="shared" si="1"/>
        <v>14</v>
      </c>
      <c r="E20">
        <f t="shared" si="2"/>
        <v>2014</v>
      </c>
      <c r="F20" s="280" t="str">
        <f t="shared" si="3"/>
        <v>1Q14</v>
      </c>
      <c r="G20" s="281">
        <v>41663</v>
      </c>
      <c r="H20" s="280">
        <v>2.3982000000000001</v>
      </c>
      <c r="J20" s="282" t="s">
        <v>105</v>
      </c>
      <c r="K20" s="284">
        <f t="shared" si="4"/>
        <v>3.609026153846155</v>
      </c>
      <c r="L20" s="284">
        <f>+H1175</f>
        <v>3.8771</v>
      </c>
    </row>
    <row r="21" spans="2:12" ht="15.75">
      <c r="B21" s="280" t="str">
        <f t="shared" si="0"/>
        <v>1Q</v>
      </c>
      <c r="C21" s="280">
        <f t="shared" si="5"/>
        <v>1</v>
      </c>
      <c r="D21" s="280" t="str">
        <f t="shared" si="1"/>
        <v>14</v>
      </c>
      <c r="E21">
        <f t="shared" si="2"/>
        <v>2014</v>
      </c>
      <c r="F21" s="280" t="str">
        <f t="shared" si="3"/>
        <v>1Q14</v>
      </c>
      <c r="G21" s="281">
        <v>41666</v>
      </c>
      <c r="H21" s="280">
        <v>2.4215</v>
      </c>
      <c r="J21" s="282" t="s">
        <v>106</v>
      </c>
      <c r="K21" s="284">
        <f t="shared" si="4"/>
        <v>3.9494984615384614</v>
      </c>
      <c r="L21" s="284">
        <f>+H1240</f>
        <v>4.0491000000000001</v>
      </c>
    </row>
    <row r="22" spans="2:12" ht="15.75">
      <c r="B22" s="280" t="str">
        <f t="shared" si="0"/>
        <v>1Q</v>
      </c>
      <c r="C22" s="280">
        <f t="shared" si="5"/>
        <v>1</v>
      </c>
      <c r="D22" s="280" t="str">
        <f t="shared" si="1"/>
        <v>14</v>
      </c>
      <c r="E22">
        <f t="shared" si="2"/>
        <v>2014</v>
      </c>
      <c r="F22" s="280" t="str">
        <f t="shared" si="3"/>
        <v>1Q14</v>
      </c>
      <c r="G22" s="281">
        <v>41667</v>
      </c>
      <c r="H22" s="280">
        <v>2.4262999999999999</v>
      </c>
      <c r="J22" s="282" t="s">
        <v>108</v>
      </c>
      <c r="K22" s="284">
        <f t="shared" si="4"/>
        <v>3.8115348484848472</v>
      </c>
      <c r="L22" s="284">
        <f>+H1306</f>
        <v>3.8812000000000002</v>
      </c>
    </row>
    <row r="23" spans="2:12" ht="15.75">
      <c r="B23" s="280" t="str">
        <f t="shared" si="0"/>
        <v>1Q</v>
      </c>
      <c r="C23" s="280">
        <f t="shared" si="5"/>
        <v>1</v>
      </c>
      <c r="D23" s="280" t="str">
        <f t="shared" si="1"/>
        <v>14</v>
      </c>
      <c r="E23">
        <f t="shared" si="2"/>
        <v>2014</v>
      </c>
      <c r="F23" s="280" t="str">
        <f t="shared" si="3"/>
        <v>1Q14</v>
      </c>
      <c r="G23" s="281">
        <v>41668</v>
      </c>
      <c r="H23" s="280">
        <v>2.4352</v>
      </c>
      <c r="J23" s="282" t="s">
        <v>116</v>
      </c>
      <c r="K23" s="284">
        <f t="shared" si="4"/>
        <v>3.7679890624999999</v>
      </c>
      <c r="L23" s="284">
        <f>+H1370</f>
        <v>3.9247000000000001</v>
      </c>
    </row>
    <row r="24" spans="2:12" ht="15.75">
      <c r="B24" s="280" t="str">
        <f t="shared" si="0"/>
        <v>1Q</v>
      </c>
      <c r="C24" s="280">
        <f t="shared" si="5"/>
        <v>1</v>
      </c>
      <c r="D24" s="280" t="str">
        <f t="shared" si="1"/>
        <v>14</v>
      </c>
      <c r="E24">
        <f t="shared" si="2"/>
        <v>2014</v>
      </c>
      <c r="F24" s="280" t="str">
        <f t="shared" si="3"/>
        <v>1Q14</v>
      </c>
      <c r="G24" s="281">
        <v>41669</v>
      </c>
      <c r="H24" s="280">
        <v>2.4117999999999999</v>
      </c>
      <c r="J24" s="282" t="s">
        <v>118</v>
      </c>
      <c r="K24" s="284">
        <f t="shared" si="4"/>
        <v>3.9202661538461543</v>
      </c>
      <c r="L24" s="284">
        <f>+H1435</f>
        <v>3.8519999999999999</v>
      </c>
    </row>
    <row r="25" spans="2:12" ht="15.75">
      <c r="B25" s="280" t="str">
        <f t="shared" si="0"/>
        <v>1Q</v>
      </c>
      <c r="C25" s="280">
        <f t="shared" si="5"/>
        <v>1</v>
      </c>
      <c r="D25" s="280" t="str">
        <f t="shared" si="1"/>
        <v>14</v>
      </c>
      <c r="E25">
        <f t="shared" si="2"/>
        <v>2014</v>
      </c>
      <c r="F25" s="280" t="str">
        <f t="shared" si="3"/>
        <v>1Q14</v>
      </c>
      <c r="G25" s="281">
        <v>41670</v>
      </c>
      <c r="H25" s="280">
        <v>2.4127000000000001</v>
      </c>
      <c r="J25" s="282" t="s">
        <v>121</v>
      </c>
      <c r="K25" s="284">
        <f t="shared" si="4"/>
        <v>3.9720727272727268</v>
      </c>
      <c r="L25" s="284">
        <f>+H1501</f>
        <v>4.1555999999999997</v>
      </c>
    </row>
    <row r="26" spans="2:12" ht="15.75">
      <c r="B26" s="280" t="str">
        <f t="shared" si="0"/>
        <v>1Q</v>
      </c>
      <c r="C26" s="280">
        <f t="shared" si="5"/>
        <v>2</v>
      </c>
      <c r="D26" s="280" t="str">
        <f t="shared" si="1"/>
        <v>14</v>
      </c>
      <c r="E26">
        <f t="shared" si="2"/>
        <v>2014</v>
      </c>
      <c r="F26" s="280" t="str">
        <f t="shared" si="3"/>
        <v>1Q14</v>
      </c>
      <c r="G26" s="281">
        <v>41673</v>
      </c>
      <c r="H26" s="280">
        <v>2.4401999999999999</v>
      </c>
      <c r="J26" s="282" t="s">
        <v>122</v>
      </c>
      <c r="K26" s="284">
        <f t="shared" si="4"/>
        <v>4.1167363636363632</v>
      </c>
      <c r="L26" s="284">
        <f>H1632</f>
        <v>5.2054</v>
      </c>
    </row>
    <row r="27" spans="2:12" ht="15.75">
      <c r="B27" s="280" t="str">
        <f t="shared" si="0"/>
        <v>1Q</v>
      </c>
      <c r="C27" s="280">
        <f t="shared" si="5"/>
        <v>2</v>
      </c>
      <c r="D27" s="280" t="str">
        <f t="shared" si="1"/>
        <v>14</v>
      </c>
      <c r="E27">
        <f t="shared" si="2"/>
        <v>2014</v>
      </c>
      <c r="F27" s="280" t="str">
        <f t="shared" si="3"/>
        <v>1Q14</v>
      </c>
      <c r="G27" s="281">
        <v>41674</v>
      </c>
      <c r="H27" s="280">
        <v>2.4055</v>
      </c>
      <c r="J27" s="282" t="s">
        <v>134</v>
      </c>
      <c r="K27" s="284">
        <f t="shared" si="4"/>
        <v>4.463696923076923</v>
      </c>
      <c r="L27" s="284">
        <f>+H1632</f>
        <v>5.2054</v>
      </c>
    </row>
    <row r="28" spans="2:12" ht="15.75">
      <c r="B28" s="280" t="str">
        <f t="shared" si="0"/>
        <v>1Q</v>
      </c>
      <c r="C28" s="280">
        <f t="shared" si="5"/>
        <v>2</v>
      </c>
      <c r="D28" s="280" t="str">
        <f t="shared" si="1"/>
        <v>14</v>
      </c>
      <c r="E28">
        <f t="shared" si="2"/>
        <v>2014</v>
      </c>
      <c r="F28" s="280" t="str">
        <f t="shared" si="3"/>
        <v>1Q14</v>
      </c>
      <c r="G28" s="281">
        <v>41675</v>
      </c>
      <c r="H28" s="280">
        <v>2.3986000000000001</v>
      </c>
      <c r="J28" s="282" t="s">
        <v>137</v>
      </c>
      <c r="K28" s="284">
        <f t="shared" si="4"/>
        <v>5.3756876923076922</v>
      </c>
      <c r="L28" s="284">
        <f>+H1958</f>
        <v>4.9695999999999998</v>
      </c>
    </row>
    <row r="29" spans="2:12" ht="15.75">
      <c r="B29" s="280" t="str">
        <f t="shared" si="0"/>
        <v>1Q</v>
      </c>
      <c r="C29" s="280">
        <f t="shared" si="5"/>
        <v>2</v>
      </c>
      <c r="D29" s="280" t="str">
        <f t="shared" si="1"/>
        <v>14</v>
      </c>
      <c r="E29">
        <f t="shared" si="2"/>
        <v>2014</v>
      </c>
      <c r="F29" s="280" t="str">
        <f t="shared" si="3"/>
        <v>1Q14</v>
      </c>
      <c r="G29" s="281">
        <v>41676</v>
      </c>
      <c r="H29" s="280">
        <v>2.3824999999999998</v>
      </c>
      <c r="J29" s="282" t="s">
        <v>139</v>
      </c>
      <c r="K29" s="284">
        <f t="shared" si="4"/>
        <v>5.3787469696969712</v>
      </c>
      <c r="L29" s="284">
        <f>+H1763</f>
        <v>5.6120000000000001</v>
      </c>
    </row>
    <row r="30" spans="2:12" ht="15.75">
      <c r="B30" s="280" t="str">
        <f t="shared" si="0"/>
        <v>1Q</v>
      </c>
      <c r="C30" s="280">
        <f t="shared" si="5"/>
        <v>2</v>
      </c>
      <c r="D30" s="280" t="str">
        <f t="shared" si="1"/>
        <v>14</v>
      </c>
      <c r="E30">
        <f t="shared" si="2"/>
        <v>2014</v>
      </c>
      <c r="F30" s="280" t="str">
        <f t="shared" si="3"/>
        <v>1Q14</v>
      </c>
      <c r="G30" s="281">
        <v>41677</v>
      </c>
      <c r="H30" s="280">
        <v>2.3801999999999999</v>
      </c>
      <c r="J30" s="282" t="s">
        <v>141</v>
      </c>
      <c r="K30" s="284">
        <f t="shared" si="4"/>
        <v>5.3997469696969702</v>
      </c>
      <c r="L30" s="284">
        <f>+H1829</f>
        <v>5.194</v>
      </c>
    </row>
    <row r="31" spans="2:12" ht="15.75">
      <c r="B31" s="280" t="str">
        <f t="shared" si="0"/>
        <v>1Q</v>
      </c>
      <c r="C31" s="280">
        <f t="shared" si="5"/>
        <v>2</v>
      </c>
      <c r="D31" s="280" t="str">
        <f t="shared" si="1"/>
        <v>14</v>
      </c>
      <c r="E31">
        <f t="shared" si="2"/>
        <v>2014</v>
      </c>
      <c r="F31" s="280" t="str">
        <f t="shared" si="3"/>
        <v>1Q14</v>
      </c>
      <c r="G31" s="281">
        <v>41680</v>
      </c>
      <c r="H31" s="280">
        <v>2.4089999999999998</v>
      </c>
      <c r="J31" s="282" t="s">
        <v>143</v>
      </c>
      <c r="K31" s="284">
        <f t="shared" si="4"/>
        <v>5.4768062500000001</v>
      </c>
      <c r="L31" s="284">
        <f>+H1893</f>
        <v>5.6333000000000002</v>
      </c>
    </row>
    <row r="32" spans="2:12" ht="15.75">
      <c r="B32" s="280" t="str">
        <f t="shared" si="0"/>
        <v>1Q</v>
      </c>
      <c r="C32" s="280">
        <f t="shared" si="5"/>
        <v>2</v>
      </c>
      <c r="D32" s="280" t="str">
        <f t="shared" si="1"/>
        <v>14</v>
      </c>
      <c r="E32">
        <f t="shared" si="2"/>
        <v>2014</v>
      </c>
      <c r="F32" s="280" t="str">
        <f t="shared" si="3"/>
        <v>1Q14</v>
      </c>
      <c r="G32" s="281">
        <v>41681</v>
      </c>
      <c r="H32" s="280">
        <v>2.4005000000000001</v>
      </c>
      <c r="J32" s="282" t="s">
        <v>153</v>
      </c>
      <c r="K32" s="284">
        <f t="shared" si="4"/>
        <v>5.296578461538461</v>
      </c>
      <c r="L32" s="284">
        <f>+H1958</f>
        <v>4.9695999999999998</v>
      </c>
    </row>
    <row r="33" spans="2:12" ht="15.75">
      <c r="B33" s="280" t="str">
        <f t="shared" si="0"/>
        <v>1Q</v>
      </c>
      <c r="C33" s="280">
        <f t="shared" si="5"/>
        <v>2</v>
      </c>
      <c r="D33" s="280" t="str">
        <f t="shared" si="1"/>
        <v>14</v>
      </c>
      <c r="E33">
        <f t="shared" si="2"/>
        <v>2014</v>
      </c>
      <c r="F33" s="280" t="str">
        <f t="shared" si="3"/>
        <v>1Q14</v>
      </c>
      <c r="G33" s="281">
        <v>41682</v>
      </c>
      <c r="H33" s="280">
        <v>2.4255</v>
      </c>
      <c r="J33" s="282" t="s">
        <v>155</v>
      </c>
      <c r="K33" s="284">
        <f t="shared" si="4"/>
        <v>5.2308409090909107</v>
      </c>
      <c r="L33" s="284">
        <f>+H2024</f>
        <v>5.4432999999999998</v>
      </c>
    </row>
    <row r="34" spans="2:12" ht="15.75">
      <c r="B34" s="280" t="str">
        <f t="shared" si="0"/>
        <v>1Q</v>
      </c>
      <c r="C34" s="280">
        <f t="shared" si="5"/>
        <v>2</v>
      </c>
      <c r="D34" s="280" t="str">
        <f t="shared" si="1"/>
        <v>14</v>
      </c>
      <c r="E34">
        <f t="shared" si="2"/>
        <v>2014</v>
      </c>
      <c r="F34" s="280" t="str">
        <f t="shared" si="3"/>
        <v>1Q14</v>
      </c>
      <c r="G34" s="281">
        <v>41683</v>
      </c>
      <c r="H34" s="280">
        <v>2.3938000000000001</v>
      </c>
      <c r="J34" s="282" t="s">
        <v>158</v>
      </c>
      <c r="K34" s="284">
        <f t="shared" si="4"/>
        <v>5.5853393939393943</v>
      </c>
      <c r="L34" s="284">
        <f>+H2090</f>
        <v>5.5712999999999999</v>
      </c>
    </row>
    <row r="35" spans="2:12" ht="15.75">
      <c r="B35" s="280" t="str">
        <f t="shared" si="0"/>
        <v>1Q</v>
      </c>
      <c r="C35" s="280">
        <f t="shared" si="5"/>
        <v>2</v>
      </c>
      <c r="D35" s="280" t="str">
        <f t="shared" si="1"/>
        <v>14</v>
      </c>
      <c r="E35">
        <f t="shared" si="2"/>
        <v>2014</v>
      </c>
      <c r="F35" s="280" t="str">
        <f t="shared" si="3"/>
        <v>1Q14</v>
      </c>
      <c r="G35" s="281">
        <v>41684</v>
      </c>
      <c r="H35" s="280">
        <v>2.3891</v>
      </c>
      <c r="J35" s="282" t="s">
        <v>219</v>
      </c>
      <c r="K35" s="284">
        <f t="shared" si="4"/>
        <v>5.2224140625000013</v>
      </c>
      <c r="L35" s="284">
        <f>+H2154</f>
        <v>4.7389999999999999</v>
      </c>
    </row>
    <row r="36" spans="2:12" ht="15.75">
      <c r="B36" s="280" t="str">
        <f t="shared" si="0"/>
        <v>1Q</v>
      </c>
      <c r="C36" s="280">
        <f t="shared" si="5"/>
        <v>2</v>
      </c>
      <c r="D36" s="280" t="str">
        <f t="shared" si="1"/>
        <v>14</v>
      </c>
      <c r="E36">
        <f t="shared" si="2"/>
        <v>2014</v>
      </c>
      <c r="F36" s="280" t="str">
        <f t="shared" si="3"/>
        <v>1Q14</v>
      </c>
      <c r="G36" s="281">
        <v>41687</v>
      </c>
      <c r="H36" s="280">
        <v>2.39</v>
      </c>
      <c r="J36" s="282" t="s">
        <v>239</v>
      </c>
      <c r="K36" s="284">
        <f t="shared" si="4"/>
        <v>4.9274354838709673</v>
      </c>
      <c r="L36" s="284">
        <f>+H2216</f>
        <v>5.2558999999999996</v>
      </c>
    </row>
    <row r="37" spans="2:12" ht="15.75">
      <c r="B37" s="280" t="str">
        <f t="shared" si="0"/>
        <v>1Q</v>
      </c>
      <c r="C37" s="280">
        <f t="shared" si="5"/>
        <v>2</v>
      </c>
      <c r="D37" s="280" t="str">
        <f t="shared" si="1"/>
        <v>14</v>
      </c>
      <c r="E37">
        <f t="shared" si="2"/>
        <v>2014</v>
      </c>
      <c r="F37" s="280" t="str">
        <f t="shared" si="3"/>
        <v>1Q14</v>
      </c>
      <c r="G37" s="281">
        <v>41688</v>
      </c>
      <c r="H37" s="280">
        <v>2.3955000000000002</v>
      </c>
      <c r="J37" s="282" t="s">
        <v>250</v>
      </c>
      <c r="K37" s="284">
        <f t="shared" si="4"/>
        <v>5.2465599999999979</v>
      </c>
      <c r="L37" s="284">
        <f>+H2281</f>
        <v>5.4138000000000002</v>
      </c>
    </row>
    <row r="38" spans="2:12" ht="15.75">
      <c r="B38" s="280" t="str">
        <f t="shared" si="0"/>
        <v>1Q</v>
      </c>
      <c r="C38" s="280">
        <f t="shared" si="5"/>
        <v>2</v>
      </c>
      <c r="D38" s="280" t="str">
        <f t="shared" si="1"/>
        <v>14</v>
      </c>
      <c r="E38">
        <f t="shared" si="2"/>
        <v>2014</v>
      </c>
      <c r="F38" s="280" t="str">
        <f t="shared" si="3"/>
        <v>1Q14</v>
      </c>
      <c r="G38" s="281">
        <v>41689</v>
      </c>
      <c r="H38" s="280">
        <v>2.3942000000000001</v>
      </c>
      <c r="J38" s="282"/>
    </row>
    <row r="39" spans="2:12" ht="15.75">
      <c r="B39" s="280" t="str">
        <f t="shared" si="0"/>
        <v>1Q</v>
      </c>
      <c r="C39" s="280">
        <f t="shared" si="5"/>
        <v>2</v>
      </c>
      <c r="D39" s="280" t="str">
        <f t="shared" si="1"/>
        <v>14</v>
      </c>
      <c r="E39">
        <f t="shared" si="2"/>
        <v>2014</v>
      </c>
      <c r="F39" s="280" t="str">
        <f t="shared" si="3"/>
        <v>1Q14</v>
      </c>
      <c r="G39" s="281">
        <v>41690</v>
      </c>
      <c r="H39" s="280">
        <v>2.3704000000000001</v>
      </c>
      <c r="J39" s="282"/>
    </row>
    <row r="40" spans="2:12" ht="15.75">
      <c r="B40" s="280" t="str">
        <f t="shared" si="0"/>
        <v>1Q</v>
      </c>
      <c r="C40" s="280">
        <f t="shared" si="5"/>
        <v>2</v>
      </c>
      <c r="D40" s="280" t="str">
        <f t="shared" si="1"/>
        <v>14</v>
      </c>
      <c r="E40">
        <f t="shared" si="2"/>
        <v>2014</v>
      </c>
      <c r="F40" s="280" t="str">
        <f t="shared" si="3"/>
        <v>1Q14</v>
      </c>
      <c r="G40" s="281">
        <v>41691</v>
      </c>
      <c r="H40" s="280">
        <v>2.3456000000000001</v>
      </c>
      <c r="J40" s="282"/>
    </row>
    <row r="41" spans="2:12" ht="15.75">
      <c r="B41" s="280" t="str">
        <f t="shared" si="0"/>
        <v>1Q</v>
      </c>
      <c r="C41" s="280">
        <f t="shared" si="5"/>
        <v>2</v>
      </c>
      <c r="D41" s="280" t="str">
        <f t="shared" si="1"/>
        <v>14</v>
      </c>
      <c r="E41">
        <f t="shared" si="2"/>
        <v>2014</v>
      </c>
      <c r="F41" s="280" t="str">
        <f t="shared" si="3"/>
        <v>1Q14</v>
      </c>
      <c r="G41" s="281">
        <v>41694</v>
      </c>
      <c r="H41" s="280">
        <v>2.3391999999999999</v>
      </c>
      <c r="J41" s="282"/>
    </row>
    <row r="42" spans="2:12" ht="15.75">
      <c r="B42" s="280" t="str">
        <f t="shared" si="0"/>
        <v>1Q</v>
      </c>
      <c r="C42" s="280">
        <f t="shared" si="5"/>
        <v>2</v>
      </c>
      <c r="D42" s="280" t="str">
        <f t="shared" si="1"/>
        <v>14</v>
      </c>
      <c r="E42">
        <f t="shared" si="2"/>
        <v>2014</v>
      </c>
      <c r="F42" s="280" t="str">
        <f t="shared" si="3"/>
        <v>1Q14</v>
      </c>
      <c r="G42" s="281">
        <v>41695</v>
      </c>
      <c r="H42" s="280">
        <v>2.3411</v>
      </c>
      <c r="J42" s="282"/>
    </row>
    <row r="43" spans="2:12" ht="15.75">
      <c r="B43" s="280" t="str">
        <f t="shared" si="0"/>
        <v>1Q</v>
      </c>
      <c r="C43" s="280">
        <f t="shared" si="5"/>
        <v>2</v>
      </c>
      <c r="D43" s="280" t="str">
        <f t="shared" si="1"/>
        <v>14</v>
      </c>
      <c r="E43">
        <f t="shared" si="2"/>
        <v>2014</v>
      </c>
      <c r="F43" s="280" t="str">
        <f t="shared" si="3"/>
        <v>1Q14</v>
      </c>
      <c r="G43" s="281">
        <v>41696</v>
      </c>
      <c r="H43" s="280">
        <v>2.3496999999999999</v>
      </c>
      <c r="J43" s="282"/>
    </row>
    <row r="44" spans="2:12" ht="15.75">
      <c r="B44" s="280" t="str">
        <f t="shared" si="0"/>
        <v>1Q</v>
      </c>
      <c r="C44" s="280">
        <f t="shared" si="5"/>
        <v>2</v>
      </c>
      <c r="D44" s="280" t="str">
        <f t="shared" si="1"/>
        <v>14</v>
      </c>
      <c r="E44">
        <f t="shared" si="2"/>
        <v>2014</v>
      </c>
      <c r="F44" s="280" t="str">
        <f t="shared" si="3"/>
        <v>1Q14</v>
      </c>
      <c r="G44" s="281">
        <v>41697</v>
      </c>
      <c r="H44" s="280">
        <v>2.3220000000000001</v>
      </c>
      <c r="J44" s="282"/>
    </row>
    <row r="45" spans="2:12" ht="15.75">
      <c r="B45" s="280" t="str">
        <f t="shared" si="0"/>
        <v>1Q</v>
      </c>
      <c r="C45" s="280">
        <f t="shared" si="5"/>
        <v>2</v>
      </c>
      <c r="D45" s="280" t="str">
        <f t="shared" si="1"/>
        <v>14</v>
      </c>
      <c r="E45">
        <f t="shared" si="2"/>
        <v>2014</v>
      </c>
      <c r="F45" s="280" t="str">
        <f t="shared" si="3"/>
        <v>1Q14</v>
      </c>
      <c r="G45" s="281">
        <v>41698</v>
      </c>
      <c r="H45" s="280">
        <v>2.3384</v>
      </c>
      <c r="J45" s="282"/>
    </row>
    <row r="46" spans="2:12" ht="15.75">
      <c r="B46" s="280" t="str">
        <f t="shared" si="0"/>
        <v>1Q</v>
      </c>
      <c r="C46" s="280">
        <f t="shared" si="5"/>
        <v>3</v>
      </c>
      <c r="D46" s="280" t="str">
        <f t="shared" si="1"/>
        <v>14</v>
      </c>
      <c r="E46">
        <f t="shared" si="2"/>
        <v>2014</v>
      </c>
      <c r="F46" s="280" t="str">
        <f t="shared" si="3"/>
        <v>1Q14</v>
      </c>
      <c r="G46" s="281">
        <v>41701</v>
      </c>
      <c r="H46" s="280">
        <v>2.3441000000000001</v>
      </c>
      <c r="J46" s="282"/>
    </row>
    <row r="47" spans="2:12" ht="15.75">
      <c r="B47" s="280" t="str">
        <f t="shared" si="0"/>
        <v>1Q</v>
      </c>
      <c r="C47" s="280">
        <f t="shared" si="5"/>
        <v>3</v>
      </c>
      <c r="D47" s="280" t="str">
        <f t="shared" si="1"/>
        <v>14</v>
      </c>
      <c r="E47">
        <f t="shared" si="2"/>
        <v>2014</v>
      </c>
      <c r="F47" s="280" t="str">
        <f t="shared" si="3"/>
        <v>1Q14</v>
      </c>
      <c r="G47" s="281">
        <v>41702</v>
      </c>
      <c r="H47" s="280">
        <v>2.3412000000000002</v>
      </c>
      <c r="J47" s="282"/>
    </row>
    <row r="48" spans="2:12" ht="15.75">
      <c r="B48" s="280" t="str">
        <f t="shared" si="0"/>
        <v>1Q</v>
      </c>
      <c r="C48" s="280">
        <f t="shared" si="5"/>
        <v>3</v>
      </c>
      <c r="D48" s="280" t="str">
        <f t="shared" si="1"/>
        <v>14</v>
      </c>
      <c r="E48">
        <f t="shared" si="2"/>
        <v>2014</v>
      </c>
      <c r="F48" s="280" t="str">
        <f t="shared" si="3"/>
        <v>1Q14</v>
      </c>
      <c r="G48" s="281">
        <v>41703</v>
      </c>
      <c r="H48" s="280">
        <v>2.3180999999999998</v>
      </c>
      <c r="J48" s="282"/>
    </row>
    <row r="49" spans="2:10" ht="15.75">
      <c r="B49" s="280" t="str">
        <f t="shared" si="0"/>
        <v>1Q</v>
      </c>
      <c r="C49" s="280">
        <f t="shared" si="5"/>
        <v>3</v>
      </c>
      <c r="D49" s="280" t="str">
        <f t="shared" si="1"/>
        <v>14</v>
      </c>
      <c r="E49">
        <f t="shared" si="2"/>
        <v>2014</v>
      </c>
      <c r="F49" s="280" t="str">
        <f t="shared" si="3"/>
        <v>1Q14</v>
      </c>
      <c r="G49" s="281">
        <v>41704</v>
      </c>
      <c r="H49" s="280">
        <v>2.3231999999999999</v>
      </c>
      <c r="J49" s="282"/>
    </row>
    <row r="50" spans="2:10" ht="15.75">
      <c r="B50" s="280" t="str">
        <f t="shared" si="0"/>
        <v>1Q</v>
      </c>
      <c r="C50" s="280">
        <f t="shared" si="5"/>
        <v>3</v>
      </c>
      <c r="D50" s="280" t="str">
        <f t="shared" si="1"/>
        <v>14</v>
      </c>
      <c r="E50">
        <f t="shared" si="2"/>
        <v>2014</v>
      </c>
      <c r="F50" s="280" t="str">
        <f t="shared" si="3"/>
        <v>1Q14</v>
      </c>
      <c r="G50" s="281">
        <v>41705</v>
      </c>
      <c r="H50" s="280">
        <v>2.3405999999999998</v>
      </c>
      <c r="J50" s="282"/>
    </row>
    <row r="51" spans="2:10">
      <c r="B51" s="280" t="str">
        <f t="shared" si="0"/>
        <v>1Q</v>
      </c>
      <c r="C51" s="280">
        <f t="shared" si="5"/>
        <v>3</v>
      </c>
      <c r="D51" s="280" t="str">
        <f t="shared" si="1"/>
        <v>14</v>
      </c>
      <c r="E51">
        <f t="shared" si="2"/>
        <v>2014</v>
      </c>
      <c r="F51" s="280" t="str">
        <f t="shared" si="3"/>
        <v>1Q14</v>
      </c>
      <c r="G51" s="281">
        <v>41708</v>
      </c>
      <c r="H51" s="280">
        <v>2.3498000000000001</v>
      </c>
    </row>
    <row r="52" spans="2:10">
      <c r="B52" s="280" t="str">
        <f t="shared" si="0"/>
        <v>1Q</v>
      </c>
      <c r="C52" s="280">
        <f t="shared" si="5"/>
        <v>3</v>
      </c>
      <c r="D52" s="280" t="str">
        <f t="shared" si="1"/>
        <v>14</v>
      </c>
      <c r="E52">
        <f t="shared" si="2"/>
        <v>2014</v>
      </c>
      <c r="F52" s="280" t="str">
        <f t="shared" si="3"/>
        <v>1Q14</v>
      </c>
      <c r="G52" s="281">
        <v>41709</v>
      </c>
      <c r="H52" s="280">
        <v>2.3641999999999999</v>
      </c>
    </row>
    <row r="53" spans="2:10">
      <c r="B53" s="280" t="str">
        <f t="shared" si="0"/>
        <v>1Q</v>
      </c>
      <c r="C53" s="280">
        <f t="shared" si="5"/>
        <v>3</v>
      </c>
      <c r="D53" s="280" t="str">
        <f t="shared" si="1"/>
        <v>14</v>
      </c>
      <c r="E53">
        <f t="shared" si="2"/>
        <v>2014</v>
      </c>
      <c r="F53" s="280" t="str">
        <f t="shared" si="3"/>
        <v>1Q14</v>
      </c>
      <c r="G53" s="281">
        <v>41710</v>
      </c>
      <c r="H53" s="280">
        <v>2.3525</v>
      </c>
    </row>
    <row r="54" spans="2:10">
      <c r="B54" s="280" t="str">
        <f t="shared" si="0"/>
        <v>1Q</v>
      </c>
      <c r="C54" s="280">
        <f t="shared" si="5"/>
        <v>3</v>
      </c>
      <c r="D54" s="280" t="str">
        <f t="shared" si="1"/>
        <v>14</v>
      </c>
      <c r="E54">
        <f t="shared" si="2"/>
        <v>2014</v>
      </c>
      <c r="F54" s="280" t="str">
        <f t="shared" si="3"/>
        <v>1Q14</v>
      </c>
      <c r="G54" s="281">
        <v>41711</v>
      </c>
      <c r="H54" s="280">
        <v>2.3641000000000001</v>
      </c>
    </row>
    <row r="55" spans="2:10">
      <c r="B55" s="280" t="str">
        <f t="shared" si="0"/>
        <v>1Q</v>
      </c>
      <c r="C55" s="280">
        <f t="shared" si="5"/>
        <v>3</v>
      </c>
      <c r="D55" s="280" t="str">
        <f t="shared" si="1"/>
        <v>14</v>
      </c>
      <c r="E55">
        <f t="shared" si="2"/>
        <v>2014</v>
      </c>
      <c r="F55" s="280" t="str">
        <f t="shared" si="3"/>
        <v>1Q14</v>
      </c>
      <c r="G55" s="281">
        <v>41712</v>
      </c>
      <c r="H55" s="280">
        <v>2.3464999999999998</v>
      </c>
    </row>
    <row r="56" spans="2:10">
      <c r="B56" s="280" t="str">
        <f t="shared" si="0"/>
        <v>1Q</v>
      </c>
      <c r="C56" s="280">
        <f t="shared" si="5"/>
        <v>3</v>
      </c>
      <c r="D56" s="280" t="str">
        <f t="shared" si="1"/>
        <v>14</v>
      </c>
      <c r="E56">
        <f t="shared" si="2"/>
        <v>2014</v>
      </c>
      <c r="F56" s="280" t="str">
        <f t="shared" si="3"/>
        <v>1Q14</v>
      </c>
      <c r="G56" s="281">
        <v>41715</v>
      </c>
      <c r="H56" s="280">
        <v>2.3494999999999999</v>
      </c>
    </row>
    <row r="57" spans="2:10">
      <c r="B57" s="280" t="str">
        <f t="shared" si="0"/>
        <v>1Q</v>
      </c>
      <c r="C57" s="280">
        <f t="shared" si="5"/>
        <v>3</v>
      </c>
      <c r="D57" s="280" t="str">
        <f t="shared" si="1"/>
        <v>14</v>
      </c>
      <c r="E57">
        <f t="shared" si="2"/>
        <v>2014</v>
      </c>
      <c r="F57" s="280" t="str">
        <f t="shared" si="3"/>
        <v>1Q14</v>
      </c>
      <c r="G57" s="281">
        <v>41716</v>
      </c>
      <c r="H57" s="280">
        <v>2.3342000000000001</v>
      </c>
    </row>
    <row r="58" spans="2:10">
      <c r="B58" s="280" t="str">
        <f t="shared" si="0"/>
        <v>1Q</v>
      </c>
      <c r="C58" s="280">
        <f t="shared" si="5"/>
        <v>3</v>
      </c>
      <c r="D58" s="280" t="str">
        <f t="shared" si="1"/>
        <v>14</v>
      </c>
      <c r="E58">
        <f t="shared" si="2"/>
        <v>2014</v>
      </c>
      <c r="F58" s="280" t="str">
        <f t="shared" si="3"/>
        <v>1Q14</v>
      </c>
      <c r="G58" s="281">
        <v>41717</v>
      </c>
      <c r="H58" s="280">
        <v>2.3477999999999999</v>
      </c>
    </row>
    <row r="59" spans="2:10">
      <c r="B59" s="280" t="str">
        <f t="shared" si="0"/>
        <v>1Q</v>
      </c>
      <c r="C59" s="280">
        <f t="shared" si="5"/>
        <v>3</v>
      </c>
      <c r="D59" s="280" t="str">
        <f t="shared" si="1"/>
        <v>14</v>
      </c>
      <c r="E59">
        <f t="shared" si="2"/>
        <v>2014</v>
      </c>
      <c r="F59" s="280" t="str">
        <f t="shared" si="3"/>
        <v>1Q14</v>
      </c>
      <c r="G59" s="281">
        <v>41718</v>
      </c>
      <c r="H59" s="280">
        <v>2.3281000000000001</v>
      </c>
    </row>
    <row r="60" spans="2:10">
      <c r="B60" s="280" t="str">
        <f t="shared" si="0"/>
        <v>1Q</v>
      </c>
      <c r="C60" s="280">
        <f t="shared" si="5"/>
        <v>3</v>
      </c>
      <c r="D60" s="280" t="str">
        <f t="shared" si="1"/>
        <v>14</v>
      </c>
      <c r="E60">
        <f t="shared" si="2"/>
        <v>2014</v>
      </c>
      <c r="F60" s="280" t="str">
        <f t="shared" si="3"/>
        <v>1Q14</v>
      </c>
      <c r="G60" s="281">
        <v>41719</v>
      </c>
      <c r="H60" s="280">
        <v>2.3246000000000002</v>
      </c>
    </row>
    <row r="61" spans="2:10">
      <c r="B61" s="280" t="str">
        <f t="shared" si="0"/>
        <v>1Q</v>
      </c>
      <c r="C61" s="280">
        <f t="shared" si="5"/>
        <v>3</v>
      </c>
      <c r="D61" s="280" t="str">
        <f t="shared" si="1"/>
        <v>14</v>
      </c>
      <c r="E61">
        <f t="shared" si="2"/>
        <v>2014</v>
      </c>
      <c r="F61" s="280" t="str">
        <f t="shared" si="3"/>
        <v>1Q14</v>
      </c>
      <c r="G61" s="281">
        <v>41722</v>
      </c>
      <c r="H61" s="280">
        <v>2.3224999999999998</v>
      </c>
    </row>
    <row r="62" spans="2:10">
      <c r="B62" s="280" t="str">
        <f t="shared" si="0"/>
        <v>1Q</v>
      </c>
      <c r="C62" s="280">
        <f t="shared" si="5"/>
        <v>3</v>
      </c>
      <c r="D62" s="280" t="str">
        <f t="shared" si="1"/>
        <v>14</v>
      </c>
      <c r="E62">
        <f t="shared" si="2"/>
        <v>2014</v>
      </c>
      <c r="F62" s="280" t="str">
        <f t="shared" si="3"/>
        <v>1Q14</v>
      </c>
      <c r="G62" s="281">
        <v>41723</v>
      </c>
      <c r="H62" s="280">
        <v>2.3113999999999999</v>
      </c>
    </row>
    <row r="63" spans="2:10">
      <c r="B63" s="280" t="str">
        <f t="shared" si="0"/>
        <v>1Q</v>
      </c>
      <c r="C63" s="280">
        <f t="shared" si="5"/>
        <v>3</v>
      </c>
      <c r="D63" s="280" t="str">
        <f t="shared" si="1"/>
        <v>14</v>
      </c>
      <c r="E63">
        <f t="shared" si="2"/>
        <v>2014</v>
      </c>
      <c r="F63" s="280" t="str">
        <f t="shared" si="3"/>
        <v>1Q14</v>
      </c>
      <c r="G63" s="281">
        <v>41724</v>
      </c>
      <c r="H63" s="280">
        <v>2.3041</v>
      </c>
    </row>
    <row r="64" spans="2:10">
      <c r="B64" s="280" t="str">
        <f t="shared" si="0"/>
        <v>1Q</v>
      </c>
      <c r="C64" s="280">
        <f t="shared" si="5"/>
        <v>3</v>
      </c>
      <c r="D64" s="280" t="str">
        <f t="shared" si="1"/>
        <v>14</v>
      </c>
      <c r="E64">
        <f t="shared" si="2"/>
        <v>2014</v>
      </c>
      <c r="F64" s="280" t="str">
        <f t="shared" si="3"/>
        <v>1Q14</v>
      </c>
      <c r="G64" s="281">
        <v>41725</v>
      </c>
      <c r="H64" s="280">
        <v>2.2593000000000001</v>
      </c>
    </row>
    <row r="65" spans="2:8">
      <c r="B65" s="280" t="str">
        <f t="shared" si="0"/>
        <v>1Q</v>
      </c>
      <c r="C65" s="280">
        <f t="shared" si="5"/>
        <v>3</v>
      </c>
      <c r="D65" s="280" t="str">
        <f t="shared" si="1"/>
        <v>14</v>
      </c>
      <c r="E65">
        <f t="shared" si="2"/>
        <v>2014</v>
      </c>
      <c r="F65" s="280" t="str">
        <f t="shared" si="3"/>
        <v>1Q14</v>
      </c>
      <c r="G65" s="281">
        <v>41726</v>
      </c>
      <c r="H65" s="280">
        <v>2.2618</v>
      </c>
    </row>
    <row r="66" spans="2:8">
      <c r="B66" s="280" t="str">
        <f t="shared" si="0"/>
        <v>1Q</v>
      </c>
      <c r="C66" s="280">
        <f t="shared" si="5"/>
        <v>3</v>
      </c>
      <c r="D66" s="280" t="str">
        <f t="shared" si="1"/>
        <v>14</v>
      </c>
      <c r="E66">
        <f t="shared" si="2"/>
        <v>2014</v>
      </c>
      <c r="F66" s="280" t="str">
        <f t="shared" si="3"/>
        <v>1Q14</v>
      </c>
      <c r="G66" s="281">
        <v>41729</v>
      </c>
      <c r="H66" s="280">
        <v>2.2721</v>
      </c>
    </row>
    <row r="67" spans="2:8">
      <c r="B67" s="280" t="str">
        <f t="shared" ref="B67:B130" si="7">VLOOKUP(C67,$N$3:$O$14,2,0)</f>
        <v>2Q</v>
      </c>
      <c r="C67" s="280">
        <f t="shared" si="5"/>
        <v>4</v>
      </c>
      <c r="D67" s="280" t="str">
        <f t="shared" ref="D67:D130" si="8">RIGHT(E67,2)</f>
        <v>14</v>
      </c>
      <c r="E67">
        <f t="shared" ref="E67:E130" si="9">YEAR(G67)</f>
        <v>2014</v>
      </c>
      <c r="F67" s="280" t="str">
        <f t="shared" ref="F67:F130" si="10">+B67&amp;D67</f>
        <v>2Q14</v>
      </c>
      <c r="G67" s="281">
        <v>41730</v>
      </c>
      <c r="H67" s="280">
        <v>2.2606999999999999</v>
      </c>
    </row>
    <row r="68" spans="2:8">
      <c r="B68" s="280" t="str">
        <f t="shared" si="7"/>
        <v>2Q</v>
      </c>
      <c r="C68" s="280">
        <f t="shared" ref="C68:C131" si="11">MONTH(G68)</f>
        <v>4</v>
      </c>
      <c r="D68" s="280" t="str">
        <f t="shared" si="8"/>
        <v>14</v>
      </c>
      <c r="E68">
        <f t="shared" si="9"/>
        <v>2014</v>
      </c>
      <c r="F68" s="280" t="str">
        <f t="shared" si="10"/>
        <v>2Q14</v>
      </c>
      <c r="G68" s="281">
        <v>41731</v>
      </c>
      <c r="H68" s="280">
        <v>2.2690999999999999</v>
      </c>
    </row>
    <row r="69" spans="2:8">
      <c r="B69" s="280" t="str">
        <f t="shared" si="7"/>
        <v>2Q</v>
      </c>
      <c r="C69" s="280">
        <f t="shared" si="11"/>
        <v>4</v>
      </c>
      <c r="D69" s="280" t="str">
        <f t="shared" si="8"/>
        <v>14</v>
      </c>
      <c r="E69">
        <f t="shared" si="9"/>
        <v>2014</v>
      </c>
      <c r="F69" s="280" t="str">
        <f t="shared" si="10"/>
        <v>2Q14</v>
      </c>
      <c r="G69" s="281">
        <v>41732</v>
      </c>
      <c r="H69" s="280">
        <v>2.2793000000000001</v>
      </c>
    </row>
    <row r="70" spans="2:8">
      <c r="B70" s="280" t="str">
        <f t="shared" si="7"/>
        <v>2Q</v>
      </c>
      <c r="C70" s="280">
        <f t="shared" si="11"/>
        <v>4</v>
      </c>
      <c r="D70" s="280" t="str">
        <f t="shared" si="8"/>
        <v>14</v>
      </c>
      <c r="E70">
        <f t="shared" si="9"/>
        <v>2014</v>
      </c>
      <c r="F70" s="280" t="str">
        <f t="shared" si="10"/>
        <v>2Q14</v>
      </c>
      <c r="G70" s="281">
        <v>41733</v>
      </c>
      <c r="H70" s="280">
        <v>2.2360000000000002</v>
      </c>
    </row>
    <row r="71" spans="2:8">
      <c r="B71" s="280" t="str">
        <f t="shared" si="7"/>
        <v>2Q</v>
      </c>
      <c r="C71" s="280">
        <f t="shared" si="11"/>
        <v>4</v>
      </c>
      <c r="D71" s="280" t="str">
        <f t="shared" si="8"/>
        <v>14</v>
      </c>
      <c r="E71">
        <f t="shared" si="9"/>
        <v>2014</v>
      </c>
      <c r="F71" s="280" t="str">
        <f t="shared" si="10"/>
        <v>2Q14</v>
      </c>
      <c r="G71" s="281">
        <v>41736</v>
      </c>
      <c r="H71" s="280">
        <v>2.2189000000000001</v>
      </c>
    </row>
    <row r="72" spans="2:8">
      <c r="B72" s="280" t="str">
        <f t="shared" si="7"/>
        <v>2Q</v>
      </c>
      <c r="C72" s="280">
        <f t="shared" si="11"/>
        <v>4</v>
      </c>
      <c r="D72" s="280" t="str">
        <f t="shared" si="8"/>
        <v>14</v>
      </c>
      <c r="E72">
        <f t="shared" si="9"/>
        <v>2014</v>
      </c>
      <c r="F72" s="280" t="str">
        <f t="shared" si="10"/>
        <v>2Q14</v>
      </c>
      <c r="G72" s="281">
        <v>41737</v>
      </c>
      <c r="H72" s="280">
        <v>2.2012</v>
      </c>
    </row>
    <row r="73" spans="2:8">
      <c r="B73" s="280" t="str">
        <f t="shared" si="7"/>
        <v>2Q</v>
      </c>
      <c r="C73" s="280">
        <f t="shared" si="11"/>
        <v>4</v>
      </c>
      <c r="D73" s="280" t="str">
        <f t="shared" si="8"/>
        <v>14</v>
      </c>
      <c r="E73">
        <f t="shared" si="9"/>
        <v>2014</v>
      </c>
      <c r="F73" s="280" t="str">
        <f t="shared" si="10"/>
        <v>2Q14</v>
      </c>
      <c r="G73" s="281">
        <v>41738</v>
      </c>
      <c r="H73" s="280">
        <v>2.1856</v>
      </c>
    </row>
    <row r="74" spans="2:8">
      <c r="B74" s="280" t="str">
        <f t="shared" si="7"/>
        <v>2Q</v>
      </c>
      <c r="C74" s="280">
        <f t="shared" si="11"/>
        <v>4</v>
      </c>
      <c r="D74" s="280" t="str">
        <f t="shared" si="8"/>
        <v>14</v>
      </c>
      <c r="E74">
        <f t="shared" si="9"/>
        <v>2014</v>
      </c>
      <c r="F74" s="280" t="str">
        <f t="shared" si="10"/>
        <v>2Q14</v>
      </c>
      <c r="G74" s="281">
        <v>41739</v>
      </c>
      <c r="H74" s="280">
        <v>2.2067000000000001</v>
      </c>
    </row>
    <row r="75" spans="2:8">
      <c r="B75" s="280" t="str">
        <f t="shared" si="7"/>
        <v>2Q</v>
      </c>
      <c r="C75" s="280">
        <f t="shared" si="11"/>
        <v>4</v>
      </c>
      <c r="D75" s="280" t="str">
        <f t="shared" si="8"/>
        <v>14</v>
      </c>
      <c r="E75">
        <f t="shared" si="9"/>
        <v>2014</v>
      </c>
      <c r="F75" s="280" t="str">
        <f t="shared" si="10"/>
        <v>2Q14</v>
      </c>
      <c r="G75" s="281">
        <v>41740</v>
      </c>
      <c r="H75" s="280">
        <v>2.2183999999999999</v>
      </c>
    </row>
    <row r="76" spans="2:8">
      <c r="B76" s="280" t="str">
        <f t="shared" si="7"/>
        <v>2Q</v>
      </c>
      <c r="C76" s="280">
        <f t="shared" si="11"/>
        <v>4</v>
      </c>
      <c r="D76" s="280" t="str">
        <f t="shared" si="8"/>
        <v>14</v>
      </c>
      <c r="E76">
        <f t="shared" si="9"/>
        <v>2014</v>
      </c>
      <c r="F76" s="280" t="str">
        <f t="shared" si="10"/>
        <v>2Q14</v>
      </c>
      <c r="G76" s="281">
        <v>41743</v>
      </c>
      <c r="H76" s="280">
        <v>2.214</v>
      </c>
    </row>
    <row r="77" spans="2:8">
      <c r="B77" s="280" t="str">
        <f t="shared" si="7"/>
        <v>2Q</v>
      </c>
      <c r="C77" s="280">
        <f t="shared" si="11"/>
        <v>4</v>
      </c>
      <c r="D77" s="280" t="str">
        <f t="shared" si="8"/>
        <v>14</v>
      </c>
      <c r="E77">
        <f t="shared" si="9"/>
        <v>2014</v>
      </c>
      <c r="F77" s="280" t="str">
        <f t="shared" si="10"/>
        <v>2Q14</v>
      </c>
      <c r="G77" s="281">
        <v>41744</v>
      </c>
      <c r="H77" s="280">
        <v>2.2328999999999999</v>
      </c>
    </row>
    <row r="78" spans="2:8">
      <c r="B78" s="280" t="str">
        <f t="shared" si="7"/>
        <v>2Q</v>
      </c>
      <c r="C78" s="280">
        <f t="shared" si="11"/>
        <v>4</v>
      </c>
      <c r="D78" s="280" t="str">
        <f t="shared" si="8"/>
        <v>14</v>
      </c>
      <c r="E78">
        <f t="shared" si="9"/>
        <v>2014</v>
      </c>
      <c r="F78" s="280" t="str">
        <f t="shared" si="10"/>
        <v>2Q14</v>
      </c>
      <c r="G78" s="281">
        <v>41745</v>
      </c>
      <c r="H78" s="280">
        <v>2.2435999999999998</v>
      </c>
    </row>
    <row r="79" spans="2:8">
      <c r="B79" s="280" t="str">
        <f t="shared" si="7"/>
        <v>2Q</v>
      </c>
      <c r="C79" s="280">
        <f t="shared" si="11"/>
        <v>4</v>
      </c>
      <c r="D79" s="280" t="str">
        <f t="shared" si="8"/>
        <v>14</v>
      </c>
      <c r="E79">
        <f t="shared" si="9"/>
        <v>2014</v>
      </c>
      <c r="F79" s="280" t="str">
        <f t="shared" si="10"/>
        <v>2Q14</v>
      </c>
      <c r="G79" s="281">
        <v>41746</v>
      </c>
      <c r="H79" s="280">
        <v>2.2376</v>
      </c>
    </row>
    <row r="80" spans="2:8">
      <c r="B80" s="280" t="str">
        <f t="shared" si="7"/>
        <v>2Q</v>
      </c>
      <c r="C80" s="280">
        <f t="shared" si="11"/>
        <v>4</v>
      </c>
      <c r="D80" s="280" t="str">
        <f t="shared" si="8"/>
        <v>14</v>
      </c>
      <c r="E80">
        <f t="shared" si="9"/>
        <v>2014</v>
      </c>
      <c r="F80" s="280" t="str">
        <f t="shared" si="10"/>
        <v>2Q14</v>
      </c>
      <c r="G80" s="281">
        <v>41747</v>
      </c>
      <c r="H80" s="280">
        <v>2.2372000000000001</v>
      </c>
    </row>
    <row r="81" spans="2:8">
      <c r="B81" s="280" t="str">
        <f t="shared" si="7"/>
        <v>2Q</v>
      </c>
      <c r="C81" s="280">
        <f t="shared" si="11"/>
        <v>4</v>
      </c>
      <c r="D81" s="280" t="str">
        <f t="shared" si="8"/>
        <v>14</v>
      </c>
      <c r="E81">
        <f t="shared" si="9"/>
        <v>2014</v>
      </c>
      <c r="F81" s="280" t="str">
        <f t="shared" si="10"/>
        <v>2Q14</v>
      </c>
      <c r="G81" s="281">
        <v>41750</v>
      </c>
      <c r="H81" s="280">
        <v>2.2370000000000001</v>
      </c>
    </row>
    <row r="82" spans="2:8">
      <c r="B82" s="280" t="str">
        <f t="shared" si="7"/>
        <v>2Q</v>
      </c>
      <c r="C82" s="280">
        <f t="shared" si="11"/>
        <v>4</v>
      </c>
      <c r="D82" s="280" t="str">
        <f t="shared" si="8"/>
        <v>14</v>
      </c>
      <c r="E82">
        <f t="shared" si="9"/>
        <v>2014</v>
      </c>
      <c r="F82" s="280" t="str">
        <f t="shared" si="10"/>
        <v>2Q14</v>
      </c>
      <c r="G82" s="281">
        <v>41751</v>
      </c>
      <c r="H82" s="280">
        <v>2.238</v>
      </c>
    </row>
    <row r="83" spans="2:8">
      <c r="B83" s="280" t="str">
        <f t="shared" si="7"/>
        <v>2Q</v>
      </c>
      <c r="C83" s="280">
        <f t="shared" si="11"/>
        <v>4</v>
      </c>
      <c r="D83" s="280" t="str">
        <f t="shared" si="8"/>
        <v>14</v>
      </c>
      <c r="E83">
        <f t="shared" si="9"/>
        <v>2014</v>
      </c>
      <c r="F83" s="280" t="str">
        <f t="shared" si="10"/>
        <v>2Q14</v>
      </c>
      <c r="G83" s="281">
        <v>41752</v>
      </c>
      <c r="H83" s="280">
        <v>2.2212000000000001</v>
      </c>
    </row>
    <row r="84" spans="2:8">
      <c r="B84" s="280" t="str">
        <f t="shared" si="7"/>
        <v>2Q</v>
      </c>
      <c r="C84" s="280">
        <f t="shared" si="11"/>
        <v>4</v>
      </c>
      <c r="D84" s="280" t="str">
        <f t="shared" si="8"/>
        <v>14</v>
      </c>
      <c r="E84">
        <f t="shared" si="9"/>
        <v>2014</v>
      </c>
      <c r="F84" s="280" t="str">
        <f t="shared" si="10"/>
        <v>2Q14</v>
      </c>
      <c r="G84" s="281">
        <v>41753</v>
      </c>
      <c r="H84" s="280">
        <v>2.2138</v>
      </c>
    </row>
    <row r="85" spans="2:8">
      <c r="B85" s="280" t="str">
        <f t="shared" si="7"/>
        <v>2Q</v>
      </c>
      <c r="C85" s="280">
        <f t="shared" si="11"/>
        <v>4</v>
      </c>
      <c r="D85" s="280" t="str">
        <f t="shared" si="8"/>
        <v>14</v>
      </c>
      <c r="E85">
        <f t="shared" si="9"/>
        <v>2014</v>
      </c>
      <c r="F85" s="280" t="str">
        <f t="shared" si="10"/>
        <v>2Q14</v>
      </c>
      <c r="G85" s="281">
        <v>41754</v>
      </c>
      <c r="H85" s="280">
        <v>2.2444999999999999</v>
      </c>
    </row>
    <row r="86" spans="2:8">
      <c r="B86" s="280" t="str">
        <f t="shared" si="7"/>
        <v>2Q</v>
      </c>
      <c r="C86" s="280">
        <f t="shared" si="11"/>
        <v>4</v>
      </c>
      <c r="D86" s="280" t="str">
        <f t="shared" si="8"/>
        <v>14</v>
      </c>
      <c r="E86">
        <f t="shared" si="9"/>
        <v>2014</v>
      </c>
      <c r="F86" s="280" t="str">
        <f t="shared" si="10"/>
        <v>2Q14</v>
      </c>
      <c r="G86" s="281">
        <v>41757</v>
      </c>
      <c r="H86" s="280">
        <v>2.2237</v>
      </c>
    </row>
    <row r="87" spans="2:8">
      <c r="B87" s="280" t="str">
        <f t="shared" si="7"/>
        <v>2Q</v>
      </c>
      <c r="C87" s="280">
        <f t="shared" si="11"/>
        <v>4</v>
      </c>
      <c r="D87" s="280" t="str">
        <f t="shared" si="8"/>
        <v>14</v>
      </c>
      <c r="E87">
        <f t="shared" si="9"/>
        <v>2014</v>
      </c>
      <c r="F87" s="280" t="str">
        <f t="shared" si="10"/>
        <v>2Q14</v>
      </c>
      <c r="G87" s="281">
        <v>41758</v>
      </c>
      <c r="H87" s="280">
        <v>2.2359</v>
      </c>
    </row>
    <row r="88" spans="2:8">
      <c r="B88" s="280" t="str">
        <f t="shared" si="7"/>
        <v>2Q</v>
      </c>
      <c r="C88" s="280">
        <f t="shared" si="11"/>
        <v>4</v>
      </c>
      <c r="D88" s="280" t="str">
        <f t="shared" si="8"/>
        <v>14</v>
      </c>
      <c r="E88">
        <f t="shared" si="9"/>
        <v>2014</v>
      </c>
      <c r="F88" s="280" t="str">
        <f t="shared" si="10"/>
        <v>2Q14</v>
      </c>
      <c r="G88" s="281">
        <v>41759</v>
      </c>
      <c r="H88" s="280">
        <v>2.2330000000000001</v>
      </c>
    </row>
    <row r="89" spans="2:8">
      <c r="B89" s="280" t="str">
        <f t="shared" si="7"/>
        <v>2Q</v>
      </c>
      <c r="C89" s="280">
        <f t="shared" si="11"/>
        <v>5</v>
      </c>
      <c r="D89" s="280" t="str">
        <f t="shared" si="8"/>
        <v>14</v>
      </c>
      <c r="E89">
        <f t="shared" si="9"/>
        <v>2014</v>
      </c>
      <c r="F89" s="280" t="str">
        <f t="shared" si="10"/>
        <v>2Q14</v>
      </c>
      <c r="G89" s="281">
        <v>41760</v>
      </c>
      <c r="H89" s="280">
        <v>2.2334999999999998</v>
      </c>
    </row>
    <row r="90" spans="2:8">
      <c r="B90" s="280" t="str">
        <f t="shared" si="7"/>
        <v>2Q</v>
      </c>
      <c r="C90" s="280">
        <f t="shared" si="11"/>
        <v>5</v>
      </c>
      <c r="D90" s="280" t="str">
        <f t="shared" si="8"/>
        <v>14</v>
      </c>
      <c r="E90">
        <f t="shared" si="9"/>
        <v>2014</v>
      </c>
      <c r="F90" s="280" t="str">
        <f t="shared" si="10"/>
        <v>2Q14</v>
      </c>
      <c r="G90" s="281">
        <v>41761</v>
      </c>
      <c r="H90" s="280">
        <v>2.2200000000000002</v>
      </c>
    </row>
    <row r="91" spans="2:8">
      <c r="B91" s="280" t="str">
        <f t="shared" si="7"/>
        <v>2Q</v>
      </c>
      <c r="C91" s="280">
        <f t="shared" si="11"/>
        <v>5</v>
      </c>
      <c r="D91" s="280" t="str">
        <f t="shared" si="8"/>
        <v>14</v>
      </c>
      <c r="E91">
        <f t="shared" si="9"/>
        <v>2014</v>
      </c>
      <c r="F91" s="280" t="str">
        <f t="shared" si="10"/>
        <v>2Q14</v>
      </c>
      <c r="G91" s="281">
        <v>41764</v>
      </c>
      <c r="H91" s="280">
        <v>2.2431000000000001</v>
      </c>
    </row>
    <row r="92" spans="2:8">
      <c r="B92" s="280" t="str">
        <f t="shared" si="7"/>
        <v>2Q</v>
      </c>
      <c r="C92" s="280">
        <f t="shared" si="11"/>
        <v>5</v>
      </c>
      <c r="D92" s="280" t="str">
        <f t="shared" si="8"/>
        <v>14</v>
      </c>
      <c r="E92">
        <f t="shared" si="9"/>
        <v>2014</v>
      </c>
      <c r="F92" s="280" t="str">
        <f t="shared" si="10"/>
        <v>2Q14</v>
      </c>
      <c r="G92" s="281">
        <v>41765</v>
      </c>
      <c r="H92" s="280">
        <v>2.2292000000000001</v>
      </c>
    </row>
    <row r="93" spans="2:8">
      <c r="B93" s="280" t="str">
        <f t="shared" si="7"/>
        <v>2Q</v>
      </c>
      <c r="C93" s="280">
        <f t="shared" si="11"/>
        <v>5</v>
      </c>
      <c r="D93" s="280" t="str">
        <f t="shared" si="8"/>
        <v>14</v>
      </c>
      <c r="E93">
        <f t="shared" si="9"/>
        <v>2014</v>
      </c>
      <c r="F93" s="280" t="str">
        <f t="shared" si="10"/>
        <v>2Q14</v>
      </c>
      <c r="G93" s="281">
        <v>41766</v>
      </c>
      <c r="H93" s="280">
        <v>2.2166000000000001</v>
      </c>
    </row>
    <row r="94" spans="2:8">
      <c r="B94" s="280" t="str">
        <f t="shared" si="7"/>
        <v>2Q</v>
      </c>
      <c r="C94" s="280">
        <f t="shared" si="11"/>
        <v>5</v>
      </c>
      <c r="D94" s="280" t="str">
        <f t="shared" si="8"/>
        <v>14</v>
      </c>
      <c r="E94">
        <f t="shared" si="9"/>
        <v>2014</v>
      </c>
      <c r="F94" s="280" t="str">
        <f t="shared" si="10"/>
        <v>2Q14</v>
      </c>
      <c r="G94" s="281">
        <v>41767</v>
      </c>
      <c r="H94" s="280">
        <v>2.2153</v>
      </c>
    </row>
    <row r="95" spans="2:8">
      <c r="B95" s="280" t="str">
        <f t="shared" si="7"/>
        <v>2Q</v>
      </c>
      <c r="C95" s="280">
        <f t="shared" si="11"/>
        <v>5</v>
      </c>
      <c r="D95" s="280" t="str">
        <f t="shared" si="8"/>
        <v>14</v>
      </c>
      <c r="E95">
        <f t="shared" si="9"/>
        <v>2014</v>
      </c>
      <c r="F95" s="280" t="str">
        <f t="shared" si="10"/>
        <v>2Q14</v>
      </c>
      <c r="G95" s="281">
        <v>41768</v>
      </c>
      <c r="H95" s="280">
        <v>2.2128000000000001</v>
      </c>
    </row>
    <row r="96" spans="2:8">
      <c r="B96" s="280" t="str">
        <f t="shared" si="7"/>
        <v>2Q</v>
      </c>
      <c r="C96" s="280">
        <f t="shared" si="11"/>
        <v>5</v>
      </c>
      <c r="D96" s="280" t="str">
        <f t="shared" si="8"/>
        <v>14</v>
      </c>
      <c r="E96">
        <f t="shared" si="9"/>
        <v>2014</v>
      </c>
      <c r="F96" s="280" t="str">
        <f t="shared" si="10"/>
        <v>2Q14</v>
      </c>
      <c r="G96" s="281">
        <v>41771</v>
      </c>
      <c r="H96" s="280">
        <v>2.2145000000000001</v>
      </c>
    </row>
    <row r="97" spans="2:8">
      <c r="B97" s="280" t="str">
        <f t="shared" si="7"/>
        <v>2Q</v>
      </c>
      <c r="C97" s="280">
        <f t="shared" si="11"/>
        <v>5</v>
      </c>
      <c r="D97" s="280" t="str">
        <f t="shared" si="8"/>
        <v>14</v>
      </c>
      <c r="E97">
        <f t="shared" si="9"/>
        <v>2014</v>
      </c>
      <c r="F97" s="280" t="str">
        <f t="shared" si="10"/>
        <v>2Q14</v>
      </c>
      <c r="G97" s="281">
        <v>41772</v>
      </c>
      <c r="H97" s="280">
        <v>2.2151000000000001</v>
      </c>
    </row>
    <row r="98" spans="2:8">
      <c r="B98" s="280" t="str">
        <f t="shared" si="7"/>
        <v>2Q</v>
      </c>
      <c r="C98" s="280">
        <f t="shared" si="11"/>
        <v>5</v>
      </c>
      <c r="D98" s="280" t="str">
        <f t="shared" si="8"/>
        <v>14</v>
      </c>
      <c r="E98">
        <f t="shared" si="9"/>
        <v>2014</v>
      </c>
      <c r="F98" s="280" t="str">
        <f t="shared" si="10"/>
        <v>2Q14</v>
      </c>
      <c r="G98" s="281">
        <v>41773</v>
      </c>
      <c r="H98" s="280">
        <v>2.2025000000000001</v>
      </c>
    </row>
    <row r="99" spans="2:8">
      <c r="B99" s="280" t="str">
        <f t="shared" si="7"/>
        <v>2Q</v>
      </c>
      <c r="C99" s="280">
        <f t="shared" si="11"/>
        <v>5</v>
      </c>
      <c r="D99" s="280" t="str">
        <f t="shared" si="8"/>
        <v>14</v>
      </c>
      <c r="E99">
        <f t="shared" si="9"/>
        <v>2014</v>
      </c>
      <c r="F99" s="280" t="str">
        <f t="shared" si="10"/>
        <v>2Q14</v>
      </c>
      <c r="G99" s="281">
        <v>41774</v>
      </c>
      <c r="H99" s="280">
        <v>2.2202999999999999</v>
      </c>
    </row>
    <row r="100" spans="2:8">
      <c r="B100" s="280" t="str">
        <f t="shared" si="7"/>
        <v>2Q</v>
      </c>
      <c r="C100" s="280">
        <f t="shared" si="11"/>
        <v>5</v>
      </c>
      <c r="D100" s="280" t="str">
        <f t="shared" si="8"/>
        <v>14</v>
      </c>
      <c r="E100">
        <f t="shared" si="9"/>
        <v>2014</v>
      </c>
      <c r="F100" s="280" t="str">
        <f t="shared" si="10"/>
        <v>2Q14</v>
      </c>
      <c r="G100" s="281">
        <v>41775</v>
      </c>
      <c r="H100" s="280">
        <v>2.2145999999999999</v>
      </c>
    </row>
    <row r="101" spans="2:8">
      <c r="B101" s="280" t="str">
        <f t="shared" si="7"/>
        <v>2Q</v>
      </c>
      <c r="C101" s="280">
        <f t="shared" si="11"/>
        <v>5</v>
      </c>
      <c r="D101" s="280" t="str">
        <f t="shared" si="8"/>
        <v>14</v>
      </c>
      <c r="E101">
        <f t="shared" si="9"/>
        <v>2014</v>
      </c>
      <c r="F101" s="280" t="str">
        <f t="shared" si="10"/>
        <v>2Q14</v>
      </c>
      <c r="G101" s="281">
        <v>41778</v>
      </c>
      <c r="H101" s="280">
        <v>2.2058</v>
      </c>
    </row>
    <row r="102" spans="2:8">
      <c r="B102" s="280" t="str">
        <f t="shared" si="7"/>
        <v>2Q</v>
      </c>
      <c r="C102" s="280">
        <f t="shared" si="11"/>
        <v>5</v>
      </c>
      <c r="D102" s="280" t="str">
        <f t="shared" si="8"/>
        <v>14</v>
      </c>
      <c r="E102">
        <f t="shared" si="9"/>
        <v>2014</v>
      </c>
      <c r="F102" s="280" t="str">
        <f t="shared" si="10"/>
        <v>2Q14</v>
      </c>
      <c r="G102" s="281">
        <v>41779</v>
      </c>
      <c r="H102" s="280">
        <v>2.2164999999999999</v>
      </c>
    </row>
    <row r="103" spans="2:8">
      <c r="B103" s="280" t="str">
        <f t="shared" si="7"/>
        <v>2Q</v>
      </c>
      <c r="C103" s="280">
        <f t="shared" si="11"/>
        <v>5</v>
      </c>
      <c r="D103" s="280" t="str">
        <f t="shared" si="8"/>
        <v>14</v>
      </c>
      <c r="E103">
        <f t="shared" si="9"/>
        <v>2014</v>
      </c>
      <c r="F103" s="280" t="str">
        <f t="shared" si="10"/>
        <v>2Q14</v>
      </c>
      <c r="G103" s="281">
        <v>41780</v>
      </c>
      <c r="H103" s="280">
        <v>2.2075</v>
      </c>
    </row>
    <row r="104" spans="2:8">
      <c r="B104" s="280" t="str">
        <f t="shared" si="7"/>
        <v>2Q</v>
      </c>
      <c r="C104" s="280">
        <f t="shared" si="11"/>
        <v>5</v>
      </c>
      <c r="D104" s="280" t="str">
        <f t="shared" si="8"/>
        <v>14</v>
      </c>
      <c r="E104">
        <f t="shared" si="9"/>
        <v>2014</v>
      </c>
      <c r="F104" s="280" t="str">
        <f t="shared" si="10"/>
        <v>2Q14</v>
      </c>
      <c r="G104" s="281">
        <v>41781</v>
      </c>
      <c r="H104" s="280">
        <v>2.2153</v>
      </c>
    </row>
    <row r="105" spans="2:8">
      <c r="B105" s="280" t="str">
        <f t="shared" si="7"/>
        <v>2Q</v>
      </c>
      <c r="C105" s="280">
        <f t="shared" si="11"/>
        <v>5</v>
      </c>
      <c r="D105" s="280" t="str">
        <f t="shared" si="8"/>
        <v>14</v>
      </c>
      <c r="E105">
        <f t="shared" si="9"/>
        <v>2014</v>
      </c>
      <c r="F105" s="280" t="str">
        <f t="shared" si="10"/>
        <v>2Q14</v>
      </c>
      <c r="G105" s="281">
        <v>41782</v>
      </c>
      <c r="H105" s="280">
        <v>2.2235</v>
      </c>
    </row>
    <row r="106" spans="2:8">
      <c r="B106" s="280" t="str">
        <f t="shared" si="7"/>
        <v>2Q</v>
      </c>
      <c r="C106" s="280">
        <f t="shared" si="11"/>
        <v>5</v>
      </c>
      <c r="D106" s="280" t="str">
        <f t="shared" si="8"/>
        <v>14</v>
      </c>
      <c r="E106">
        <f t="shared" si="9"/>
        <v>2014</v>
      </c>
      <c r="F106" s="280" t="str">
        <f t="shared" si="10"/>
        <v>2Q14</v>
      </c>
      <c r="G106" s="281">
        <v>41785</v>
      </c>
      <c r="H106" s="280">
        <v>2.2239</v>
      </c>
    </row>
    <row r="107" spans="2:8">
      <c r="B107" s="280" t="str">
        <f t="shared" si="7"/>
        <v>2Q</v>
      </c>
      <c r="C107" s="280">
        <f t="shared" si="11"/>
        <v>5</v>
      </c>
      <c r="D107" s="280" t="str">
        <f t="shared" si="8"/>
        <v>14</v>
      </c>
      <c r="E107">
        <f t="shared" si="9"/>
        <v>2014</v>
      </c>
      <c r="F107" s="280" t="str">
        <f t="shared" si="10"/>
        <v>2Q14</v>
      </c>
      <c r="G107" s="281">
        <v>41786</v>
      </c>
      <c r="H107" s="280">
        <v>2.2378</v>
      </c>
    </row>
    <row r="108" spans="2:8">
      <c r="B108" s="280" t="str">
        <f t="shared" si="7"/>
        <v>2Q</v>
      </c>
      <c r="C108" s="280">
        <f t="shared" si="11"/>
        <v>5</v>
      </c>
      <c r="D108" s="280" t="str">
        <f t="shared" si="8"/>
        <v>14</v>
      </c>
      <c r="E108">
        <f t="shared" si="9"/>
        <v>2014</v>
      </c>
      <c r="F108" s="280" t="str">
        <f t="shared" si="10"/>
        <v>2Q14</v>
      </c>
      <c r="G108" s="281">
        <v>41787</v>
      </c>
      <c r="H108" s="280">
        <v>2.2324999999999999</v>
      </c>
    </row>
    <row r="109" spans="2:8">
      <c r="B109" s="280" t="str">
        <f t="shared" si="7"/>
        <v>2Q</v>
      </c>
      <c r="C109" s="280">
        <f t="shared" si="11"/>
        <v>5</v>
      </c>
      <c r="D109" s="280" t="str">
        <f t="shared" si="8"/>
        <v>14</v>
      </c>
      <c r="E109">
        <f t="shared" si="9"/>
        <v>2014</v>
      </c>
      <c r="F109" s="280" t="str">
        <f t="shared" si="10"/>
        <v>2Q14</v>
      </c>
      <c r="G109" s="281">
        <v>41788</v>
      </c>
      <c r="H109" s="280">
        <v>2.2252000000000001</v>
      </c>
    </row>
    <row r="110" spans="2:8">
      <c r="B110" s="280" t="str">
        <f t="shared" si="7"/>
        <v>2Q</v>
      </c>
      <c r="C110" s="280">
        <f t="shared" si="11"/>
        <v>5</v>
      </c>
      <c r="D110" s="280" t="str">
        <f t="shared" si="8"/>
        <v>14</v>
      </c>
      <c r="E110">
        <f t="shared" si="9"/>
        <v>2014</v>
      </c>
      <c r="F110" s="280" t="str">
        <f t="shared" si="10"/>
        <v>2Q14</v>
      </c>
      <c r="G110" s="281">
        <v>41789</v>
      </c>
      <c r="H110" s="280">
        <v>2.2408000000000001</v>
      </c>
    </row>
    <row r="111" spans="2:8">
      <c r="B111" s="280" t="str">
        <f t="shared" si="7"/>
        <v>2Q</v>
      </c>
      <c r="C111" s="280">
        <f t="shared" si="11"/>
        <v>6</v>
      </c>
      <c r="D111" s="280" t="str">
        <f t="shared" si="8"/>
        <v>14</v>
      </c>
      <c r="E111">
        <f t="shared" si="9"/>
        <v>2014</v>
      </c>
      <c r="F111" s="280" t="str">
        <f t="shared" si="10"/>
        <v>2Q14</v>
      </c>
      <c r="G111" s="281">
        <v>41792</v>
      </c>
      <c r="H111" s="280">
        <v>2.2768999999999999</v>
      </c>
    </row>
    <row r="112" spans="2:8">
      <c r="B112" s="280" t="str">
        <f t="shared" si="7"/>
        <v>2Q</v>
      </c>
      <c r="C112" s="280">
        <f t="shared" si="11"/>
        <v>6</v>
      </c>
      <c r="D112" s="280" t="str">
        <f t="shared" si="8"/>
        <v>14</v>
      </c>
      <c r="E112">
        <f t="shared" si="9"/>
        <v>2014</v>
      </c>
      <c r="F112" s="280" t="str">
        <f t="shared" si="10"/>
        <v>2Q14</v>
      </c>
      <c r="G112" s="281">
        <v>41793</v>
      </c>
      <c r="H112" s="280">
        <v>2.2805</v>
      </c>
    </row>
    <row r="113" spans="2:8">
      <c r="B113" s="280" t="str">
        <f t="shared" si="7"/>
        <v>2Q</v>
      </c>
      <c r="C113" s="280">
        <f t="shared" si="11"/>
        <v>6</v>
      </c>
      <c r="D113" s="280" t="str">
        <f t="shared" si="8"/>
        <v>14</v>
      </c>
      <c r="E113">
        <f t="shared" si="9"/>
        <v>2014</v>
      </c>
      <c r="F113" s="280" t="str">
        <f t="shared" si="10"/>
        <v>2Q14</v>
      </c>
      <c r="G113" s="281">
        <v>41794</v>
      </c>
      <c r="H113" s="280">
        <v>2.2780999999999998</v>
      </c>
    </row>
    <row r="114" spans="2:8">
      <c r="B114" s="280" t="str">
        <f t="shared" si="7"/>
        <v>2Q</v>
      </c>
      <c r="C114" s="280">
        <f t="shared" si="11"/>
        <v>6</v>
      </c>
      <c r="D114" s="280" t="str">
        <f t="shared" si="8"/>
        <v>14</v>
      </c>
      <c r="E114">
        <f t="shared" si="9"/>
        <v>2014</v>
      </c>
      <c r="F114" s="280" t="str">
        <f t="shared" si="10"/>
        <v>2Q14</v>
      </c>
      <c r="G114" s="281">
        <v>41795</v>
      </c>
      <c r="H114" s="280">
        <v>2.2616999999999998</v>
      </c>
    </row>
    <row r="115" spans="2:8">
      <c r="B115" s="280" t="str">
        <f t="shared" si="7"/>
        <v>2Q</v>
      </c>
      <c r="C115" s="280">
        <f t="shared" si="11"/>
        <v>6</v>
      </c>
      <c r="D115" s="280" t="str">
        <f t="shared" si="8"/>
        <v>14</v>
      </c>
      <c r="E115">
        <f t="shared" si="9"/>
        <v>2014</v>
      </c>
      <c r="F115" s="280" t="str">
        <f t="shared" si="10"/>
        <v>2Q14</v>
      </c>
      <c r="G115" s="281">
        <v>41796</v>
      </c>
      <c r="H115" s="280">
        <v>2.2475000000000001</v>
      </c>
    </row>
    <row r="116" spans="2:8">
      <c r="B116" s="280" t="str">
        <f t="shared" si="7"/>
        <v>2Q</v>
      </c>
      <c r="C116" s="280">
        <f t="shared" si="11"/>
        <v>6</v>
      </c>
      <c r="D116" s="280" t="str">
        <f t="shared" si="8"/>
        <v>14</v>
      </c>
      <c r="E116">
        <f t="shared" si="9"/>
        <v>2014</v>
      </c>
      <c r="F116" s="280" t="str">
        <f t="shared" si="10"/>
        <v>2Q14</v>
      </c>
      <c r="G116" s="281">
        <v>41799</v>
      </c>
      <c r="H116" s="280">
        <v>2.2277</v>
      </c>
    </row>
    <row r="117" spans="2:8">
      <c r="B117" s="280" t="str">
        <f t="shared" si="7"/>
        <v>2Q</v>
      </c>
      <c r="C117" s="280">
        <f t="shared" si="11"/>
        <v>6</v>
      </c>
      <c r="D117" s="280" t="str">
        <f t="shared" si="8"/>
        <v>14</v>
      </c>
      <c r="E117">
        <f t="shared" si="9"/>
        <v>2014</v>
      </c>
      <c r="F117" s="280" t="str">
        <f t="shared" si="10"/>
        <v>2Q14</v>
      </c>
      <c r="G117" s="281">
        <v>41800</v>
      </c>
      <c r="H117" s="280">
        <v>2.2225000000000001</v>
      </c>
    </row>
    <row r="118" spans="2:8">
      <c r="B118" s="280" t="str">
        <f t="shared" si="7"/>
        <v>2Q</v>
      </c>
      <c r="C118" s="280">
        <f t="shared" si="11"/>
        <v>6</v>
      </c>
      <c r="D118" s="280" t="str">
        <f t="shared" si="8"/>
        <v>14</v>
      </c>
      <c r="E118">
        <f t="shared" si="9"/>
        <v>2014</v>
      </c>
      <c r="F118" s="280" t="str">
        <f t="shared" si="10"/>
        <v>2Q14</v>
      </c>
      <c r="G118" s="281">
        <v>41801</v>
      </c>
      <c r="H118" s="280">
        <v>2.2334999999999998</v>
      </c>
    </row>
    <row r="119" spans="2:8">
      <c r="B119" s="280" t="str">
        <f t="shared" si="7"/>
        <v>2Q</v>
      </c>
      <c r="C119" s="280">
        <f t="shared" si="11"/>
        <v>6</v>
      </c>
      <c r="D119" s="280" t="str">
        <f t="shared" si="8"/>
        <v>14</v>
      </c>
      <c r="E119">
        <f t="shared" si="9"/>
        <v>2014</v>
      </c>
      <c r="F119" s="280" t="str">
        <f t="shared" si="10"/>
        <v>2Q14</v>
      </c>
      <c r="G119" s="281">
        <v>41802</v>
      </c>
      <c r="H119" s="280">
        <v>2.23</v>
      </c>
    </row>
    <row r="120" spans="2:8">
      <c r="B120" s="280" t="str">
        <f t="shared" si="7"/>
        <v>2Q</v>
      </c>
      <c r="C120" s="280">
        <f t="shared" si="11"/>
        <v>6</v>
      </c>
      <c r="D120" s="280" t="str">
        <f t="shared" si="8"/>
        <v>14</v>
      </c>
      <c r="E120">
        <f t="shared" si="9"/>
        <v>2014</v>
      </c>
      <c r="F120" s="280" t="str">
        <f t="shared" si="10"/>
        <v>2Q14</v>
      </c>
      <c r="G120" s="281">
        <v>41803</v>
      </c>
      <c r="H120" s="280">
        <v>2.2241</v>
      </c>
    </row>
    <row r="121" spans="2:8">
      <c r="B121" s="280" t="str">
        <f t="shared" si="7"/>
        <v>2Q</v>
      </c>
      <c r="C121" s="280">
        <f t="shared" si="11"/>
        <v>6</v>
      </c>
      <c r="D121" s="280" t="str">
        <f t="shared" si="8"/>
        <v>14</v>
      </c>
      <c r="E121">
        <f t="shared" si="9"/>
        <v>2014</v>
      </c>
      <c r="F121" s="280" t="str">
        <f t="shared" si="10"/>
        <v>2Q14</v>
      </c>
      <c r="G121" s="281">
        <v>41806</v>
      </c>
      <c r="H121" s="280">
        <v>2.2343000000000002</v>
      </c>
    </row>
    <row r="122" spans="2:8">
      <c r="B122" s="280" t="str">
        <f t="shared" si="7"/>
        <v>2Q</v>
      </c>
      <c r="C122" s="280">
        <f t="shared" si="11"/>
        <v>6</v>
      </c>
      <c r="D122" s="280" t="str">
        <f t="shared" si="8"/>
        <v>14</v>
      </c>
      <c r="E122">
        <f t="shared" si="9"/>
        <v>2014</v>
      </c>
      <c r="F122" s="280" t="str">
        <f t="shared" si="10"/>
        <v>2Q14</v>
      </c>
      <c r="G122" s="281">
        <v>41807</v>
      </c>
      <c r="H122" s="280">
        <v>2.2618</v>
      </c>
    </row>
    <row r="123" spans="2:8">
      <c r="B123" s="280" t="str">
        <f t="shared" si="7"/>
        <v>2Q</v>
      </c>
      <c r="C123" s="280">
        <f t="shared" si="11"/>
        <v>6</v>
      </c>
      <c r="D123" s="280" t="str">
        <f t="shared" si="8"/>
        <v>14</v>
      </c>
      <c r="E123">
        <f t="shared" si="9"/>
        <v>2014</v>
      </c>
      <c r="F123" s="280" t="str">
        <f t="shared" si="10"/>
        <v>2Q14</v>
      </c>
      <c r="G123" s="281">
        <v>41808</v>
      </c>
      <c r="H123" s="280">
        <v>2.2280000000000002</v>
      </c>
    </row>
    <row r="124" spans="2:8">
      <c r="B124" s="280" t="str">
        <f t="shared" si="7"/>
        <v>2Q</v>
      </c>
      <c r="C124" s="280">
        <f t="shared" si="11"/>
        <v>6</v>
      </c>
      <c r="D124" s="280" t="str">
        <f t="shared" si="8"/>
        <v>14</v>
      </c>
      <c r="E124">
        <f t="shared" si="9"/>
        <v>2014</v>
      </c>
      <c r="F124" s="280" t="str">
        <f t="shared" si="10"/>
        <v>2Q14</v>
      </c>
      <c r="G124" s="281">
        <v>41809</v>
      </c>
      <c r="H124" s="280">
        <v>2.2225000000000001</v>
      </c>
    </row>
    <row r="125" spans="2:8">
      <c r="B125" s="280" t="str">
        <f t="shared" si="7"/>
        <v>2Q</v>
      </c>
      <c r="C125" s="280">
        <f t="shared" si="11"/>
        <v>6</v>
      </c>
      <c r="D125" s="280" t="str">
        <f t="shared" si="8"/>
        <v>14</v>
      </c>
      <c r="E125">
        <f t="shared" si="9"/>
        <v>2014</v>
      </c>
      <c r="F125" s="280" t="str">
        <f t="shared" si="10"/>
        <v>2Q14</v>
      </c>
      <c r="G125" s="281">
        <v>41810</v>
      </c>
      <c r="H125" s="280">
        <v>2.2294999999999998</v>
      </c>
    </row>
    <row r="126" spans="2:8">
      <c r="B126" s="280" t="str">
        <f t="shared" si="7"/>
        <v>2Q</v>
      </c>
      <c r="C126" s="280">
        <f t="shared" si="11"/>
        <v>6</v>
      </c>
      <c r="D126" s="280" t="str">
        <f t="shared" si="8"/>
        <v>14</v>
      </c>
      <c r="E126">
        <f t="shared" si="9"/>
        <v>2014</v>
      </c>
      <c r="F126" s="280" t="str">
        <f t="shared" si="10"/>
        <v>2Q14</v>
      </c>
      <c r="G126" s="281">
        <v>41813</v>
      </c>
      <c r="H126" s="280">
        <v>2.218</v>
      </c>
    </row>
    <row r="127" spans="2:8">
      <c r="B127" s="280" t="str">
        <f t="shared" si="7"/>
        <v>2Q</v>
      </c>
      <c r="C127" s="280">
        <f t="shared" si="11"/>
        <v>6</v>
      </c>
      <c r="D127" s="280" t="str">
        <f t="shared" si="8"/>
        <v>14</v>
      </c>
      <c r="E127">
        <f t="shared" si="9"/>
        <v>2014</v>
      </c>
      <c r="F127" s="280" t="str">
        <f t="shared" si="10"/>
        <v>2Q14</v>
      </c>
      <c r="G127" s="281">
        <v>41814</v>
      </c>
      <c r="H127" s="280">
        <v>2.2252000000000001</v>
      </c>
    </row>
    <row r="128" spans="2:8">
      <c r="B128" s="280" t="str">
        <f t="shared" si="7"/>
        <v>2Q</v>
      </c>
      <c r="C128" s="280">
        <f t="shared" si="11"/>
        <v>6</v>
      </c>
      <c r="D128" s="280" t="str">
        <f t="shared" si="8"/>
        <v>14</v>
      </c>
      <c r="E128">
        <f t="shared" si="9"/>
        <v>2014</v>
      </c>
      <c r="F128" s="280" t="str">
        <f t="shared" si="10"/>
        <v>2Q14</v>
      </c>
      <c r="G128" s="281">
        <v>41815</v>
      </c>
      <c r="H128" s="280">
        <v>2.2078000000000002</v>
      </c>
    </row>
    <row r="129" spans="2:8">
      <c r="B129" s="280" t="str">
        <f t="shared" si="7"/>
        <v>2Q</v>
      </c>
      <c r="C129" s="280">
        <f t="shared" si="11"/>
        <v>6</v>
      </c>
      <c r="D129" s="280" t="str">
        <f t="shared" si="8"/>
        <v>14</v>
      </c>
      <c r="E129">
        <f t="shared" si="9"/>
        <v>2014</v>
      </c>
      <c r="F129" s="280" t="str">
        <f t="shared" si="10"/>
        <v>2Q14</v>
      </c>
      <c r="G129" s="281">
        <v>41816</v>
      </c>
      <c r="H129" s="280">
        <v>2.1968999999999999</v>
      </c>
    </row>
    <row r="130" spans="2:8">
      <c r="B130" s="280" t="str">
        <f t="shared" si="7"/>
        <v>2Q</v>
      </c>
      <c r="C130" s="280">
        <f t="shared" si="11"/>
        <v>6</v>
      </c>
      <c r="D130" s="280" t="str">
        <f t="shared" si="8"/>
        <v>14</v>
      </c>
      <c r="E130">
        <f t="shared" si="9"/>
        <v>2014</v>
      </c>
      <c r="F130" s="280" t="str">
        <f t="shared" si="10"/>
        <v>2Q14</v>
      </c>
      <c r="G130" s="281">
        <v>41817</v>
      </c>
      <c r="H130" s="280">
        <v>2.194</v>
      </c>
    </row>
    <row r="131" spans="2:8">
      <c r="B131" s="280" t="str">
        <f t="shared" ref="B131:B194" si="12">VLOOKUP(C131,$N$3:$O$14,2,0)</f>
        <v>2Q</v>
      </c>
      <c r="C131" s="280">
        <f t="shared" si="11"/>
        <v>6</v>
      </c>
      <c r="D131" s="280" t="str">
        <f t="shared" ref="D131:D194" si="13">RIGHT(E131,2)</f>
        <v>14</v>
      </c>
      <c r="E131">
        <f t="shared" ref="E131:E194" si="14">YEAR(G131)</f>
        <v>2014</v>
      </c>
      <c r="F131" s="280" t="str">
        <f t="shared" ref="F131:F194" si="15">+B131&amp;D131</f>
        <v>2Q14</v>
      </c>
      <c r="G131" s="281">
        <v>41820</v>
      </c>
      <c r="H131" s="280">
        <v>2.2143000000000002</v>
      </c>
    </row>
    <row r="132" spans="2:8">
      <c r="B132" s="280" t="str">
        <f t="shared" si="12"/>
        <v>3Q</v>
      </c>
      <c r="C132" s="280">
        <f t="shared" ref="C132:C195" si="16">MONTH(G132)</f>
        <v>7</v>
      </c>
      <c r="D132" s="280" t="str">
        <f t="shared" si="13"/>
        <v>14</v>
      </c>
      <c r="E132">
        <f t="shared" si="14"/>
        <v>2014</v>
      </c>
      <c r="F132" s="280" t="str">
        <f t="shared" si="15"/>
        <v>3Q14</v>
      </c>
      <c r="G132" s="281">
        <v>41821</v>
      </c>
      <c r="H132" s="280">
        <v>2.2018</v>
      </c>
    </row>
    <row r="133" spans="2:8">
      <c r="B133" s="280" t="str">
        <f t="shared" si="12"/>
        <v>3Q</v>
      </c>
      <c r="C133" s="280">
        <f t="shared" si="16"/>
        <v>7</v>
      </c>
      <c r="D133" s="280" t="str">
        <f t="shared" si="13"/>
        <v>14</v>
      </c>
      <c r="E133">
        <f t="shared" si="14"/>
        <v>2014</v>
      </c>
      <c r="F133" s="280" t="str">
        <f t="shared" si="15"/>
        <v>3Q14</v>
      </c>
      <c r="G133" s="281">
        <v>41822</v>
      </c>
      <c r="H133" s="280">
        <v>2.2252000000000001</v>
      </c>
    </row>
    <row r="134" spans="2:8">
      <c r="B134" s="280" t="str">
        <f t="shared" si="12"/>
        <v>3Q</v>
      </c>
      <c r="C134" s="280">
        <f t="shared" si="16"/>
        <v>7</v>
      </c>
      <c r="D134" s="280" t="str">
        <f t="shared" si="13"/>
        <v>14</v>
      </c>
      <c r="E134">
        <f t="shared" si="14"/>
        <v>2014</v>
      </c>
      <c r="F134" s="280" t="str">
        <f t="shared" si="15"/>
        <v>3Q14</v>
      </c>
      <c r="G134" s="281">
        <v>41823</v>
      </c>
      <c r="H134" s="280">
        <v>2.2103000000000002</v>
      </c>
    </row>
    <row r="135" spans="2:8">
      <c r="B135" s="280" t="str">
        <f t="shared" si="12"/>
        <v>3Q</v>
      </c>
      <c r="C135" s="280">
        <f t="shared" si="16"/>
        <v>7</v>
      </c>
      <c r="D135" s="280" t="str">
        <f t="shared" si="13"/>
        <v>14</v>
      </c>
      <c r="E135">
        <f t="shared" si="14"/>
        <v>2014</v>
      </c>
      <c r="F135" s="280" t="str">
        <f t="shared" si="15"/>
        <v>3Q14</v>
      </c>
      <c r="G135" s="281">
        <v>41824</v>
      </c>
      <c r="H135" s="280">
        <v>2.2132000000000001</v>
      </c>
    </row>
    <row r="136" spans="2:8">
      <c r="B136" s="280" t="str">
        <f t="shared" si="12"/>
        <v>3Q</v>
      </c>
      <c r="C136" s="280">
        <f t="shared" si="16"/>
        <v>7</v>
      </c>
      <c r="D136" s="280" t="str">
        <f t="shared" si="13"/>
        <v>14</v>
      </c>
      <c r="E136">
        <f t="shared" si="14"/>
        <v>2014</v>
      </c>
      <c r="F136" s="280" t="str">
        <f t="shared" si="15"/>
        <v>3Q14</v>
      </c>
      <c r="G136" s="281">
        <v>41827</v>
      </c>
      <c r="H136" s="280">
        <v>2.2240000000000002</v>
      </c>
    </row>
    <row r="137" spans="2:8">
      <c r="B137" s="280" t="str">
        <f t="shared" si="12"/>
        <v>3Q</v>
      </c>
      <c r="C137" s="280">
        <f t="shared" si="16"/>
        <v>7</v>
      </c>
      <c r="D137" s="280" t="str">
        <f t="shared" si="13"/>
        <v>14</v>
      </c>
      <c r="E137">
        <f t="shared" si="14"/>
        <v>2014</v>
      </c>
      <c r="F137" s="280" t="str">
        <f t="shared" si="15"/>
        <v>3Q14</v>
      </c>
      <c r="G137" s="281">
        <v>41828</v>
      </c>
      <c r="H137" s="280">
        <v>2.2122999999999999</v>
      </c>
    </row>
    <row r="138" spans="2:8">
      <c r="B138" s="280" t="str">
        <f t="shared" si="12"/>
        <v>3Q</v>
      </c>
      <c r="C138" s="280">
        <f t="shared" si="16"/>
        <v>7</v>
      </c>
      <c r="D138" s="280" t="str">
        <f t="shared" si="13"/>
        <v>14</v>
      </c>
      <c r="E138">
        <f t="shared" si="14"/>
        <v>2014</v>
      </c>
      <c r="F138" s="280" t="str">
        <f t="shared" si="15"/>
        <v>3Q14</v>
      </c>
      <c r="G138" s="281">
        <v>41829</v>
      </c>
      <c r="H138" s="280">
        <v>2.2122999999999999</v>
      </c>
    </row>
    <row r="139" spans="2:8">
      <c r="B139" s="280" t="str">
        <f t="shared" si="12"/>
        <v>3Q</v>
      </c>
      <c r="C139" s="280">
        <f t="shared" si="16"/>
        <v>7</v>
      </c>
      <c r="D139" s="280" t="str">
        <f t="shared" si="13"/>
        <v>14</v>
      </c>
      <c r="E139">
        <f t="shared" si="14"/>
        <v>2014</v>
      </c>
      <c r="F139" s="280" t="str">
        <f t="shared" si="15"/>
        <v>3Q14</v>
      </c>
      <c r="G139" s="281">
        <v>41830</v>
      </c>
      <c r="H139" s="280">
        <v>2.2191999999999998</v>
      </c>
    </row>
    <row r="140" spans="2:8">
      <c r="B140" s="280" t="str">
        <f t="shared" si="12"/>
        <v>3Q</v>
      </c>
      <c r="C140" s="280">
        <f t="shared" si="16"/>
        <v>7</v>
      </c>
      <c r="D140" s="280" t="str">
        <f t="shared" si="13"/>
        <v>14</v>
      </c>
      <c r="E140">
        <f t="shared" si="14"/>
        <v>2014</v>
      </c>
      <c r="F140" s="280" t="str">
        <f t="shared" si="15"/>
        <v>3Q14</v>
      </c>
      <c r="G140" s="281">
        <v>41831</v>
      </c>
      <c r="H140" s="280">
        <v>2.2208000000000001</v>
      </c>
    </row>
    <row r="141" spans="2:8">
      <c r="B141" s="280" t="str">
        <f t="shared" si="12"/>
        <v>3Q</v>
      </c>
      <c r="C141" s="280">
        <f t="shared" si="16"/>
        <v>7</v>
      </c>
      <c r="D141" s="280" t="str">
        <f t="shared" si="13"/>
        <v>14</v>
      </c>
      <c r="E141">
        <f t="shared" si="14"/>
        <v>2014</v>
      </c>
      <c r="F141" s="280" t="str">
        <f t="shared" si="15"/>
        <v>3Q14</v>
      </c>
      <c r="G141" s="281">
        <v>41834</v>
      </c>
      <c r="H141" s="280">
        <v>2.2107000000000001</v>
      </c>
    </row>
    <row r="142" spans="2:8">
      <c r="B142" s="280" t="str">
        <f t="shared" si="12"/>
        <v>3Q</v>
      </c>
      <c r="C142" s="280">
        <f t="shared" si="16"/>
        <v>7</v>
      </c>
      <c r="D142" s="280" t="str">
        <f t="shared" si="13"/>
        <v>14</v>
      </c>
      <c r="E142">
        <f t="shared" si="14"/>
        <v>2014</v>
      </c>
      <c r="F142" s="280" t="str">
        <f t="shared" si="15"/>
        <v>3Q14</v>
      </c>
      <c r="G142" s="281">
        <v>41835</v>
      </c>
      <c r="H142" s="280">
        <v>2.2199</v>
      </c>
    </row>
    <row r="143" spans="2:8">
      <c r="B143" s="280" t="str">
        <f t="shared" si="12"/>
        <v>3Q</v>
      </c>
      <c r="C143" s="280">
        <f t="shared" si="16"/>
        <v>7</v>
      </c>
      <c r="D143" s="280" t="str">
        <f t="shared" si="13"/>
        <v>14</v>
      </c>
      <c r="E143">
        <f t="shared" si="14"/>
        <v>2014</v>
      </c>
      <c r="F143" s="280" t="str">
        <f t="shared" si="15"/>
        <v>3Q14</v>
      </c>
      <c r="G143" s="281">
        <v>41836</v>
      </c>
      <c r="H143" s="280">
        <v>2.2238000000000002</v>
      </c>
    </row>
    <row r="144" spans="2:8">
      <c r="B144" s="280" t="str">
        <f t="shared" si="12"/>
        <v>3Q</v>
      </c>
      <c r="C144" s="280">
        <f t="shared" si="16"/>
        <v>7</v>
      </c>
      <c r="D144" s="280" t="str">
        <f t="shared" si="13"/>
        <v>14</v>
      </c>
      <c r="E144">
        <f t="shared" si="14"/>
        <v>2014</v>
      </c>
      <c r="F144" s="280" t="str">
        <f t="shared" si="15"/>
        <v>3Q14</v>
      </c>
      <c r="G144" s="281">
        <v>41837</v>
      </c>
      <c r="H144" s="280">
        <v>2.2582</v>
      </c>
    </row>
    <row r="145" spans="2:8">
      <c r="B145" s="280" t="str">
        <f t="shared" si="12"/>
        <v>3Q</v>
      </c>
      <c r="C145" s="280">
        <f t="shared" si="16"/>
        <v>7</v>
      </c>
      <c r="D145" s="280" t="str">
        <f t="shared" si="13"/>
        <v>14</v>
      </c>
      <c r="E145">
        <f t="shared" si="14"/>
        <v>2014</v>
      </c>
      <c r="F145" s="280" t="str">
        <f t="shared" si="15"/>
        <v>3Q14</v>
      </c>
      <c r="G145" s="281">
        <v>41838</v>
      </c>
      <c r="H145" s="280">
        <v>2.2254999999999998</v>
      </c>
    </row>
    <row r="146" spans="2:8">
      <c r="B146" s="280" t="str">
        <f t="shared" si="12"/>
        <v>3Q</v>
      </c>
      <c r="C146" s="280">
        <f t="shared" si="16"/>
        <v>7</v>
      </c>
      <c r="D146" s="280" t="str">
        <f t="shared" si="13"/>
        <v>14</v>
      </c>
      <c r="E146">
        <f t="shared" si="14"/>
        <v>2014</v>
      </c>
      <c r="F146" s="280" t="str">
        <f t="shared" si="15"/>
        <v>3Q14</v>
      </c>
      <c r="G146" s="281">
        <v>41841</v>
      </c>
      <c r="H146" s="280">
        <v>2.2200000000000002</v>
      </c>
    </row>
    <row r="147" spans="2:8">
      <c r="B147" s="280" t="str">
        <f t="shared" si="12"/>
        <v>3Q</v>
      </c>
      <c r="C147" s="280">
        <f t="shared" si="16"/>
        <v>7</v>
      </c>
      <c r="D147" s="280" t="str">
        <f t="shared" si="13"/>
        <v>14</v>
      </c>
      <c r="E147">
        <f t="shared" si="14"/>
        <v>2014</v>
      </c>
      <c r="F147" s="280" t="str">
        <f t="shared" si="15"/>
        <v>3Q14</v>
      </c>
      <c r="G147" s="281">
        <v>41842</v>
      </c>
      <c r="H147" s="280">
        <v>2.2130000000000001</v>
      </c>
    </row>
    <row r="148" spans="2:8">
      <c r="B148" s="280" t="str">
        <f t="shared" si="12"/>
        <v>3Q</v>
      </c>
      <c r="C148" s="280">
        <f t="shared" si="16"/>
        <v>7</v>
      </c>
      <c r="D148" s="280" t="str">
        <f t="shared" si="13"/>
        <v>14</v>
      </c>
      <c r="E148">
        <f t="shared" si="14"/>
        <v>2014</v>
      </c>
      <c r="F148" s="280" t="str">
        <f t="shared" si="15"/>
        <v>3Q14</v>
      </c>
      <c r="G148" s="281">
        <v>41843</v>
      </c>
      <c r="H148" s="280">
        <v>2.2181999999999999</v>
      </c>
    </row>
    <row r="149" spans="2:8">
      <c r="B149" s="280" t="str">
        <f t="shared" si="12"/>
        <v>3Q</v>
      </c>
      <c r="C149" s="280">
        <f t="shared" si="16"/>
        <v>7</v>
      </c>
      <c r="D149" s="280" t="str">
        <f t="shared" si="13"/>
        <v>14</v>
      </c>
      <c r="E149">
        <f t="shared" si="14"/>
        <v>2014</v>
      </c>
      <c r="F149" s="280" t="str">
        <f t="shared" si="15"/>
        <v>3Q14</v>
      </c>
      <c r="G149" s="281">
        <v>41844</v>
      </c>
      <c r="H149" s="280">
        <v>2.2227999999999999</v>
      </c>
    </row>
    <row r="150" spans="2:8">
      <c r="B150" s="280" t="str">
        <f t="shared" si="12"/>
        <v>3Q</v>
      </c>
      <c r="C150" s="280">
        <f t="shared" si="16"/>
        <v>7</v>
      </c>
      <c r="D150" s="280" t="str">
        <f t="shared" si="13"/>
        <v>14</v>
      </c>
      <c r="E150">
        <f t="shared" si="14"/>
        <v>2014</v>
      </c>
      <c r="F150" s="280" t="str">
        <f t="shared" si="15"/>
        <v>3Q14</v>
      </c>
      <c r="G150" s="281">
        <v>41845</v>
      </c>
      <c r="H150" s="280">
        <v>2.2290000000000001</v>
      </c>
    </row>
    <row r="151" spans="2:8">
      <c r="B151" s="280" t="str">
        <f t="shared" si="12"/>
        <v>3Q</v>
      </c>
      <c r="C151" s="280">
        <f t="shared" si="16"/>
        <v>7</v>
      </c>
      <c r="D151" s="280" t="str">
        <f t="shared" si="13"/>
        <v>14</v>
      </c>
      <c r="E151">
        <f t="shared" si="14"/>
        <v>2014</v>
      </c>
      <c r="F151" s="280" t="str">
        <f t="shared" si="15"/>
        <v>3Q14</v>
      </c>
      <c r="G151" s="281">
        <v>41848</v>
      </c>
      <c r="H151" s="280">
        <v>2.2222</v>
      </c>
    </row>
    <row r="152" spans="2:8">
      <c r="B152" s="280" t="str">
        <f t="shared" si="12"/>
        <v>3Q</v>
      </c>
      <c r="C152" s="280">
        <f t="shared" si="16"/>
        <v>7</v>
      </c>
      <c r="D152" s="280" t="str">
        <f t="shared" si="13"/>
        <v>14</v>
      </c>
      <c r="E152">
        <f t="shared" si="14"/>
        <v>2014</v>
      </c>
      <c r="F152" s="280" t="str">
        <f t="shared" si="15"/>
        <v>3Q14</v>
      </c>
      <c r="G152" s="281">
        <v>41849</v>
      </c>
      <c r="H152" s="280">
        <v>2.2305000000000001</v>
      </c>
    </row>
    <row r="153" spans="2:8">
      <c r="B153" s="280" t="str">
        <f t="shared" si="12"/>
        <v>3Q</v>
      </c>
      <c r="C153" s="280">
        <f t="shared" si="16"/>
        <v>7</v>
      </c>
      <c r="D153" s="280" t="str">
        <f t="shared" si="13"/>
        <v>14</v>
      </c>
      <c r="E153">
        <f t="shared" si="14"/>
        <v>2014</v>
      </c>
      <c r="F153" s="280" t="str">
        <f t="shared" si="15"/>
        <v>3Q14</v>
      </c>
      <c r="G153" s="281">
        <v>41850</v>
      </c>
      <c r="H153" s="280">
        <v>2.2454000000000001</v>
      </c>
    </row>
    <row r="154" spans="2:8">
      <c r="B154" s="280" t="str">
        <f t="shared" si="12"/>
        <v>3Q</v>
      </c>
      <c r="C154" s="280">
        <f t="shared" si="16"/>
        <v>7</v>
      </c>
      <c r="D154" s="280" t="str">
        <f t="shared" si="13"/>
        <v>14</v>
      </c>
      <c r="E154">
        <f t="shared" si="14"/>
        <v>2014</v>
      </c>
      <c r="F154" s="280" t="str">
        <f t="shared" si="15"/>
        <v>3Q14</v>
      </c>
      <c r="G154" s="281">
        <v>41851</v>
      </c>
      <c r="H154" s="280">
        <v>2.2639</v>
      </c>
    </row>
    <row r="155" spans="2:8">
      <c r="B155" s="280" t="str">
        <f t="shared" si="12"/>
        <v>3Q</v>
      </c>
      <c r="C155" s="280">
        <f t="shared" si="16"/>
        <v>8</v>
      </c>
      <c r="D155" s="280" t="str">
        <f t="shared" si="13"/>
        <v>14</v>
      </c>
      <c r="E155">
        <f t="shared" si="14"/>
        <v>2014</v>
      </c>
      <c r="F155" s="280" t="str">
        <f t="shared" si="15"/>
        <v>3Q14</v>
      </c>
      <c r="G155" s="281">
        <v>41852</v>
      </c>
      <c r="H155" s="280">
        <v>2.2574000000000001</v>
      </c>
    </row>
    <row r="156" spans="2:8">
      <c r="B156" s="280" t="str">
        <f t="shared" si="12"/>
        <v>3Q</v>
      </c>
      <c r="C156" s="280">
        <f t="shared" si="16"/>
        <v>8</v>
      </c>
      <c r="D156" s="280" t="str">
        <f t="shared" si="13"/>
        <v>14</v>
      </c>
      <c r="E156">
        <f t="shared" si="14"/>
        <v>2014</v>
      </c>
      <c r="F156" s="280" t="str">
        <f t="shared" si="15"/>
        <v>3Q14</v>
      </c>
      <c r="G156" s="281">
        <v>41855</v>
      </c>
      <c r="H156" s="280">
        <v>2.2584</v>
      </c>
    </row>
    <row r="157" spans="2:8">
      <c r="B157" s="280" t="str">
        <f t="shared" si="12"/>
        <v>3Q</v>
      </c>
      <c r="C157" s="280">
        <f t="shared" si="16"/>
        <v>8</v>
      </c>
      <c r="D157" s="280" t="str">
        <f t="shared" si="13"/>
        <v>14</v>
      </c>
      <c r="E157">
        <f t="shared" si="14"/>
        <v>2014</v>
      </c>
      <c r="F157" s="280" t="str">
        <f t="shared" si="15"/>
        <v>3Q14</v>
      </c>
      <c r="G157" s="281">
        <v>41856</v>
      </c>
      <c r="H157" s="280">
        <v>2.2818000000000001</v>
      </c>
    </row>
    <row r="158" spans="2:8">
      <c r="B158" s="280" t="str">
        <f t="shared" si="12"/>
        <v>3Q</v>
      </c>
      <c r="C158" s="280">
        <f t="shared" si="16"/>
        <v>8</v>
      </c>
      <c r="D158" s="280" t="str">
        <f t="shared" si="13"/>
        <v>14</v>
      </c>
      <c r="E158">
        <f t="shared" si="14"/>
        <v>2014</v>
      </c>
      <c r="F158" s="280" t="str">
        <f t="shared" si="15"/>
        <v>3Q14</v>
      </c>
      <c r="G158" s="281">
        <v>41857</v>
      </c>
      <c r="H158" s="280">
        <v>2.2738</v>
      </c>
    </row>
    <row r="159" spans="2:8">
      <c r="B159" s="280" t="str">
        <f t="shared" si="12"/>
        <v>3Q</v>
      </c>
      <c r="C159" s="280">
        <f t="shared" si="16"/>
        <v>8</v>
      </c>
      <c r="D159" s="280" t="str">
        <f t="shared" si="13"/>
        <v>14</v>
      </c>
      <c r="E159">
        <f t="shared" si="14"/>
        <v>2014</v>
      </c>
      <c r="F159" s="280" t="str">
        <f t="shared" si="15"/>
        <v>3Q14</v>
      </c>
      <c r="G159" s="281">
        <v>41858</v>
      </c>
      <c r="H159" s="280">
        <v>2.2957000000000001</v>
      </c>
    </row>
    <row r="160" spans="2:8">
      <c r="B160" s="280" t="str">
        <f t="shared" si="12"/>
        <v>3Q</v>
      </c>
      <c r="C160" s="280">
        <f t="shared" si="16"/>
        <v>8</v>
      </c>
      <c r="D160" s="280" t="str">
        <f t="shared" si="13"/>
        <v>14</v>
      </c>
      <c r="E160">
        <f t="shared" si="14"/>
        <v>2014</v>
      </c>
      <c r="F160" s="280" t="str">
        <f t="shared" si="15"/>
        <v>3Q14</v>
      </c>
      <c r="G160" s="281">
        <v>41859</v>
      </c>
      <c r="H160" s="280">
        <v>2.2812000000000001</v>
      </c>
    </row>
    <row r="161" spans="2:8">
      <c r="B161" s="280" t="str">
        <f t="shared" si="12"/>
        <v>3Q</v>
      </c>
      <c r="C161" s="280">
        <f t="shared" si="16"/>
        <v>8</v>
      </c>
      <c r="D161" s="280" t="str">
        <f t="shared" si="13"/>
        <v>14</v>
      </c>
      <c r="E161">
        <f t="shared" si="14"/>
        <v>2014</v>
      </c>
      <c r="F161" s="280" t="str">
        <f t="shared" si="15"/>
        <v>3Q14</v>
      </c>
      <c r="G161" s="281">
        <v>41862</v>
      </c>
      <c r="H161" s="280">
        <v>2.2755000000000001</v>
      </c>
    </row>
    <row r="162" spans="2:8">
      <c r="B162" s="280" t="str">
        <f t="shared" si="12"/>
        <v>3Q</v>
      </c>
      <c r="C162" s="280">
        <f t="shared" si="16"/>
        <v>8</v>
      </c>
      <c r="D162" s="280" t="str">
        <f t="shared" si="13"/>
        <v>14</v>
      </c>
      <c r="E162">
        <f t="shared" si="14"/>
        <v>2014</v>
      </c>
      <c r="F162" s="280" t="str">
        <f t="shared" si="15"/>
        <v>3Q14</v>
      </c>
      <c r="G162" s="281">
        <v>41863</v>
      </c>
      <c r="H162" s="280">
        <v>2.2766999999999999</v>
      </c>
    </row>
    <row r="163" spans="2:8">
      <c r="B163" s="280" t="str">
        <f t="shared" si="12"/>
        <v>3Q</v>
      </c>
      <c r="C163" s="280">
        <f t="shared" si="16"/>
        <v>8</v>
      </c>
      <c r="D163" s="280" t="str">
        <f t="shared" si="13"/>
        <v>14</v>
      </c>
      <c r="E163">
        <f t="shared" si="14"/>
        <v>2014</v>
      </c>
      <c r="F163" s="280" t="str">
        <f t="shared" si="15"/>
        <v>3Q14</v>
      </c>
      <c r="G163" s="281">
        <v>41864</v>
      </c>
      <c r="H163" s="280">
        <v>2.2803</v>
      </c>
    </row>
    <row r="164" spans="2:8">
      <c r="B164" s="280" t="str">
        <f t="shared" si="12"/>
        <v>3Q</v>
      </c>
      <c r="C164" s="280">
        <f t="shared" si="16"/>
        <v>8</v>
      </c>
      <c r="D164" s="280" t="str">
        <f t="shared" si="13"/>
        <v>14</v>
      </c>
      <c r="E164">
        <f t="shared" si="14"/>
        <v>2014</v>
      </c>
      <c r="F164" s="280" t="str">
        <f t="shared" si="15"/>
        <v>3Q14</v>
      </c>
      <c r="G164" s="281">
        <v>41865</v>
      </c>
      <c r="H164" s="280">
        <v>2.2665999999999999</v>
      </c>
    </row>
    <row r="165" spans="2:8">
      <c r="B165" s="280" t="str">
        <f t="shared" si="12"/>
        <v>3Q</v>
      </c>
      <c r="C165" s="280">
        <f t="shared" si="16"/>
        <v>8</v>
      </c>
      <c r="D165" s="280" t="str">
        <f t="shared" si="13"/>
        <v>14</v>
      </c>
      <c r="E165">
        <f t="shared" si="14"/>
        <v>2014</v>
      </c>
      <c r="F165" s="280" t="str">
        <f t="shared" si="15"/>
        <v>3Q14</v>
      </c>
      <c r="G165" s="281">
        <v>41866</v>
      </c>
      <c r="H165" s="280">
        <v>2.2597999999999998</v>
      </c>
    </row>
    <row r="166" spans="2:8">
      <c r="B166" s="280" t="str">
        <f t="shared" si="12"/>
        <v>3Q</v>
      </c>
      <c r="C166" s="280">
        <f t="shared" si="16"/>
        <v>8</v>
      </c>
      <c r="D166" s="280" t="str">
        <f t="shared" si="13"/>
        <v>14</v>
      </c>
      <c r="E166">
        <f t="shared" si="14"/>
        <v>2014</v>
      </c>
      <c r="F166" s="280" t="str">
        <f t="shared" si="15"/>
        <v>3Q14</v>
      </c>
      <c r="G166" s="281">
        <v>41869</v>
      </c>
      <c r="H166" s="280">
        <v>2.2576000000000001</v>
      </c>
    </row>
    <row r="167" spans="2:8">
      <c r="B167" s="280" t="str">
        <f t="shared" si="12"/>
        <v>3Q</v>
      </c>
      <c r="C167" s="280">
        <f t="shared" si="16"/>
        <v>8</v>
      </c>
      <c r="D167" s="280" t="str">
        <f t="shared" si="13"/>
        <v>14</v>
      </c>
      <c r="E167">
        <f t="shared" si="14"/>
        <v>2014</v>
      </c>
      <c r="F167" s="280" t="str">
        <f t="shared" si="15"/>
        <v>3Q14</v>
      </c>
      <c r="G167" s="281">
        <v>41870</v>
      </c>
      <c r="H167" s="280">
        <v>2.2467000000000001</v>
      </c>
    </row>
    <row r="168" spans="2:8">
      <c r="B168" s="280" t="str">
        <f t="shared" si="12"/>
        <v>3Q</v>
      </c>
      <c r="C168" s="280">
        <f t="shared" si="16"/>
        <v>8</v>
      </c>
      <c r="D168" s="280" t="str">
        <f t="shared" si="13"/>
        <v>14</v>
      </c>
      <c r="E168">
        <f t="shared" si="14"/>
        <v>2014</v>
      </c>
      <c r="F168" s="280" t="str">
        <f t="shared" si="15"/>
        <v>3Q14</v>
      </c>
      <c r="G168" s="281">
        <v>41871</v>
      </c>
      <c r="H168" s="280">
        <v>2.2623000000000002</v>
      </c>
    </row>
    <row r="169" spans="2:8">
      <c r="B169" s="280" t="str">
        <f t="shared" si="12"/>
        <v>3Q</v>
      </c>
      <c r="C169" s="280">
        <f t="shared" si="16"/>
        <v>8</v>
      </c>
      <c r="D169" s="280" t="str">
        <f t="shared" si="13"/>
        <v>14</v>
      </c>
      <c r="E169">
        <f t="shared" si="14"/>
        <v>2014</v>
      </c>
      <c r="F169" s="280" t="str">
        <f t="shared" si="15"/>
        <v>3Q14</v>
      </c>
      <c r="G169" s="281">
        <v>41872</v>
      </c>
      <c r="H169" s="280">
        <v>2.2686999999999999</v>
      </c>
    </row>
    <row r="170" spans="2:8">
      <c r="B170" s="280" t="str">
        <f t="shared" si="12"/>
        <v>3Q</v>
      </c>
      <c r="C170" s="280">
        <f t="shared" si="16"/>
        <v>8</v>
      </c>
      <c r="D170" s="280" t="str">
        <f t="shared" si="13"/>
        <v>14</v>
      </c>
      <c r="E170">
        <f t="shared" si="14"/>
        <v>2014</v>
      </c>
      <c r="F170" s="280" t="str">
        <f t="shared" si="15"/>
        <v>3Q14</v>
      </c>
      <c r="G170" s="281">
        <v>41873</v>
      </c>
      <c r="H170" s="280">
        <v>2.2778</v>
      </c>
    </row>
    <row r="171" spans="2:8">
      <c r="B171" s="280" t="str">
        <f t="shared" si="12"/>
        <v>3Q</v>
      </c>
      <c r="C171" s="280">
        <f t="shared" si="16"/>
        <v>8</v>
      </c>
      <c r="D171" s="280" t="str">
        <f t="shared" si="13"/>
        <v>14</v>
      </c>
      <c r="E171">
        <f t="shared" si="14"/>
        <v>2014</v>
      </c>
      <c r="F171" s="280" t="str">
        <f t="shared" si="15"/>
        <v>3Q14</v>
      </c>
      <c r="G171" s="281">
        <v>41876</v>
      </c>
      <c r="H171" s="280">
        <v>2.2883</v>
      </c>
    </row>
    <row r="172" spans="2:8">
      <c r="B172" s="280" t="str">
        <f t="shared" si="12"/>
        <v>3Q</v>
      </c>
      <c r="C172" s="280">
        <f t="shared" si="16"/>
        <v>8</v>
      </c>
      <c r="D172" s="280" t="str">
        <f t="shared" si="13"/>
        <v>14</v>
      </c>
      <c r="E172">
        <f t="shared" si="14"/>
        <v>2014</v>
      </c>
      <c r="F172" s="280" t="str">
        <f t="shared" si="15"/>
        <v>3Q14</v>
      </c>
      <c r="G172" s="281">
        <v>41877</v>
      </c>
      <c r="H172" s="280">
        <v>2.2618</v>
      </c>
    </row>
    <row r="173" spans="2:8">
      <c r="B173" s="280" t="str">
        <f t="shared" si="12"/>
        <v>3Q</v>
      </c>
      <c r="C173" s="280">
        <f t="shared" si="16"/>
        <v>8</v>
      </c>
      <c r="D173" s="280" t="str">
        <f t="shared" si="13"/>
        <v>14</v>
      </c>
      <c r="E173">
        <f t="shared" si="14"/>
        <v>2014</v>
      </c>
      <c r="F173" s="280" t="str">
        <f t="shared" si="15"/>
        <v>3Q14</v>
      </c>
      <c r="G173" s="281">
        <v>41878</v>
      </c>
      <c r="H173" s="280">
        <v>2.2471000000000001</v>
      </c>
    </row>
    <row r="174" spans="2:8">
      <c r="B174" s="280" t="str">
        <f t="shared" si="12"/>
        <v>3Q</v>
      </c>
      <c r="C174" s="280">
        <f t="shared" si="16"/>
        <v>8</v>
      </c>
      <c r="D174" s="280" t="str">
        <f t="shared" si="13"/>
        <v>14</v>
      </c>
      <c r="E174">
        <f t="shared" si="14"/>
        <v>2014</v>
      </c>
      <c r="F174" s="280" t="str">
        <f t="shared" si="15"/>
        <v>3Q14</v>
      </c>
      <c r="G174" s="281">
        <v>41879</v>
      </c>
      <c r="H174" s="280">
        <v>2.2414999999999998</v>
      </c>
    </row>
    <row r="175" spans="2:8">
      <c r="B175" s="280" t="str">
        <f t="shared" si="12"/>
        <v>3Q</v>
      </c>
      <c r="C175" s="280">
        <f t="shared" si="16"/>
        <v>8</v>
      </c>
      <c r="D175" s="280" t="str">
        <f t="shared" si="13"/>
        <v>14</v>
      </c>
      <c r="E175">
        <f t="shared" si="14"/>
        <v>2014</v>
      </c>
      <c r="F175" s="280" t="str">
        <f t="shared" si="15"/>
        <v>3Q14</v>
      </c>
      <c r="G175" s="281">
        <v>41880</v>
      </c>
      <c r="H175" s="280">
        <v>2.2360000000000002</v>
      </c>
    </row>
    <row r="176" spans="2:8">
      <c r="B176" s="280" t="str">
        <f t="shared" si="12"/>
        <v>3Q</v>
      </c>
      <c r="C176" s="280">
        <f t="shared" si="16"/>
        <v>9</v>
      </c>
      <c r="D176" s="280" t="str">
        <f t="shared" si="13"/>
        <v>14</v>
      </c>
      <c r="E176">
        <f t="shared" si="14"/>
        <v>2014</v>
      </c>
      <c r="F176" s="280" t="str">
        <f t="shared" si="15"/>
        <v>3Q14</v>
      </c>
      <c r="G176" s="281">
        <v>41883</v>
      </c>
      <c r="H176" s="280">
        <v>2.2458</v>
      </c>
    </row>
    <row r="177" spans="2:8">
      <c r="B177" s="280" t="str">
        <f t="shared" si="12"/>
        <v>3Q</v>
      </c>
      <c r="C177" s="280">
        <f t="shared" si="16"/>
        <v>9</v>
      </c>
      <c r="D177" s="280" t="str">
        <f t="shared" si="13"/>
        <v>14</v>
      </c>
      <c r="E177">
        <f t="shared" si="14"/>
        <v>2014</v>
      </c>
      <c r="F177" s="280" t="str">
        <f t="shared" si="15"/>
        <v>3Q14</v>
      </c>
      <c r="G177" s="281">
        <v>41884</v>
      </c>
      <c r="H177" s="280">
        <v>2.2435</v>
      </c>
    </row>
    <row r="178" spans="2:8">
      <c r="B178" s="280" t="str">
        <f t="shared" si="12"/>
        <v>3Q</v>
      </c>
      <c r="C178" s="280">
        <f t="shared" si="16"/>
        <v>9</v>
      </c>
      <c r="D178" s="280" t="str">
        <f t="shared" si="13"/>
        <v>14</v>
      </c>
      <c r="E178">
        <f t="shared" si="14"/>
        <v>2014</v>
      </c>
      <c r="F178" s="280" t="str">
        <f t="shared" si="15"/>
        <v>3Q14</v>
      </c>
      <c r="G178" s="281">
        <v>41885</v>
      </c>
      <c r="H178" s="280">
        <v>2.2370000000000001</v>
      </c>
    </row>
    <row r="179" spans="2:8">
      <c r="B179" s="280" t="str">
        <f t="shared" si="12"/>
        <v>3Q</v>
      </c>
      <c r="C179" s="280">
        <f t="shared" si="16"/>
        <v>9</v>
      </c>
      <c r="D179" s="280" t="str">
        <f t="shared" si="13"/>
        <v>14</v>
      </c>
      <c r="E179">
        <f t="shared" si="14"/>
        <v>2014</v>
      </c>
      <c r="F179" s="280" t="str">
        <f t="shared" si="15"/>
        <v>3Q14</v>
      </c>
      <c r="G179" s="281">
        <v>41886</v>
      </c>
      <c r="H179" s="280">
        <v>2.2431000000000001</v>
      </c>
    </row>
    <row r="180" spans="2:8">
      <c r="B180" s="280" t="str">
        <f t="shared" si="12"/>
        <v>3Q</v>
      </c>
      <c r="C180" s="280">
        <f t="shared" si="16"/>
        <v>9</v>
      </c>
      <c r="D180" s="280" t="str">
        <f t="shared" si="13"/>
        <v>14</v>
      </c>
      <c r="E180">
        <f t="shared" si="14"/>
        <v>2014</v>
      </c>
      <c r="F180" s="280" t="str">
        <f t="shared" si="15"/>
        <v>3Q14</v>
      </c>
      <c r="G180" s="281">
        <v>41887</v>
      </c>
      <c r="H180" s="280">
        <v>2.2404999999999999</v>
      </c>
    </row>
    <row r="181" spans="2:8">
      <c r="B181" s="280" t="str">
        <f t="shared" si="12"/>
        <v>3Q</v>
      </c>
      <c r="C181" s="280">
        <f t="shared" si="16"/>
        <v>9</v>
      </c>
      <c r="D181" s="280" t="str">
        <f t="shared" si="13"/>
        <v>14</v>
      </c>
      <c r="E181">
        <f t="shared" si="14"/>
        <v>2014</v>
      </c>
      <c r="F181" s="280" t="str">
        <f t="shared" si="15"/>
        <v>3Q14</v>
      </c>
      <c r="G181" s="281">
        <v>41890</v>
      </c>
      <c r="H181" s="280">
        <v>2.2677</v>
      </c>
    </row>
    <row r="182" spans="2:8">
      <c r="B182" s="280" t="str">
        <f t="shared" si="12"/>
        <v>3Q</v>
      </c>
      <c r="C182" s="280">
        <f t="shared" si="16"/>
        <v>9</v>
      </c>
      <c r="D182" s="280" t="str">
        <f t="shared" si="13"/>
        <v>14</v>
      </c>
      <c r="E182">
        <f t="shared" si="14"/>
        <v>2014</v>
      </c>
      <c r="F182" s="280" t="str">
        <f t="shared" si="15"/>
        <v>3Q14</v>
      </c>
      <c r="G182" s="281">
        <v>41891</v>
      </c>
      <c r="H182" s="280">
        <v>2.2867999999999999</v>
      </c>
    </row>
    <row r="183" spans="2:8">
      <c r="B183" s="280" t="str">
        <f t="shared" si="12"/>
        <v>3Q</v>
      </c>
      <c r="C183" s="280">
        <f t="shared" si="16"/>
        <v>9</v>
      </c>
      <c r="D183" s="280" t="str">
        <f t="shared" si="13"/>
        <v>14</v>
      </c>
      <c r="E183">
        <f t="shared" si="14"/>
        <v>2014</v>
      </c>
      <c r="F183" s="280" t="str">
        <f t="shared" si="15"/>
        <v>3Q14</v>
      </c>
      <c r="G183" s="281">
        <v>41892</v>
      </c>
      <c r="H183" s="280">
        <v>2.2885</v>
      </c>
    </row>
    <row r="184" spans="2:8">
      <c r="B184" s="280" t="str">
        <f t="shared" si="12"/>
        <v>3Q</v>
      </c>
      <c r="C184" s="280">
        <f t="shared" si="16"/>
        <v>9</v>
      </c>
      <c r="D184" s="280" t="str">
        <f t="shared" si="13"/>
        <v>14</v>
      </c>
      <c r="E184">
        <f t="shared" si="14"/>
        <v>2014</v>
      </c>
      <c r="F184" s="280" t="str">
        <f t="shared" si="15"/>
        <v>3Q14</v>
      </c>
      <c r="G184" s="281">
        <v>41893</v>
      </c>
      <c r="H184" s="280">
        <v>2.298</v>
      </c>
    </row>
    <row r="185" spans="2:8">
      <c r="B185" s="280" t="str">
        <f t="shared" si="12"/>
        <v>3Q</v>
      </c>
      <c r="C185" s="280">
        <f t="shared" si="16"/>
        <v>9</v>
      </c>
      <c r="D185" s="280" t="str">
        <f t="shared" si="13"/>
        <v>14</v>
      </c>
      <c r="E185">
        <f t="shared" si="14"/>
        <v>2014</v>
      </c>
      <c r="F185" s="280" t="str">
        <f t="shared" si="15"/>
        <v>3Q14</v>
      </c>
      <c r="G185" s="281">
        <v>41894</v>
      </c>
      <c r="H185" s="280">
        <v>2.3391999999999999</v>
      </c>
    </row>
    <row r="186" spans="2:8">
      <c r="B186" s="280" t="str">
        <f t="shared" si="12"/>
        <v>3Q</v>
      </c>
      <c r="C186" s="280">
        <f t="shared" si="16"/>
        <v>9</v>
      </c>
      <c r="D186" s="280" t="str">
        <f t="shared" si="13"/>
        <v>14</v>
      </c>
      <c r="E186">
        <f t="shared" si="14"/>
        <v>2014</v>
      </c>
      <c r="F186" s="280" t="str">
        <f t="shared" si="15"/>
        <v>3Q14</v>
      </c>
      <c r="G186" s="281">
        <v>41897</v>
      </c>
      <c r="H186" s="280">
        <v>2.3426999999999998</v>
      </c>
    </row>
    <row r="187" spans="2:8">
      <c r="B187" s="280" t="str">
        <f t="shared" si="12"/>
        <v>3Q</v>
      </c>
      <c r="C187" s="280">
        <f t="shared" si="16"/>
        <v>9</v>
      </c>
      <c r="D187" s="280" t="str">
        <f t="shared" si="13"/>
        <v>14</v>
      </c>
      <c r="E187">
        <f t="shared" si="14"/>
        <v>2014</v>
      </c>
      <c r="F187" s="280" t="str">
        <f t="shared" si="15"/>
        <v>3Q14</v>
      </c>
      <c r="G187" s="281">
        <v>41898</v>
      </c>
      <c r="H187" s="280">
        <v>2.3325</v>
      </c>
    </row>
    <row r="188" spans="2:8">
      <c r="B188" s="280" t="str">
        <f t="shared" si="12"/>
        <v>3Q</v>
      </c>
      <c r="C188" s="280">
        <f t="shared" si="16"/>
        <v>9</v>
      </c>
      <c r="D188" s="280" t="str">
        <f t="shared" si="13"/>
        <v>14</v>
      </c>
      <c r="E188">
        <f t="shared" si="14"/>
        <v>2014</v>
      </c>
      <c r="F188" s="280" t="str">
        <f t="shared" si="15"/>
        <v>3Q14</v>
      </c>
      <c r="G188" s="281">
        <v>41899</v>
      </c>
      <c r="H188" s="280">
        <v>2.3582999999999998</v>
      </c>
    </row>
    <row r="189" spans="2:8">
      <c r="B189" s="280" t="str">
        <f t="shared" si="12"/>
        <v>3Q</v>
      </c>
      <c r="C189" s="280">
        <f t="shared" si="16"/>
        <v>9</v>
      </c>
      <c r="D189" s="280" t="str">
        <f t="shared" si="13"/>
        <v>14</v>
      </c>
      <c r="E189">
        <f t="shared" si="14"/>
        <v>2014</v>
      </c>
      <c r="F189" s="280" t="str">
        <f t="shared" si="15"/>
        <v>3Q14</v>
      </c>
      <c r="G189" s="281">
        <v>41900</v>
      </c>
      <c r="H189" s="280">
        <v>2.3645999999999998</v>
      </c>
    </row>
    <row r="190" spans="2:8">
      <c r="B190" s="280" t="str">
        <f t="shared" si="12"/>
        <v>3Q</v>
      </c>
      <c r="C190" s="280">
        <f t="shared" si="16"/>
        <v>9</v>
      </c>
      <c r="D190" s="280" t="str">
        <f t="shared" si="13"/>
        <v>14</v>
      </c>
      <c r="E190">
        <f t="shared" si="14"/>
        <v>2014</v>
      </c>
      <c r="F190" s="280" t="str">
        <f t="shared" si="15"/>
        <v>3Q14</v>
      </c>
      <c r="G190" s="281">
        <v>41901</v>
      </c>
      <c r="H190" s="280">
        <v>2.3681999999999999</v>
      </c>
    </row>
    <row r="191" spans="2:8">
      <c r="B191" s="280" t="str">
        <f t="shared" si="12"/>
        <v>3Q</v>
      </c>
      <c r="C191" s="280">
        <f t="shared" si="16"/>
        <v>9</v>
      </c>
      <c r="D191" s="280" t="str">
        <f t="shared" si="13"/>
        <v>14</v>
      </c>
      <c r="E191">
        <f t="shared" si="14"/>
        <v>2014</v>
      </c>
      <c r="F191" s="280" t="str">
        <f t="shared" si="15"/>
        <v>3Q14</v>
      </c>
      <c r="G191" s="281">
        <v>41904</v>
      </c>
      <c r="H191" s="280">
        <v>2.3984000000000001</v>
      </c>
    </row>
    <row r="192" spans="2:8">
      <c r="B192" s="280" t="str">
        <f t="shared" si="12"/>
        <v>3Q</v>
      </c>
      <c r="C192" s="280">
        <f t="shared" si="16"/>
        <v>9</v>
      </c>
      <c r="D192" s="280" t="str">
        <f t="shared" si="13"/>
        <v>14</v>
      </c>
      <c r="E192">
        <f t="shared" si="14"/>
        <v>2014</v>
      </c>
      <c r="F192" s="280" t="str">
        <f t="shared" si="15"/>
        <v>3Q14</v>
      </c>
      <c r="G192" s="281">
        <v>41905</v>
      </c>
      <c r="H192" s="280">
        <v>2.4117999999999999</v>
      </c>
    </row>
    <row r="193" spans="2:8">
      <c r="B193" s="280" t="str">
        <f t="shared" si="12"/>
        <v>3Q</v>
      </c>
      <c r="C193" s="280">
        <f t="shared" si="16"/>
        <v>9</v>
      </c>
      <c r="D193" s="280" t="str">
        <f t="shared" si="13"/>
        <v>14</v>
      </c>
      <c r="E193">
        <f t="shared" si="14"/>
        <v>2014</v>
      </c>
      <c r="F193" s="280" t="str">
        <f t="shared" si="15"/>
        <v>3Q14</v>
      </c>
      <c r="G193" s="281">
        <v>41906</v>
      </c>
      <c r="H193" s="280">
        <v>2.3835999999999999</v>
      </c>
    </row>
    <row r="194" spans="2:8">
      <c r="B194" s="280" t="str">
        <f t="shared" si="12"/>
        <v>3Q</v>
      </c>
      <c r="C194" s="280">
        <f t="shared" si="16"/>
        <v>9</v>
      </c>
      <c r="D194" s="280" t="str">
        <f t="shared" si="13"/>
        <v>14</v>
      </c>
      <c r="E194">
        <f t="shared" si="14"/>
        <v>2014</v>
      </c>
      <c r="F194" s="280" t="str">
        <f t="shared" si="15"/>
        <v>3Q14</v>
      </c>
      <c r="G194" s="281">
        <v>41907</v>
      </c>
      <c r="H194" s="280">
        <v>2.4283000000000001</v>
      </c>
    </row>
    <row r="195" spans="2:8">
      <c r="B195" s="280" t="str">
        <f t="shared" ref="B195:B258" si="17">VLOOKUP(C195,$N$3:$O$14,2,0)</f>
        <v>3Q</v>
      </c>
      <c r="C195" s="280">
        <f t="shared" si="16"/>
        <v>9</v>
      </c>
      <c r="D195" s="280" t="str">
        <f t="shared" ref="D195:D258" si="18">RIGHT(E195,2)</f>
        <v>14</v>
      </c>
      <c r="E195">
        <f t="shared" ref="E195:E258" si="19">YEAR(G195)</f>
        <v>2014</v>
      </c>
      <c r="F195" s="280" t="str">
        <f t="shared" ref="F195:F258" si="20">+B195&amp;D195</f>
        <v>3Q14</v>
      </c>
      <c r="G195" s="281">
        <v>41908</v>
      </c>
      <c r="H195" s="280">
        <v>2.42</v>
      </c>
    </row>
    <row r="196" spans="2:8">
      <c r="B196" s="280" t="str">
        <f t="shared" si="17"/>
        <v>3Q</v>
      </c>
      <c r="C196" s="280">
        <f t="shared" ref="C196:C259" si="21">MONTH(G196)</f>
        <v>9</v>
      </c>
      <c r="D196" s="280" t="str">
        <f t="shared" si="18"/>
        <v>14</v>
      </c>
      <c r="E196">
        <f t="shared" si="19"/>
        <v>2014</v>
      </c>
      <c r="F196" s="280" t="str">
        <f t="shared" si="20"/>
        <v>3Q14</v>
      </c>
      <c r="G196" s="281">
        <v>41911</v>
      </c>
      <c r="H196" s="280">
        <v>2.4470000000000001</v>
      </c>
    </row>
    <row r="197" spans="2:8">
      <c r="B197" s="280" t="str">
        <f t="shared" si="17"/>
        <v>3Q</v>
      </c>
      <c r="C197" s="280">
        <f t="shared" si="21"/>
        <v>9</v>
      </c>
      <c r="D197" s="280" t="str">
        <f t="shared" si="18"/>
        <v>14</v>
      </c>
      <c r="E197">
        <f t="shared" si="19"/>
        <v>2014</v>
      </c>
      <c r="F197" s="280" t="str">
        <f t="shared" si="20"/>
        <v>3Q14</v>
      </c>
      <c r="G197" s="281">
        <v>41912</v>
      </c>
      <c r="H197" s="280">
        <v>2.4462000000000002</v>
      </c>
    </row>
    <row r="198" spans="2:8">
      <c r="B198" s="280" t="str">
        <f t="shared" si="17"/>
        <v>4Q</v>
      </c>
      <c r="C198" s="280">
        <f t="shared" si="21"/>
        <v>10</v>
      </c>
      <c r="D198" s="280" t="str">
        <f t="shared" si="18"/>
        <v>14</v>
      </c>
      <c r="E198">
        <f t="shared" si="19"/>
        <v>2014</v>
      </c>
      <c r="F198" s="280" t="str">
        <f t="shared" si="20"/>
        <v>4Q14</v>
      </c>
      <c r="G198" s="281">
        <v>41913</v>
      </c>
      <c r="H198" s="280">
        <v>2.4815</v>
      </c>
    </row>
    <row r="199" spans="2:8">
      <c r="B199" s="280" t="str">
        <f t="shared" si="17"/>
        <v>4Q</v>
      </c>
      <c r="C199" s="280">
        <f t="shared" si="21"/>
        <v>10</v>
      </c>
      <c r="D199" s="280" t="str">
        <f t="shared" si="18"/>
        <v>14</v>
      </c>
      <c r="E199">
        <f t="shared" si="19"/>
        <v>2014</v>
      </c>
      <c r="F199" s="280" t="str">
        <f t="shared" si="20"/>
        <v>4Q14</v>
      </c>
      <c r="G199" s="281">
        <v>41914</v>
      </c>
      <c r="H199" s="280">
        <v>2.4952000000000001</v>
      </c>
    </row>
    <row r="200" spans="2:8">
      <c r="B200" s="280" t="str">
        <f t="shared" si="17"/>
        <v>4Q</v>
      </c>
      <c r="C200" s="280">
        <f t="shared" si="21"/>
        <v>10</v>
      </c>
      <c r="D200" s="280" t="str">
        <f t="shared" si="18"/>
        <v>14</v>
      </c>
      <c r="E200">
        <f t="shared" si="19"/>
        <v>2014</v>
      </c>
      <c r="F200" s="280" t="str">
        <f t="shared" si="20"/>
        <v>4Q14</v>
      </c>
      <c r="G200" s="281">
        <v>41915</v>
      </c>
      <c r="H200" s="280">
        <v>2.4588000000000001</v>
      </c>
    </row>
    <row r="201" spans="2:8">
      <c r="B201" s="280" t="str">
        <f t="shared" si="17"/>
        <v>4Q</v>
      </c>
      <c r="C201" s="280">
        <f t="shared" si="21"/>
        <v>10</v>
      </c>
      <c r="D201" s="280" t="str">
        <f t="shared" si="18"/>
        <v>14</v>
      </c>
      <c r="E201">
        <f t="shared" si="19"/>
        <v>2014</v>
      </c>
      <c r="F201" s="280" t="str">
        <f t="shared" si="20"/>
        <v>4Q14</v>
      </c>
      <c r="G201" s="281">
        <v>41918</v>
      </c>
      <c r="H201" s="280">
        <v>2.4238</v>
      </c>
    </row>
    <row r="202" spans="2:8">
      <c r="B202" s="280" t="str">
        <f t="shared" si="17"/>
        <v>4Q</v>
      </c>
      <c r="C202" s="280">
        <f t="shared" si="21"/>
        <v>10</v>
      </c>
      <c r="D202" s="280" t="str">
        <f t="shared" si="18"/>
        <v>14</v>
      </c>
      <c r="E202">
        <f t="shared" si="19"/>
        <v>2014</v>
      </c>
      <c r="F202" s="280" t="str">
        <f t="shared" si="20"/>
        <v>4Q14</v>
      </c>
      <c r="G202" s="281">
        <v>41919</v>
      </c>
      <c r="H202" s="280">
        <v>2.3961000000000001</v>
      </c>
    </row>
    <row r="203" spans="2:8">
      <c r="B203" s="280" t="str">
        <f t="shared" si="17"/>
        <v>4Q</v>
      </c>
      <c r="C203" s="280">
        <f t="shared" si="21"/>
        <v>10</v>
      </c>
      <c r="D203" s="280" t="str">
        <f t="shared" si="18"/>
        <v>14</v>
      </c>
      <c r="E203">
        <f t="shared" si="19"/>
        <v>2014</v>
      </c>
      <c r="F203" s="280" t="str">
        <f t="shared" si="20"/>
        <v>4Q14</v>
      </c>
      <c r="G203" s="281">
        <v>41920</v>
      </c>
      <c r="H203" s="280">
        <v>2.3769</v>
      </c>
    </row>
    <row r="204" spans="2:8">
      <c r="B204" s="280" t="str">
        <f t="shared" si="17"/>
        <v>4Q</v>
      </c>
      <c r="C204" s="280">
        <f t="shared" si="21"/>
        <v>10</v>
      </c>
      <c r="D204" s="280" t="str">
        <f t="shared" si="18"/>
        <v>14</v>
      </c>
      <c r="E204">
        <f t="shared" si="19"/>
        <v>2014</v>
      </c>
      <c r="F204" s="280" t="str">
        <f t="shared" si="20"/>
        <v>4Q14</v>
      </c>
      <c r="G204" s="281">
        <v>41921</v>
      </c>
      <c r="H204" s="280">
        <v>2.3982000000000001</v>
      </c>
    </row>
    <row r="205" spans="2:8">
      <c r="B205" s="280" t="str">
        <f t="shared" si="17"/>
        <v>4Q</v>
      </c>
      <c r="C205" s="280">
        <f t="shared" si="21"/>
        <v>10</v>
      </c>
      <c r="D205" s="280" t="str">
        <f t="shared" si="18"/>
        <v>14</v>
      </c>
      <c r="E205">
        <f t="shared" si="19"/>
        <v>2014</v>
      </c>
      <c r="F205" s="280" t="str">
        <f t="shared" si="20"/>
        <v>4Q14</v>
      </c>
      <c r="G205" s="281">
        <v>41922</v>
      </c>
      <c r="H205" s="280">
        <v>2.4295</v>
      </c>
    </row>
    <row r="206" spans="2:8">
      <c r="B206" s="280" t="str">
        <f t="shared" si="17"/>
        <v>4Q</v>
      </c>
      <c r="C206" s="280">
        <f t="shared" si="21"/>
        <v>10</v>
      </c>
      <c r="D206" s="280" t="str">
        <f t="shared" si="18"/>
        <v>14</v>
      </c>
      <c r="E206">
        <f t="shared" si="19"/>
        <v>2014</v>
      </c>
      <c r="F206" s="280" t="str">
        <f t="shared" si="20"/>
        <v>4Q14</v>
      </c>
      <c r="G206" s="281">
        <v>41925</v>
      </c>
      <c r="H206" s="280">
        <v>2.3942000000000001</v>
      </c>
    </row>
    <row r="207" spans="2:8">
      <c r="B207" s="280" t="str">
        <f t="shared" si="17"/>
        <v>4Q</v>
      </c>
      <c r="C207" s="280">
        <f t="shared" si="21"/>
        <v>10</v>
      </c>
      <c r="D207" s="280" t="str">
        <f t="shared" si="18"/>
        <v>14</v>
      </c>
      <c r="E207">
        <f t="shared" si="19"/>
        <v>2014</v>
      </c>
      <c r="F207" s="280" t="str">
        <f t="shared" si="20"/>
        <v>4Q14</v>
      </c>
      <c r="G207" s="281">
        <v>41926</v>
      </c>
      <c r="H207" s="280">
        <v>2.4001999999999999</v>
      </c>
    </row>
    <row r="208" spans="2:8">
      <c r="B208" s="280" t="str">
        <f t="shared" si="17"/>
        <v>4Q</v>
      </c>
      <c r="C208" s="280">
        <f t="shared" si="21"/>
        <v>10</v>
      </c>
      <c r="D208" s="280" t="str">
        <f t="shared" si="18"/>
        <v>14</v>
      </c>
      <c r="E208">
        <f t="shared" si="19"/>
        <v>2014</v>
      </c>
      <c r="F208" s="280" t="str">
        <f t="shared" si="20"/>
        <v>4Q14</v>
      </c>
      <c r="G208" s="281">
        <v>41927</v>
      </c>
      <c r="H208" s="280">
        <v>2.4582999999999999</v>
      </c>
    </row>
    <row r="209" spans="2:8">
      <c r="B209" s="280" t="str">
        <f t="shared" si="17"/>
        <v>4Q</v>
      </c>
      <c r="C209" s="280">
        <f t="shared" si="21"/>
        <v>10</v>
      </c>
      <c r="D209" s="280" t="str">
        <f t="shared" si="18"/>
        <v>14</v>
      </c>
      <c r="E209">
        <f t="shared" si="19"/>
        <v>2014</v>
      </c>
      <c r="F209" s="280" t="str">
        <f t="shared" si="20"/>
        <v>4Q14</v>
      </c>
      <c r="G209" s="281">
        <v>41928</v>
      </c>
      <c r="H209" s="280">
        <v>2.4727999999999999</v>
      </c>
    </row>
    <row r="210" spans="2:8">
      <c r="B210" s="280" t="str">
        <f t="shared" si="17"/>
        <v>4Q</v>
      </c>
      <c r="C210" s="280">
        <f t="shared" si="21"/>
        <v>10</v>
      </c>
      <c r="D210" s="280" t="str">
        <f t="shared" si="18"/>
        <v>14</v>
      </c>
      <c r="E210">
        <f t="shared" si="19"/>
        <v>2014</v>
      </c>
      <c r="F210" s="280" t="str">
        <f t="shared" si="20"/>
        <v>4Q14</v>
      </c>
      <c r="G210" s="281">
        <v>41929</v>
      </c>
      <c r="H210" s="280">
        <v>2.4356</v>
      </c>
    </row>
    <row r="211" spans="2:8">
      <c r="B211" s="280" t="str">
        <f t="shared" si="17"/>
        <v>4Q</v>
      </c>
      <c r="C211" s="280">
        <f t="shared" si="21"/>
        <v>10</v>
      </c>
      <c r="D211" s="280" t="str">
        <f t="shared" si="18"/>
        <v>14</v>
      </c>
      <c r="E211">
        <f t="shared" si="19"/>
        <v>2014</v>
      </c>
      <c r="F211" s="280" t="str">
        <f t="shared" si="20"/>
        <v>4Q14</v>
      </c>
      <c r="G211" s="281">
        <v>41932</v>
      </c>
      <c r="H211" s="280">
        <v>2.4651999999999998</v>
      </c>
    </row>
    <row r="212" spans="2:8">
      <c r="B212" s="280" t="str">
        <f t="shared" si="17"/>
        <v>4Q</v>
      </c>
      <c r="C212" s="280">
        <f t="shared" si="21"/>
        <v>10</v>
      </c>
      <c r="D212" s="280" t="str">
        <f t="shared" si="18"/>
        <v>14</v>
      </c>
      <c r="E212">
        <f t="shared" si="19"/>
        <v>2014</v>
      </c>
      <c r="F212" s="280" t="str">
        <f t="shared" si="20"/>
        <v>4Q14</v>
      </c>
      <c r="G212" s="281">
        <v>41933</v>
      </c>
      <c r="H212" s="280">
        <v>2.4809000000000001</v>
      </c>
    </row>
    <row r="213" spans="2:8">
      <c r="B213" s="280" t="str">
        <f t="shared" si="17"/>
        <v>4Q</v>
      </c>
      <c r="C213" s="280">
        <f t="shared" si="21"/>
        <v>10</v>
      </c>
      <c r="D213" s="280" t="str">
        <f t="shared" si="18"/>
        <v>14</v>
      </c>
      <c r="E213">
        <f t="shared" si="19"/>
        <v>2014</v>
      </c>
      <c r="F213" s="280" t="str">
        <f t="shared" si="20"/>
        <v>4Q14</v>
      </c>
      <c r="G213" s="281">
        <v>41934</v>
      </c>
      <c r="H213" s="280">
        <v>2.4872999999999998</v>
      </c>
    </row>
    <row r="214" spans="2:8">
      <c r="B214" s="280" t="str">
        <f t="shared" si="17"/>
        <v>4Q</v>
      </c>
      <c r="C214" s="280">
        <f t="shared" si="21"/>
        <v>10</v>
      </c>
      <c r="D214" s="280" t="str">
        <f t="shared" si="18"/>
        <v>14</v>
      </c>
      <c r="E214">
        <f t="shared" si="19"/>
        <v>2014</v>
      </c>
      <c r="F214" s="280" t="str">
        <f t="shared" si="20"/>
        <v>4Q14</v>
      </c>
      <c r="G214" s="281">
        <v>41935</v>
      </c>
      <c r="H214" s="280">
        <v>2.4988000000000001</v>
      </c>
    </row>
    <row r="215" spans="2:8">
      <c r="B215" s="280" t="str">
        <f t="shared" si="17"/>
        <v>4Q</v>
      </c>
      <c r="C215" s="280">
        <f t="shared" si="21"/>
        <v>10</v>
      </c>
      <c r="D215" s="280" t="str">
        <f t="shared" si="18"/>
        <v>14</v>
      </c>
      <c r="E215">
        <f t="shared" si="19"/>
        <v>2014</v>
      </c>
      <c r="F215" s="280" t="str">
        <f t="shared" si="20"/>
        <v>4Q14</v>
      </c>
      <c r="G215" s="281">
        <v>41936</v>
      </c>
      <c r="H215" s="280">
        <v>2.4739</v>
      </c>
    </row>
    <row r="216" spans="2:8">
      <c r="B216" s="280" t="str">
        <f t="shared" si="17"/>
        <v>4Q</v>
      </c>
      <c r="C216" s="280">
        <f t="shared" si="21"/>
        <v>10</v>
      </c>
      <c r="D216" s="280" t="str">
        <f t="shared" si="18"/>
        <v>14</v>
      </c>
      <c r="E216">
        <f t="shared" si="19"/>
        <v>2014</v>
      </c>
      <c r="F216" s="280" t="str">
        <f t="shared" si="20"/>
        <v>4Q14</v>
      </c>
      <c r="G216" s="281">
        <v>41939</v>
      </c>
      <c r="H216" s="280">
        <v>2.5226000000000002</v>
      </c>
    </row>
    <row r="217" spans="2:8">
      <c r="B217" s="280" t="str">
        <f t="shared" si="17"/>
        <v>4Q</v>
      </c>
      <c r="C217" s="280">
        <f t="shared" si="21"/>
        <v>10</v>
      </c>
      <c r="D217" s="280" t="str">
        <f t="shared" si="18"/>
        <v>14</v>
      </c>
      <c r="E217">
        <f t="shared" si="19"/>
        <v>2014</v>
      </c>
      <c r="F217" s="280" t="str">
        <f t="shared" si="20"/>
        <v>4Q14</v>
      </c>
      <c r="G217" s="281">
        <v>41940</v>
      </c>
      <c r="H217" s="280">
        <v>2.4613</v>
      </c>
    </row>
    <row r="218" spans="2:8">
      <c r="B218" s="280" t="str">
        <f t="shared" si="17"/>
        <v>4Q</v>
      </c>
      <c r="C218" s="280">
        <f t="shared" si="21"/>
        <v>10</v>
      </c>
      <c r="D218" s="280" t="str">
        <f t="shared" si="18"/>
        <v>14</v>
      </c>
      <c r="E218">
        <f t="shared" si="19"/>
        <v>2014</v>
      </c>
      <c r="F218" s="280" t="str">
        <f t="shared" si="20"/>
        <v>4Q14</v>
      </c>
      <c r="G218" s="281">
        <v>41941</v>
      </c>
      <c r="H218" s="280">
        <v>2.4611999999999998</v>
      </c>
    </row>
    <row r="219" spans="2:8">
      <c r="B219" s="280" t="str">
        <f t="shared" si="17"/>
        <v>4Q</v>
      </c>
      <c r="C219" s="280">
        <f t="shared" si="21"/>
        <v>10</v>
      </c>
      <c r="D219" s="280" t="str">
        <f t="shared" si="18"/>
        <v>14</v>
      </c>
      <c r="E219">
        <f t="shared" si="19"/>
        <v>2014</v>
      </c>
      <c r="F219" s="280" t="str">
        <f t="shared" si="20"/>
        <v>4Q14</v>
      </c>
      <c r="G219" s="281">
        <v>41942</v>
      </c>
      <c r="H219" s="280">
        <v>2.4036</v>
      </c>
    </row>
    <row r="220" spans="2:8">
      <c r="B220" s="280" t="str">
        <f t="shared" si="17"/>
        <v>4Q</v>
      </c>
      <c r="C220" s="280">
        <f t="shared" si="21"/>
        <v>10</v>
      </c>
      <c r="D220" s="280" t="str">
        <f t="shared" si="18"/>
        <v>14</v>
      </c>
      <c r="E220">
        <f t="shared" si="19"/>
        <v>2014</v>
      </c>
      <c r="F220" s="280" t="str">
        <f t="shared" si="20"/>
        <v>4Q14</v>
      </c>
      <c r="G220" s="281">
        <v>41943</v>
      </c>
      <c r="H220" s="280">
        <v>2.4782999999999999</v>
      </c>
    </row>
    <row r="221" spans="2:8">
      <c r="B221" s="280" t="str">
        <f t="shared" si="17"/>
        <v>4Q</v>
      </c>
      <c r="C221" s="280">
        <f t="shared" si="21"/>
        <v>11</v>
      </c>
      <c r="D221" s="280" t="str">
        <f t="shared" si="18"/>
        <v>14</v>
      </c>
      <c r="E221">
        <f t="shared" si="19"/>
        <v>2014</v>
      </c>
      <c r="F221" s="280" t="str">
        <f t="shared" si="20"/>
        <v>4Q14</v>
      </c>
      <c r="G221" s="281">
        <v>41946</v>
      </c>
      <c r="H221" s="280">
        <v>2.4965999999999999</v>
      </c>
    </row>
    <row r="222" spans="2:8">
      <c r="B222" s="280" t="str">
        <f t="shared" si="17"/>
        <v>4Q</v>
      </c>
      <c r="C222" s="280">
        <f t="shared" si="21"/>
        <v>11</v>
      </c>
      <c r="D222" s="280" t="str">
        <f t="shared" si="18"/>
        <v>14</v>
      </c>
      <c r="E222">
        <f t="shared" si="19"/>
        <v>2014</v>
      </c>
      <c r="F222" s="280" t="str">
        <f t="shared" si="20"/>
        <v>4Q14</v>
      </c>
      <c r="G222" s="281">
        <v>41947</v>
      </c>
      <c r="H222" s="280">
        <v>2.4969999999999999</v>
      </c>
    </row>
    <row r="223" spans="2:8">
      <c r="B223" s="280" t="str">
        <f t="shared" si="17"/>
        <v>4Q</v>
      </c>
      <c r="C223" s="280">
        <f t="shared" si="21"/>
        <v>11</v>
      </c>
      <c r="D223" s="280" t="str">
        <f t="shared" si="18"/>
        <v>14</v>
      </c>
      <c r="E223">
        <f t="shared" si="19"/>
        <v>2014</v>
      </c>
      <c r="F223" s="280" t="str">
        <f t="shared" si="20"/>
        <v>4Q14</v>
      </c>
      <c r="G223" s="281">
        <v>41948</v>
      </c>
      <c r="H223" s="280">
        <v>2.5049000000000001</v>
      </c>
    </row>
    <row r="224" spans="2:8">
      <c r="B224" s="280" t="str">
        <f t="shared" si="17"/>
        <v>4Q</v>
      </c>
      <c r="C224" s="280">
        <f t="shared" si="21"/>
        <v>11</v>
      </c>
      <c r="D224" s="280" t="str">
        <f t="shared" si="18"/>
        <v>14</v>
      </c>
      <c r="E224">
        <f t="shared" si="19"/>
        <v>2014</v>
      </c>
      <c r="F224" s="280" t="str">
        <f t="shared" si="20"/>
        <v>4Q14</v>
      </c>
      <c r="G224" s="281">
        <v>41949</v>
      </c>
      <c r="H224" s="280">
        <v>2.5697000000000001</v>
      </c>
    </row>
    <row r="225" spans="2:8">
      <c r="B225" s="280" t="str">
        <f t="shared" si="17"/>
        <v>4Q</v>
      </c>
      <c r="C225" s="280">
        <f t="shared" si="21"/>
        <v>11</v>
      </c>
      <c r="D225" s="280" t="str">
        <f t="shared" si="18"/>
        <v>14</v>
      </c>
      <c r="E225">
        <f t="shared" si="19"/>
        <v>2014</v>
      </c>
      <c r="F225" s="280" t="str">
        <f t="shared" si="20"/>
        <v>4Q14</v>
      </c>
      <c r="G225" s="281">
        <v>41950</v>
      </c>
      <c r="H225" s="280">
        <v>2.5587</v>
      </c>
    </row>
    <row r="226" spans="2:8">
      <c r="B226" s="280" t="str">
        <f t="shared" si="17"/>
        <v>4Q</v>
      </c>
      <c r="C226" s="280">
        <f t="shared" si="21"/>
        <v>11</v>
      </c>
      <c r="D226" s="280" t="str">
        <f t="shared" si="18"/>
        <v>14</v>
      </c>
      <c r="E226">
        <f t="shared" si="19"/>
        <v>2014</v>
      </c>
      <c r="F226" s="280" t="str">
        <f t="shared" si="20"/>
        <v>4Q14</v>
      </c>
      <c r="G226" s="281">
        <v>41953</v>
      </c>
      <c r="H226" s="280">
        <v>2.5528</v>
      </c>
    </row>
    <row r="227" spans="2:8">
      <c r="B227" s="280" t="str">
        <f t="shared" si="17"/>
        <v>4Q</v>
      </c>
      <c r="C227" s="280">
        <f t="shared" si="21"/>
        <v>11</v>
      </c>
      <c r="D227" s="280" t="str">
        <f t="shared" si="18"/>
        <v>14</v>
      </c>
      <c r="E227">
        <f t="shared" si="19"/>
        <v>2014</v>
      </c>
      <c r="F227" s="280" t="str">
        <f t="shared" si="20"/>
        <v>4Q14</v>
      </c>
      <c r="G227" s="281">
        <v>41954</v>
      </c>
      <c r="H227" s="280">
        <v>2.5575000000000001</v>
      </c>
    </row>
    <row r="228" spans="2:8">
      <c r="B228" s="280" t="str">
        <f t="shared" si="17"/>
        <v>4Q</v>
      </c>
      <c r="C228" s="280">
        <f t="shared" si="21"/>
        <v>11</v>
      </c>
      <c r="D228" s="280" t="str">
        <f t="shared" si="18"/>
        <v>14</v>
      </c>
      <c r="E228">
        <f t="shared" si="19"/>
        <v>2014</v>
      </c>
      <c r="F228" s="280" t="str">
        <f t="shared" si="20"/>
        <v>4Q14</v>
      </c>
      <c r="G228" s="281">
        <v>41955</v>
      </c>
      <c r="H228" s="280">
        <v>2.5665</v>
      </c>
    </row>
    <row r="229" spans="2:8">
      <c r="B229" s="280" t="str">
        <f t="shared" si="17"/>
        <v>4Q</v>
      </c>
      <c r="C229" s="280">
        <f t="shared" si="21"/>
        <v>11</v>
      </c>
      <c r="D229" s="280" t="str">
        <f t="shared" si="18"/>
        <v>14</v>
      </c>
      <c r="E229">
        <f t="shared" si="19"/>
        <v>2014</v>
      </c>
      <c r="F229" s="280" t="str">
        <f t="shared" si="20"/>
        <v>4Q14</v>
      </c>
      <c r="G229" s="281">
        <v>41956</v>
      </c>
      <c r="H229" s="280">
        <v>2.5889000000000002</v>
      </c>
    </row>
    <row r="230" spans="2:8">
      <c r="B230" s="280" t="str">
        <f t="shared" si="17"/>
        <v>4Q</v>
      </c>
      <c r="C230" s="280">
        <f t="shared" si="21"/>
        <v>11</v>
      </c>
      <c r="D230" s="280" t="str">
        <f t="shared" si="18"/>
        <v>14</v>
      </c>
      <c r="E230">
        <f t="shared" si="19"/>
        <v>2014</v>
      </c>
      <c r="F230" s="280" t="str">
        <f t="shared" si="20"/>
        <v>4Q14</v>
      </c>
      <c r="G230" s="281">
        <v>41957</v>
      </c>
      <c r="H230" s="280">
        <v>2.6017999999999999</v>
      </c>
    </row>
    <row r="231" spans="2:8">
      <c r="B231" s="280" t="str">
        <f t="shared" si="17"/>
        <v>4Q</v>
      </c>
      <c r="C231" s="280">
        <f t="shared" si="21"/>
        <v>11</v>
      </c>
      <c r="D231" s="280" t="str">
        <f t="shared" si="18"/>
        <v>14</v>
      </c>
      <c r="E231">
        <f t="shared" si="19"/>
        <v>2014</v>
      </c>
      <c r="F231" s="280" t="str">
        <f t="shared" si="20"/>
        <v>4Q14</v>
      </c>
      <c r="G231" s="281">
        <v>41960</v>
      </c>
      <c r="H231" s="280">
        <v>2.6080999999999999</v>
      </c>
    </row>
    <row r="232" spans="2:8">
      <c r="B232" s="280" t="str">
        <f t="shared" si="17"/>
        <v>4Q</v>
      </c>
      <c r="C232" s="280">
        <f t="shared" si="21"/>
        <v>11</v>
      </c>
      <c r="D232" s="280" t="str">
        <f t="shared" si="18"/>
        <v>14</v>
      </c>
      <c r="E232">
        <f t="shared" si="19"/>
        <v>2014</v>
      </c>
      <c r="F232" s="280" t="str">
        <f t="shared" si="20"/>
        <v>4Q14</v>
      </c>
      <c r="G232" s="281">
        <v>41961</v>
      </c>
      <c r="H232" s="280">
        <v>2.5825</v>
      </c>
    </row>
    <row r="233" spans="2:8">
      <c r="B233" s="280" t="str">
        <f t="shared" si="17"/>
        <v>4Q</v>
      </c>
      <c r="C233" s="280">
        <f t="shared" si="21"/>
        <v>11</v>
      </c>
      <c r="D233" s="280" t="str">
        <f t="shared" si="18"/>
        <v>14</v>
      </c>
      <c r="E233">
        <f t="shared" si="19"/>
        <v>2014</v>
      </c>
      <c r="F233" s="280" t="str">
        <f t="shared" si="20"/>
        <v>4Q14</v>
      </c>
      <c r="G233" s="281">
        <v>41962</v>
      </c>
      <c r="H233" s="280">
        <v>2.5720000000000001</v>
      </c>
    </row>
    <row r="234" spans="2:8">
      <c r="B234" s="280" t="str">
        <f t="shared" si="17"/>
        <v>4Q</v>
      </c>
      <c r="C234" s="280">
        <f t="shared" si="21"/>
        <v>11</v>
      </c>
      <c r="D234" s="280" t="str">
        <f t="shared" si="18"/>
        <v>14</v>
      </c>
      <c r="E234">
        <f t="shared" si="19"/>
        <v>2014</v>
      </c>
      <c r="F234" s="280" t="str">
        <f t="shared" si="20"/>
        <v>4Q14</v>
      </c>
      <c r="G234" s="281">
        <v>41963</v>
      </c>
      <c r="H234" s="280">
        <v>2.5731000000000002</v>
      </c>
    </row>
    <row r="235" spans="2:8">
      <c r="B235" s="280" t="str">
        <f t="shared" si="17"/>
        <v>4Q</v>
      </c>
      <c r="C235" s="280">
        <f t="shared" si="21"/>
        <v>11</v>
      </c>
      <c r="D235" s="280" t="str">
        <f t="shared" si="18"/>
        <v>14</v>
      </c>
      <c r="E235">
        <f t="shared" si="19"/>
        <v>2014</v>
      </c>
      <c r="F235" s="280" t="str">
        <f t="shared" si="20"/>
        <v>4Q14</v>
      </c>
      <c r="G235" s="281">
        <v>41964</v>
      </c>
      <c r="H235" s="280">
        <v>2.5152999999999999</v>
      </c>
    </row>
    <row r="236" spans="2:8">
      <c r="B236" s="280" t="str">
        <f t="shared" si="17"/>
        <v>4Q</v>
      </c>
      <c r="C236" s="280">
        <f t="shared" si="21"/>
        <v>11</v>
      </c>
      <c r="D236" s="280" t="str">
        <f t="shared" si="18"/>
        <v>14</v>
      </c>
      <c r="E236">
        <f t="shared" si="19"/>
        <v>2014</v>
      </c>
      <c r="F236" s="280" t="str">
        <f t="shared" si="20"/>
        <v>4Q14</v>
      </c>
      <c r="G236" s="281">
        <v>41967</v>
      </c>
      <c r="H236" s="280">
        <v>2.5457000000000001</v>
      </c>
    </row>
    <row r="237" spans="2:8">
      <c r="B237" s="280" t="str">
        <f t="shared" si="17"/>
        <v>4Q</v>
      </c>
      <c r="C237" s="280">
        <f t="shared" si="21"/>
        <v>11</v>
      </c>
      <c r="D237" s="280" t="str">
        <f t="shared" si="18"/>
        <v>14</v>
      </c>
      <c r="E237">
        <f t="shared" si="19"/>
        <v>2014</v>
      </c>
      <c r="F237" s="280" t="str">
        <f t="shared" si="20"/>
        <v>4Q14</v>
      </c>
      <c r="G237" s="281">
        <v>41968</v>
      </c>
      <c r="H237" s="280">
        <v>2.5303</v>
      </c>
    </row>
    <row r="238" spans="2:8">
      <c r="B238" s="280" t="str">
        <f t="shared" si="17"/>
        <v>4Q</v>
      </c>
      <c r="C238" s="280">
        <f t="shared" si="21"/>
        <v>11</v>
      </c>
      <c r="D238" s="280" t="str">
        <f t="shared" si="18"/>
        <v>14</v>
      </c>
      <c r="E238">
        <f t="shared" si="19"/>
        <v>2014</v>
      </c>
      <c r="F238" s="280" t="str">
        <f t="shared" si="20"/>
        <v>4Q14</v>
      </c>
      <c r="G238" s="281">
        <v>41969</v>
      </c>
      <c r="H238" s="280">
        <v>2.5011000000000001</v>
      </c>
    </row>
    <row r="239" spans="2:8">
      <c r="B239" s="280" t="str">
        <f t="shared" si="17"/>
        <v>4Q</v>
      </c>
      <c r="C239" s="280">
        <f t="shared" si="21"/>
        <v>11</v>
      </c>
      <c r="D239" s="280" t="str">
        <f t="shared" si="18"/>
        <v>14</v>
      </c>
      <c r="E239">
        <f t="shared" si="19"/>
        <v>2014</v>
      </c>
      <c r="F239" s="280" t="str">
        <f t="shared" si="20"/>
        <v>4Q14</v>
      </c>
      <c r="G239" s="281">
        <v>41970</v>
      </c>
      <c r="H239" s="280">
        <v>2.5304000000000002</v>
      </c>
    </row>
    <row r="240" spans="2:8">
      <c r="B240" s="280" t="str">
        <f t="shared" si="17"/>
        <v>4Q</v>
      </c>
      <c r="C240" s="280">
        <f t="shared" si="21"/>
        <v>11</v>
      </c>
      <c r="D240" s="280" t="str">
        <f t="shared" si="18"/>
        <v>14</v>
      </c>
      <c r="E240">
        <f t="shared" si="19"/>
        <v>2014</v>
      </c>
      <c r="F240" s="280" t="str">
        <f t="shared" si="20"/>
        <v>4Q14</v>
      </c>
      <c r="G240" s="281">
        <v>41971</v>
      </c>
      <c r="H240" s="280">
        <v>2.5659000000000001</v>
      </c>
    </row>
    <row r="241" spans="2:8">
      <c r="B241" s="280" t="str">
        <f t="shared" si="17"/>
        <v>4Q</v>
      </c>
      <c r="C241" s="280">
        <f t="shared" si="21"/>
        <v>12</v>
      </c>
      <c r="D241" s="280" t="str">
        <f t="shared" si="18"/>
        <v>14</v>
      </c>
      <c r="E241">
        <f t="shared" si="19"/>
        <v>2014</v>
      </c>
      <c r="F241" s="280" t="str">
        <f t="shared" si="20"/>
        <v>4Q14</v>
      </c>
      <c r="G241" s="281">
        <v>41974</v>
      </c>
      <c r="H241" s="280">
        <v>2.56</v>
      </c>
    </row>
    <row r="242" spans="2:8">
      <c r="B242" s="280" t="str">
        <f t="shared" si="17"/>
        <v>4Q</v>
      </c>
      <c r="C242" s="280">
        <f t="shared" si="21"/>
        <v>12</v>
      </c>
      <c r="D242" s="280" t="str">
        <f t="shared" si="18"/>
        <v>14</v>
      </c>
      <c r="E242">
        <f t="shared" si="19"/>
        <v>2014</v>
      </c>
      <c r="F242" s="280" t="str">
        <f t="shared" si="20"/>
        <v>4Q14</v>
      </c>
      <c r="G242" s="281">
        <v>41975</v>
      </c>
      <c r="H242" s="280">
        <v>2.5682</v>
      </c>
    </row>
    <row r="243" spans="2:8">
      <c r="B243" s="280" t="str">
        <f t="shared" si="17"/>
        <v>4Q</v>
      </c>
      <c r="C243" s="280">
        <f t="shared" si="21"/>
        <v>12</v>
      </c>
      <c r="D243" s="280" t="str">
        <f t="shared" si="18"/>
        <v>14</v>
      </c>
      <c r="E243">
        <f t="shared" si="19"/>
        <v>2014</v>
      </c>
      <c r="F243" s="280" t="str">
        <f t="shared" si="20"/>
        <v>4Q14</v>
      </c>
      <c r="G243" s="281">
        <v>41976</v>
      </c>
      <c r="H243" s="280">
        <v>2.5525000000000002</v>
      </c>
    </row>
    <row r="244" spans="2:8">
      <c r="B244" s="280" t="str">
        <f t="shared" si="17"/>
        <v>4Q</v>
      </c>
      <c r="C244" s="280">
        <f t="shared" si="21"/>
        <v>12</v>
      </c>
      <c r="D244" s="280" t="str">
        <f t="shared" si="18"/>
        <v>14</v>
      </c>
      <c r="E244">
        <f t="shared" si="19"/>
        <v>2014</v>
      </c>
      <c r="F244" s="280" t="str">
        <f t="shared" si="20"/>
        <v>4Q14</v>
      </c>
      <c r="G244" s="281">
        <v>41977</v>
      </c>
      <c r="H244" s="280">
        <v>2.5914999999999999</v>
      </c>
    </row>
    <row r="245" spans="2:8">
      <c r="B245" s="280" t="str">
        <f t="shared" si="17"/>
        <v>4Q</v>
      </c>
      <c r="C245" s="280">
        <f t="shared" si="21"/>
        <v>12</v>
      </c>
      <c r="D245" s="280" t="str">
        <f t="shared" si="18"/>
        <v>14</v>
      </c>
      <c r="E245">
        <f t="shared" si="19"/>
        <v>2014</v>
      </c>
      <c r="F245" s="280" t="str">
        <f t="shared" si="20"/>
        <v>4Q14</v>
      </c>
      <c r="G245" s="281">
        <v>41978</v>
      </c>
      <c r="H245" s="280">
        <v>2.5895000000000001</v>
      </c>
    </row>
    <row r="246" spans="2:8">
      <c r="B246" s="280" t="str">
        <f t="shared" si="17"/>
        <v>4Q</v>
      </c>
      <c r="C246" s="280">
        <f t="shared" si="21"/>
        <v>12</v>
      </c>
      <c r="D246" s="280" t="str">
        <f t="shared" si="18"/>
        <v>14</v>
      </c>
      <c r="E246">
        <f t="shared" si="19"/>
        <v>2014</v>
      </c>
      <c r="F246" s="280" t="str">
        <f t="shared" si="20"/>
        <v>4Q14</v>
      </c>
      <c r="G246" s="281">
        <v>41981</v>
      </c>
      <c r="H246" s="280">
        <v>2.6004</v>
      </c>
    </row>
    <row r="247" spans="2:8">
      <c r="B247" s="280" t="str">
        <f t="shared" si="17"/>
        <v>4Q</v>
      </c>
      <c r="C247" s="280">
        <f t="shared" si="21"/>
        <v>12</v>
      </c>
      <c r="D247" s="280" t="str">
        <f t="shared" si="18"/>
        <v>14</v>
      </c>
      <c r="E247">
        <f t="shared" si="19"/>
        <v>2014</v>
      </c>
      <c r="F247" s="280" t="str">
        <f t="shared" si="20"/>
        <v>4Q14</v>
      </c>
      <c r="G247" s="281">
        <v>41982</v>
      </c>
      <c r="H247" s="280">
        <v>2.593</v>
      </c>
    </row>
    <row r="248" spans="2:8">
      <c r="B248" s="280" t="str">
        <f t="shared" si="17"/>
        <v>4Q</v>
      </c>
      <c r="C248" s="280">
        <f t="shared" si="21"/>
        <v>12</v>
      </c>
      <c r="D248" s="280" t="str">
        <f t="shared" si="18"/>
        <v>14</v>
      </c>
      <c r="E248">
        <f t="shared" si="19"/>
        <v>2014</v>
      </c>
      <c r="F248" s="280" t="str">
        <f t="shared" si="20"/>
        <v>4Q14</v>
      </c>
      <c r="G248" s="281">
        <v>41983</v>
      </c>
      <c r="H248" s="280">
        <v>2.6162000000000001</v>
      </c>
    </row>
    <row r="249" spans="2:8">
      <c r="B249" s="280" t="str">
        <f t="shared" si="17"/>
        <v>4Q</v>
      </c>
      <c r="C249" s="280">
        <f t="shared" si="21"/>
        <v>12</v>
      </c>
      <c r="D249" s="280" t="str">
        <f t="shared" si="18"/>
        <v>14</v>
      </c>
      <c r="E249">
        <f t="shared" si="19"/>
        <v>2014</v>
      </c>
      <c r="F249" s="280" t="str">
        <f t="shared" si="20"/>
        <v>4Q14</v>
      </c>
      <c r="G249" s="281">
        <v>41984</v>
      </c>
      <c r="H249" s="280">
        <v>2.6497999999999999</v>
      </c>
    </row>
    <row r="250" spans="2:8">
      <c r="B250" s="280" t="str">
        <f t="shared" si="17"/>
        <v>4Q</v>
      </c>
      <c r="C250" s="280">
        <f t="shared" si="21"/>
        <v>12</v>
      </c>
      <c r="D250" s="280" t="str">
        <f t="shared" si="18"/>
        <v>14</v>
      </c>
      <c r="E250">
        <f t="shared" si="19"/>
        <v>2014</v>
      </c>
      <c r="F250" s="280" t="str">
        <f t="shared" si="20"/>
        <v>4Q14</v>
      </c>
      <c r="G250" s="281">
        <v>41985</v>
      </c>
      <c r="H250" s="280">
        <v>2.6545000000000001</v>
      </c>
    </row>
    <row r="251" spans="2:8">
      <c r="B251" s="280" t="str">
        <f t="shared" si="17"/>
        <v>4Q</v>
      </c>
      <c r="C251" s="280">
        <f t="shared" si="21"/>
        <v>12</v>
      </c>
      <c r="D251" s="280" t="str">
        <f t="shared" si="18"/>
        <v>14</v>
      </c>
      <c r="E251">
        <f t="shared" si="19"/>
        <v>2014</v>
      </c>
      <c r="F251" s="280" t="str">
        <f t="shared" si="20"/>
        <v>4Q14</v>
      </c>
      <c r="G251" s="281">
        <v>41988</v>
      </c>
      <c r="H251" s="280">
        <v>2.6955</v>
      </c>
    </row>
    <row r="252" spans="2:8">
      <c r="B252" s="280" t="str">
        <f t="shared" si="17"/>
        <v>4Q</v>
      </c>
      <c r="C252" s="280">
        <f t="shared" si="21"/>
        <v>12</v>
      </c>
      <c r="D252" s="280" t="str">
        <f t="shared" si="18"/>
        <v>14</v>
      </c>
      <c r="E252">
        <f t="shared" si="19"/>
        <v>2014</v>
      </c>
      <c r="F252" s="280" t="str">
        <f t="shared" si="20"/>
        <v>4Q14</v>
      </c>
      <c r="G252" s="281">
        <v>41989</v>
      </c>
      <c r="H252" s="280">
        <v>2.7383999999999999</v>
      </c>
    </row>
    <row r="253" spans="2:8">
      <c r="B253" s="280" t="str">
        <f t="shared" si="17"/>
        <v>4Q</v>
      </c>
      <c r="C253" s="280">
        <f t="shared" si="21"/>
        <v>12</v>
      </c>
      <c r="D253" s="280" t="str">
        <f t="shared" si="18"/>
        <v>14</v>
      </c>
      <c r="E253">
        <f t="shared" si="19"/>
        <v>2014</v>
      </c>
      <c r="F253" s="280" t="str">
        <f t="shared" si="20"/>
        <v>4Q14</v>
      </c>
      <c r="G253" s="281">
        <v>41990</v>
      </c>
      <c r="H253" s="280">
        <v>2.7153999999999998</v>
      </c>
    </row>
    <row r="254" spans="2:8">
      <c r="B254" s="280" t="str">
        <f t="shared" si="17"/>
        <v>4Q</v>
      </c>
      <c r="C254" s="280">
        <f t="shared" si="21"/>
        <v>12</v>
      </c>
      <c r="D254" s="280" t="str">
        <f t="shared" si="18"/>
        <v>14</v>
      </c>
      <c r="E254">
        <f t="shared" si="19"/>
        <v>2014</v>
      </c>
      <c r="F254" s="280" t="str">
        <f t="shared" si="20"/>
        <v>4Q14</v>
      </c>
      <c r="G254" s="281">
        <v>41991</v>
      </c>
      <c r="H254" s="280">
        <v>2.6625000000000001</v>
      </c>
    </row>
    <row r="255" spans="2:8">
      <c r="B255" s="280" t="str">
        <f t="shared" si="17"/>
        <v>4Q</v>
      </c>
      <c r="C255" s="280">
        <f t="shared" si="21"/>
        <v>12</v>
      </c>
      <c r="D255" s="280" t="str">
        <f t="shared" si="18"/>
        <v>14</v>
      </c>
      <c r="E255">
        <f t="shared" si="19"/>
        <v>2014</v>
      </c>
      <c r="F255" s="280" t="str">
        <f t="shared" si="20"/>
        <v>4Q14</v>
      </c>
      <c r="G255" s="281">
        <v>41992</v>
      </c>
      <c r="H255" s="280">
        <v>2.6598000000000002</v>
      </c>
    </row>
    <row r="256" spans="2:8">
      <c r="B256" s="280" t="str">
        <f t="shared" si="17"/>
        <v>4Q</v>
      </c>
      <c r="C256" s="280">
        <f t="shared" si="21"/>
        <v>12</v>
      </c>
      <c r="D256" s="280" t="str">
        <f t="shared" si="18"/>
        <v>14</v>
      </c>
      <c r="E256">
        <f t="shared" si="19"/>
        <v>2014</v>
      </c>
      <c r="F256" s="280" t="str">
        <f t="shared" si="20"/>
        <v>4Q14</v>
      </c>
      <c r="G256" s="281">
        <v>41995</v>
      </c>
      <c r="H256" s="280">
        <v>2.6644999999999999</v>
      </c>
    </row>
    <row r="257" spans="2:8">
      <c r="B257" s="280" t="str">
        <f t="shared" si="17"/>
        <v>4Q</v>
      </c>
      <c r="C257" s="280">
        <f t="shared" si="21"/>
        <v>12</v>
      </c>
      <c r="D257" s="280" t="str">
        <f t="shared" si="18"/>
        <v>14</v>
      </c>
      <c r="E257">
        <f t="shared" si="19"/>
        <v>2014</v>
      </c>
      <c r="F257" s="280" t="str">
        <f t="shared" si="20"/>
        <v>4Q14</v>
      </c>
      <c r="G257" s="281">
        <v>41996</v>
      </c>
      <c r="H257" s="280">
        <v>2.6945999999999999</v>
      </c>
    </row>
    <row r="258" spans="2:8">
      <c r="B258" s="280" t="str">
        <f t="shared" si="17"/>
        <v>4Q</v>
      </c>
      <c r="C258" s="280">
        <f t="shared" si="21"/>
        <v>12</v>
      </c>
      <c r="D258" s="280" t="str">
        <f t="shared" si="18"/>
        <v>14</v>
      </c>
      <c r="E258">
        <f t="shared" si="19"/>
        <v>2014</v>
      </c>
      <c r="F258" s="280" t="str">
        <f t="shared" si="20"/>
        <v>4Q14</v>
      </c>
      <c r="G258" s="281">
        <v>41997</v>
      </c>
      <c r="H258" s="280">
        <v>2.6955</v>
      </c>
    </row>
    <row r="259" spans="2:8">
      <c r="B259" s="280" t="str">
        <f t="shared" ref="B259:B322" si="22">VLOOKUP(C259,$N$3:$O$14,2,0)</f>
        <v>4Q</v>
      </c>
      <c r="C259" s="280">
        <f t="shared" si="21"/>
        <v>12</v>
      </c>
      <c r="D259" s="280" t="str">
        <f t="shared" ref="D259:D322" si="23">RIGHT(E259,2)</f>
        <v>14</v>
      </c>
      <c r="E259">
        <f t="shared" ref="E259:E322" si="24">YEAR(G259)</f>
        <v>2014</v>
      </c>
      <c r="F259" s="280" t="str">
        <f t="shared" ref="F259:F322" si="25">+B259&amp;D259</f>
        <v>4Q14</v>
      </c>
      <c r="G259" s="281">
        <v>41998</v>
      </c>
      <c r="H259" s="280">
        <v>2.6957</v>
      </c>
    </row>
    <row r="260" spans="2:8">
      <c r="B260" s="280" t="str">
        <f t="shared" si="22"/>
        <v>4Q</v>
      </c>
      <c r="C260" s="280">
        <f t="shared" ref="C260:C323" si="26">MONTH(G260)</f>
        <v>12</v>
      </c>
      <c r="D260" s="280" t="str">
        <f t="shared" si="23"/>
        <v>14</v>
      </c>
      <c r="E260">
        <f t="shared" si="24"/>
        <v>2014</v>
      </c>
      <c r="F260" s="280" t="str">
        <f t="shared" si="25"/>
        <v>4Q14</v>
      </c>
      <c r="G260" s="281">
        <v>41999</v>
      </c>
      <c r="H260" s="280">
        <v>2.6684999999999999</v>
      </c>
    </row>
    <row r="261" spans="2:8">
      <c r="B261" s="280" t="str">
        <f t="shared" si="22"/>
        <v>4Q</v>
      </c>
      <c r="C261" s="280">
        <f t="shared" si="26"/>
        <v>12</v>
      </c>
      <c r="D261" s="280" t="str">
        <f t="shared" si="23"/>
        <v>14</v>
      </c>
      <c r="E261">
        <f t="shared" si="24"/>
        <v>2014</v>
      </c>
      <c r="F261" s="280" t="str">
        <f t="shared" si="25"/>
        <v>4Q14</v>
      </c>
      <c r="G261" s="281">
        <v>42002</v>
      </c>
      <c r="H261" s="280">
        <v>2.7027000000000001</v>
      </c>
    </row>
    <row r="262" spans="2:8">
      <c r="B262" s="280" t="str">
        <f t="shared" si="22"/>
        <v>4Q</v>
      </c>
      <c r="C262" s="280">
        <f t="shared" si="26"/>
        <v>12</v>
      </c>
      <c r="D262" s="280" t="str">
        <f t="shared" si="23"/>
        <v>14</v>
      </c>
      <c r="E262">
        <f t="shared" si="24"/>
        <v>2014</v>
      </c>
      <c r="F262" s="280" t="str">
        <f t="shared" si="25"/>
        <v>4Q14</v>
      </c>
      <c r="G262" s="281">
        <v>42003</v>
      </c>
      <c r="H262" s="280">
        <v>2.6575000000000002</v>
      </c>
    </row>
    <row r="263" spans="2:8">
      <c r="B263" s="280" t="str">
        <f t="shared" si="22"/>
        <v>4Q</v>
      </c>
      <c r="C263" s="280">
        <f t="shared" si="26"/>
        <v>12</v>
      </c>
      <c r="D263" s="280" t="str">
        <f t="shared" si="23"/>
        <v>14</v>
      </c>
      <c r="E263">
        <f t="shared" si="24"/>
        <v>2014</v>
      </c>
      <c r="F263" s="280" t="str">
        <f t="shared" si="25"/>
        <v>4Q14</v>
      </c>
      <c r="G263" s="281">
        <v>42004</v>
      </c>
      <c r="H263" s="280">
        <v>2.6575000000000002</v>
      </c>
    </row>
    <row r="264" spans="2:8">
      <c r="B264" s="280" t="str">
        <f t="shared" si="22"/>
        <v>1Q</v>
      </c>
      <c r="C264" s="280">
        <f t="shared" si="26"/>
        <v>1</v>
      </c>
      <c r="D264" s="280" t="str">
        <f t="shared" si="23"/>
        <v>15</v>
      </c>
      <c r="E264">
        <f t="shared" si="24"/>
        <v>2015</v>
      </c>
      <c r="F264" s="280" t="str">
        <f t="shared" si="25"/>
        <v>1Q15</v>
      </c>
      <c r="G264" s="281">
        <v>42005</v>
      </c>
      <c r="H264" s="280">
        <v>2.6575000000000002</v>
      </c>
    </row>
    <row r="265" spans="2:8">
      <c r="B265" s="280" t="str">
        <f t="shared" si="22"/>
        <v>1Q</v>
      </c>
      <c r="C265" s="280">
        <f t="shared" si="26"/>
        <v>1</v>
      </c>
      <c r="D265" s="280" t="str">
        <f t="shared" si="23"/>
        <v>15</v>
      </c>
      <c r="E265">
        <f t="shared" si="24"/>
        <v>2015</v>
      </c>
      <c r="F265" s="280" t="str">
        <f t="shared" si="25"/>
        <v>1Q15</v>
      </c>
      <c r="G265" s="281">
        <v>42006</v>
      </c>
      <c r="H265" s="280">
        <v>2.6941000000000002</v>
      </c>
    </row>
    <row r="266" spans="2:8">
      <c r="B266" s="280" t="str">
        <f t="shared" si="22"/>
        <v>1Q</v>
      </c>
      <c r="C266" s="280">
        <f t="shared" si="26"/>
        <v>1</v>
      </c>
      <c r="D266" s="280" t="str">
        <f t="shared" si="23"/>
        <v>15</v>
      </c>
      <c r="E266">
        <f t="shared" si="24"/>
        <v>2015</v>
      </c>
      <c r="F266" s="280" t="str">
        <f t="shared" si="25"/>
        <v>1Q15</v>
      </c>
      <c r="G266" s="281">
        <v>42009</v>
      </c>
      <c r="H266" s="280">
        <v>2.7063999999999999</v>
      </c>
    </row>
    <row r="267" spans="2:8">
      <c r="B267" s="280" t="str">
        <f t="shared" si="22"/>
        <v>1Q</v>
      </c>
      <c r="C267" s="280">
        <f t="shared" si="26"/>
        <v>1</v>
      </c>
      <c r="D267" s="280" t="str">
        <f t="shared" si="23"/>
        <v>15</v>
      </c>
      <c r="E267">
        <f t="shared" si="24"/>
        <v>2015</v>
      </c>
      <c r="F267" s="280" t="str">
        <f t="shared" si="25"/>
        <v>1Q15</v>
      </c>
      <c r="G267" s="281">
        <v>42010</v>
      </c>
      <c r="H267" s="280">
        <v>2.7000999999999999</v>
      </c>
    </row>
    <row r="268" spans="2:8">
      <c r="B268" s="280" t="str">
        <f t="shared" si="22"/>
        <v>1Q</v>
      </c>
      <c r="C268" s="280">
        <f t="shared" si="26"/>
        <v>1</v>
      </c>
      <c r="D268" s="280" t="str">
        <f t="shared" si="23"/>
        <v>15</v>
      </c>
      <c r="E268">
        <f t="shared" si="24"/>
        <v>2015</v>
      </c>
      <c r="F268" s="280" t="str">
        <f t="shared" si="25"/>
        <v>1Q15</v>
      </c>
      <c r="G268" s="281">
        <v>42011</v>
      </c>
      <c r="H268" s="280">
        <v>2.6835</v>
      </c>
    </row>
    <row r="269" spans="2:8">
      <c r="B269" s="280" t="str">
        <f t="shared" si="22"/>
        <v>1Q</v>
      </c>
      <c r="C269" s="280">
        <f t="shared" si="26"/>
        <v>1</v>
      </c>
      <c r="D269" s="280" t="str">
        <f t="shared" si="23"/>
        <v>15</v>
      </c>
      <c r="E269">
        <f t="shared" si="24"/>
        <v>2015</v>
      </c>
      <c r="F269" s="280" t="str">
        <f t="shared" si="25"/>
        <v>1Q15</v>
      </c>
      <c r="G269" s="281">
        <v>42012</v>
      </c>
      <c r="H269" s="280">
        <v>2.6629999999999998</v>
      </c>
    </row>
    <row r="270" spans="2:8">
      <c r="B270" s="280" t="str">
        <f t="shared" si="22"/>
        <v>1Q</v>
      </c>
      <c r="C270" s="280">
        <f t="shared" si="26"/>
        <v>1</v>
      </c>
      <c r="D270" s="280" t="str">
        <f t="shared" si="23"/>
        <v>15</v>
      </c>
      <c r="E270">
        <f t="shared" si="24"/>
        <v>2015</v>
      </c>
      <c r="F270" s="280" t="str">
        <f t="shared" si="25"/>
        <v>1Q15</v>
      </c>
      <c r="G270" s="281">
        <v>42013</v>
      </c>
      <c r="H270" s="280">
        <v>2.6301000000000001</v>
      </c>
    </row>
    <row r="271" spans="2:8">
      <c r="B271" s="280" t="str">
        <f t="shared" si="22"/>
        <v>1Q</v>
      </c>
      <c r="C271" s="280">
        <f t="shared" si="26"/>
        <v>1</v>
      </c>
      <c r="D271" s="280" t="str">
        <f t="shared" si="23"/>
        <v>15</v>
      </c>
      <c r="E271">
        <f t="shared" si="24"/>
        <v>2015</v>
      </c>
      <c r="F271" s="280" t="str">
        <f t="shared" si="25"/>
        <v>1Q15</v>
      </c>
      <c r="G271" s="281">
        <v>42016</v>
      </c>
      <c r="H271" s="280">
        <v>2.6734</v>
      </c>
    </row>
    <row r="272" spans="2:8">
      <c r="B272" s="280" t="str">
        <f t="shared" si="22"/>
        <v>1Q</v>
      </c>
      <c r="C272" s="280">
        <f t="shared" si="26"/>
        <v>1</v>
      </c>
      <c r="D272" s="280" t="str">
        <f t="shared" si="23"/>
        <v>15</v>
      </c>
      <c r="E272">
        <f t="shared" si="24"/>
        <v>2015</v>
      </c>
      <c r="F272" s="280" t="str">
        <f t="shared" si="25"/>
        <v>1Q15</v>
      </c>
      <c r="G272" s="281">
        <v>42017</v>
      </c>
      <c r="H272" s="280">
        <v>2.6429999999999998</v>
      </c>
    </row>
    <row r="273" spans="2:8">
      <c r="B273" s="280" t="str">
        <f t="shared" si="22"/>
        <v>1Q</v>
      </c>
      <c r="C273" s="280">
        <f t="shared" si="26"/>
        <v>1</v>
      </c>
      <c r="D273" s="280" t="str">
        <f t="shared" si="23"/>
        <v>15</v>
      </c>
      <c r="E273">
        <f t="shared" si="24"/>
        <v>2015</v>
      </c>
      <c r="F273" s="280" t="str">
        <f t="shared" si="25"/>
        <v>1Q15</v>
      </c>
      <c r="G273" s="281">
        <v>42018</v>
      </c>
      <c r="H273" s="280">
        <v>2.6158999999999999</v>
      </c>
    </row>
    <row r="274" spans="2:8">
      <c r="B274" s="280" t="str">
        <f t="shared" si="22"/>
        <v>1Q</v>
      </c>
      <c r="C274" s="280">
        <f t="shared" si="26"/>
        <v>1</v>
      </c>
      <c r="D274" s="280" t="str">
        <f t="shared" si="23"/>
        <v>15</v>
      </c>
      <c r="E274">
        <f t="shared" si="24"/>
        <v>2015</v>
      </c>
      <c r="F274" s="280" t="str">
        <f t="shared" si="25"/>
        <v>1Q15</v>
      </c>
      <c r="G274" s="281">
        <v>42019</v>
      </c>
      <c r="H274" s="280">
        <v>2.6421999999999999</v>
      </c>
    </row>
    <row r="275" spans="2:8">
      <c r="B275" s="280" t="str">
        <f t="shared" si="22"/>
        <v>1Q</v>
      </c>
      <c r="C275" s="280">
        <f t="shared" si="26"/>
        <v>1</v>
      </c>
      <c r="D275" s="280" t="str">
        <f t="shared" si="23"/>
        <v>15</v>
      </c>
      <c r="E275">
        <f t="shared" si="24"/>
        <v>2015</v>
      </c>
      <c r="F275" s="280" t="str">
        <f t="shared" si="25"/>
        <v>1Q15</v>
      </c>
      <c r="G275" s="281">
        <v>42020</v>
      </c>
      <c r="H275" s="280">
        <v>2.621</v>
      </c>
    </row>
    <row r="276" spans="2:8">
      <c r="B276" s="280" t="str">
        <f t="shared" si="22"/>
        <v>1Q</v>
      </c>
      <c r="C276" s="280">
        <f t="shared" si="26"/>
        <v>1</v>
      </c>
      <c r="D276" s="280" t="str">
        <f t="shared" si="23"/>
        <v>15</v>
      </c>
      <c r="E276">
        <f t="shared" si="24"/>
        <v>2015</v>
      </c>
      <c r="F276" s="280" t="str">
        <f t="shared" si="25"/>
        <v>1Q15</v>
      </c>
      <c r="G276" s="281">
        <v>42023</v>
      </c>
      <c r="H276" s="280">
        <v>2.6516999999999999</v>
      </c>
    </row>
    <row r="277" spans="2:8">
      <c r="B277" s="280" t="str">
        <f t="shared" si="22"/>
        <v>1Q</v>
      </c>
      <c r="C277" s="280">
        <f t="shared" si="26"/>
        <v>1</v>
      </c>
      <c r="D277" s="280" t="str">
        <f t="shared" si="23"/>
        <v>15</v>
      </c>
      <c r="E277">
        <f t="shared" si="24"/>
        <v>2015</v>
      </c>
      <c r="F277" s="280" t="str">
        <f t="shared" si="25"/>
        <v>1Q15</v>
      </c>
      <c r="G277" s="281">
        <v>42024</v>
      </c>
      <c r="H277" s="280">
        <v>2.6137999999999999</v>
      </c>
    </row>
    <row r="278" spans="2:8">
      <c r="B278" s="280" t="str">
        <f t="shared" si="22"/>
        <v>1Q</v>
      </c>
      <c r="C278" s="280">
        <f t="shared" si="26"/>
        <v>1</v>
      </c>
      <c r="D278" s="280" t="str">
        <f t="shared" si="23"/>
        <v>15</v>
      </c>
      <c r="E278">
        <f t="shared" si="24"/>
        <v>2015</v>
      </c>
      <c r="F278" s="280" t="str">
        <f t="shared" si="25"/>
        <v>1Q15</v>
      </c>
      <c r="G278" s="281">
        <v>42025</v>
      </c>
      <c r="H278" s="280">
        <v>2.6004999999999998</v>
      </c>
    </row>
    <row r="279" spans="2:8">
      <c r="B279" s="280" t="str">
        <f t="shared" si="22"/>
        <v>1Q</v>
      </c>
      <c r="C279" s="280">
        <f t="shared" si="26"/>
        <v>1</v>
      </c>
      <c r="D279" s="280" t="str">
        <f t="shared" si="23"/>
        <v>15</v>
      </c>
      <c r="E279">
        <f t="shared" si="24"/>
        <v>2015</v>
      </c>
      <c r="F279" s="280" t="str">
        <f t="shared" si="25"/>
        <v>1Q15</v>
      </c>
      <c r="G279" s="281">
        <v>42026</v>
      </c>
      <c r="H279" s="280">
        <v>2.5745</v>
      </c>
    </row>
    <row r="280" spans="2:8">
      <c r="B280" s="280" t="str">
        <f t="shared" si="22"/>
        <v>1Q</v>
      </c>
      <c r="C280" s="280">
        <f t="shared" si="26"/>
        <v>1</v>
      </c>
      <c r="D280" s="280" t="str">
        <f t="shared" si="23"/>
        <v>15</v>
      </c>
      <c r="E280">
        <f t="shared" si="24"/>
        <v>2015</v>
      </c>
      <c r="F280" s="280" t="str">
        <f t="shared" si="25"/>
        <v>1Q15</v>
      </c>
      <c r="G280" s="281">
        <v>42027</v>
      </c>
      <c r="H280" s="280">
        <v>2.5796999999999999</v>
      </c>
    </row>
    <row r="281" spans="2:8">
      <c r="B281" s="280" t="str">
        <f t="shared" si="22"/>
        <v>1Q</v>
      </c>
      <c r="C281" s="280">
        <f t="shared" si="26"/>
        <v>1</v>
      </c>
      <c r="D281" s="280" t="str">
        <f t="shared" si="23"/>
        <v>15</v>
      </c>
      <c r="E281">
        <f t="shared" si="24"/>
        <v>2015</v>
      </c>
      <c r="F281" s="280" t="str">
        <f t="shared" si="25"/>
        <v>1Q15</v>
      </c>
      <c r="G281" s="281">
        <v>42030</v>
      </c>
      <c r="H281" s="280">
        <v>2.5834999999999999</v>
      </c>
    </row>
    <row r="282" spans="2:8">
      <c r="B282" s="280" t="str">
        <f t="shared" si="22"/>
        <v>1Q</v>
      </c>
      <c r="C282" s="280">
        <f t="shared" si="26"/>
        <v>1</v>
      </c>
      <c r="D282" s="280" t="str">
        <f t="shared" si="23"/>
        <v>15</v>
      </c>
      <c r="E282">
        <f t="shared" si="24"/>
        <v>2015</v>
      </c>
      <c r="F282" s="280" t="str">
        <f t="shared" si="25"/>
        <v>1Q15</v>
      </c>
      <c r="G282" s="281">
        <v>42031</v>
      </c>
      <c r="H282" s="280">
        <v>2.5724</v>
      </c>
    </row>
    <row r="283" spans="2:8">
      <c r="B283" s="280" t="str">
        <f t="shared" si="22"/>
        <v>1Q</v>
      </c>
      <c r="C283" s="280">
        <f t="shared" si="26"/>
        <v>1</v>
      </c>
      <c r="D283" s="280" t="str">
        <f t="shared" si="23"/>
        <v>15</v>
      </c>
      <c r="E283">
        <f t="shared" si="24"/>
        <v>2015</v>
      </c>
      <c r="F283" s="280" t="str">
        <f t="shared" si="25"/>
        <v>1Q15</v>
      </c>
      <c r="G283" s="281">
        <v>42032</v>
      </c>
      <c r="H283" s="280">
        <v>2.5764</v>
      </c>
    </row>
    <row r="284" spans="2:8">
      <c r="B284" s="280" t="str">
        <f t="shared" si="22"/>
        <v>1Q</v>
      </c>
      <c r="C284" s="280">
        <f t="shared" si="26"/>
        <v>1</v>
      </c>
      <c r="D284" s="280" t="str">
        <f t="shared" si="23"/>
        <v>15</v>
      </c>
      <c r="E284">
        <f t="shared" si="24"/>
        <v>2015</v>
      </c>
      <c r="F284" s="280" t="str">
        <f t="shared" si="25"/>
        <v>1Q15</v>
      </c>
      <c r="G284" s="281">
        <v>42033</v>
      </c>
      <c r="H284" s="280">
        <v>2.6034999999999999</v>
      </c>
    </row>
    <row r="285" spans="2:8">
      <c r="B285" s="280" t="str">
        <f t="shared" si="22"/>
        <v>1Q</v>
      </c>
      <c r="C285" s="280">
        <f t="shared" si="26"/>
        <v>1</v>
      </c>
      <c r="D285" s="280" t="str">
        <f t="shared" si="23"/>
        <v>15</v>
      </c>
      <c r="E285">
        <f t="shared" si="24"/>
        <v>2015</v>
      </c>
      <c r="F285" s="280" t="str">
        <f t="shared" si="25"/>
        <v>1Q15</v>
      </c>
      <c r="G285" s="281">
        <v>42034</v>
      </c>
      <c r="H285" s="280">
        <v>2.6823999999999999</v>
      </c>
    </row>
    <row r="286" spans="2:8">
      <c r="B286" s="280" t="str">
        <f t="shared" si="22"/>
        <v>1Q</v>
      </c>
      <c r="C286" s="280">
        <f t="shared" si="26"/>
        <v>2</v>
      </c>
      <c r="D286" s="280" t="str">
        <f t="shared" si="23"/>
        <v>15</v>
      </c>
      <c r="E286">
        <f t="shared" si="24"/>
        <v>2015</v>
      </c>
      <c r="F286" s="280" t="str">
        <f t="shared" si="25"/>
        <v>1Q15</v>
      </c>
      <c r="G286" s="281">
        <v>42037</v>
      </c>
      <c r="H286" s="280">
        <v>2.7271000000000001</v>
      </c>
    </row>
    <row r="287" spans="2:8">
      <c r="B287" s="280" t="str">
        <f t="shared" si="22"/>
        <v>1Q</v>
      </c>
      <c r="C287" s="280">
        <f t="shared" si="26"/>
        <v>2</v>
      </c>
      <c r="D287" s="280" t="str">
        <f t="shared" si="23"/>
        <v>15</v>
      </c>
      <c r="E287">
        <f t="shared" si="24"/>
        <v>2015</v>
      </c>
      <c r="F287" s="280" t="str">
        <f t="shared" si="25"/>
        <v>1Q15</v>
      </c>
      <c r="G287" s="281">
        <v>42038</v>
      </c>
      <c r="H287" s="280">
        <v>2.6945000000000001</v>
      </c>
    </row>
    <row r="288" spans="2:8">
      <c r="B288" s="280" t="str">
        <f t="shared" si="22"/>
        <v>1Q</v>
      </c>
      <c r="C288" s="280">
        <f t="shared" si="26"/>
        <v>2</v>
      </c>
      <c r="D288" s="280" t="str">
        <f t="shared" si="23"/>
        <v>15</v>
      </c>
      <c r="E288">
        <f t="shared" si="24"/>
        <v>2015</v>
      </c>
      <c r="F288" s="280" t="str">
        <f t="shared" si="25"/>
        <v>1Q15</v>
      </c>
      <c r="G288" s="281">
        <v>42039</v>
      </c>
      <c r="H288" s="280">
        <v>2.7418</v>
      </c>
    </row>
    <row r="289" spans="2:8">
      <c r="B289" s="280" t="str">
        <f t="shared" si="22"/>
        <v>1Q</v>
      </c>
      <c r="C289" s="280">
        <f t="shared" si="26"/>
        <v>2</v>
      </c>
      <c r="D289" s="280" t="str">
        <f t="shared" si="23"/>
        <v>15</v>
      </c>
      <c r="E289">
        <f t="shared" si="24"/>
        <v>2015</v>
      </c>
      <c r="F289" s="280" t="str">
        <f t="shared" si="25"/>
        <v>1Q15</v>
      </c>
      <c r="G289" s="281">
        <v>42040</v>
      </c>
      <c r="H289" s="280">
        <v>2.7450999999999999</v>
      </c>
    </row>
    <row r="290" spans="2:8">
      <c r="B290" s="280" t="str">
        <f t="shared" si="22"/>
        <v>1Q</v>
      </c>
      <c r="C290" s="280">
        <f t="shared" si="26"/>
        <v>2</v>
      </c>
      <c r="D290" s="280" t="str">
        <f t="shared" si="23"/>
        <v>15</v>
      </c>
      <c r="E290">
        <f t="shared" si="24"/>
        <v>2015</v>
      </c>
      <c r="F290" s="280" t="str">
        <f t="shared" si="25"/>
        <v>1Q15</v>
      </c>
      <c r="G290" s="281">
        <v>42041</v>
      </c>
      <c r="H290" s="280">
        <v>2.7825000000000002</v>
      </c>
    </row>
    <row r="291" spans="2:8">
      <c r="B291" s="280" t="str">
        <f t="shared" si="22"/>
        <v>1Q</v>
      </c>
      <c r="C291" s="280">
        <f t="shared" si="26"/>
        <v>2</v>
      </c>
      <c r="D291" s="280" t="str">
        <f t="shared" si="23"/>
        <v>15</v>
      </c>
      <c r="E291">
        <f t="shared" si="24"/>
        <v>2015</v>
      </c>
      <c r="F291" s="280" t="str">
        <f t="shared" si="25"/>
        <v>1Q15</v>
      </c>
      <c r="G291" s="281">
        <v>42044</v>
      </c>
      <c r="H291" s="280">
        <v>2.7698</v>
      </c>
    </row>
    <row r="292" spans="2:8">
      <c r="B292" s="280" t="str">
        <f t="shared" si="22"/>
        <v>1Q</v>
      </c>
      <c r="C292" s="280">
        <f t="shared" si="26"/>
        <v>2</v>
      </c>
      <c r="D292" s="280" t="str">
        <f t="shared" si="23"/>
        <v>15</v>
      </c>
      <c r="E292">
        <f t="shared" si="24"/>
        <v>2015</v>
      </c>
      <c r="F292" s="280" t="str">
        <f t="shared" si="25"/>
        <v>1Q15</v>
      </c>
      <c r="G292" s="281">
        <v>42045</v>
      </c>
      <c r="H292" s="280">
        <v>2.8342999999999998</v>
      </c>
    </row>
    <row r="293" spans="2:8">
      <c r="B293" s="280" t="str">
        <f t="shared" si="22"/>
        <v>1Q</v>
      </c>
      <c r="C293" s="280">
        <f t="shared" si="26"/>
        <v>2</v>
      </c>
      <c r="D293" s="280" t="str">
        <f t="shared" si="23"/>
        <v>15</v>
      </c>
      <c r="E293">
        <f t="shared" si="24"/>
        <v>2015</v>
      </c>
      <c r="F293" s="280" t="str">
        <f t="shared" si="25"/>
        <v>1Q15</v>
      </c>
      <c r="G293" s="281">
        <v>42046</v>
      </c>
      <c r="H293" s="280">
        <v>2.8693</v>
      </c>
    </row>
    <row r="294" spans="2:8">
      <c r="B294" s="280" t="str">
        <f t="shared" si="22"/>
        <v>1Q</v>
      </c>
      <c r="C294" s="280">
        <f t="shared" si="26"/>
        <v>2</v>
      </c>
      <c r="D294" s="280" t="str">
        <f t="shared" si="23"/>
        <v>15</v>
      </c>
      <c r="E294">
        <f t="shared" si="24"/>
        <v>2015</v>
      </c>
      <c r="F294" s="280" t="str">
        <f t="shared" si="25"/>
        <v>1Q15</v>
      </c>
      <c r="G294" s="281">
        <v>42047</v>
      </c>
      <c r="H294" s="280">
        <v>2.8210000000000002</v>
      </c>
    </row>
    <row r="295" spans="2:8">
      <c r="B295" s="280" t="str">
        <f t="shared" si="22"/>
        <v>1Q</v>
      </c>
      <c r="C295" s="280">
        <f t="shared" si="26"/>
        <v>2</v>
      </c>
      <c r="D295" s="280" t="str">
        <f t="shared" si="23"/>
        <v>15</v>
      </c>
      <c r="E295">
        <f t="shared" si="24"/>
        <v>2015</v>
      </c>
      <c r="F295" s="280" t="str">
        <f t="shared" si="25"/>
        <v>1Q15</v>
      </c>
      <c r="G295" s="281">
        <v>42048</v>
      </c>
      <c r="H295" s="280">
        <v>2.8346</v>
      </c>
    </row>
    <row r="296" spans="2:8">
      <c r="B296" s="280" t="str">
        <f t="shared" si="22"/>
        <v>1Q</v>
      </c>
      <c r="C296" s="280">
        <f t="shared" si="26"/>
        <v>2</v>
      </c>
      <c r="D296" s="280" t="str">
        <f t="shared" si="23"/>
        <v>15</v>
      </c>
      <c r="E296">
        <f t="shared" si="24"/>
        <v>2015</v>
      </c>
      <c r="F296" s="280" t="str">
        <f t="shared" si="25"/>
        <v>1Q15</v>
      </c>
      <c r="G296" s="281">
        <v>42051</v>
      </c>
      <c r="H296" s="280">
        <v>2.8346</v>
      </c>
    </row>
    <row r="297" spans="2:8">
      <c r="B297" s="280" t="str">
        <f t="shared" si="22"/>
        <v>1Q</v>
      </c>
      <c r="C297" s="280">
        <f t="shared" si="26"/>
        <v>2</v>
      </c>
      <c r="D297" s="280" t="str">
        <f t="shared" si="23"/>
        <v>15</v>
      </c>
      <c r="E297">
        <f t="shared" si="24"/>
        <v>2015</v>
      </c>
      <c r="F297" s="280" t="str">
        <f t="shared" si="25"/>
        <v>1Q15</v>
      </c>
      <c r="G297" s="281">
        <v>42052</v>
      </c>
      <c r="H297" s="280">
        <v>2.8296000000000001</v>
      </c>
    </row>
    <row r="298" spans="2:8">
      <c r="B298" s="280" t="str">
        <f t="shared" si="22"/>
        <v>1Q</v>
      </c>
      <c r="C298" s="280">
        <f t="shared" si="26"/>
        <v>2</v>
      </c>
      <c r="D298" s="280" t="str">
        <f t="shared" si="23"/>
        <v>15</v>
      </c>
      <c r="E298">
        <f t="shared" si="24"/>
        <v>2015</v>
      </c>
      <c r="F298" s="280" t="str">
        <f t="shared" si="25"/>
        <v>1Q15</v>
      </c>
      <c r="G298" s="281">
        <v>42053</v>
      </c>
      <c r="H298" s="280">
        <v>2.8374000000000001</v>
      </c>
    </row>
    <row r="299" spans="2:8">
      <c r="B299" s="280" t="str">
        <f t="shared" si="22"/>
        <v>1Q</v>
      </c>
      <c r="C299" s="280">
        <f t="shared" si="26"/>
        <v>2</v>
      </c>
      <c r="D299" s="280" t="str">
        <f t="shared" si="23"/>
        <v>15</v>
      </c>
      <c r="E299">
        <f t="shared" si="24"/>
        <v>2015</v>
      </c>
      <c r="F299" s="280" t="str">
        <f t="shared" si="25"/>
        <v>1Q15</v>
      </c>
      <c r="G299" s="281">
        <v>42054</v>
      </c>
      <c r="H299" s="280">
        <v>2.8664999999999998</v>
      </c>
    </row>
    <row r="300" spans="2:8">
      <c r="B300" s="280" t="str">
        <f t="shared" si="22"/>
        <v>1Q</v>
      </c>
      <c r="C300" s="280">
        <f t="shared" si="26"/>
        <v>2</v>
      </c>
      <c r="D300" s="280" t="str">
        <f t="shared" si="23"/>
        <v>15</v>
      </c>
      <c r="E300">
        <f t="shared" si="24"/>
        <v>2015</v>
      </c>
      <c r="F300" s="280" t="str">
        <f t="shared" si="25"/>
        <v>1Q15</v>
      </c>
      <c r="G300" s="281">
        <v>42055</v>
      </c>
      <c r="H300" s="280">
        <v>2.8679999999999999</v>
      </c>
    </row>
    <row r="301" spans="2:8">
      <c r="B301" s="280" t="str">
        <f t="shared" si="22"/>
        <v>1Q</v>
      </c>
      <c r="C301" s="280">
        <f t="shared" si="26"/>
        <v>2</v>
      </c>
      <c r="D301" s="280" t="str">
        <f t="shared" si="23"/>
        <v>15</v>
      </c>
      <c r="E301">
        <f t="shared" si="24"/>
        <v>2015</v>
      </c>
      <c r="F301" s="280" t="str">
        <f t="shared" si="25"/>
        <v>1Q15</v>
      </c>
      <c r="G301" s="281">
        <v>42058</v>
      </c>
      <c r="H301" s="280">
        <v>2.8788</v>
      </c>
    </row>
    <row r="302" spans="2:8">
      <c r="B302" s="280" t="str">
        <f t="shared" si="22"/>
        <v>1Q</v>
      </c>
      <c r="C302" s="280">
        <f t="shared" si="26"/>
        <v>2</v>
      </c>
      <c r="D302" s="280" t="str">
        <f t="shared" si="23"/>
        <v>15</v>
      </c>
      <c r="E302">
        <f t="shared" si="24"/>
        <v>2015</v>
      </c>
      <c r="F302" s="280" t="str">
        <f t="shared" si="25"/>
        <v>1Q15</v>
      </c>
      <c r="G302" s="281">
        <v>42059</v>
      </c>
      <c r="H302" s="280">
        <v>2.8330000000000002</v>
      </c>
    </row>
    <row r="303" spans="2:8">
      <c r="B303" s="280" t="str">
        <f t="shared" si="22"/>
        <v>1Q</v>
      </c>
      <c r="C303" s="280">
        <f t="shared" si="26"/>
        <v>2</v>
      </c>
      <c r="D303" s="280" t="str">
        <f t="shared" si="23"/>
        <v>15</v>
      </c>
      <c r="E303">
        <f t="shared" si="24"/>
        <v>2015</v>
      </c>
      <c r="F303" s="280" t="str">
        <f t="shared" si="25"/>
        <v>1Q15</v>
      </c>
      <c r="G303" s="281">
        <v>42060</v>
      </c>
      <c r="H303" s="280">
        <v>2.875</v>
      </c>
    </row>
    <row r="304" spans="2:8">
      <c r="B304" s="280" t="str">
        <f t="shared" si="22"/>
        <v>1Q</v>
      </c>
      <c r="C304" s="280">
        <f t="shared" si="26"/>
        <v>2</v>
      </c>
      <c r="D304" s="280" t="str">
        <f t="shared" si="23"/>
        <v>15</v>
      </c>
      <c r="E304">
        <f t="shared" si="24"/>
        <v>2015</v>
      </c>
      <c r="F304" s="280" t="str">
        <f t="shared" si="25"/>
        <v>1Q15</v>
      </c>
      <c r="G304" s="281">
        <v>42061</v>
      </c>
      <c r="H304" s="280">
        <v>2.9085000000000001</v>
      </c>
    </row>
    <row r="305" spans="2:8">
      <c r="B305" s="280" t="str">
        <f t="shared" si="22"/>
        <v>1Q</v>
      </c>
      <c r="C305" s="280">
        <f t="shared" si="26"/>
        <v>2</v>
      </c>
      <c r="D305" s="280" t="str">
        <f t="shared" si="23"/>
        <v>15</v>
      </c>
      <c r="E305">
        <f t="shared" si="24"/>
        <v>2015</v>
      </c>
      <c r="F305" s="280" t="str">
        <f t="shared" si="25"/>
        <v>1Q15</v>
      </c>
      <c r="G305" s="281">
        <v>42062</v>
      </c>
      <c r="H305" s="280">
        <v>2.839</v>
      </c>
    </row>
    <row r="306" spans="2:8">
      <c r="B306" s="280" t="str">
        <f t="shared" si="22"/>
        <v>1Q</v>
      </c>
      <c r="C306" s="280">
        <f t="shared" si="26"/>
        <v>3</v>
      </c>
      <c r="D306" s="280" t="str">
        <f t="shared" si="23"/>
        <v>15</v>
      </c>
      <c r="E306">
        <f t="shared" si="24"/>
        <v>2015</v>
      </c>
      <c r="F306" s="280" t="str">
        <f t="shared" si="25"/>
        <v>1Q15</v>
      </c>
      <c r="G306" s="281">
        <v>42065</v>
      </c>
      <c r="H306" s="280">
        <v>2.8965000000000001</v>
      </c>
    </row>
    <row r="307" spans="2:8">
      <c r="B307" s="280" t="str">
        <f t="shared" si="22"/>
        <v>1Q</v>
      </c>
      <c r="C307" s="280">
        <f t="shared" si="26"/>
        <v>3</v>
      </c>
      <c r="D307" s="280" t="str">
        <f t="shared" si="23"/>
        <v>15</v>
      </c>
      <c r="E307">
        <f t="shared" si="24"/>
        <v>2015</v>
      </c>
      <c r="F307" s="280" t="str">
        <f t="shared" si="25"/>
        <v>1Q15</v>
      </c>
      <c r="G307" s="281">
        <v>42066</v>
      </c>
      <c r="H307" s="280">
        <v>2.9310999999999998</v>
      </c>
    </row>
    <row r="308" spans="2:8">
      <c r="B308" s="280" t="str">
        <f t="shared" si="22"/>
        <v>1Q</v>
      </c>
      <c r="C308" s="280">
        <f t="shared" si="26"/>
        <v>3</v>
      </c>
      <c r="D308" s="280" t="str">
        <f t="shared" si="23"/>
        <v>15</v>
      </c>
      <c r="E308">
        <f t="shared" si="24"/>
        <v>2015</v>
      </c>
      <c r="F308" s="280" t="str">
        <f t="shared" si="25"/>
        <v>1Q15</v>
      </c>
      <c r="G308" s="281">
        <v>42067</v>
      </c>
      <c r="H308" s="280">
        <v>2.9765999999999999</v>
      </c>
    </row>
    <row r="309" spans="2:8">
      <c r="B309" s="280" t="str">
        <f t="shared" si="22"/>
        <v>1Q</v>
      </c>
      <c r="C309" s="280">
        <f t="shared" si="26"/>
        <v>3</v>
      </c>
      <c r="D309" s="280" t="str">
        <f t="shared" si="23"/>
        <v>15</v>
      </c>
      <c r="E309">
        <f t="shared" si="24"/>
        <v>2015</v>
      </c>
      <c r="F309" s="280" t="str">
        <f t="shared" si="25"/>
        <v>1Q15</v>
      </c>
      <c r="G309" s="281">
        <v>42068</v>
      </c>
      <c r="H309" s="280">
        <v>3.0034999999999998</v>
      </c>
    </row>
    <row r="310" spans="2:8">
      <c r="B310" s="280" t="str">
        <f t="shared" si="22"/>
        <v>1Q</v>
      </c>
      <c r="C310" s="280">
        <f t="shared" si="26"/>
        <v>3</v>
      </c>
      <c r="D310" s="280" t="str">
        <f t="shared" si="23"/>
        <v>15</v>
      </c>
      <c r="E310">
        <f t="shared" si="24"/>
        <v>2015</v>
      </c>
      <c r="F310" s="280" t="str">
        <f t="shared" si="25"/>
        <v>1Q15</v>
      </c>
      <c r="G310" s="281">
        <v>42069</v>
      </c>
      <c r="H310" s="280">
        <v>3.0617000000000001</v>
      </c>
    </row>
    <row r="311" spans="2:8">
      <c r="B311" s="280" t="str">
        <f t="shared" si="22"/>
        <v>1Q</v>
      </c>
      <c r="C311" s="280">
        <f t="shared" si="26"/>
        <v>3</v>
      </c>
      <c r="D311" s="280" t="str">
        <f t="shared" si="23"/>
        <v>15</v>
      </c>
      <c r="E311">
        <f t="shared" si="24"/>
        <v>2015</v>
      </c>
      <c r="F311" s="280" t="str">
        <f t="shared" si="25"/>
        <v>1Q15</v>
      </c>
      <c r="G311" s="281">
        <v>42072</v>
      </c>
      <c r="H311" s="280">
        <v>3.1223000000000001</v>
      </c>
    </row>
    <row r="312" spans="2:8">
      <c r="B312" s="280" t="str">
        <f t="shared" si="22"/>
        <v>1Q</v>
      </c>
      <c r="C312" s="280">
        <f t="shared" si="26"/>
        <v>3</v>
      </c>
      <c r="D312" s="280" t="str">
        <f t="shared" si="23"/>
        <v>15</v>
      </c>
      <c r="E312">
        <f t="shared" si="24"/>
        <v>2015</v>
      </c>
      <c r="F312" s="280" t="str">
        <f t="shared" si="25"/>
        <v>1Q15</v>
      </c>
      <c r="G312" s="281">
        <v>42073</v>
      </c>
      <c r="H312" s="280">
        <v>3.1021999999999998</v>
      </c>
    </row>
    <row r="313" spans="2:8">
      <c r="B313" s="280" t="str">
        <f t="shared" si="22"/>
        <v>1Q</v>
      </c>
      <c r="C313" s="280">
        <f t="shared" si="26"/>
        <v>3</v>
      </c>
      <c r="D313" s="280" t="str">
        <f t="shared" si="23"/>
        <v>15</v>
      </c>
      <c r="E313">
        <f t="shared" si="24"/>
        <v>2015</v>
      </c>
      <c r="F313" s="280" t="str">
        <f t="shared" si="25"/>
        <v>1Q15</v>
      </c>
      <c r="G313" s="281">
        <v>42074</v>
      </c>
      <c r="H313" s="280">
        <v>3.1257000000000001</v>
      </c>
    </row>
    <row r="314" spans="2:8">
      <c r="B314" s="280" t="str">
        <f t="shared" si="22"/>
        <v>1Q</v>
      </c>
      <c r="C314" s="280">
        <f t="shared" si="26"/>
        <v>3</v>
      </c>
      <c r="D314" s="280" t="str">
        <f t="shared" si="23"/>
        <v>15</v>
      </c>
      <c r="E314">
        <f t="shared" si="24"/>
        <v>2015</v>
      </c>
      <c r="F314" s="280" t="str">
        <f t="shared" si="25"/>
        <v>1Q15</v>
      </c>
      <c r="G314" s="281">
        <v>42075</v>
      </c>
      <c r="H314" s="280">
        <v>3.1661000000000001</v>
      </c>
    </row>
    <row r="315" spans="2:8">
      <c r="B315" s="280" t="str">
        <f t="shared" si="22"/>
        <v>1Q</v>
      </c>
      <c r="C315" s="280">
        <f t="shared" si="26"/>
        <v>3</v>
      </c>
      <c r="D315" s="280" t="str">
        <f t="shared" si="23"/>
        <v>15</v>
      </c>
      <c r="E315">
        <f t="shared" si="24"/>
        <v>2015</v>
      </c>
      <c r="F315" s="280" t="str">
        <f t="shared" si="25"/>
        <v>1Q15</v>
      </c>
      <c r="G315" s="281">
        <v>42076</v>
      </c>
      <c r="H315" s="280">
        <v>3.2492000000000001</v>
      </c>
    </row>
    <row r="316" spans="2:8">
      <c r="B316" s="280" t="str">
        <f t="shared" si="22"/>
        <v>1Q</v>
      </c>
      <c r="C316" s="280">
        <f t="shared" si="26"/>
        <v>3</v>
      </c>
      <c r="D316" s="280" t="str">
        <f t="shared" si="23"/>
        <v>15</v>
      </c>
      <c r="E316">
        <f t="shared" si="24"/>
        <v>2015</v>
      </c>
      <c r="F316" s="280" t="str">
        <f t="shared" si="25"/>
        <v>1Q15</v>
      </c>
      <c r="G316" s="281">
        <v>42079</v>
      </c>
      <c r="H316" s="280">
        <v>3.2488000000000001</v>
      </c>
    </row>
    <row r="317" spans="2:8">
      <c r="B317" s="280" t="str">
        <f t="shared" si="22"/>
        <v>1Q</v>
      </c>
      <c r="C317" s="280">
        <f t="shared" si="26"/>
        <v>3</v>
      </c>
      <c r="D317" s="280" t="str">
        <f t="shared" si="23"/>
        <v>15</v>
      </c>
      <c r="E317">
        <f t="shared" si="24"/>
        <v>2015</v>
      </c>
      <c r="F317" s="280" t="str">
        <f t="shared" si="25"/>
        <v>1Q15</v>
      </c>
      <c r="G317" s="281">
        <v>42080</v>
      </c>
      <c r="H317" s="280">
        <v>3.2395</v>
      </c>
    </row>
    <row r="318" spans="2:8">
      <c r="B318" s="280" t="str">
        <f t="shared" si="22"/>
        <v>1Q</v>
      </c>
      <c r="C318" s="280">
        <f t="shared" si="26"/>
        <v>3</v>
      </c>
      <c r="D318" s="280" t="str">
        <f t="shared" si="23"/>
        <v>15</v>
      </c>
      <c r="E318">
        <f t="shared" si="24"/>
        <v>2015</v>
      </c>
      <c r="F318" s="280" t="str">
        <f t="shared" si="25"/>
        <v>1Q15</v>
      </c>
      <c r="G318" s="281">
        <v>42081</v>
      </c>
      <c r="H318" s="280">
        <v>3.2097000000000002</v>
      </c>
    </row>
    <row r="319" spans="2:8">
      <c r="B319" s="280" t="str">
        <f t="shared" si="22"/>
        <v>1Q</v>
      </c>
      <c r="C319" s="280">
        <f t="shared" si="26"/>
        <v>3</v>
      </c>
      <c r="D319" s="280" t="str">
        <f t="shared" si="23"/>
        <v>15</v>
      </c>
      <c r="E319">
        <f t="shared" si="24"/>
        <v>2015</v>
      </c>
      <c r="F319" s="280" t="str">
        <f t="shared" si="25"/>
        <v>1Q15</v>
      </c>
      <c r="G319" s="281">
        <v>42082</v>
      </c>
      <c r="H319" s="280">
        <v>3.2921</v>
      </c>
    </row>
    <row r="320" spans="2:8">
      <c r="B320" s="280" t="str">
        <f t="shared" si="22"/>
        <v>1Q</v>
      </c>
      <c r="C320" s="280">
        <f t="shared" si="26"/>
        <v>3</v>
      </c>
      <c r="D320" s="280" t="str">
        <f t="shared" si="23"/>
        <v>15</v>
      </c>
      <c r="E320">
        <f t="shared" si="24"/>
        <v>2015</v>
      </c>
      <c r="F320" s="280" t="str">
        <f t="shared" si="25"/>
        <v>1Q15</v>
      </c>
      <c r="G320" s="281">
        <v>42083</v>
      </c>
      <c r="H320" s="280">
        <v>3.2292999999999998</v>
      </c>
    </row>
    <row r="321" spans="2:8">
      <c r="B321" s="280" t="str">
        <f t="shared" si="22"/>
        <v>1Q</v>
      </c>
      <c r="C321" s="280">
        <f t="shared" si="26"/>
        <v>3</v>
      </c>
      <c r="D321" s="280" t="str">
        <f t="shared" si="23"/>
        <v>15</v>
      </c>
      <c r="E321">
        <f t="shared" si="24"/>
        <v>2015</v>
      </c>
      <c r="F321" s="280" t="str">
        <f t="shared" si="25"/>
        <v>1Q15</v>
      </c>
      <c r="G321" s="281">
        <v>42086</v>
      </c>
      <c r="H321" s="280">
        <v>3.1322000000000001</v>
      </c>
    </row>
    <row r="322" spans="2:8">
      <c r="B322" s="280" t="str">
        <f t="shared" si="22"/>
        <v>1Q</v>
      </c>
      <c r="C322" s="280">
        <f t="shared" si="26"/>
        <v>3</v>
      </c>
      <c r="D322" s="280" t="str">
        <f t="shared" si="23"/>
        <v>15</v>
      </c>
      <c r="E322">
        <f t="shared" si="24"/>
        <v>2015</v>
      </c>
      <c r="F322" s="280" t="str">
        <f t="shared" si="25"/>
        <v>1Q15</v>
      </c>
      <c r="G322" s="281">
        <v>42087</v>
      </c>
      <c r="H322" s="280">
        <v>3.1398000000000001</v>
      </c>
    </row>
    <row r="323" spans="2:8">
      <c r="B323" s="280" t="str">
        <f t="shared" ref="B323:B386" si="27">VLOOKUP(C323,$N$3:$O$14,2,0)</f>
        <v>1Q</v>
      </c>
      <c r="C323" s="280">
        <f t="shared" si="26"/>
        <v>3</v>
      </c>
      <c r="D323" s="280" t="str">
        <f t="shared" ref="D323:D386" si="28">RIGHT(E323,2)</f>
        <v>15</v>
      </c>
      <c r="E323">
        <f t="shared" ref="E323:E386" si="29">YEAR(G323)</f>
        <v>2015</v>
      </c>
      <c r="F323" s="280" t="str">
        <f t="shared" ref="F323:F386" si="30">+B323&amp;D323</f>
        <v>1Q15</v>
      </c>
      <c r="G323" s="281">
        <v>42088</v>
      </c>
      <c r="H323" s="280">
        <v>3.2012</v>
      </c>
    </row>
    <row r="324" spans="2:8">
      <c r="B324" s="280" t="str">
        <f t="shared" si="27"/>
        <v>1Q</v>
      </c>
      <c r="C324" s="280">
        <f t="shared" ref="C324:C387" si="31">MONTH(G324)</f>
        <v>3</v>
      </c>
      <c r="D324" s="280" t="str">
        <f t="shared" si="28"/>
        <v>15</v>
      </c>
      <c r="E324">
        <f t="shared" si="29"/>
        <v>2015</v>
      </c>
      <c r="F324" s="280" t="str">
        <f t="shared" si="30"/>
        <v>1Q15</v>
      </c>
      <c r="G324" s="281">
        <v>42089</v>
      </c>
      <c r="H324" s="280">
        <v>3.1827999999999999</v>
      </c>
    </row>
    <row r="325" spans="2:8">
      <c r="B325" s="280" t="str">
        <f t="shared" si="27"/>
        <v>1Q</v>
      </c>
      <c r="C325" s="280">
        <f t="shared" si="31"/>
        <v>3</v>
      </c>
      <c r="D325" s="280" t="str">
        <f t="shared" si="28"/>
        <v>15</v>
      </c>
      <c r="E325">
        <f t="shared" si="29"/>
        <v>2015</v>
      </c>
      <c r="F325" s="280" t="str">
        <f t="shared" si="30"/>
        <v>1Q15</v>
      </c>
      <c r="G325" s="281">
        <v>42090</v>
      </c>
      <c r="H325" s="280">
        <v>3.2496</v>
      </c>
    </row>
    <row r="326" spans="2:8">
      <c r="B326" s="280" t="str">
        <f t="shared" si="27"/>
        <v>1Q</v>
      </c>
      <c r="C326" s="280">
        <f t="shared" si="31"/>
        <v>3</v>
      </c>
      <c r="D326" s="280" t="str">
        <f t="shared" si="28"/>
        <v>15</v>
      </c>
      <c r="E326">
        <f t="shared" si="29"/>
        <v>2015</v>
      </c>
      <c r="F326" s="280" t="str">
        <f t="shared" si="30"/>
        <v>1Q15</v>
      </c>
      <c r="G326" s="281">
        <v>42093</v>
      </c>
      <c r="H326" s="280">
        <v>3.2305999999999999</v>
      </c>
    </row>
    <row r="327" spans="2:8">
      <c r="B327" s="280" t="str">
        <f t="shared" si="27"/>
        <v>1Q</v>
      </c>
      <c r="C327" s="280">
        <f t="shared" si="31"/>
        <v>3</v>
      </c>
      <c r="D327" s="280" t="str">
        <f t="shared" si="28"/>
        <v>15</v>
      </c>
      <c r="E327">
        <f t="shared" si="29"/>
        <v>2015</v>
      </c>
      <c r="F327" s="280" t="str">
        <f t="shared" si="30"/>
        <v>1Q15</v>
      </c>
      <c r="G327" s="281">
        <v>42094</v>
      </c>
      <c r="H327" s="280">
        <v>3.1958000000000002</v>
      </c>
    </row>
    <row r="328" spans="2:8">
      <c r="B328" s="280" t="str">
        <f t="shared" si="27"/>
        <v>2Q</v>
      </c>
      <c r="C328" s="280">
        <f t="shared" si="31"/>
        <v>4</v>
      </c>
      <c r="D328" s="280" t="str">
        <f t="shared" si="28"/>
        <v>15</v>
      </c>
      <c r="E328">
        <f t="shared" si="29"/>
        <v>2015</v>
      </c>
      <c r="F328" s="280" t="str">
        <f t="shared" si="30"/>
        <v>2Q15</v>
      </c>
      <c r="G328" s="281">
        <v>42095</v>
      </c>
      <c r="H328" s="280">
        <v>3.1655000000000002</v>
      </c>
    </row>
    <row r="329" spans="2:8">
      <c r="B329" s="280" t="str">
        <f t="shared" si="27"/>
        <v>2Q</v>
      </c>
      <c r="C329" s="280">
        <f t="shared" si="31"/>
        <v>4</v>
      </c>
      <c r="D329" s="280" t="str">
        <f t="shared" si="28"/>
        <v>15</v>
      </c>
      <c r="E329">
        <f t="shared" si="29"/>
        <v>2015</v>
      </c>
      <c r="F329" s="280" t="str">
        <f t="shared" si="30"/>
        <v>2Q15</v>
      </c>
      <c r="G329" s="281">
        <v>42096</v>
      </c>
      <c r="H329" s="280">
        <v>3.1204999999999998</v>
      </c>
    </row>
    <row r="330" spans="2:8">
      <c r="B330" s="280" t="str">
        <f t="shared" si="27"/>
        <v>2Q</v>
      </c>
      <c r="C330" s="280">
        <f t="shared" si="31"/>
        <v>4</v>
      </c>
      <c r="D330" s="280" t="str">
        <f t="shared" si="28"/>
        <v>15</v>
      </c>
      <c r="E330">
        <f t="shared" si="29"/>
        <v>2015</v>
      </c>
      <c r="F330" s="280" t="str">
        <f t="shared" si="30"/>
        <v>2Q15</v>
      </c>
      <c r="G330" s="281">
        <v>42097</v>
      </c>
      <c r="H330" s="280">
        <v>3.121</v>
      </c>
    </row>
    <row r="331" spans="2:8">
      <c r="B331" s="280" t="str">
        <f t="shared" si="27"/>
        <v>2Q</v>
      </c>
      <c r="C331" s="280">
        <f t="shared" si="31"/>
        <v>4</v>
      </c>
      <c r="D331" s="280" t="str">
        <f t="shared" si="28"/>
        <v>15</v>
      </c>
      <c r="E331">
        <f t="shared" si="29"/>
        <v>2015</v>
      </c>
      <c r="F331" s="280" t="str">
        <f t="shared" si="30"/>
        <v>2Q15</v>
      </c>
      <c r="G331" s="281">
        <v>42100</v>
      </c>
      <c r="H331" s="280">
        <v>3.1263000000000001</v>
      </c>
    </row>
    <row r="332" spans="2:8">
      <c r="B332" s="280" t="str">
        <f t="shared" si="27"/>
        <v>2Q</v>
      </c>
      <c r="C332" s="280">
        <f t="shared" si="31"/>
        <v>4</v>
      </c>
      <c r="D332" s="280" t="str">
        <f t="shared" si="28"/>
        <v>15</v>
      </c>
      <c r="E332">
        <f t="shared" si="29"/>
        <v>2015</v>
      </c>
      <c r="F332" s="280" t="str">
        <f t="shared" si="30"/>
        <v>2Q15</v>
      </c>
      <c r="G332" s="281">
        <v>42101</v>
      </c>
      <c r="H332" s="280">
        <v>3.1288</v>
      </c>
    </row>
    <row r="333" spans="2:8">
      <c r="B333" s="280" t="str">
        <f t="shared" si="27"/>
        <v>2Q</v>
      </c>
      <c r="C333" s="280">
        <f t="shared" si="31"/>
        <v>4</v>
      </c>
      <c r="D333" s="280" t="str">
        <f t="shared" si="28"/>
        <v>15</v>
      </c>
      <c r="E333">
        <f t="shared" si="29"/>
        <v>2015</v>
      </c>
      <c r="F333" s="280" t="str">
        <f t="shared" si="30"/>
        <v>2Q15</v>
      </c>
      <c r="G333" s="281">
        <v>42102</v>
      </c>
      <c r="H333" s="280">
        <v>3.0495000000000001</v>
      </c>
    </row>
    <row r="334" spans="2:8">
      <c r="B334" s="280" t="str">
        <f t="shared" si="27"/>
        <v>2Q</v>
      </c>
      <c r="C334" s="280">
        <f t="shared" si="31"/>
        <v>4</v>
      </c>
      <c r="D334" s="280" t="str">
        <f t="shared" si="28"/>
        <v>15</v>
      </c>
      <c r="E334">
        <f t="shared" si="29"/>
        <v>2015</v>
      </c>
      <c r="F334" s="280" t="str">
        <f t="shared" si="30"/>
        <v>2Q15</v>
      </c>
      <c r="G334" s="281">
        <v>42103</v>
      </c>
      <c r="H334" s="280">
        <v>3.0590999999999999</v>
      </c>
    </row>
    <row r="335" spans="2:8">
      <c r="B335" s="280" t="str">
        <f t="shared" si="27"/>
        <v>2Q</v>
      </c>
      <c r="C335" s="280">
        <f t="shared" si="31"/>
        <v>4</v>
      </c>
      <c r="D335" s="280" t="str">
        <f t="shared" si="28"/>
        <v>15</v>
      </c>
      <c r="E335">
        <f t="shared" si="29"/>
        <v>2015</v>
      </c>
      <c r="F335" s="280" t="str">
        <f t="shared" si="30"/>
        <v>2Q15</v>
      </c>
      <c r="G335" s="281">
        <v>42104</v>
      </c>
      <c r="H335" s="280">
        <v>3.0756000000000001</v>
      </c>
    </row>
    <row r="336" spans="2:8">
      <c r="B336" s="280" t="str">
        <f t="shared" si="27"/>
        <v>2Q</v>
      </c>
      <c r="C336" s="280">
        <f t="shared" si="31"/>
        <v>4</v>
      </c>
      <c r="D336" s="280" t="str">
        <f t="shared" si="28"/>
        <v>15</v>
      </c>
      <c r="E336">
        <f t="shared" si="29"/>
        <v>2015</v>
      </c>
      <c r="F336" s="280" t="str">
        <f t="shared" si="30"/>
        <v>2Q15</v>
      </c>
      <c r="G336" s="281">
        <v>42107</v>
      </c>
      <c r="H336" s="280">
        <v>3.1212</v>
      </c>
    </row>
    <row r="337" spans="2:8">
      <c r="B337" s="280" t="str">
        <f t="shared" si="27"/>
        <v>2Q</v>
      </c>
      <c r="C337" s="280">
        <f t="shared" si="31"/>
        <v>4</v>
      </c>
      <c r="D337" s="280" t="str">
        <f t="shared" si="28"/>
        <v>15</v>
      </c>
      <c r="E337">
        <f t="shared" si="29"/>
        <v>2015</v>
      </c>
      <c r="F337" s="280" t="str">
        <f t="shared" si="30"/>
        <v>2Q15</v>
      </c>
      <c r="G337" s="281">
        <v>42108</v>
      </c>
      <c r="H337" s="280">
        <v>3.0634000000000001</v>
      </c>
    </row>
    <row r="338" spans="2:8">
      <c r="B338" s="280" t="str">
        <f t="shared" si="27"/>
        <v>2Q</v>
      </c>
      <c r="C338" s="280">
        <f t="shared" si="31"/>
        <v>4</v>
      </c>
      <c r="D338" s="280" t="str">
        <f t="shared" si="28"/>
        <v>15</v>
      </c>
      <c r="E338">
        <f t="shared" si="29"/>
        <v>2015</v>
      </c>
      <c r="F338" s="280" t="str">
        <f t="shared" si="30"/>
        <v>2Q15</v>
      </c>
      <c r="G338" s="281">
        <v>42109</v>
      </c>
      <c r="H338" s="280">
        <v>3.0293999999999999</v>
      </c>
    </row>
    <row r="339" spans="2:8">
      <c r="B339" s="280" t="str">
        <f t="shared" si="27"/>
        <v>2Q</v>
      </c>
      <c r="C339" s="280">
        <f t="shared" si="31"/>
        <v>4</v>
      </c>
      <c r="D339" s="280" t="str">
        <f t="shared" si="28"/>
        <v>15</v>
      </c>
      <c r="E339">
        <f t="shared" si="29"/>
        <v>2015</v>
      </c>
      <c r="F339" s="280" t="str">
        <f t="shared" si="30"/>
        <v>2Q15</v>
      </c>
      <c r="G339" s="281">
        <v>42110</v>
      </c>
      <c r="H339" s="280">
        <v>3.0221</v>
      </c>
    </row>
    <row r="340" spans="2:8">
      <c r="B340" s="280" t="str">
        <f t="shared" si="27"/>
        <v>2Q</v>
      </c>
      <c r="C340" s="280">
        <f t="shared" si="31"/>
        <v>4</v>
      </c>
      <c r="D340" s="280" t="str">
        <f t="shared" si="28"/>
        <v>15</v>
      </c>
      <c r="E340">
        <f t="shared" si="29"/>
        <v>2015</v>
      </c>
      <c r="F340" s="280" t="str">
        <f t="shared" si="30"/>
        <v>2Q15</v>
      </c>
      <c r="G340" s="281">
        <v>42111</v>
      </c>
      <c r="H340" s="280">
        <v>3.0409000000000002</v>
      </c>
    </row>
    <row r="341" spans="2:8">
      <c r="B341" s="280" t="str">
        <f t="shared" si="27"/>
        <v>2Q</v>
      </c>
      <c r="C341" s="280">
        <f t="shared" si="31"/>
        <v>4</v>
      </c>
      <c r="D341" s="280" t="str">
        <f t="shared" si="28"/>
        <v>15</v>
      </c>
      <c r="E341">
        <f t="shared" si="29"/>
        <v>2015</v>
      </c>
      <c r="F341" s="280" t="str">
        <f t="shared" si="30"/>
        <v>2Q15</v>
      </c>
      <c r="G341" s="281">
        <v>42114</v>
      </c>
      <c r="H341" s="280">
        <v>3.0329999999999999</v>
      </c>
    </row>
    <row r="342" spans="2:8">
      <c r="B342" s="280" t="str">
        <f t="shared" si="27"/>
        <v>2Q</v>
      </c>
      <c r="C342" s="280">
        <f t="shared" si="31"/>
        <v>4</v>
      </c>
      <c r="D342" s="280" t="str">
        <f t="shared" si="28"/>
        <v>15</v>
      </c>
      <c r="E342">
        <f t="shared" si="29"/>
        <v>2015</v>
      </c>
      <c r="F342" s="280" t="str">
        <f t="shared" si="30"/>
        <v>2Q15</v>
      </c>
      <c r="G342" s="281">
        <v>42115</v>
      </c>
      <c r="H342" s="280">
        <v>3.0339999999999998</v>
      </c>
    </row>
    <row r="343" spans="2:8">
      <c r="B343" s="280" t="str">
        <f t="shared" si="27"/>
        <v>2Q</v>
      </c>
      <c r="C343" s="280">
        <f t="shared" si="31"/>
        <v>4</v>
      </c>
      <c r="D343" s="280" t="str">
        <f t="shared" si="28"/>
        <v>15</v>
      </c>
      <c r="E343">
        <f t="shared" si="29"/>
        <v>2015</v>
      </c>
      <c r="F343" s="280" t="str">
        <f t="shared" si="30"/>
        <v>2Q15</v>
      </c>
      <c r="G343" s="281">
        <v>42116</v>
      </c>
      <c r="H343" s="280">
        <v>3.0112999999999999</v>
      </c>
    </row>
    <row r="344" spans="2:8">
      <c r="B344" s="280" t="str">
        <f t="shared" si="27"/>
        <v>2Q</v>
      </c>
      <c r="C344" s="280">
        <f t="shared" si="31"/>
        <v>4</v>
      </c>
      <c r="D344" s="280" t="str">
        <f t="shared" si="28"/>
        <v>15</v>
      </c>
      <c r="E344">
        <f t="shared" si="29"/>
        <v>2015</v>
      </c>
      <c r="F344" s="280" t="str">
        <f t="shared" si="30"/>
        <v>2Q15</v>
      </c>
      <c r="G344" s="281">
        <v>42117</v>
      </c>
      <c r="H344" s="280">
        <v>2.9706999999999999</v>
      </c>
    </row>
    <row r="345" spans="2:8">
      <c r="B345" s="280" t="str">
        <f t="shared" si="27"/>
        <v>2Q</v>
      </c>
      <c r="C345" s="280">
        <f t="shared" si="31"/>
        <v>4</v>
      </c>
      <c r="D345" s="280" t="str">
        <f t="shared" si="28"/>
        <v>15</v>
      </c>
      <c r="E345">
        <f t="shared" si="29"/>
        <v>2015</v>
      </c>
      <c r="F345" s="280" t="str">
        <f t="shared" si="30"/>
        <v>2Q15</v>
      </c>
      <c r="G345" s="281">
        <v>42118</v>
      </c>
      <c r="H345" s="280">
        <v>2.9517000000000002</v>
      </c>
    </row>
    <row r="346" spans="2:8">
      <c r="B346" s="280" t="str">
        <f t="shared" si="27"/>
        <v>2Q</v>
      </c>
      <c r="C346" s="280">
        <f t="shared" si="31"/>
        <v>4</v>
      </c>
      <c r="D346" s="280" t="str">
        <f t="shared" si="28"/>
        <v>15</v>
      </c>
      <c r="E346">
        <f t="shared" si="29"/>
        <v>2015</v>
      </c>
      <c r="F346" s="280" t="str">
        <f t="shared" si="30"/>
        <v>2Q15</v>
      </c>
      <c r="G346" s="281">
        <v>42121</v>
      </c>
      <c r="H346" s="280">
        <v>2.9173</v>
      </c>
    </row>
    <row r="347" spans="2:8">
      <c r="B347" s="280" t="str">
        <f t="shared" si="27"/>
        <v>2Q</v>
      </c>
      <c r="C347" s="280">
        <f t="shared" si="31"/>
        <v>4</v>
      </c>
      <c r="D347" s="280" t="str">
        <f t="shared" si="28"/>
        <v>15</v>
      </c>
      <c r="E347">
        <f t="shared" si="29"/>
        <v>2015</v>
      </c>
      <c r="F347" s="280" t="str">
        <f t="shared" si="30"/>
        <v>2Q15</v>
      </c>
      <c r="G347" s="281">
        <v>42122</v>
      </c>
      <c r="H347" s="280">
        <v>2.9363999999999999</v>
      </c>
    </row>
    <row r="348" spans="2:8">
      <c r="B348" s="280" t="str">
        <f t="shared" si="27"/>
        <v>2Q</v>
      </c>
      <c r="C348" s="280">
        <f t="shared" si="31"/>
        <v>4</v>
      </c>
      <c r="D348" s="280" t="str">
        <f t="shared" si="28"/>
        <v>15</v>
      </c>
      <c r="E348">
        <f t="shared" si="29"/>
        <v>2015</v>
      </c>
      <c r="F348" s="280" t="str">
        <f t="shared" si="30"/>
        <v>2Q15</v>
      </c>
      <c r="G348" s="281">
        <v>42123</v>
      </c>
      <c r="H348" s="280">
        <v>2.9611999999999998</v>
      </c>
    </row>
    <row r="349" spans="2:8">
      <c r="B349" s="280" t="str">
        <f t="shared" si="27"/>
        <v>2Q</v>
      </c>
      <c r="C349" s="280">
        <f t="shared" si="31"/>
        <v>4</v>
      </c>
      <c r="D349" s="280" t="str">
        <f t="shared" si="28"/>
        <v>15</v>
      </c>
      <c r="E349">
        <f t="shared" si="29"/>
        <v>2015</v>
      </c>
      <c r="F349" s="280" t="str">
        <f t="shared" si="30"/>
        <v>2Q15</v>
      </c>
      <c r="G349" s="281">
        <v>42124</v>
      </c>
      <c r="H349" s="280">
        <v>3.0145</v>
      </c>
    </row>
    <row r="350" spans="2:8">
      <c r="B350" s="280" t="str">
        <f t="shared" si="27"/>
        <v>2Q</v>
      </c>
      <c r="C350" s="280">
        <f t="shared" si="31"/>
        <v>5</v>
      </c>
      <c r="D350" s="280" t="str">
        <f t="shared" si="28"/>
        <v>15</v>
      </c>
      <c r="E350">
        <f t="shared" si="29"/>
        <v>2015</v>
      </c>
      <c r="F350" s="280" t="str">
        <f t="shared" si="30"/>
        <v>2Q15</v>
      </c>
      <c r="G350" s="281">
        <v>42125</v>
      </c>
      <c r="H350" s="280">
        <v>3.0146000000000002</v>
      </c>
    </row>
    <row r="351" spans="2:8">
      <c r="B351" s="280" t="str">
        <f t="shared" si="27"/>
        <v>2Q</v>
      </c>
      <c r="C351" s="280">
        <f t="shared" si="31"/>
        <v>5</v>
      </c>
      <c r="D351" s="280" t="str">
        <f t="shared" si="28"/>
        <v>15</v>
      </c>
      <c r="E351">
        <f t="shared" si="29"/>
        <v>2015</v>
      </c>
      <c r="F351" s="280" t="str">
        <f t="shared" si="30"/>
        <v>2Q15</v>
      </c>
      <c r="G351" s="281">
        <v>42128</v>
      </c>
      <c r="H351" s="280">
        <v>3.0863999999999998</v>
      </c>
    </row>
    <row r="352" spans="2:8">
      <c r="B352" s="280" t="str">
        <f t="shared" si="27"/>
        <v>2Q</v>
      </c>
      <c r="C352" s="280">
        <f t="shared" si="31"/>
        <v>5</v>
      </c>
      <c r="D352" s="280" t="str">
        <f t="shared" si="28"/>
        <v>15</v>
      </c>
      <c r="E352">
        <f t="shared" si="29"/>
        <v>2015</v>
      </c>
      <c r="F352" s="280" t="str">
        <f t="shared" si="30"/>
        <v>2Q15</v>
      </c>
      <c r="G352" s="281">
        <v>42129</v>
      </c>
      <c r="H352" s="280">
        <v>3.0535999999999999</v>
      </c>
    </row>
    <row r="353" spans="2:8">
      <c r="B353" s="280" t="str">
        <f t="shared" si="27"/>
        <v>2Q</v>
      </c>
      <c r="C353" s="280">
        <f t="shared" si="31"/>
        <v>5</v>
      </c>
      <c r="D353" s="280" t="str">
        <f t="shared" si="28"/>
        <v>15</v>
      </c>
      <c r="E353">
        <f t="shared" si="29"/>
        <v>2015</v>
      </c>
      <c r="F353" s="280" t="str">
        <f t="shared" si="30"/>
        <v>2Q15</v>
      </c>
      <c r="G353" s="281">
        <v>42130</v>
      </c>
      <c r="H353" s="280">
        <v>3.0333000000000001</v>
      </c>
    </row>
    <row r="354" spans="2:8">
      <c r="B354" s="280" t="str">
        <f t="shared" si="27"/>
        <v>2Q</v>
      </c>
      <c r="C354" s="280">
        <f t="shared" si="31"/>
        <v>5</v>
      </c>
      <c r="D354" s="280" t="str">
        <f t="shared" si="28"/>
        <v>15</v>
      </c>
      <c r="E354">
        <f t="shared" si="29"/>
        <v>2015</v>
      </c>
      <c r="F354" s="280" t="str">
        <f t="shared" si="30"/>
        <v>2Q15</v>
      </c>
      <c r="G354" s="281">
        <v>42131</v>
      </c>
      <c r="H354" s="280">
        <v>3.0259999999999998</v>
      </c>
    </row>
    <row r="355" spans="2:8">
      <c r="B355" s="280" t="str">
        <f t="shared" si="27"/>
        <v>2Q</v>
      </c>
      <c r="C355" s="280">
        <f t="shared" si="31"/>
        <v>5</v>
      </c>
      <c r="D355" s="280" t="str">
        <f t="shared" si="28"/>
        <v>15</v>
      </c>
      <c r="E355">
        <f t="shared" si="29"/>
        <v>2015</v>
      </c>
      <c r="F355" s="280" t="str">
        <f t="shared" si="30"/>
        <v>2Q15</v>
      </c>
      <c r="G355" s="281">
        <v>42132</v>
      </c>
      <c r="H355" s="280">
        <v>2.9733000000000001</v>
      </c>
    </row>
    <row r="356" spans="2:8">
      <c r="B356" s="280" t="str">
        <f t="shared" si="27"/>
        <v>2Q</v>
      </c>
      <c r="C356" s="280">
        <f t="shared" si="31"/>
        <v>5</v>
      </c>
      <c r="D356" s="280" t="str">
        <f t="shared" si="28"/>
        <v>15</v>
      </c>
      <c r="E356">
        <f t="shared" si="29"/>
        <v>2015</v>
      </c>
      <c r="F356" s="280" t="str">
        <f t="shared" si="30"/>
        <v>2Q15</v>
      </c>
      <c r="G356" s="281">
        <v>42135</v>
      </c>
      <c r="H356" s="280">
        <v>3.0613999999999999</v>
      </c>
    </row>
    <row r="357" spans="2:8">
      <c r="B357" s="280" t="str">
        <f t="shared" si="27"/>
        <v>2Q</v>
      </c>
      <c r="C357" s="280">
        <f t="shared" si="31"/>
        <v>5</v>
      </c>
      <c r="D357" s="280" t="str">
        <f t="shared" si="28"/>
        <v>15</v>
      </c>
      <c r="E357">
        <f t="shared" si="29"/>
        <v>2015</v>
      </c>
      <c r="F357" s="280" t="str">
        <f t="shared" si="30"/>
        <v>2Q15</v>
      </c>
      <c r="G357" s="281">
        <v>42136</v>
      </c>
      <c r="H357" s="280">
        <v>3.0206</v>
      </c>
    </row>
    <row r="358" spans="2:8">
      <c r="B358" s="280" t="str">
        <f t="shared" si="27"/>
        <v>2Q</v>
      </c>
      <c r="C358" s="280">
        <f t="shared" si="31"/>
        <v>5</v>
      </c>
      <c r="D358" s="280" t="str">
        <f t="shared" si="28"/>
        <v>15</v>
      </c>
      <c r="E358">
        <f t="shared" si="29"/>
        <v>2015</v>
      </c>
      <c r="F358" s="280" t="str">
        <f t="shared" si="30"/>
        <v>2Q15</v>
      </c>
      <c r="G358" s="281">
        <v>42137</v>
      </c>
      <c r="H358" s="280">
        <v>3.0402999999999998</v>
      </c>
    </row>
    <row r="359" spans="2:8">
      <c r="B359" s="280" t="str">
        <f t="shared" si="27"/>
        <v>2Q</v>
      </c>
      <c r="C359" s="280">
        <f t="shared" si="31"/>
        <v>5</v>
      </c>
      <c r="D359" s="280" t="str">
        <f t="shared" si="28"/>
        <v>15</v>
      </c>
      <c r="E359">
        <f t="shared" si="29"/>
        <v>2015</v>
      </c>
      <c r="F359" s="280" t="str">
        <f t="shared" si="30"/>
        <v>2Q15</v>
      </c>
      <c r="G359" s="281">
        <v>42138</v>
      </c>
      <c r="H359" s="280">
        <v>2.9935</v>
      </c>
    </row>
    <row r="360" spans="2:8">
      <c r="B360" s="280" t="str">
        <f t="shared" si="27"/>
        <v>2Q</v>
      </c>
      <c r="C360" s="280">
        <f t="shared" si="31"/>
        <v>5</v>
      </c>
      <c r="D360" s="280" t="str">
        <f t="shared" si="28"/>
        <v>15</v>
      </c>
      <c r="E360">
        <f t="shared" si="29"/>
        <v>2015</v>
      </c>
      <c r="F360" s="280" t="str">
        <f t="shared" si="30"/>
        <v>2Q15</v>
      </c>
      <c r="G360" s="281">
        <v>42139</v>
      </c>
      <c r="H360" s="280">
        <v>2.9971999999999999</v>
      </c>
    </row>
    <row r="361" spans="2:8">
      <c r="B361" s="280" t="str">
        <f t="shared" si="27"/>
        <v>2Q</v>
      </c>
      <c r="C361" s="280">
        <f t="shared" si="31"/>
        <v>5</v>
      </c>
      <c r="D361" s="280" t="str">
        <f t="shared" si="28"/>
        <v>15</v>
      </c>
      <c r="E361">
        <f t="shared" si="29"/>
        <v>2015</v>
      </c>
      <c r="F361" s="280" t="str">
        <f t="shared" si="30"/>
        <v>2Q15</v>
      </c>
      <c r="G361" s="281">
        <v>42142</v>
      </c>
      <c r="H361" s="280">
        <v>3.0076000000000001</v>
      </c>
    </row>
    <row r="362" spans="2:8">
      <c r="B362" s="280" t="str">
        <f t="shared" si="27"/>
        <v>2Q</v>
      </c>
      <c r="C362" s="280">
        <f t="shared" si="31"/>
        <v>5</v>
      </c>
      <c r="D362" s="280" t="str">
        <f t="shared" si="28"/>
        <v>15</v>
      </c>
      <c r="E362">
        <f t="shared" si="29"/>
        <v>2015</v>
      </c>
      <c r="F362" s="280" t="str">
        <f t="shared" si="30"/>
        <v>2Q15</v>
      </c>
      <c r="G362" s="281">
        <v>42143</v>
      </c>
      <c r="H362" s="280">
        <v>3.0394000000000001</v>
      </c>
    </row>
    <row r="363" spans="2:8">
      <c r="B363" s="280" t="str">
        <f t="shared" si="27"/>
        <v>2Q</v>
      </c>
      <c r="C363" s="280">
        <f t="shared" si="31"/>
        <v>5</v>
      </c>
      <c r="D363" s="280" t="str">
        <f t="shared" si="28"/>
        <v>15</v>
      </c>
      <c r="E363">
        <f t="shared" si="29"/>
        <v>2015</v>
      </c>
      <c r="F363" s="280" t="str">
        <f t="shared" si="30"/>
        <v>2Q15</v>
      </c>
      <c r="G363" s="281">
        <v>42144</v>
      </c>
      <c r="H363" s="280">
        <v>3.0026999999999999</v>
      </c>
    </row>
    <row r="364" spans="2:8">
      <c r="B364" s="280" t="str">
        <f t="shared" si="27"/>
        <v>2Q</v>
      </c>
      <c r="C364" s="280">
        <f t="shared" si="31"/>
        <v>5</v>
      </c>
      <c r="D364" s="280" t="str">
        <f t="shared" si="28"/>
        <v>15</v>
      </c>
      <c r="E364">
        <f t="shared" si="29"/>
        <v>2015</v>
      </c>
      <c r="F364" s="280" t="str">
        <f t="shared" si="30"/>
        <v>2Q15</v>
      </c>
      <c r="G364" s="281">
        <v>42145</v>
      </c>
      <c r="H364" s="280">
        <v>3.0379</v>
      </c>
    </row>
    <row r="365" spans="2:8">
      <c r="B365" s="280" t="str">
        <f t="shared" si="27"/>
        <v>2Q</v>
      </c>
      <c r="C365" s="280">
        <f t="shared" si="31"/>
        <v>5</v>
      </c>
      <c r="D365" s="280" t="str">
        <f t="shared" si="28"/>
        <v>15</v>
      </c>
      <c r="E365">
        <f t="shared" si="29"/>
        <v>2015</v>
      </c>
      <c r="F365" s="280" t="str">
        <f t="shared" si="30"/>
        <v>2Q15</v>
      </c>
      <c r="G365" s="281">
        <v>42146</v>
      </c>
      <c r="H365" s="280">
        <v>3.0949</v>
      </c>
    </row>
    <row r="366" spans="2:8">
      <c r="B366" s="280" t="str">
        <f t="shared" si="27"/>
        <v>2Q</v>
      </c>
      <c r="C366" s="280">
        <f t="shared" si="31"/>
        <v>5</v>
      </c>
      <c r="D366" s="280" t="str">
        <f t="shared" si="28"/>
        <v>15</v>
      </c>
      <c r="E366">
        <f t="shared" si="29"/>
        <v>2015</v>
      </c>
      <c r="F366" s="280" t="str">
        <f t="shared" si="30"/>
        <v>2Q15</v>
      </c>
      <c r="G366" s="281">
        <v>42149</v>
      </c>
      <c r="H366" s="280">
        <v>3.0968</v>
      </c>
    </row>
    <row r="367" spans="2:8">
      <c r="B367" s="280" t="str">
        <f t="shared" si="27"/>
        <v>2Q</v>
      </c>
      <c r="C367" s="280">
        <f t="shared" si="31"/>
        <v>5</v>
      </c>
      <c r="D367" s="280" t="str">
        <f t="shared" si="28"/>
        <v>15</v>
      </c>
      <c r="E367">
        <f t="shared" si="29"/>
        <v>2015</v>
      </c>
      <c r="F367" s="280" t="str">
        <f t="shared" si="30"/>
        <v>2Q15</v>
      </c>
      <c r="G367" s="281">
        <v>42150</v>
      </c>
      <c r="H367" s="280">
        <v>3.1536</v>
      </c>
    </row>
    <row r="368" spans="2:8">
      <c r="B368" s="280" t="str">
        <f t="shared" si="27"/>
        <v>2Q</v>
      </c>
      <c r="C368" s="280">
        <f t="shared" si="31"/>
        <v>5</v>
      </c>
      <c r="D368" s="280" t="str">
        <f t="shared" si="28"/>
        <v>15</v>
      </c>
      <c r="E368">
        <f t="shared" si="29"/>
        <v>2015</v>
      </c>
      <c r="F368" s="280" t="str">
        <f t="shared" si="30"/>
        <v>2Q15</v>
      </c>
      <c r="G368" s="281">
        <v>42151</v>
      </c>
      <c r="H368" s="280">
        <v>3.1408999999999998</v>
      </c>
    </row>
    <row r="369" spans="2:8">
      <c r="B369" s="280" t="str">
        <f t="shared" si="27"/>
        <v>2Q</v>
      </c>
      <c r="C369" s="280">
        <f t="shared" si="31"/>
        <v>5</v>
      </c>
      <c r="D369" s="280" t="str">
        <f t="shared" si="28"/>
        <v>15</v>
      </c>
      <c r="E369">
        <f t="shared" si="29"/>
        <v>2015</v>
      </c>
      <c r="F369" s="280" t="str">
        <f t="shared" si="30"/>
        <v>2Q15</v>
      </c>
      <c r="G369" s="281">
        <v>42152</v>
      </c>
      <c r="H369" s="280">
        <v>3.1623999999999999</v>
      </c>
    </row>
    <row r="370" spans="2:8">
      <c r="B370" s="280" t="str">
        <f t="shared" si="27"/>
        <v>2Q</v>
      </c>
      <c r="C370" s="280">
        <f t="shared" si="31"/>
        <v>5</v>
      </c>
      <c r="D370" s="280" t="str">
        <f t="shared" si="28"/>
        <v>15</v>
      </c>
      <c r="E370">
        <f t="shared" si="29"/>
        <v>2015</v>
      </c>
      <c r="F370" s="280" t="str">
        <f t="shared" si="30"/>
        <v>2Q15</v>
      </c>
      <c r="G370" s="281">
        <v>42153</v>
      </c>
      <c r="H370" s="280">
        <v>3.1798000000000002</v>
      </c>
    </row>
    <row r="371" spans="2:8">
      <c r="B371" s="280" t="str">
        <f t="shared" si="27"/>
        <v>2Q</v>
      </c>
      <c r="C371" s="280">
        <f t="shared" si="31"/>
        <v>6</v>
      </c>
      <c r="D371" s="280" t="str">
        <f t="shared" si="28"/>
        <v>15</v>
      </c>
      <c r="E371">
        <f t="shared" si="29"/>
        <v>2015</v>
      </c>
      <c r="F371" s="280" t="str">
        <f t="shared" si="30"/>
        <v>2Q15</v>
      </c>
      <c r="G371" s="281">
        <v>42156</v>
      </c>
      <c r="H371" s="280">
        <v>3.1718000000000002</v>
      </c>
    </row>
    <row r="372" spans="2:8">
      <c r="B372" s="280" t="str">
        <f t="shared" si="27"/>
        <v>2Q</v>
      </c>
      <c r="C372" s="280">
        <f t="shared" si="31"/>
        <v>6</v>
      </c>
      <c r="D372" s="280" t="str">
        <f t="shared" si="28"/>
        <v>15</v>
      </c>
      <c r="E372">
        <f t="shared" si="29"/>
        <v>2015</v>
      </c>
      <c r="F372" s="280" t="str">
        <f t="shared" si="30"/>
        <v>2Q15</v>
      </c>
      <c r="G372" s="281">
        <v>42157</v>
      </c>
      <c r="H372" s="280">
        <v>3.1305999999999998</v>
      </c>
    </row>
    <row r="373" spans="2:8">
      <c r="B373" s="280" t="str">
        <f t="shared" si="27"/>
        <v>2Q</v>
      </c>
      <c r="C373" s="280">
        <f t="shared" si="31"/>
        <v>6</v>
      </c>
      <c r="D373" s="280" t="str">
        <f t="shared" si="28"/>
        <v>15</v>
      </c>
      <c r="E373">
        <f t="shared" si="29"/>
        <v>2015</v>
      </c>
      <c r="F373" s="280" t="str">
        <f t="shared" si="30"/>
        <v>2Q15</v>
      </c>
      <c r="G373" s="281">
        <v>42158</v>
      </c>
      <c r="H373" s="280">
        <v>3.1345000000000001</v>
      </c>
    </row>
    <row r="374" spans="2:8">
      <c r="B374" s="280" t="str">
        <f t="shared" si="27"/>
        <v>2Q</v>
      </c>
      <c r="C374" s="280">
        <f t="shared" si="31"/>
        <v>6</v>
      </c>
      <c r="D374" s="280" t="str">
        <f t="shared" si="28"/>
        <v>15</v>
      </c>
      <c r="E374">
        <f t="shared" si="29"/>
        <v>2015</v>
      </c>
      <c r="F374" s="280" t="str">
        <f t="shared" si="30"/>
        <v>2Q15</v>
      </c>
      <c r="G374" s="281">
        <v>42159</v>
      </c>
      <c r="H374" s="280">
        <v>3.1417999999999999</v>
      </c>
    </row>
    <row r="375" spans="2:8">
      <c r="B375" s="280" t="str">
        <f t="shared" si="27"/>
        <v>2Q</v>
      </c>
      <c r="C375" s="280">
        <f t="shared" si="31"/>
        <v>6</v>
      </c>
      <c r="D375" s="280" t="str">
        <f t="shared" si="28"/>
        <v>15</v>
      </c>
      <c r="E375">
        <f t="shared" si="29"/>
        <v>2015</v>
      </c>
      <c r="F375" s="280" t="str">
        <f t="shared" si="30"/>
        <v>2Q15</v>
      </c>
      <c r="G375" s="281">
        <v>42160</v>
      </c>
      <c r="H375" s="280">
        <v>3.1438999999999999</v>
      </c>
    </row>
    <row r="376" spans="2:8">
      <c r="B376" s="280" t="str">
        <f t="shared" si="27"/>
        <v>2Q</v>
      </c>
      <c r="C376" s="280">
        <f t="shared" si="31"/>
        <v>6</v>
      </c>
      <c r="D376" s="280" t="str">
        <f t="shared" si="28"/>
        <v>15</v>
      </c>
      <c r="E376">
        <f t="shared" si="29"/>
        <v>2015</v>
      </c>
      <c r="F376" s="280" t="str">
        <f t="shared" si="30"/>
        <v>2Q15</v>
      </c>
      <c r="G376" s="281">
        <v>42163</v>
      </c>
      <c r="H376" s="280">
        <v>3.1132</v>
      </c>
    </row>
    <row r="377" spans="2:8">
      <c r="B377" s="280" t="str">
        <f t="shared" si="27"/>
        <v>2Q</v>
      </c>
      <c r="C377" s="280">
        <f t="shared" si="31"/>
        <v>6</v>
      </c>
      <c r="D377" s="280" t="str">
        <f t="shared" si="28"/>
        <v>15</v>
      </c>
      <c r="E377">
        <f t="shared" si="29"/>
        <v>2015</v>
      </c>
      <c r="F377" s="280" t="str">
        <f t="shared" si="30"/>
        <v>2Q15</v>
      </c>
      <c r="G377" s="281">
        <v>42164</v>
      </c>
      <c r="H377" s="280">
        <v>3.0966</v>
      </c>
    </row>
    <row r="378" spans="2:8">
      <c r="B378" s="280" t="str">
        <f t="shared" si="27"/>
        <v>2Q</v>
      </c>
      <c r="C378" s="280">
        <f t="shared" si="31"/>
        <v>6</v>
      </c>
      <c r="D378" s="280" t="str">
        <f t="shared" si="28"/>
        <v>15</v>
      </c>
      <c r="E378">
        <f t="shared" si="29"/>
        <v>2015</v>
      </c>
      <c r="F378" s="280" t="str">
        <f t="shared" si="30"/>
        <v>2Q15</v>
      </c>
      <c r="G378" s="281">
        <v>42165</v>
      </c>
      <c r="H378" s="280">
        <v>3.1187</v>
      </c>
    </row>
    <row r="379" spans="2:8">
      <c r="B379" s="280" t="str">
        <f t="shared" si="27"/>
        <v>2Q</v>
      </c>
      <c r="C379" s="280">
        <f t="shared" si="31"/>
        <v>6</v>
      </c>
      <c r="D379" s="280" t="str">
        <f t="shared" si="28"/>
        <v>15</v>
      </c>
      <c r="E379">
        <f t="shared" si="29"/>
        <v>2015</v>
      </c>
      <c r="F379" s="280" t="str">
        <f t="shared" si="30"/>
        <v>2Q15</v>
      </c>
      <c r="G379" s="281">
        <v>42166</v>
      </c>
      <c r="H379" s="280">
        <v>3.0895999999999999</v>
      </c>
    </row>
    <row r="380" spans="2:8">
      <c r="B380" s="280" t="str">
        <f t="shared" si="27"/>
        <v>2Q</v>
      </c>
      <c r="C380" s="280">
        <f t="shared" si="31"/>
        <v>6</v>
      </c>
      <c r="D380" s="280" t="str">
        <f t="shared" si="28"/>
        <v>15</v>
      </c>
      <c r="E380">
        <f t="shared" si="29"/>
        <v>2015</v>
      </c>
      <c r="F380" s="280" t="str">
        <f t="shared" si="30"/>
        <v>2Q15</v>
      </c>
      <c r="G380" s="281">
        <v>42167</v>
      </c>
      <c r="H380" s="280">
        <v>3.1185</v>
      </c>
    </row>
    <row r="381" spans="2:8">
      <c r="B381" s="280" t="str">
        <f t="shared" si="27"/>
        <v>2Q</v>
      </c>
      <c r="C381" s="280">
        <f t="shared" si="31"/>
        <v>6</v>
      </c>
      <c r="D381" s="280" t="str">
        <f t="shared" si="28"/>
        <v>15</v>
      </c>
      <c r="E381">
        <f t="shared" si="29"/>
        <v>2015</v>
      </c>
      <c r="F381" s="280" t="str">
        <f t="shared" si="30"/>
        <v>2Q15</v>
      </c>
      <c r="G381" s="281">
        <v>42170</v>
      </c>
      <c r="H381" s="280">
        <v>3.13</v>
      </c>
    </row>
    <row r="382" spans="2:8">
      <c r="B382" s="280" t="str">
        <f t="shared" si="27"/>
        <v>2Q</v>
      </c>
      <c r="C382" s="280">
        <f t="shared" si="31"/>
        <v>6</v>
      </c>
      <c r="D382" s="280" t="str">
        <f t="shared" si="28"/>
        <v>15</v>
      </c>
      <c r="E382">
        <f t="shared" si="29"/>
        <v>2015</v>
      </c>
      <c r="F382" s="280" t="str">
        <f t="shared" si="30"/>
        <v>2Q15</v>
      </c>
      <c r="G382" s="281">
        <v>42171</v>
      </c>
      <c r="H382" s="280">
        <v>3.0884999999999998</v>
      </c>
    </row>
    <row r="383" spans="2:8">
      <c r="B383" s="280" t="str">
        <f t="shared" si="27"/>
        <v>2Q</v>
      </c>
      <c r="C383" s="280">
        <f t="shared" si="31"/>
        <v>6</v>
      </c>
      <c r="D383" s="280" t="str">
        <f t="shared" si="28"/>
        <v>15</v>
      </c>
      <c r="E383">
        <f t="shared" si="29"/>
        <v>2015</v>
      </c>
      <c r="F383" s="280" t="str">
        <f t="shared" si="30"/>
        <v>2Q15</v>
      </c>
      <c r="G383" s="281">
        <v>42172</v>
      </c>
      <c r="H383" s="280">
        <v>3.0569999999999999</v>
      </c>
    </row>
    <row r="384" spans="2:8">
      <c r="B384" s="280" t="str">
        <f t="shared" si="27"/>
        <v>2Q</v>
      </c>
      <c r="C384" s="280">
        <f t="shared" si="31"/>
        <v>6</v>
      </c>
      <c r="D384" s="280" t="str">
        <f t="shared" si="28"/>
        <v>15</v>
      </c>
      <c r="E384">
        <f t="shared" si="29"/>
        <v>2015</v>
      </c>
      <c r="F384" s="280" t="str">
        <f t="shared" si="30"/>
        <v>2Q15</v>
      </c>
      <c r="G384" s="281">
        <v>42173</v>
      </c>
      <c r="H384" s="280">
        <v>3.0605000000000002</v>
      </c>
    </row>
    <row r="385" spans="2:8">
      <c r="B385" s="280" t="str">
        <f t="shared" si="27"/>
        <v>2Q</v>
      </c>
      <c r="C385" s="280">
        <f t="shared" si="31"/>
        <v>6</v>
      </c>
      <c r="D385" s="280" t="str">
        <f t="shared" si="28"/>
        <v>15</v>
      </c>
      <c r="E385">
        <f t="shared" si="29"/>
        <v>2015</v>
      </c>
      <c r="F385" s="280" t="str">
        <f t="shared" si="30"/>
        <v>2Q15</v>
      </c>
      <c r="G385" s="281">
        <v>42174</v>
      </c>
      <c r="H385" s="280">
        <v>3.0975999999999999</v>
      </c>
    </row>
    <row r="386" spans="2:8">
      <c r="B386" s="280" t="str">
        <f t="shared" si="27"/>
        <v>2Q</v>
      </c>
      <c r="C386" s="280">
        <f t="shared" si="31"/>
        <v>6</v>
      </c>
      <c r="D386" s="280" t="str">
        <f t="shared" si="28"/>
        <v>15</v>
      </c>
      <c r="E386">
        <f t="shared" si="29"/>
        <v>2015</v>
      </c>
      <c r="F386" s="280" t="str">
        <f t="shared" si="30"/>
        <v>2Q15</v>
      </c>
      <c r="G386" s="281">
        <v>42177</v>
      </c>
      <c r="H386" s="280">
        <v>3.0813999999999999</v>
      </c>
    </row>
    <row r="387" spans="2:8">
      <c r="B387" s="280" t="str">
        <f t="shared" ref="B387:B450" si="32">VLOOKUP(C387,$N$3:$O$14,2,0)</f>
        <v>2Q</v>
      </c>
      <c r="C387" s="280">
        <f t="shared" si="31"/>
        <v>6</v>
      </c>
      <c r="D387" s="280" t="str">
        <f t="shared" ref="D387:D450" si="33">RIGHT(E387,2)</f>
        <v>15</v>
      </c>
      <c r="E387">
        <f t="shared" ref="E387:E450" si="34">YEAR(G387)</f>
        <v>2015</v>
      </c>
      <c r="F387" s="280" t="str">
        <f t="shared" ref="F387:F450" si="35">+B387&amp;D387</f>
        <v>2Q15</v>
      </c>
      <c r="G387" s="281">
        <v>42178</v>
      </c>
      <c r="H387" s="280">
        <v>3.0760000000000001</v>
      </c>
    </row>
    <row r="388" spans="2:8">
      <c r="B388" s="280" t="str">
        <f t="shared" si="32"/>
        <v>2Q</v>
      </c>
      <c r="C388" s="280">
        <f t="shared" ref="C388:C451" si="36">MONTH(G388)</f>
        <v>6</v>
      </c>
      <c r="D388" s="280" t="str">
        <f t="shared" si="33"/>
        <v>15</v>
      </c>
      <c r="E388">
        <f t="shared" si="34"/>
        <v>2015</v>
      </c>
      <c r="F388" s="280" t="str">
        <f t="shared" si="35"/>
        <v>2Q15</v>
      </c>
      <c r="G388" s="281">
        <v>42179</v>
      </c>
      <c r="H388" s="280">
        <v>3.0979000000000001</v>
      </c>
    </row>
    <row r="389" spans="2:8">
      <c r="B389" s="280" t="str">
        <f t="shared" si="32"/>
        <v>2Q</v>
      </c>
      <c r="C389" s="280">
        <f t="shared" si="36"/>
        <v>6</v>
      </c>
      <c r="D389" s="280" t="str">
        <f t="shared" si="33"/>
        <v>15</v>
      </c>
      <c r="E389">
        <f t="shared" si="34"/>
        <v>2015</v>
      </c>
      <c r="F389" s="280" t="str">
        <f t="shared" si="35"/>
        <v>2Q15</v>
      </c>
      <c r="G389" s="281">
        <v>42180</v>
      </c>
      <c r="H389" s="280">
        <v>3.1276999999999999</v>
      </c>
    </row>
    <row r="390" spans="2:8">
      <c r="B390" s="280" t="str">
        <f t="shared" si="32"/>
        <v>2Q</v>
      </c>
      <c r="C390" s="280">
        <f t="shared" si="36"/>
        <v>6</v>
      </c>
      <c r="D390" s="280" t="str">
        <f t="shared" si="33"/>
        <v>15</v>
      </c>
      <c r="E390">
        <f t="shared" si="34"/>
        <v>2015</v>
      </c>
      <c r="F390" s="280" t="str">
        <f t="shared" si="35"/>
        <v>2Q15</v>
      </c>
      <c r="G390" s="281">
        <v>42181</v>
      </c>
      <c r="H390" s="280">
        <v>3.1295000000000002</v>
      </c>
    </row>
    <row r="391" spans="2:8">
      <c r="B391" s="280" t="str">
        <f t="shared" si="32"/>
        <v>2Q</v>
      </c>
      <c r="C391" s="280">
        <f t="shared" si="36"/>
        <v>6</v>
      </c>
      <c r="D391" s="280" t="str">
        <f t="shared" si="33"/>
        <v>15</v>
      </c>
      <c r="E391">
        <f t="shared" si="34"/>
        <v>2015</v>
      </c>
      <c r="F391" s="280" t="str">
        <f t="shared" si="35"/>
        <v>2Q15</v>
      </c>
      <c r="G391" s="281">
        <v>42184</v>
      </c>
      <c r="H391" s="280">
        <v>3.1177999999999999</v>
      </c>
    </row>
    <row r="392" spans="2:8">
      <c r="B392" s="280" t="str">
        <f t="shared" si="32"/>
        <v>2Q</v>
      </c>
      <c r="C392" s="280">
        <f t="shared" si="36"/>
        <v>6</v>
      </c>
      <c r="D392" s="280" t="str">
        <f t="shared" si="33"/>
        <v>15</v>
      </c>
      <c r="E392">
        <f t="shared" si="34"/>
        <v>2015</v>
      </c>
      <c r="F392" s="280" t="str">
        <f t="shared" si="35"/>
        <v>2Q15</v>
      </c>
      <c r="G392" s="281">
        <v>42185</v>
      </c>
      <c r="H392" s="280">
        <v>3.1030000000000002</v>
      </c>
    </row>
    <row r="393" spans="2:8">
      <c r="B393" s="280" t="str">
        <f t="shared" si="32"/>
        <v>3Q</v>
      </c>
      <c r="C393" s="280">
        <f t="shared" si="36"/>
        <v>7</v>
      </c>
      <c r="D393" s="280" t="str">
        <f t="shared" si="33"/>
        <v>15</v>
      </c>
      <c r="E393">
        <f t="shared" si="34"/>
        <v>2015</v>
      </c>
      <c r="F393" s="280" t="str">
        <f t="shared" si="35"/>
        <v>3Q15</v>
      </c>
      <c r="G393" s="281">
        <v>42186</v>
      </c>
      <c r="H393" s="280">
        <v>3.1497999999999999</v>
      </c>
    </row>
    <row r="394" spans="2:8">
      <c r="B394" s="280" t="str">
        <f t="shared" si="32"/>
        <v>3Q</v>
      </c>
      <c r="C394" s="280">
        <f t="shared" si="36"/>
        <v>7</v>
      </c>
      <c r="D394" s="280" t="str">
        <f t="shared" si="33"/>
        <v>15</v>
      </c>
      <c r="E394">
        <f t="shared" si="34"/>
        <v>2015</v>
      </c>
      <c r="F394" s="280" t="str">
        <f t="shared" si="35"/>
        <v>3Q15</v>
      </c>
      <c r="G394" s="281">
        <v>42187</v>
      </c>
      <c r="H394" s="280">
        <v>3.0966999999999998</v>
      </c>
    </row>
    <row r="395" spans="2:8">
      <c r="B395" s="280" t="str">
        <f t="shared" si="32"/>
        <v>3Q</v>
      </c>
      <c r="C395" s="280">
        <f t="shared" si="36"/>
        <v>7</v>
      </c>
      <c r="D395" s="280" t="str">
        <f t="shared" si="33"/>
        <v>15</v>
      </c>
      <c r="E395">
        <f t="shared" si="34"/>
        <v>2015</v>
      </c>
      <c r="F395" s="280" t="str">
        <f t="shared" si="35"/>
        <v>3Q15</v>
      </c>
      <c r="G395" s="281">
        <v>42188</v>
      </c>
      <c r="H395" s="280">
        <v>3.1347</v>
      </c>
    </row>
    <row r="396" spans="2:8">
      <c r="B396" s="280" t="str">
        <f t="shared" si="32"/>
        <v>3Q</v>
      </c>
      <c r="C396" s="280">
        <f t="shared" si="36"/>
        <v>7</v>
      </c>
      <c r="D396" s="280" t="str">
        <f t="shared" si="33"/>
        <v>15</v>
      </c>
      <c r="E396">
        <f t="shared" si="34"/>
        <v>2015</v>
      </c>
      <c r="F396" s="280" t="str">
        <f t="shared" si="35"/>
        <v>3Q15</v>
      </c>
      <c r="G396" s="281">
        <v>42191</v>
      </c>
      <c r="H396" s="280">
        <v>3.1391</v>
      </c>
    </row>
    <row r="397" spans="2:8">
      <c r="B397" s="280" t="str">
        <f t="shared" si="32"/>
        <v>3Q</v>
      </c>
      <c r="C397" s="280">
        <f t="shared" si="36"/>
        <v>7</v>
      </c>
      <c r="D397" s="280" t="str">
        <f t="shared" si="33"/>
        <v>15</v>
      </c>
      <c r="E397">
        <f t="shared" si="34"/>
        <v>2015</v>
      </c>
      <c r="F397" s="280" t="str">
        <f t="shared" si="35"/>
        <v>3Q15</v>
      </c>
      <c r="G397" s="281">
        <v>42192</v>
      </c>
      <c r="H397" s="280">
        <v>3.1867000000000001</v>
      </c>
    </row>
    <row r="398" spans="2:8">
      <c r="B398" s="280" t="str">
        <f t="shared" si="32"/>
        <v>3Q</v>
      </c>
      <c r="C398" s="280">
        <f t="shared" si="36"/>
        <v>7</v>
      </c>
      <c r="D398" s="280" t="str">
        <f t="shared" si="33"/>
        <v>15</v>
      </c>
      <c r="E398">
        <f t="shared" si="34"/>
        <v>2015</v>
      </c>
      <c r="F398" s="280" t="str">
        <f t="shared" si="35"/>
        <v>3Q15</v>
      </c>
      <c r="G398" s="281">
        <v>42193</v>
      </c>
      <c r="H398" s="280">
        <v>3.2345999999999999</v>
      </c>
    </row>
    <row r="399" spans="2:8">
      <c r="B399" s="280" t="str">
        <f t="shared" si="32"/>
        <v>3Q</v>
      </c>
      <c r="C399" s="280">
        <f t="shared" si="36"/>
        <v>7</v>
      </c>
      <c r="D399" s="280" t="str">
        <f t="shared" si="33"/>
        <v>15</v>
      </c>
      <c r="E399">
        <f t="shared" si="34"/>
        <v>2015</v>
      </c>
      <c r="F399" s="280" t="str">
        <f t="shared" si="35"/>
        <v>3Q15</v>
      </c>
      <c r="G399" s="281">
        <v>42194</v>
      </c>
      <c r="H399" s="280">
        <v>3.2202999999999999</v>
      </c>
    </row>
    <row r="400" spans="2:8">
      <c r="B400" s="280" t="str">
        <f t="shared" si="32"/>
        <v>3Q</v>
      </c>
      <c r="C400" s="280">
        <f t="shared" si="36"/>
        <v>7</v>
      </c>
      <c r="D400" s="280" t="str">
        <f t="shared" si="33"/>
        <v>15</v>
      </c>
      <c r="E400">
        <f t="shared" si="34"/>
        <v>2015</v>
      </c>
      <c r="F400" s="280" t="str">
        <f t="shared" si="35"/>
        <v>3Q15</v>
      </c>
      <c r="G400" s="281">
        <v>42195</v>
      </c>
      <c r="H400" s="280">
        <v>3.1593</v>
      </c>
    </row>
    <row r="401" spans="2:8">
      <c r="B401" s="280" t="str">
        <f t="shared" si="32"/>
        <v>3Q</v>
      </c>
      <c r="C401" s="280">
        <f t="shared" si="36"/>
        <v>7</v>
      </c>
      <c r="D401" s="280" t="str">
        <f t="shared" si="33"/>
        <v>15</v>
      </c>
      <c r="E401">
        <f t="shared" si="34"/>
        <v>2015</v>
      </c>
      <c r="F401" s="280" t="str">
        <f t="shared" si="35"/>
        <v>3Q15</v>
      </c>
      <c r="G401" s="281">
        <v>42198</v>
      </c>
      <c r="H401" s="280">
        <v>3.1347999999999998</v>
      </c>
    </row>
    <row r="402" spans="2:8">
      <c r="B402" s="280" t="str">
        <f t="shared" si="32"/>
        <v>3Q</v>
      </c>
      <c r="C402" s="280">
        <f t="shared" si="36"/>
        <v>7</v>
      </c>
      <c r="D402" s="280" t="str">
        <f t="shared" si="33"/>
        <v>15</v>
      </c>
      <c r="E402">
        <f t="shared" si="34"/>
        <v>2015</v>
      </c>
      <c r="F402" s="280" t="str">
        <f t="shared" si="35"/>
        <v>3Q15</v>
      </c>
      <c r="G402" s="281">
        <v>42199</v>
      </c>
      <c r="H402" s="280">
        <v>3.1398999999999999</v>
      </c>
    </row>
    <row r="403" spans="2:8">
      <c r="B403" s="280" t="str">
        <f t="shared" si="32"/>
        <v>3Q</v>
      </c>
      <c r="C403" s="280">
        <f t="shared" si="36"/>
        <v>7</v>
      </c>
      <c r="D403" s="280" t="str">
        <f t="shared" si="33"/>
        <v>15</v>
      </c>
      <c r="E403">
        <f t="shared" si="34"/>
        <v>2015</v>
      </c>
      <c r="F403" s="280" t="str">
        <f t="shared" si="35"/>
        <v>3Q15</v>
      </c>
      <c r="G403" s="281">
        <v>42200</v>
      </c>
      <c r="H403" s="280">
        <v>3.1391</v>
      </c>
    </row>
    <row r="404" spans="2:8">
      <c r="B404" s="280" t="str">
        <f t="shared" si="32"/>
        <v>3Q</v>
      </c>
      <c r="C404" s="280">
        <f t="shared" si="36"/>
        <v>7</v>
      </c>
      <c r="D404" s="280" t="str">
        <f t="shared" si="33"/>
        <v>15</v>
      </c>
      <c r="E404">
        <f t="shared" si="34"/>
        <v>2015</v>
      </c>
      <c r="F404" s="280" t="str">
        <f t="shared" si="35"/>
        <v>3Q15</v>
      </c>
      <c r="G404" s="281">
        <v>42201</v>
      </c>
      <c r="H404" s="280">
        <v>3.1587000000000001</v>
      </c>
    </row>
    <row r="405" spans="2:8">
      <c r="B405" s="280" t="str">
        <f t="shared" si="32"/>
        <v>3Q</v>
      </c>
      <c r="C405" s="280">
        <f t="shared" si="36"/>
        <v>7</v>
      </c>
      <c r="D405" s="280" t="str">
        <f t="shared" si="33"/>
        <v>15</v>
      </c>
      <c r="E405">
        <f t="shared" si="34"/>
        <v>2015</v>
      </c>
      <c r="F405" s="280" t="str">
        <f t="shared" si="35"/>
        <v>3Q15</v>
      </c>
      <c r="G405" s="281">
        <v>42202</v>
      </c>
      <c r="H405" s="280">
        <v>3.1880999999999999</v>
      </c>
    </row>
    <row r="406" spans="2:8">
      <c r="B406" s="280" t="str">
        <f t="shared" si="32"/>
        <v>3Q</v>
      </c>
      <c r="C406" s="280">
        <f t="shared" si="36"/>
        <v>7</v>
      </c>
      <c r="D406" s="280" t="str">
        <f t="shared" si="33"/>
        <v>15</v>
      </c>
      <c r="E406">
        <f t="shared" si="34"/>
        <v>2015</v>
      </c>
      <c r="F406" s="280" t="str">
        <f t="shared" si="35"/>
        <v>3Q15</v>
      </c>
      <c r="G406" s="281">
        <v>42205</v>
      </c>
      <c r="H406" s="280">
        <v>3.1981000000000002</v>
      </c>
    </row>
    <row r="407" spans="2:8">
      <c r="B407" s="280" t="str">
        <f t="shared" si="32"/>
        <v>3Q</v>
      </c>
      <c r="C407" s="280">
        <f t="shared" si="36"/>
        <v>7</v>
      </c>
      <c r="D407" s="280" t="str">
        <f t="shared" si="33"/>
        <v>15</v>
      </c>
      <c r="E407">
        <f t="shared" si="34"/>
        <v>2015</v>
      </c>
      <c r="F407" s="280" t="str">
        <f t="shared" si="35"/>
        <v>3Q15</v>
      </c>
      <c r="G407" s="281">
        <v>42206</v>
      </c>
      <c r="H407" s="280">
        <v>3.1717</v>
      </c>
    </row>
    <row r="408" spans="2:8">
      <c r="B408" s="280" t="str">
        <f t="shared" si="32"/>
        <v>3Q</v>
      </c>
      <c r="C408" s="280">
        <f t="shared" si="36"/>
        <v>7</v>
      </c>
      <c r="D408" s="280" t="str">
        <f t="shared" si="33"/>
        <v>15</v>
      </c>
      <c r="E408">
        <f t="shared" si="34"/>
        <v>2015</v>
      </c>
      <c r="F408" s="280" t="str">
        <f t="shared" si="35"/>
        <v>3Q15</v>
      </c>
      <c r="G408" s="281">
        <v>42207</v>
      </c>
      <c r="H408" s="280">
        <v>3.2239</v>
      </c>
    </row>
    <row r="409" spans="2:8">
      <c r="B409" s="280" t="str">
        <f t="shared" si="32"/>
        <v>3Q</v>
      </c>
      <c r="C409" s="280">
        <f t="shared" si="36"/>
        <v>7</v>
      </c>
      <c r="D409" s="280" t="str">
        <f t="shared" si="33"/>
        <v>15</v>
      </c>
      <c r="E409">
        <f t="shared" si="34"/>
        <v>2015</v>
      </c>
      <c r="F409" s="280" t="str">
        <f t="shared" si="35"/>
        <v>3Q15</v>
      </c>
      <c r="G409" s="281">
        <v>42208</v>
      </c>
      <c r="H409" s="280">
        <v>3.286</v>
      </c>
    </row>
    <row r="410" spans="2:8">
      <c r="B410" s="280" t="str">
        <f t="shared" si="32"/>
        <v>3Q</v>
      </c>
      <c r="C410" s="280">
        <f t="shared" si="36"/>
        <v>7</v>
      </c>
      <c r="D410" s="280" t="str">
        <f t="shared" si="33"/>
        <v>15</v>
      </c>
      <c r="E410">
        <f t="shared" si="34"/>
        <v>2015</v>
      </c>
      <c r="F410" s="280" t="str">
        <f t="shared" si="35"/>
        <v>3Q15</v>
      </c>
      <c r="G410" s="281">
        <v>42209</v>
      </c>
      <c r="H410" s="280">
        <v>3.3555999999999999</v>
      </c>
    </row>
    <row r="411" spans="2:8">
      <c r="B411" s="280" t="str">
        <f t="shared" si="32"/>
        <v>3Q</v>
      </c>
      <c r="C411" s="280">
        <f t="shared" si="36"/>
        <v>7</v>
      </c>
      <c r="D411" s="280" t="str">
        <f t="shared" si="33"/>
        <v>15</v>
      </c>
      <c r="E411">
        <f t="shared" si="34"/>
        <v>2015</v>
      </c>
      <c r="F411" s="280" t="str">
        <f t="shared" si="35"/>
        <v>3Q15</v>
      </c>
      <c r="G411" s="281">
        <v>42212</v>
      </c>
      <c r="H411" s="280">
        <v>3.3639999999999999</v>
      </c>
    </row>
    <row r="412" spans="2:8">
      <c r="B412" s="280" t="str">
        <f t="shared" si="32"/>
        <v>3Q</v>
      </c>
      <c r="C412" s="280">
        <f t="shared" si="36"/>
        <v>7</v>
      </c>
      <c r="D412" s="280" t="str">
        <f t="shared" si="33"/>
        <v>15</v>
      </c>
      <c r="E412">
        <f t="shared" si="34"/>
        <v>2015</v>
      </c>
      <c r="F412" s="280" t="str">
        <f t="shared" si="35"/>
        <v>3Q15</v>
      </c>
      <c r="G412" s="281">
        <v>42213</v>
      </c>
      <c r="H412" s="280">
        <v>3.3576999999999999</v>
      </c>
    </row>
    <row r="413" spans="2:8">
      <c r="B413" s="280" t="str">
        <f t="shared" si="32"/>
        <v>3Q</v>
      </c>
      <c r="C413" s="280">
        <f t="shared" si="36"/>
        <v>7</v>
      </c>
      <c r="D413" s="280" t="str">
        <f t="shared" si="33"/>
        <v>15</v>
      </c>
      <c r="E413">
        <f t="shared" si="34"/>
        <v>2015</v>
      </c>
      <c r="F413" s="280" t="str">
        <f t="shared" si="35"/>
        <v>3Q15</v>
      </c>
      <c r="G413" s="281">
        <v>42214</v>
      </c>
      <c r="H413" s="280">
        <v>3.3308</v>
      </c>
    </row>
    <row r="414" spans="2:8">
      <c r="B414" s="280" t="str">
        <f t="shared" si="32"/>
        <v>3Q</v>
      </c>
      <c r="C414" s="280">
        <f t="shared" si="36"/>
        <v>7</v>
      </c>
      <c r="D414" s="280" t="str">
        <f t="shared" si="33"/>
        <v>15</v>
      </c>
      <c r="E414">
        <f t="shared" si="34"/>
        <v>2015</v>
      </c>
      <c r="F414" s="280" t="str">
        <f t="shared" si="35"/>
        <v>3Q15</v>
      </c>
      <c r="G414" s="281">
        <v>42215</v>
      </c>
      <c r="H414" s="280">
        <v>3.3715000000000002</v>
      </c>
    </row>
    <row r="415" spans="2:8">
      <c r="B415" s="280" t="str">
        <f t="shared" si="32"/>
        <v>3Q</v>
      </c>
      <c r="C415" s="280">
        <f t="shared" si="36"/>
        <v>7</v>
      </c>
      <c r="D415" s="280" t="str">
        <f t="shared" si="33"/>
        <v>15</v>
      </c>
      <c r="E415">
        <f t="shared" si="34"/>
        <v>2015</v>
      </c>
      <c r="F415" s="280" t="str">
        <f t="shared" si="35"/>
        <v>3Q15</v>
      </c>
      <c r="G415" s="281">
        <v>42216</v>
      </c>
      <c r="H415" s="280">
        <v>3.4211999999999998</v>
      </c>
    </row>
    <row r="416" spans="2:8">
      <c r="B416" s="280" t="str">
        <f t="shared" si="32"/>
        <v>3Q</v>
      </c>
      <c r="C416" s="280">
        <f t="shared" si="36"/>
        <v>8</v>
      </c>
      <c r="D416" s="280" t="str">
        <f t="shared" si="33"/>
        <v>15</v>
      </c>
      <c r="E416">
        <f t="shared" si="34"/>
        <v>2015</v>
      </c>
      <c r="F416" s="280" t="str">
        <f t="shared" si="35"/>
        <v>3Q15</v>
      </c>
      <c r="G416" s="281">
        <v>42219</v>
      </c>
      <c r="H416" s="280">
        <v>3.4514</v>
      </c>
    </row>
    <row r="417" spans="2:8">
      <c r="B417" s="280" t="str">
        <f t="shared" si="32"/>
        <v>3Q</v>
      </c>
      <c r="C417" s="280">
        <f t="shared" si="36"/>
        <v>8</v>
      </c>
      <c r="D417" s="280" t="str">
        <f t="shared" si="33"/>
        <v>15</v>
      </c>
      <c r="E417">
        <f t="shared" si="34"/>
        <v>2015</v>
      </c>
      <c r="F417" s="280" t="str">
        <f t="shared" si="35"/>
        <v>3Q15</v>
      </c>
      <c r="G417" s="281">
        <v>42220</v>
      </c>
      <c r="H417" s="280">
        <v>3.4712000000000001</v>
      </c>
    </row>
    <row r="418" spans="2:8">
      <c r="B418" s="280" t="str">
        <f t="shared" si="32"/>
        <v>3Q</v>
      </c>
      <c r="C418" s="280">
        <f t="shared" si="36"/>
        <v>8</v>
      </c>
      <c r="D418" s="280" t="str">
        <f t="shared" si="33"/>
        <v>15</v>
      </c>
      <c r="E418">
        <f t="shared" si="34"/>
        <v>2015</v>
      </c>
      <c r="F418" s="280" t="str">
        <f t="shared" si="35"/>
        <v>3Q15</v>
      </c>
      <c r="G418" s="281">
        <v>42221</v>
      </c>
      <c r="H418" s="280">
        <v>3.4866999999999999</v>
      </c>
    </row>
    <row r="419" spans="2:8">
      <c r="B419" s="280" t="str">
        <f t="shared" si="32"/>
        <v>3Q</v>
      </c>
      <c r="C419" s="280">
        <f t="shared" si="36"/>
        <v>8</v>
      </c>
      <c r="D419" s="280" t="str">
        <f t="shared" si="33"/>
        <v>15</v>
      </c>
      <c r="E419">
        <f t="shared" si="34"/>
        <v>2015</v>
      </c>
      <c r="F419" s="280" t="str">
        <f t="shared" si="35"/>
        <v>3Q15</v>
      </c>
      <c r="G419" s="281">
        <v>42222</v>
      </c>
      <c r="H419" s="280">
        <v>3.5360999999999998</v>
      </c>
    </row>
    <row r="420" spans="2:8">
      <c r="B420" s="280" t="str">
        <f t="shared" si="32"/>
        <v>3Q</v>
      </c>
      <c r="C420" s="280">
        <f t="shared" si="36"/>
        <v>8</v>
      </c>
      <c r="D420" s="280" t="str">
        <f t="shared" si="33"/>
        <v>15</v>
      </c>
      <c r="E420">
        <f t="shared" si="34"/>
        <v>2015</v>
      </c>
      <c r="F420" s="280" t="str">
        <f t="shared" si="35"/>
        <v>3Q15</v>
      </c>
      <c r="G420" s="281">
        <v>42223</v>
      </c>
      <c r="H420" s="280">
        <v>3.5070999999999999</v>
      </c>
    </row>
    <row r="421" spans="2:8">
      <c r="B421" s="280" t="str">
        <f t="shared" si="32"/>
        <v>3Q</v>
      </c>
      <c r="C421" s="280">
        <f t="shared" si="36"/>
        <v>8</v>
      </c>
      <c r="D421" s="280" t="str">
        <f t="shared" si="33"/>
        <v>15</v>
      </c>
      <c r="E421">
        <f t="shared" si="34"/>
        <v>2015</v>
      </c>
      <c r="F421" s="280" t="str">
        <f t="shared" si="35"/>
        <v>3Q15</v>
      </c>
      <c r="G421" s="281">
        <v>42226</v>
      </c>
      <c r="H421" s="280">
        <v>3.4344999999999999</v>
      </c>
    </row>
    <row r="422" spans="2:8">
      <c r="B422" s="280" t="str">
        <f t="shared" si="32"/>
        <v>3Q</v>
      </c>
      <c r="C422" s="280">
        <f t="shared" si="36"/>
        <v>8</v>
      </c>
      <c r="D422" s="280" t="str">
        <f t="shared" si="33"/>
        <v>15</v>
      </c>
      <c r="E422">
        <f t="shared" si="34"/>
        <v>2015</v>
      </c>
      <c r="F422" s="280" t="str">
        <f t="shared" si="35"/>
        <v>3Q15</v>
      </c>
      <c r="G422" s="281">
        <v>42227</v>
      </c>
      <c r="H422" s="280">
        <v>3.4750000000000001</v>
      </c>
    </row>
    <row r="423" spans="2:8">
      <c r="B423" s="280" t="str">
        <f t="shared" si="32"/>
        <v>3Q</v>
      </c>
      <c r="C423" s="280">
        <f t="shared" si="36"/>
        <v>8</v>
      </c>
      <c r="D423" s="280" t="str">
        <f t="shared" si="33"/>
        <v>15</v>
      </c>
      <c r="E423">
        <f t="shared" si="34"/>
        <v>2015</v>
      </c>
      <c r="F423" s="280" t="str">
        <f t="shared" si="35"/>
        <v>3Q15</v>
      </c>
      <c r="G423" s="281">
        <v>42228</v>
      </c>
      <c r="H423" s="280">
        <v>3.4809999999999999</v>
      </c>
    </row>
    <row r="424" spans="2:8">
      <c r="B424" s="280" t="str">
        <f t="shared" si="32"/>
        <v>3Q</v>
      </c>
      <c r="C424" s="280">
        <f t="shared" si="36"/>
        <v>8</v>
      </c>
      <c r="D424" s="280" t="str">
        <f t="shared" si="33"/>
        <v>15</v>
      </c>
      <c r="E424">
        <f t="shared" si="34"/>
        <v>2015</v>
      </c>
      <c r="F424" s="280" t="str">
        <f t="shared" si="35"/>
        <v>3Q15</v>
      </c>
      <c r="G424" s="281">
        <v>42229</v>
      </c>
      <c r="H424" s="280">
        <v>3.5194000000000001</v>
      </c>
    </row>
    <row r="425" spans="2:8">
      <c r="B425" s="280" t="str">
        <f t="shared" si="32"/>
        <v>3Q</v>
      </c>
      <c r="C425" s="280">
        <f t="shared" si="36"/>
        <v>8</v>
      </c>
      <c r="D425" s="280" t="str">
        <f t="shared" si="33"/>
        <v>15</v>
      </c>
      <c r="E425">
        <f t="shared" si="34"/>
        <v>2015</v>
      </c>
      <c r="F425" s="280" t="str">
        <f t="shared" si="35"/>
        <v>3Q15</v>
      </c>
      <c r="G425" s="281">
        <v>42230</v>
      </c>
      <c r="H425" s="280">
        <v>3.4845000000000002</v>
      </c>
    </row>
    <row r="426" spans="2:8">
      <c r="B426" s="280" t="str">
        <f t="shared" si="32"/>
        <v>3Q</v>
      </c>
      <c r="C426" s="280">
        <f t="shared" si="36"/>
        <v>8</v>
      </c>
      <c r="D426" s="280" t="str">
        <f t="shared" si="33"/>
        <v>15</v>
      </c>
      <c r="E426">
        <f t="shared" si="34"/>
        <v>2015</v>
      </c>
      <c r="F426" s="280" t="str">
        <f t="shared" si="35"/>
        <v>3Q15</v>
      </c>
      <c r="G426" s="281">
        <v>42233</v>
      </c>
      <c r="H426" s="280">
        <v>3.4811999999999999</v>
      </c>
    </row>
    <row r="427" spans="2:8">
      <c r="B427" s="280" t="str">
        <f t="shared" si="32"/>
        <v>3Q</v>
      </c>
      <c r="C427" s="280">
        <f t="shared" si="36"/>
        <v>8</v>
      </c>
      <c r="D427" s="280" t="str">
        <f t="shared" si="33"/>
        <v>15</v>
      </c>
      <c r="E427">
        <f t="shared" si="34"/>
        <v>2015</v>
      </c>
      <c r="F427" s="280" t="str">
        <f t="shared" si="35"/>
        <v>3Q15</v>
      </c>
      <c r="G427" s="281">
        <v>42234</v>
      </c>
      <c r="H427" s="280">
        <v>3.4681000000000002</v>
      </c>
    </row>
    <row r="428" spans="2:8">
      <c r="B428" s="280" t="str">
        <f t="shared" si="32"/>
        <v>3Q</v>
      </c>
      <c r="C428" s="280">
        <f t="shared" si="36"/>
        <v>8</v>
      </c>
      <c r="D428" s="280" t="str">
        <f t="shared" si="33"/>
        <v>15</v>
      </c>
      <c r="E428">
        <f t="shared" si="34"/>
        <v>2015</v>
      </c>
      <c r="F428" s="280" t="str">
        <f t="shared" si="35"/>
        <v>3Q15</v>
      </c>
      <c r="G428" s="281">
        <v>42235</v>
      </c>
      <c r="H428" s="280">
        <v>3.4931999999999999</v>
      </c>
    </row>
    <row r="429" spans="2:8">
      <c r="B429" s="280" t="str">
        <f t="shared" si="32"/>
        <v>3Q</v>
      </c>
      <c r="C429" s="280">
        <f t="shared" si="36"/>
        <v>8</v>
      </c>
      <c r="D429" s="280" t="str">
        <f t="shared" si="33"/>
        <v>15</v>
      </c>
      <c r="E429">
        <f t="shared" si="34"/>
        <v>2015</v>
      </c>
      <c r="F429" s="280" t="str">
        <f t="shared" si="35"/>
        <v>3Q15</v>
      </c>
      <c r="G429" s="281">
        <v>42236</v>
      </c>
      <c r="H429" s="280">
        <v>3.4569999999999999</v>
      </c>
    </row>
    <row r="430" spans="2:8">
      <c r="B430" s="280" t="str">
        <f t="shared" si="32"/>
        <v>3Q</v>
      </c>
      <c r="C430" s="280">
        <f t="shared" si="36"/>
        <v>8</v>
      </c>
      <c r="D430" s="280" t="str">
        <f t="shared" si="33"/>
        <v>15</v>
      </c>
      <c r="E430">
        <f t="shared" si="34"/>
        <v>2015</v>
      </c>
      <c r="F430" s="280" t="str">
        <f t="shared" si="35"/>
        <v>3Q15</v>
      </c>
      <c r="G430" s="281">
        <v>42237</v>
      </c>
      <c r="H430" s="280">
        <v>3.5007000000000001</v>
      </c>
    </row>
    <row r="431" spans="2:8">
      <c r="B431" s="280" t="str">
        <f t="shared" si="32"/>
        <v>3Q</v>
      </c>
      <c r="C431" s="280">
        <f t="shared" si="36"/>
        <v>8</v>
      </c>
      <c r="D431" s="280" t="str">
        <f t="shared" si="33"/>
        <v>15</v>
      </c>
      <c r="E431">
        <f t="shared" si="34"/>
        <v>2015</v>
      </c>
      <c r="F431" s="280" t="str">
        <f t="shared" si="35"/>
        <v>3Q15</v>
      </c>
      <c r="G431" s="281">
        <v>42240</v>
      </c>
      <c r="H431" s="280">
        <v>3.5533999999999999</v>
      </c>
    </row>
    <row r="432" spans="2:8">
      <c r="B432" s="280" t="str">
        <f t="shared" si="32"/>
        <v>3Q</v>
      </c>
      <c r="C432" s="280">
        <f t="shared" si="36"/>
        <v>8</v>
      </c>
      <c r="D432" s="280" t="str">
        <f t="shared" si="33"/>
        <v>15</v>
      </c>
      <c r="E432">
        <f t="shared" si="34"/>
        <v>2015</v>
      </c>
      <c r="F432" s="280" t="str">
        <f t="shared" si="35"/>
        <v>3Q15</v>
      </c>
      <c r="G432" s="281">
        <v>42241</v>
      </c>
      <c r="H432" s="280">
        <v>3.6175000000000002</v>
      </c>
    </row>
    <row r="433" spans="2:8">
      <c r="B433" s="280" t="str">
        <f t="shared" si="32"/>
        <v>3Q</v>
      </c>
      <c r="C433" s="280">
        <f t="shared" si="36"/>
        <v>8</v>
      </c>
      <c r="D433" s="280" t="str">
        <f t="shared" si="33"/>
        <v>15</v>
      </c>
      <c r="E433">
        <f t="shared" si="34"/>
        <v>2015</v>
      </c>
      <c r="F433" s="280" t="str">
        <f t="shared" si="35"/>
        <v>3Q15</v>
      </c>
      <c r="G433" s="281">
        <v>42242</v>
      </c>
      <c r="H433" s="280">
        <v>3.5962999999999998</v>
      </c>
    </row>
    <row r="434" spans="2:8">
      <c r="B434" s="280" t="str">
        <f t="shared" si="32"/>
        <v>3Q</v>
      </c>
      <c r="C434" s="280">
        <f t="shared" si="36"/>
        <v>8</v>
      </c>
      <c r="D434" s="280" t="str">
        <f t="shared" si="33"/>
        <v>15</v>
      </c>
      <c r="E434">
        <f t="shared" si="34"/>
        <v>2015</v>
      </c>
      <c r="F434" s="280" t="str">
        <f t="shared" si="35"/>
        <v>3Q15</v>
      </c>
      <c r="G434" s="281">
        <v>42243</v>
      </c>
      <c r="H434" s="280">
        <v>3.5510000000000002</v>
      </c>
    </row>
    <row r="435" spans="2:8">
      <c r="B435" s="280" t="str">
        <f t="shared" si="32"/>
        <v>3Q</v>
      </c>
      <c r="C435" s="280">
        <f t="shared" si="36"/>
        <v>8</v>
      </c>
      <c r="D435" s="280" t="str">
        <f t="shared" si="33"/>
        <v>15</v>
      </c>
      <c r="E435">
        <f t="shared" si="34"/>
        <v>2015</v>
      </c>
      <c r="F435" s="280" t="str">
        <f t="shared" si="35"/>
        <v>3Q15</v>
      </c>
      <c r="G435" s="281">
        <v>42244</v>
      </c>
      <c r="H435" s="280">
        <v>3.5823</v>
      </c>
    </row>
    <row r="436" spans="2:8">
      <c r="B436" s="280" t="str">
        <f t="shared" si="32"/>
        <v>3Q</v>
      </c>
      <c r="C436" s="280">
        <f t="shared" si="36"/>
        <v>8</v>
      </c>
      <c r="D436" s="280" t="str">
        <f t="shared" si="33"/>
        <v>15</v>
      </c>
      <c r="E436">
        <f t="shared" si="34"/>
        <v>2015</v>
      </c>
      <c r="F436" s="280" t="str">
        <f t="shared" si="35"/>
        <v>3Q15</v>
      </c>
      <c r="G436" s="281">
        <v>42247</v>
      </c>
      <c r="H436" s="280">
        <v>3.6193</v>
      </c>
    </row>
    <row r="437" spans="2:8">
      <c r="B437" s="280" t="str">
        <f t="shared" si="32"/>
        <v>3Q</v>
      </c>
      <c r="C437" s="280">
        <f t="shared" si="36"/>
        <v>9</v>
      </c>
      <c r="D437" s="280" t="str">
        <f t="shared" si="33"/>
        <v>15</v>
      </c>
      <c r="E437">
        <f t="shared" si="34"/>
        <v>2015</v>
      </c>
      <c r="F437" s="280" t="str">
        <f t="shared" si="35"/>
        <v>3Q15</v>
      </c>
      <c r="G437" s="281">
        <v>42248</v>
      </c>
      <c r="H437" s="280">
        <v>3.702</v>
      </c>
    </row>
    <row r="438" spans="2:8">
      <c r="B438" s="280" t="str">
        <f t="shared" si="32"/>
        <v>3Q</v>
      </c>
      <c r="C438" s="280">
        <f t="shared" si="36"/>
        <v>9</v>
      </c>
      <c r="D438" s="280" t="str">
        <f t="shared" si="33"/>
        <v>15</v>
      </c>
      <c r="E438">
        <f t="shared" si="34"/>
        <v>2015</v>
      </c>
      <c r="F438" s="280" t="str">
        <f t="shared" si="35"/>
        <v>3Q15</v>
      </c>
      <c r="G438" s="281">
        <v>42249</v>
      </c>
      <c r="H438" s="280">
        <v>3.7591000000000001</v>
      </c>
    </row>
    <row r="439" spans="2:8">
      <c r="B439" s="280" t="str">
        <f t="shared" si="32"/>
        <v>3Q</v>
      </c>
      <c r="C439" s="280">
        <f t="shared" si="36"/>
        <v>9</v>
      </c>
      <c r="D439" s="280" t="str">
        <f t="shared" si="33"/>
        <v>15</v>
      </c>
      <c r="E439">
        <f t="shared" si="34"/>
        <v>2015</v>
      </c>
      <c r="F439" s="280" t="str">
        <f t="shared" si="35"/>
        <v>3Q15</v>
      </c>
      <c r="G439" s="281">
        <v>42250</v>
      </c>
      <c r="H439" s="280">
        <v>3.738</v>
      </c>
    </row>
    <row r="440" spans="2:8">
      <c r="B440" s="280" t="str">
        <f t="shared" si="32"/>
        <v>3Q</v>
      </c>
      <c r="C440" s="280">
        <f t="shared" si="36"/>
        <v>9</v>
      </c>
      <c r="D440" s="280" t="str">
        <f t="shared" si="33"/>
        <v>15</v>
      </c>
      <c r="E440">
        <f t="shared" si="34"/>
        <v>2015</v>
      </c>
      <c r="F440" s="280" t="str">
        <f t="shared" si="35"/>
        <v>3Q15</v>
      </c>
      <c r="G440" s="281">
        <v>42251</v>
      </c>
      <c r="H440" s="280">
        <v>3.8441999999999998</v>
      </c>
    </row>
    <row r="441" spans="2:8">
      <c r="B441" s="280" t="str">
        <f t="shared" si="32"/>
        <v>3Q</v>
      </c>
      <c r="C441" s="280">
        <f t="shared" si="36"/>
        <v>9</v>
      </c>
      <c r="D441" s="280" t="str">
        <f t="shared" si="33"/>
        <v>15</v>
      </c>
      <c r="E441">
        <f t="shared" si="34"/>
        <v>2015</v>
      </c>
      <c r="F441" s="280" t="str">
        <f t="shared" si="35"/>
        <v>3Q15</v>
      </c>
      <c r="G441" s="281">
        <v>42254</v>
      </c>
      <c r="H441" s="280">
        <v>3.8386999999999998</v>
      </c>
    </row>
    <row r="442" spans="2:8">
      <c r="B442" s="280" t="str">
        <f t="shared" si="32"/>
        <v>3Q</v>
      </c>
      <c r="C442" s="280">
        <f t="shared" si="36"/>
        <v>9</v>
      </c>
      <c r="D442" s="280" t="str">
        <f t="shared" si="33"/>
        <v>15</v>
      </c>
      <c r="E442">
        <f t="shared" si="34"/>
        <v>2015</v>
      </c>
      <c r="F442" s="280" t="str">
        <f t="shared" si="35"/>
        <v>3Q15</v>
      </c>
      <c r="G442" s="281">
        <v>42255</v>
      </c>
      <c r="H442" s="280">
        <v>3.82</v>
      </c>
    </row>
    <row r="443" spans="2:8">
      <c r="B443" s="280" t="str">
        <f t="shared" si="32"/>
        <v>3Q</v>
      </c>
      <c r="C443" s="280">
        <f t="shared" si="36"/>
        <v>9</v>
      </c>
      <c r="D443" s="280" t="str">
        <f t="shared" si="33"/>
        <v>15</v>
      </c>
      <c r="E443">
        <f t="shared" si="34"/>
        <v>2015</v>
      </c>
      <c r="F443" s="280" t="str">
        <f t="shared" si="35"/>
        <v>3Q15</v>
      </c>
      <c r="G443" s="281">
        <v>42256</v>
      </c>
      <c r="H443" s="280">
        <v>3.7783000000000002</v>
      </c>
    </row>
    <row r="444" spans="2:8">
      <c r="B444" s="280" t="str">
        <f t="shared" si="32"/>
        <v>3Q</v>
      </c>
      <c r="C444" s="280">
        <f t="shared" si="36"/>
        <v>9</v>
      </c>
      <c r="D444" s="280" t="str">
        <f t="shared" si="33"/>
        <v>15</v>
      </c>
      <c r="E444">
        <f t="shared" si="34"/>
        <v>2015</v>
      </c>
      <c r="F444" s="280" t="str">
        <f t="shared" si="35"/>
        <v>3Q15</v>
      </c>
      <c r="G444" s="281">
        <v>42257</v>
      </c>
      <c r="H444" s="280">
        <v>3.8498000000000001</v>
      </c>
    </row>
    <row r="445" spans="2:8">
      <c r="B445" s="280" t="str">
        <f t="shared" si="32"/>
        <v>3Q</v>
      </c>
      <c r="C445" s="280">
        <f t="shared" si="36"/>
        <v>9</v>
      </c>
      <c r="D445" s="280" t="str">
        <f t="shared" si="33"/>
        <v>15</v>
      </c>
      <c r="E445">
        <f t="shared" si="34"/>
        <v>2015</v>
      </c>
      <c r="F445" s="280" t="str">
        <f t="shared" si="35"/>
        <v>3Q15</v>
      </c>
      <c r="G445" s="281">
        <v>42258</v>
      </c>
      <c r="H445" s="280">
        <v>3.8704999999999998</v>
      </c>
    </row>
    <row r="446" spans="2:8">
      <c r="B446" s="280" t="str">
        <f t="shared" si="32"/>
        <v>3Q</v>
      </c>
      <c r="C446" s="280">
        <f t="shared" si="36"/>
        <v>9</v>
      </c>
      <c r="D446" s="280" t="str">
        <f t="shared" si="33"/>
        <v>15</v>
      </c>
      <c r="E446">
        <f t="shared" si="34"/>
        <v>2015</v>
      </c>
      <c r="F446" s="280" t="str">
        <f t="shared" si="35"/>
        <v>3Q15</v>
      </c>
      <c r="G446" s="281">
        <v>42261</v>
      </c>
      <c r="H446" s="280">
        <v>3.8149999999999999</v>
      </c>
    </row>
    <row r="447" spans="2:8">
      <c r="B447" s="280" t="str">
        <f t="shared" si="32"/>
        <v>3Q</v>
      </c>
      <c r="C447" s="280">
        <f t="shared" si="36"/>
        <v>9</v>
      </c>
      <c r="D447" s="280" t="str">
        <f t="shared" si="33"/>
        <v>15</v>
      </c>
      <c r="E447">
        <f t="shared" si="34"/>
        <v>2015</v>
      </c>
      <c r="F447" s="280" t="str">
        <f t="shared" si="35"/>
        <v>3Q15</v>
      </c>
      <c r="G447" s="281">
        <v>42262</v>
      </c>
      <c r="H447" s="280">
        <v>3.8633999999999999</v>
      </c>
    </row>
    <row r="448" spans="2:8">
      <c r="B448" s="280" t="str">
        <f t="shared" si="32"/>
        <v>3Q</v>
      </c>
      <c r="C448" s="280">
        <f t="shared" si="36"/>
        <v>9</v>
      </c>
      <c r="D448" s="280" t="str">
        <f t="shared" si="33"/>
        <v>15</v>
      </c>
      <c r="E448">
        <f t="shared" si="34"/>
        <v>2015</v>
      </c>
      <c r="F448" s="280" t="str">
        <f t="shared" si="35"/>
        <v>3Q15</v>
      </c>
      <c r="G448" s="281">
        <v>42263</v>
      </c>
      <c r="H448" s="280">
        <v>3.8289</v>
      </c>
    </row>
    <row r="449" spans="2:8">
      <c r="B449" s="280" t="str">
        <f t="shared" si="32"/>
        <v>3Q</v>
      </c>
      <c r="C449" s="280">
        <f t="shared" si="36"/>
        <v>9</v>
      </c>
      <c r="D449" s="280" t="str">
        <f t="shared" si="33"/>
        <v>15</v>
      </c>
      <c r="E449">
        <f t="shared" si="34"/>
        <v>2015</v>
      </c>
      <c r="F449" s="280" t="str">
        <f t="shared" si="35"/>
        <v>3Q15</v>
      </c>
      <c r="G449" s="281">
        <v>42264</v>
      </c>
      <c r="H449" s="280">
        <v>3.899</v>
      </c>
    </row>
    <row r="450" spans="2:8">
      <c r="B450" s="280" t="str">
        <f t="shared" si="32"/>
        <v>3Q</v>
      </c>
      <c r="C450" s="280">
        <f t="shared" si="36"/>
        <v>9</v>
      </c>
      <c r="D450" s="280" t="str">
        <f t="shared" si="33"/>
        <v>15</v>
      </c>
      <c r="E450">
        <f t="shared" si="34"/>
        <v>2015</v>
      </c>
      <c r="F450" s="280" t="str">
        <f t="shared" si="35"/>
        <v>3Q15</v>
      </c>
      <c r="G450" s="281">
        <v>42265</v>
      </c>
      <c r="H450" s="280">
        <v>3.9459</v>
      </c>
    </row>
    <row r="451" spans="2:8">
      <c r="B451" s="280" t="str">
        <f t="shared" ref="B451:B514" si="37">VLOOKUP(C451,$N$3:$O$14,2,0)</f>
        <v>3Q</v>
      </c>
      <c r="C451" s="280">
        <f t="shared" si="36"/>
        <v>9</v>
      </c>
      <c r="D451" s="280" t="str">
        <f t="shared" ref="D451:D514" si="38">RIGHT(E451,2)</f>
        <v>15</v>
      </c>
      <c r="E451">
        <f t="shared" ref="E451:E514" si="39">YEAR(G451)</f>
        <v>2015</v>
      </c>
      <c r="F451" s="280" t="str">
        <f t="shared" ref="F451:F514" si="40">+B451&amp;D451</f>
        <v>3Q15</v>
      </c>
      <c r="G451" s="281">
        <v>42268</v>
      </c>
      <c r="H451" s="280">
        <v>3.9857</v>
      </c>
    </row>
    <row r="452" spans="2:8">
      <c r="B452" s="280" t="str">
        <f t="shared" si="37"/>
        <v>3Q</v>
      </c>
      <c r="C452" s="280">
        <f t="shared" ref="C452:C515" si="41">MONTH(G452)</f>
        <v>9</v>
      </c>
      <c r="D452" s="280" t="str">
        <f t="shared" si="38"/>
        <v>15</v>
      </c>
      <c r="E452">
        <f t="shared" si="39"/>
        <v>2015</v>
      </c>
      <c r="F452" s="280" t="str">
        <f t="shared" si="40"/>
        <v>3Q15</v>
      </c>
      <c r="G452" s="281">
        <v>42269</v>
      </c>
      <c r="H452" s="280">
        <v>4.0496999999999996</v>
      </c>
    </row>
    <row r="453" spans="2:8">
      <c r="B453" s="280" t="str">
        <f t="shared" si="37"/>
        <v>3Q</v>
      </c>
      <c r="C453" s="280">
        <f t="shared" si="41"/>
        <v>9</v>
      </c>
      <c r="D453" s="280" t="str">
        <f t="shared" si="38"/>
        <v>15</v>
      </c>
      <c r="E453">
        <f t="shared" si="39"/>
        <v>2015</v>
      </c>
      <c r="F453" s="280" t="str">
        <f t="shared" si="40"/>
        <v>3Q15</v>
      </c>
      <c r="G453" s="281">
        <v>42270</v>
      </c>
      <c r="H453" s="280">
        <v>4.1779999999999999</v>
      </c>
    </row>
    <row r="454" spans="2:8">
      <c r="B454" s="280" t="str">
        <f t="shared" si="37"/>
        <v>3Q</v>
      </c>
      <c r="C454" s="280">
        <f t="shared" si="41"/>
        <v>9</v>
      </c>
      <c r="D454" s="280" t="str">
        <f t="shared" si="38"/>
        <v>15</v>
      </c>
      <c r="E454">
        <f t="shared" si="39"/>
        <v>2015</v>
      </c>
      <c r="F454" s="280" t="str">
        <f t="shared" si="40"/>
        <v>3Q15</v>
      </c>
      <c r="G454" s="281">
        <v>42271</v>
      </c>
      <c r="H454" s="280">
        <v>3.9367999999999999</v>
      </c>
    </row>
    <row r="455" spans="2:8">
      <c r="B455" s="280" t="str">
        <f t="shared" si="37"/>
        <v>3Q</v>
      </c>
      <c r="C455" s="280">
        <f t="shared" si="41"/>
        <v>9</v>
      </c>
      <c r="D455" s="280" t="str">
        <f t="shared" si="38"/>
        <v>15</v>
      </c>
      <c r="E455">
        <f t="shared" si="39"/>
        <v>2015</v>
      </c>
      <c r="F455" s="280" t="str">
        <f t="shared" si="40"/>
        <v>3Q15</v>
      </c>
      <c r="G455" s="281">
        <v>42272</v>
      </c>
      <c r="H455" s="280">
        <v>3.9777</v>
      </c>
    </row>
    <row r="456" spans="2:8">
      <c r="B456" s="280" t="str">
        <f t="shared" si="37"/>
        <v>3Q</v>
      </c>
      <c r="C456" s="280">
        <f t="shared" si="41"/>
        <v>9</v>
      </c>
      <c r="D456" s="280" t="str">
        <f t="shared" si="38"/>
        <v>15</v>
      </c>
      <c r="E456">
        <f t="shared" si="39"/>
        <v>2015</v>
      </c>
      <c r="F456" s="280" t="str">
        <f t="shared" si="40"/>
        <v>3Q15</v>
      </c>
      <c r="G456" s="281">
        <v>42275</v>
      </c>
      <c r="H456" s="280">
        <v>4.1082999999999998</v>
      </c>
    </row>
    <row r="457" spans="2:8">
      <c r="B457" s="280" t="str">
        <f t="shared" si="37"/>
        <v>3Q</v>
      </c>
      <c r="C457" s="280">
        <f t="shared" si="41"/>
        <v>9</v>
      </c>
      <c r="D457" s="280" t="str">
        <f t="shared" si="38"/>
        <v>15</v>
      </c>
      <c r="E457">
        <f t="shared" si="39"/>
        <v>2015</v>
      </c>
      <c r="F457" s="280" t="str">
        <f t="shared" si="40"/>
        <v>3Q15</v>
      </c>
      <c r="G457" s="281">
        <v>42276</v>
      </c>
      <c r="H457" s="280">
        <v>4.0633999999999997</v>
      </c>
    </row>
    <row r="458" spans="2:8">
      <c r="B458" s="280" t="str">
        <f t="shared" si="37"/>
        <v>3Q</v>
      </c>
      <c r="C458" s="280">
        <f t="shared" si="41"/>
        <v>9</v>
      </c>
      <c r="D458" s="280" t="str">
        <f t="shared" si="38"/>
        <v>15</v>
      </c>
      <c r="E458">
        <f t="shared" si="39"/>
        <v>2015</v>
      </c>
      <c r="F458" s="280" t="str">
        <f t="shared" si="40"/>
        <v>3Q15</v>
      </c>
      <c r="G458" s="281">
        <v>42277</v>
      </c>
      <c r="H458" s="280">
        <v>3.9491000000000001</v>
      </c>
    </row>
    <row r="459" spans="2:8">
      <c r="B459" s="280" t="str">
        <f t="shared" si="37"/>
        <v>4Q</v>
      </c>
      <c r="C459" s="280">
        <f t="shared" si="41"/>
        <v>10</v>
      </c>
      <c r="D459" s="280" t="str">
        <f t="shared" si="38"/>
        <v>15</v>
      </c>
      <c r="E459">
        <f t="shared" si="39"/>
        <v>2015</v>
      </c>
      <c r="F459" s="280" t="str">
        <f t="shared" si="40"/>
        <v>4Q15</v>
      </c>
      <c r="G459" s="281">
        <v>42278</v>
      </c>
      <c r="H459" s="280">
        <v>4.01</v>
      </c>
    </row>
    <row r="460" spans="2:8">
      <c r="B460" s="280" t="str">
        <f t="shared" si="37"/>
        <v>4Q</v>
      </c>
      <c r="C460" s="280">
        <f t="shared" si="41"/>
        <v>10</v>
      </c>
      <c r="D460" s="280" t="str">
        <f t="shared" si="38"/>
        <v>15</v>
      </c>
      <c r="E460">
        <f t="shared" si="39"/>
        <v>2015</v>
      </c>
      <c r="F460" s="280" t="str">
        <f t="shared" si="40"/>
        <v>4Q15</v>
      </c>
      <c r="G460" s="281">
        <v>42279</v>
      </c>
      <c r="H460" s="280">
        <v>3.9331</v>
      </c>
    </row>
    <row r="461" spans="2:8">
      <c r="B461" s="280" t="str">
        <f t="shared" si="37"/>
        <v>4Q</v>
      </c>
      <c r="C461" s="280">
        <f t="shared" si="41"/>
        <v>10</v>
      </c>
      <c r="D461" s="280" t="str">
        <f t="shared" si="38"/>
        <v>15</v>
      </c>
      <c r="E461">
        <f t="shared" si="39"/>
        <v>2015</v>
      </c>
      <c r="F461" s="280" t="str">
        <f t="shared" si="40"/>
        <v>4Q15</v>
      </c>
      <c r="G461" s="281">
        <v>42282</v>
      </c>
      <c r="H461" s="280">
        <v>3.9119999999999999</v>
      </c>
    </row>
    <row r="462" spans="2:8">
      <c r="B462" s="280" t="str">
        <f t="shared" si="37"/>
        <v>4Q</v>
      </c>
      <c r="C462" s="280">
        <f t="shared" si="41"/>
        <v>10</v>
      </c>
      <c r="D462" s="280" t="str">
        <f t="shared" si="38"/>
        <v>15</v>
      </c>
      <c r="E462">
        <f t="shared" si="39"/>
        <v>2015</v>
      </c>
      <c r="F462" s="280" t="str">
        <f t="shared" si="40"/>
        <v>4Q15</v>
      </c>
      <c r="G462" s="281">
        <v>42283</v>
      </c>
      <c r="H462" s="280">
        <v>3.8538999999999999</v>
      </c>
    </row>
    <row r="463" spans="2:8">
      <c r="B463" s="280" t="str">
        <f t="shared" si="37"/>
        <v>4Q</v>
      </c>
      <c r="C463" s="280">
        <f t="shared" si="41"/>
        <v>10</v>
      </c>
      <c r="D463" s="280" t="str">
        <f t="shared" si="38"/>
        <v>15</v>
      </c>
      <c r="E463">
        <f t="shared" si="39"/>
        <v>2015</v>
      </c>
      <c r="F463" s="280" t="str">
        <f t="shared" si="40"/>
        <v>4Q15</v>
      </c>
      <c r="G463" s="281">
        <v>42284</v>
      </c>
      <c r="H463" s="280">
        <v>3.8837999999999999</v>
      </c>
    </row>
    <row r="464" spans="2:8">
      <c r="B464" s="280" t="str">
        <f t="shared" si="37"/>
        <v>4Q</v>
      </c>
      <c r="C464" s="280">
        <f t="shared" si="41"/>
        <v>10</v>
      </c>
      <c r="D464" s="280" t="str">
        <f t="shared" si="38"/>
        <v>15</v>
      </c>
      <c r="E464">
        <f t="shared" si="39"/>
        <v>2015</v>
      </c>
      <c r="F464" s="280" t="str">
        <f t="shared" si="40"/>
        <v>4Q15</v>
      </c>
      <c r="G464" s="281">
        <v>42285</v>
      </c>
      <c r="H464" s="280">
        <v>3.7839</v>
      </c>
    </row>
    <row r="465" spans="2:8">
      <c r="B465" s="280" t="str">
        <f t="shared" si="37"/>
        <v>4Q</v>
      </c>
      <c r="C465" s="280">
        <f t="shared" si="41"/>
        <v>10</v>
      </c>
      <c r="D465" s="280" t="str">
        <f t="shared" si="38"/>
        <v>15</v>
      </c>
      <c r="E465">
        <f t="shared" si="39"/>
        <v>2015</v>
      </c>
      <c r="F465" s="280" t="str">
        <f t="shared" si="40"/>
        <v>4Q15</v>
      </c>
      <c r="G465" s="281">
        <v>42286</v>
      </c>
      <c r="H465" s="280">
        <v>3.766</v>
      </c>
    </row>
    <row r="466" spans="2:8">
      <c r="B466" s="280" t="str">
        <f t="shared" si="37"/>
        <v>4Q</v>
      </c>
      <c r="C466" s="280">
        <f t="shared" si="41"/>
        <v>10</v>
      </c>
      <c r="D466" s="280" t="str">
        <f t="shared" si="38"/>
        <v>15</v>
      </c>
      <c r="E466">
        <f t="shared" si="39"/>
        <v>2015</v>
      </c>
      <c r="F466" s="280" t="str">
        <f t="shared" si="40"/>
        <v>4Q15</v>
      </c>
      <c r="G466" s="281">
        <v>42289</v>
      </c>
      <c r="H466" s="280">
        <v>3.7639</v>
      </c>
    </row>
    <row r="467" spans="2:8">
      <c r="B467" s="280" t="str">
        <f t="shared" si="37"/>
        <v>4Q</v>
      </c>
      <c r="C467" s="280">
        <f t="shared" si="41"/>
        <v>10</v>
      </c>
      <c r="D467" s="280" t="str">
        <f t="shared" si="38"/>
        <v>15</v>
      </c>
      <c r="E467">
        <f t="shared" si="39"/>
        <v>2015</v>
      </c>
      <c r="F467" s="280" t="str">
        <f t="shared" si="40"/>
        <v>4Q15</v>
      </c>
      <c r="G467" s="281">
        <v>42290</v>
      </c>
      <c r="H467" s="280">
        <v>3.8936999999999999</v>
      </c>
    </row>
    <row r="468" spans="2:8">
      <c r="B468" s="280" t="str">
        <f t="shared" si="37"/>
        <v>4Q</v>
      </c>
      <c r="C468" s="280">
        <f t="shared" si="41"/>
        <v>10</v>
      </c>
      <c r="D468" s="280" t="str">
        <f t="shared" si="38"/>
        <v>15</v>
      </c>
      <c r="E468">
        <f t="shared" si="39"/>
        <v>2015</v>
      </c>
      <c r="F468" s="280" t="str">
        <f t="shared" si="40"/>
        <v>4Q15</v>
      </c>
      <c r="G468" s="281">
        <v>42291</v>
      </c>
      <c r="H468" s="280">
        <v>3.8119000000000001</v>
      </c>
    </row>
    <row r="469" spans="2:8">
      <c r="B469" s="280" t="str">
        <f t="shared" si="37"/>
        <v>4Q</v>
      </c>
      <c r="C469" s="280">
        <f t="shared" si="41"/>
        <v>10</v>
      </c>
      <c r="D469" s="280" t="str">
        <f t="shared" si="38"/>
        <v>15</v>
      </c>
      <c r="E469">
        <f t="shared" si="39"/>
        <v>2015</v>
      </c>
      <c r="F469" s="280" t="str">
        <f t="shared" si="40"/>
        <v>4Q15</v>
      </c>
      <c r="G469" s="281">
        <v>42292</v>
      </c>
      <c r="H469" s="280">
        <v>3.8031999999999999</v>
      </c>
    </row>
    <row r="470" spans="2:8">
      <c r="B470" s="280" t="str">
        <f t="shared" si="37"/>
        <v>4Q</v>
      </c>
      <c r="C470" s="280">
        <f t="shared" si="41"/>
        <v>10</v>
      </c>
      <c r="D470" s="280" t="str">
        <f t="shared" si="38"/>
        <v>15</v>
      </c>
      <c r="E470">
        <f t="shared" si="39"/>
        <v>2015</v>
      </c>
      <c r="F470" s="280" t="str">
        <f t="shared" si="40"/>
        <v>4Q15</v>
      </c>
      <c r="G470" s="281">
        <v>42293</v>
      </c>
      <c r="H470" s="280">
        <v>3.9245000000000001</v>
      </c>
    </row>
    <row r="471" spans="2:8">
      <c r="B471" s="280" t="str">
        <f t="shared" si="37"/>
        <v>4Q</v>
      </c>
      <c r="C471" s="280">
        <f t="shared" si="41"/>
        <v>10</v>
      </c>
      <c r="D471" s="280" t="str">
        <f t="shared" si="38"/>
        <v>15</v>
      </c>
      <c r="E471">
        <f t="shared" si="39"/>
        <v>2015</v>
      </c>
      <c r="F471" s="280" t="str">
        <f t="shared" si="40"/>
        <v>4Q15</v>
      </c>
      <c r="G471" s="281">
        <v>42296</v>
      </c>
      <c r="H471" s="280">
        <v>3.8856999999999999</v>
      </c>
    </row>
    <row r="472" spans="2:8">
      <c r="B472" s="280" t="str">
        <f t="shared" si="37"/>
        <v>4Q</v>
      </c>
      <c r="C472" s="280">
        <f t="shared" si="41"/>
        <v>10</v>
      </c>
      <c r="D472" s="280" t="str">
        <f t="shared" si="38"/>
        <v>15</v>
      </c>
      <c r="E472">
        <f t="shared" si="39"/>
        <v>2015</v>
      </c>
      <c r="F472" s="280" t="str">
        <f t="shared" si="40"/>
        <v>4Q15</v>
      </c>
      <c r="G472" s="281">
        <v>42297</v>
      </c>
      <c r="H472" s="280">
        <v>3.9073000000000002</v>
      </c>
    </row>
    <row r="473" spans="2:8">
      <c r="B473" s="280" t="str">
        <f t="shared" si="37"/>
        <v>4Q</v>
      </c>
      <c r="C473" s="280">
        <f t="shared" si="41"/>
        <v>10</v>
      </c>
      <c r="D473" s="280" t="str">
        <f t="shared" si="38"/>
        <v>15</v>
      </c>
      <c r="E473">
        <f t="shared" si="39"/>
        <v>2015</v>
      </c>
      <c r="F473" s="280" t="str">
        <f t="shared" si="40"/>
        <v>4Q15</v>
      </c>
      <c r="G473" s="281">
        <v>42298</v>
      </c>
      <c r="H473" s="280">
        <v>3.9413999999999998</v>
      </c>
    </row>
    <row r="474" spans="2:8">
      <c r="B474" s="280" t="str">
        <f t="shared" si="37"/>
        <v>4Q</v>
      </c>
      <c r="C474" s="280">
        <f t="shared" si="41"/>
        <v>10</v>
      </c>
      <c r="D474" s="280" t="str">
        <f t="shared" si="38"/>
        <v>15</v>
      </c>
      <c r="E474">
        <f t="shared" si="39"/>
        <v>2015</v>
      </c>
      <c r="F474" s="280" t="str">
        <f t="shared" si="40"/>
        <v>4Q15</v>
      </c>
      <c r="G474" s="281">
        <v>42299</v>
      </c>
      <c r="H474" s="280">
        <v>3.9087999999999998</v>
      </c>
    </row>
    <row r="475" spans="2:8">
      <c r="B475" s="280" t="str">
        <f t="shared" si="37"/>
        <v>4Q</v>
      </c>
      <c r="C475" s="280">
        <f t="shared" si="41"/>
        <v>10</v>
      </c>
      <c r="D475" s="280" t="str">
        <f t="shared" si="38"/>
        <v>15</v>
      </c>
      <c r="E475">
        <f t="shared" si="39"/>
        <v>2015</v>
      </c>
      <c r="F475" s="280" t="str">
        <f t="shared" si="40"/>
        <v>4Q15</v>
      </c>
      <c r="G475" s="281">
        <v>42300</v>
      </c>
      <c r="H475" s="280">
        <v>3.8807</v>
      </c>
    </row>
    <row r="476" spans="2:8">
      <c r="B476" s="280" t="str">
        <f t="shared" si="37"/>
        <v>4Q</v>
      </c>
      <c r="C476" s="280">
        <f t="shared" si="41"/>
        <v>10</v>
      </c>
      <c r="D476" s="280" t="str">
        <f t="shared" si="38"/>
        <v>15</v>
      </c>
      <c r="E476">
        <f t="shared" si="39"/>
        <v>2015</v>
      </c>
      <c r="F476" s="280" t="str">
        <f t="shared" si="40"/>
        <v>4Q15</v>
      </c>
      <c r="G476" s="281">
        <v>42303</v>
      </c>
      <c r="H476" s="280">
        <v>3.9060000000000001</v>
      </c>
    </row>
    <row r="477" spans="2:8">
      <c r="B477" s="280" t="str">
        <f t="shared" si="37"/>
        <v>4Q</v>
      </c>
      <c r="C477" s="280">
        <f t="shared" si="41"/>
        <v>10</v>
      </c>
      <c r="D477" s="280" t="str">
        <f t="shared" si="38"/>
        <v>15</v>
      </c>
      <c r="E477">
        <f t="shared" si="39"/>
        <v>2015</v>
      </c>
      <c r="F477" s="280" t="str">
        <f t="shared" si="40"/>
        <v>4Q15</v>
      </c>
      <c r="G477" s="281">
        <v>42304</v>
      </c>
      <c r="H477" s="280">
        <v>3.8883000000000001</v>
      </c>
    </row>
    <row r="478" spans="2:8">
      <c r="B478" s="280" t="str">
        <f t="shared" si="37"/>
        <v>4Q</v>
      </c>
      <c r="C478" s="280">
        <f t="shared" si="41"/>
        <v>10</v>
      </c>
      <c r="D478" s="280" t="str">
        <f t="shared" si="38"/>
        <v>15</v>
      </c>
      <c r="E478">
        <f t="shared" si="39"/>
        <v>2015</v>
      </c>
      <c r="F478" s="280" t="str">
        <f t="shared" si="40"/>
        <v>4Q15</v>
      </c>
      <c r="G478" s="281">
        <v>42305</v>
      </c>
      <c r="H478" s="280">
        <v>3.9094000000000002</v>
      </c>
    </row>
    <row r="479" spans="2:8">
      <c r="B479" s="280" t="str">
        <f t="shared" si="37"/>
        <v>4Q</v>
      </c>
      <c r="C479" s="280">
        <f t="shared" si="41"/>
        <v>10</v>
      </c>
      <c r="D479" s="280" t="str">
        <f t="shared" si="38"/>
        <v>15</v>
      </c>
      <c r="E479">
        <f t="shared" si="39"/>
        <v>2015</v>
      </c>
      <c r="F479" s="280" t="str">
        <f t="shared" si="40"/>
        <v>4Q15</v>
      </c>
      <c r="G479" s="281">
        <v>42306</v>
      </c>
      <c r="H479" s="280">
        <v>3.8509000000000002</v>
      </c>
    </row>
    <row r="480" spans="2:8">
      <c r="B480" s="280" t="str">
        <f t="shared" si="37"/>
        <v>4Q</v>
      </c>
      <c r="C480" s="280">
        <f t="shared" si="41"/>
        <v>10</v>
      </c>
      <c r="D480" s="280" t="str">
        <f t="shared" si="38"/>
        <v>15</v>
      </c>
      <c r="E480">
        <f t="shared" si="39"/>
        <v>2015</v>
      </c>
      <c r="F480" s="280" t="str">
        <f t="shared" si="40"/>
        <v>4Q15</v>
      </c>
      <c r="G480" s="281">
        <v>42307</v>
      </c>
      <c r="H480" s="280">
        <v>3.8563999999999998</v>
      </c>
    </row>
    <row r="481" spans="2:8">
      <c r="B481" s="280" t="str">
        <f t="shared" si="37"/>
        <v>4Q</v>
      </c>
      <c r="C481" s="280">
        <f t="shared" si="41"/>
        <v>11</v>
      </c>
      <c r="D481" s="280" t="str">
        <f t="shared" si="38"/>
        <v>15</v>
      </c>
      <c r="E481">
        <f t="shared" si="39"/>
        <v>2015</v>
      </c>
      <c r="F481" s="280" t="str">
        <f t="shared" si="40"/>
        <v>4Q15</v>
      </c>
      <c r="G481" s="281">
        <v>42310</v>
      </c>
      <c r="H481" s="280">
        <v>3.8506999999999998</v>
      </c>
    </row>
    <row r="482" spans="2:8">
      <c r="B482" s="280" t="str">
        <f t="shared" si="37"/>
        <v>4Q</v>
      </c>
      <c r="C482" s="280">
        <f t="shared" si="41"/>
        <v>11</v>
      </c>
      <c r="D482" s="280" t="str">
        <f t="shared" si="38"/>
        <v>15</v>
      </c>
      <c r="E482">
        <f t="shared" si="39"/>
        <v>2015</v>
      </c>
      <c r="F482" s="280" t="str">
        <f t="shared" si="40"/>
        <v>4Q15</v>
      </c>
      <c r="G482" s="281">
        <v>42311</v>
      </c>
      <c r="H482" s="280">
        <v>3.7711999999999999</v>
      </c>
    </row>
    <row r="483" spans="2:8">
      <c r="B483" s="280" t="str">
        <f t="shared" si="37"/>
        <v>4Q</v>
      </c>
      <c r="C483" s="280">
        <f t="shared" si="41"/>
        <v>11</v>
      </c>
      <c r="D483" s="280" t="str">
        <f t="shared" si="38"/>
        <v>15</v>
      </c>
      <c r="E483">
        <f t="shared" si="39"/>
        <v>2015</v>
      </c>
      <c r="F483" s="280" t="str">
        <f t="shared" si="40"/>
        <v>4Q15</v>
      </c>
      <c r="G483" s="281">
        <v>42312</v>
      </c>
      <c r="H483" s="280">
        <v>3.8003</v>
      </c>
    </row>
    <row r="484" spans="2:8">
      <c r="B484" s="280" t="str">
        <f t="shared" si="37"/>
        <v>4Q</v>
      </c>
      <c r="C484" s="280">
        <f t="shared" si="41"/>
        <v>11</v>
      </c>
      <c r="D484" s="280" t="str">
        <f t="shared" si="38"/>
        <v>15</v>
      </c>
      <c r="E484">
        <f t="shared" si="39"/>
        <v>2015</v>
      </c>
      <c r="F484" s="280" t="str">
        <f t="shared" si="40"/>
        <v>4Q15</v>
      </c>
      <c r="G484" s="281">
        <v>42313</v>
      </c>
      <c r="H484" s="280">
        <v>3.7812999999999999</v>
      </c>
    </row>
    <row r="485" spans="2:8">
      <c r="B485" s="280" t="str">
        <f t="shared" si="37"/>
        <v>4Q</v>
      </c>
      <c r="C485" s="280">
        <f t="shared" si="41"/>
        <v>11</v>
      </c>
      <c r="D485" s="280" t="str">
        <f t="shared" si="38"/>
        <v>15</v>
      </c>
      <c r="E485">
        <f t="shared" si="39"/>
        <v>2015</v>
      </c>
      <c r="F485" s="280" t="str">
        <f t="shared" si="40"/>
        <v>4Q15</v>
      </c>
      <c r="G485" s="281">
        <v>42314</v>
      </c>
      <c r="H485" s="280">
        <v>3.7713000000000001</v>
      </c>
    </row>
    <row r="486" spans="2:8">
      <c r="B486" s="280" t="str">
        <f t="shared" si="37"/>
        <v>4Q</v>
      </c>
      <c r="C486" s="280">
        <f t="shared" si="41"/>
        <v>11</v>
      </c>
      <c r="D486" s="280" t="str">
        <f t="shared" si="38"/>
        <v>15</v>
      </c>
      <c r="E486">
        <f t="shared" si="39"/>
        <v>2015</v>
      </c>
      <c r="F486" s="280" t="str">
        <f t="shared" si="40"/>
        <v>4Q15</v>
      </c>
      <c r="G486" s="281">
        <v>42317</v>
      </c>
      <c r="H486" s="280">
        <v>3.7989999999999999</v>
      </c>
    </row>
    <row r="487" spans="2:8">
      <c r="B487" s="280" t="str">
        <f t="shared" si="37"/>
        <v>4Q</v>
      </c>
      <c r="C487" s="280">
        <f t="shared" si="41"/>
        <v>11</v>
      </c>
      <c r="D487" s="280" t="str">
        <f t="shared" si="38"/>
        <v>15</v>
      </c>
      <c r="E487">
        <f t="shared" si="39"/>
        <v>2015</v>
      </c>
      <c r="F487" s="280" t="str">
        <f t="shared" si="40"/>
        <v>4Q15</v>
      </c>
      <c r="G487" s="281">
        <v>42318</v>
      </c>
      <c r="H487" s="280">
        <v>3.7509999999999999</v>
      </c>
    </row>
    <row r="488" spans="2:8">
      <c r="B488" s="280" t="str">
        <f t="shared" si="37"/>
        <v>4Q</v>
      </c>
      <c r="C488" s="280">
        <f t="shared" si="41"/>
        <v>11</v>
      </c>
      <c r="D488" s="280" t="str">
        <f t="shared" si="38"/>
        <v>15</v>
      </c>
      <c r="E488">
        <f t="shared" si="39"/>
        <v>2015</v>
      </c>
      <c r="F488" s="280" t="str">
        <f t="shared" si="40"/>
        <v>4Q15</v>
      </c>
      <c r="G488" s="281">
        <v>42319</v>
      </c>
      <c r="H488" s="280">
        <v>3.7639</v>
      </c>
    </row>
    <row r="489" spans="2:8">
      <c r="B489" s="280" t="str">
        <f t="shared" si="37"/>
        <v>4Q</v>
      </c>
      <c r="C489" s="280">
        <f t="shared" si="41"/>
        <v>11</v>
      </c>
      <c r="D489" s="280" t="str">
        <f t="shared" si="38"/>
        <v>15</v>
      </c>
      <c r="E489">
        <f t="shared" si="39"/>
        <v>2015</v>
      </c>
      <c r="F489" s="280" t="str">
        <f t="shared" si="40"/>
        <v>4Q15</v>
      </c>
      <c r="G489" s="281">
        <v>42320</v>
      </c>
      <c r="H489" s="280">
        <v>3.7709999999999999</v>
      </c>
    </row>
    <row r="490" spans="2:8">
      <c r="B490" s="280" t="str">
        <f t="shared" si="37"/>
        <v>4Q</v>
      </c>
      <c r="C490" s="280">
        <f t="shared" si="41"/>
        <v>11</v>
      </c>
      <c r="D490" s="280" t="str">
        <f t="shared" si="38"/>
        <v>15</v>
      </c>
      <c r="E490">
        <f t="shared" si="39"/>
        <v>2015</v>
      </c>
      <c r="F490" s="280" t="str">
        <f t="shared" si="40"/>
        <v>4Q15</v>
      </c>
      <c r="G490" s="281">
        <v>42321</v>
      </c>
      <c r="H490" s="280">
        <v>3.8456000000000001</v>
      </c>
    </row>
    <row r="491" spans="2:8">
      <c r="B491" s="280" t="str">
        <f t="shared" si="37"/>
        <v>4Q</v>
      </c>
      <c r="C491" s="280">
        <f t="shared" si="41"/>
        <v>11</v>
      </c>
      <c r="D491" s="280" t="str">
        <f t="shared" si="38"/>
        <v>15</v>
      </c>
      <c r="E491">
        <f t="shared" si="39"/>
        <v>2015</v>
      </c>
      <c r="F491" s="280" t="str">
        <f t="shared" si="40"/>
        <v>4Q15</v>
      </c>
      <c r="G491" s="281">
        <v>42324</v>
      </c>
      <c r="H491" s="280">
        <v>3.8193999999999999</v>
      </c>
    </row>
    <row r="492" spans="2:8">
      <c r="B492" s="280" t="str">
        <f t="shared" si="37"/>
        <v>4Q</v>
      </c>
      <c r="C492" s="280">
        <f t="shared" si="41"/>
        <v>11</v>
      </c>
      <c r="D492" s="280" t="str">
        <f t="shared" si="38"/>
        <v>15</v>
      </c>
      <c r="E492">
        <f t="shared" si="39"/>
        <v>2015</v>
      </c>
      <c r="F492" s="280" t="str">
        <f t="shared" si="40"/>
        <v>4Q15</v>
      </c>
      <c r="G492" s="281">
        <v>42325</v>
      </c>
      <c r="H492" s="280">
        <v>3.8105000000000002</v>
      </c>
    </row>
    <row r="493" spans="2:8">
      <c r="B493" s="280" t="str">
        <f t="shared" si="37"/>
        <v>4Q</v>
      </c>
      <c r="C493" s="280">
        <f t="shared" si="41"/>
        <v>11</v>
      </c>
      <c r="D493" s="280" t="str">
        <f t="shared" si="38"/>
        <v>15</v>
      </c>
      <c r="E493">
        <f t="shared" si="39"/>
        <v>2015</v>
      </c>
      <c r="F493" s="280" t="str">
        <f t="shared" si="40"/>
        <v>4Q15</v>
      </c>
      <c r="G493" s="281">
        <v>42326</v>
      </c>
      <c r="H493" s="280">
        <v>3.7667999999999999</v>
      </c>
    </row>
    <row r="494" spans="2:8">
      <c r="B494" s="280" t="str">
        <f t="shared" si="37"/>
        <v>4Q</v>
      </c>
      <c r="C494" s="280">
        <f t="shared" si="41"/>
        <v>11</v>
      </c>
      <c r="D494" s="280" t="str">
        <f t="shared" si="38"/>
        <v>15</v>
      </c>
      <c r="E494">
        <f t="shared" si="39"/>
        <v>2015</v>
      </c>
      <c r="F494" s="280" t="str">
        <f t="shared" si="40"/>
        <v>4Q15</v>
      </c>
      <c r="G494" s="281">
        <v>42327</v>
      </c>
      <c r="H494" s="280">
        <v>3.7181000000000002</v>
      </c>
    </row>
    <row r="495" spans="2:8">
      <c r="B495" s="280" t="str">
        <f t="shared" si="37"/>
        <v>4Q</v>
      </c>
      <c r="C495" s="280">
        <f t="shared" si="41"/>
        <v>11</v>
      </c>
      <c r="D495" s="280" t="str">
        <f t="shared" si="38"/>
        <v>15</v>
      </c>
      <c r="E495">
        <f t="shared" si="39"/>
        <v>2015</v>
      </c>
      <c r="F495" s="280" t="str">
        <f t="shared" si="40"/>
        <v>4Q15</v>
      </c>
      <c r="G495" s="281">
        <v>42328</v>
      </c>
      <c r="H495" s="280">
        <v>3.7052</v>
      </c>
    </row>
    <row r="496" spans="2:8">
      <c r="B496" s="280" t="str">
        <f t="shared" si="37"/>
        <v>4Q</v>
      </c>
      <c r="C496" s="280">
        <f t="shared" si="41"/>
        <v>11</v>
      </c>
      <c r="D496" s="280" t="str">
        <f t="shared" si="38"/>
        <v>15</v>
      </c>
      <c r="E496">
        <f t="shared" si="39"/>
        <v>2015</v>
      </c>
      <c r="F496" s="280" t="str">
        <f t="shared" si="40"/>
        <v>4Q15</v>
      </c>
      <c r="G496" s="281">
        <v>42331</v>
      </c>
      <c r="H496" s="280">
        <v>3.7330000000000001</v>
      </c>
    </row>
    <row r="497" spans="2:8">
      <c r="B497" s="280" t="str">
        <f t="shared" si="37"/>
        <v>4Q</v>
      </c>
      <c r="C497" s="280">
        <f t="shared" si="41"/>
        <v>11</v>
      </c>
      <c r="D497" s="280" t="str">
        <f t="shared" si="38"/>
        <v>15</v>
      </c>
      <c r="E497">
        <f t="shared" si="39"/>
        <v>2015</v>
      </c>
      <c r="F497" s="280" t="str">
        <f t="shared" si="40"/>
        <v>4Q15</v>
      </c>
      <c r="G497" s="281">
        <v>42332</v>
      </c>
      <c r="H497" s="280">
        <v>3.7</v>
      </c>
    </row>
    <row r="498" spans="2:8">
      <c r="B498" s="280" t="str">
        <f t="shared" si="37"/>
        <v>4Q</v>
      </c>
      <c r="C498" s="280">
        <f t="shared" si="41"/>
        <v>11</v>
      </c>
      <c r="D498" s="280" t="str">
        <f t="shared" si="38"/>
        <v>15</v>
      </c>
      <c r="E498">
        <f t="shared" si="39"/>
        <v>2015</v>
      </c>
      <c r="F498" s="280" t="str">
        <f t="shared" si="40"/>
        <v>4Q15</v>
      </c>
      <c r="G498" s="281">
        <v>42333</v>
      </c>
      <c r="H498" s="280">
        <v>3.7425000000000002</v>
      </c>
    </row>
    <row r="499" spans="2:8">
      <c r="B499" s="280" t="str">
        <f t="shared" si="37"/>
        <v>4Q</v>
      </c>
      <c r="C499" s="280">
        <f t="shared" si="41"/>
        <v>11</v>
      </c>
      <c r="D499" s="280" t="str">
        <f t="shared" si="38"/>
        <v>15</v>
      </c>
      <c r="E499">
        <f t="shared" si="39"/>
        <v>2015</v>
      </c>
      <c r="F499" s="280" t="str">
        <f t="shared" si="40"/>
        <v>4Q15</v>
      </c>
      <c r="G499" s="281">
        <v>42334</v>
      </c>
      <c r="H499" s="280">
        <v>3.7431000000000001</v>
      </c>
    </row>
    <row r="500" spans="2:8">
      <c r="B500" s="280" t="str">
        <f t="shared" si="37"/>
        <v>4Q</v>
      </c>
      <c r="C500" s="280">
        <f t="shared" si="41"/>
        <v>11</v>
      </c>
      <c r="D500" s="280" t="str">
        <f t="shared" si="38"/>
        <v>15</v>
      </c>
      <c r="E500">
        <f t="shared" si="39"/>
        <v>2015</v>
      </c>
      <c r="F500" s="280" t="str">
        <f t="shared" si="40"/>
        <v>4Q15</v>
      </c>
      <c r="G500" s="281">
        <v>42335</v>
      </c>
      <c r="H500" s="280">
        <v>3.8464</v>
      </c>
    </row>
    <row r="501" spans="2:8">
      <c r="B501" s="280" t="str">
        <f t="shared" si="37"/>
        <v>4Q</v>
      </c>
      <c r="C501" s="280">
        <f t="shared" si="41"/>
        <v>11</v>
      </c>
      <c r="D501" s="280" t="str">
        <f t="shared" si="38"/>
        <v>15</v>
      </c>
      <c r="E501">
        <f t="shared" si="39"/>
        <v>2015</v>
      </c>
      <c r="F501" s="280" t="str">
        <f t="shared" si="40"/>
        <v>4Q15</v>
      </c>
      <c r="G501" s="281">
        <v>42338</v>
      </c>
      <c r="H501" s="280">
        <v>3.8690000000000002</v>
      </c>
    </row>
    <row r="502" spans="2:8">
      <c r="B502" s="280" t="str">
        <f t="shared" si="37"/>
        <v>4Q</v>
      </c>
      <c r="C502" s="280">
        <f t="shared" si="41"/>
        <v>12</v>
      </c>
      <c r="D502" s="280" t="str">
        <f t="shared" si="38"/>
        <v>15</v>
      </c>
      <c r="E502">
        <f t="shared" si="39"/>
        <v>2015</v>
      </c>
      <c r="F502" s="280" t="str">
        <f t="shared" si="40"/>
        <v>4Q15</v>
      </c>
      <c r="G502" s="281">
        <v>42339</v>
      </c>
      <c r="H502" s="280">
        <v>3.8574999999999999</v>
      </c>
    </row>
    <row r="503" spans="2:8">
      <c r="B503" s="280" t="str">
        <f t="shared" si="37"/>
        <v>4Q</v>
      </c>
      <c r="C503" s="280">
        <f t="shared" si="41"/>
        <v>12</v>
      </c>
      <c r="D503" s="280" t="str">
        <f t="shared" si="38"/>
        <v>15</v>
      </c>
      <c r="E503">
        <f t="shared" si="39"/>
        <v>2015</v>
      </c>
      <c r="F503" s="280" t="str">
        <f t="shared" si="40"/>
        <v>4Q15</v>
      </c>
      <c r="G503" s="281">
        <v>42340</v>
      </c>
      <c r="H503" s="280">
        <v>3.8351999999999999</v>
      </c>
    </row>
    <row r="504" spans="2:8">
      <c r="B504" s="280" t="str">
        <f t="shared" si="37"/>
        <v>4Q</v>
      </c>
      <c r="C504" s="280">
        <f t="shared" si="41"/>
        <v>12</v>
      </c>
      <c r="D504" s="280" t="str">
        <f t="shared" si="38"/>
        <v>15</v>
      </c>
      <c r="E504">
        <f t="shared" si="39"/>
        <v>2015</v>
      </c>
      <c r="F504" s="280" t="str">
        <f t="shared" si="40"/>
        <v>4Q15</v>
      </c>
      <c r="G504" s="281">
        <v>42341</v>
      </c>
      <c r="H504" s="280">
        <v>3.7595999999999998</v>
      </c>
    </row>
    <row r="505" spans="2:8">
      <c r="B505" s="280" t="str">
        <f t="shared" si="37"/>
        <v>4Q</v>
      </c>
      <c r="C505" s="280">
        <f t="shared" si="41"/>
        <v>12</v>
      </c>
      <c r="D505" s="280" t="str">
        <f t="shared" si="38"/>
        <v>15</v>
      </c>
      <c r="E505">
        <f t="shared" si="39"/>
        <v>2015</v>
      </c>
      <c r="F505" s="280" t="str">
        <f t="shared" si="40"/>
        <v>4Q15</v>
      </c>
      <c r="G505" s="281">
        <v>42342</v>
      </c>
      <c r="H505" s="280">
        <v>3.7521</v>
      </c>
    </row>
    <row r="506" spans="2:8">
      <c r="B506" s="280" t="str">
        <f t="shared" si="37"/>
        <v>4Q</v>
      </c>
      <c r="C506" s="280">
        <f t="shared" si="41"/>
        <v>12</v>
      </c>
      <c r="D506" s="280" t="str">
        <f t="shared" si="38"/>
        <v>15</v>
      </c>
      <c r="E506">
        <f t="shared" si="39"/>
        <v>2015</v>
      </c>
      <c r="F506" s="280" t="str">
        <f t="shared" si="40"/>
        <v>4Q15</v>
      </c>
      <c r="G506" s="281">
        <v>42345</v>
      </c>
      <c r="H506" s="280">
        <v>3.7681</v>
      </c>
    </row>
    <row r="507" spans="2:8">
      <c r="B507" s="280" t="str">
        <f t="shared" si="37"/>
        <v>4Q</v>
      </c>
      <c r="C507" s="280">
        <f t="shared" si="41"/>
        <v>12</v>
      </c>
      <c r="D507" s="280" t="str">
        <f t="shared" si="38"/>
        <v>15</v>
      </c>
      <c r="E507">
        <f t="shared" si="39"/>
        <v>2015</v>
      </c>
      <c r="F507" s="280" t="str">
        <f t="shared" si="40"/>
        <v>4Q15</v>
      </c>
      <c r="G507" s="281">
        <v>42346</v>
      </c>
      <c r="H507" s="280">
        <v>3.7961999999999998</v>
      </c>
    </row>
    <row r="508" spans="2:8">
      <c r="B508" s="280" t="str">
        <f t="shared" si="37"/>
        <v>4Q</v>
      </c>
      <c r="C508" s="280">
        <f t="shared" si="41"/>
        <v>12</v>
      </c>
      <c r="D508" s="280" t="str">
        <f t="shared" si="38"/>
        <v>15</v>
      </c>
      <c r="E508">
        <f t="shared" si="39"/>
        <v>2015</v>
      </c>
      <c r="F508" s="280" t="str">
        <f t="shared" si="40"/>
        <v>4Q15</v>
      </c>
      <c r="G508" s="281">
        <v>42347</v>
      </c>
      <c r="H508" s="280">
        <v>3.7502</v>
      </c>
    </row>
    <row r="509" spans="2:8">
      <c r="B509" s="280" t="str">
        <f t="shared" si="37"/>
        <v>4Q</v>
      </c>
      <c r="C509" s="280">
        <f t="shared" si="41"/>
        <v>12</v>
      </c>
      <c r="D509" s="280" t="str">
        <f t="shared" si="38"/>
        <v>15</v>
      </c>
      <c r="E509">
        <f t="shared" si="39"/>
        <v>2015</v>
      </c>
      <c r="F509" s="280" t="str">
        <f t="shared" si="40"/>
        <v>4Q15</v>
      </c>
      <c r="G509" s="281">
        <v>42348</v>
      </c>
      <c r="H509" s="280">
        <v>3.8126000000000002</v>
      </c>
    </row>
    <row r="510" spans="2:8">
      <c r="B510" s="280" t="str">
        <f t="shared" si="37"/>
        <v>4Q</v>
      </c>
      <c r="C510" s="280">
        <f t="shared" si="41"/>
        <v>12</v>
      </c>
      <c r="D510" s="280" t="str">
        <f t="shared" si="38"/>
        <v>15</v>
      </c>
      <c r="E510">
        <f t="shared" si="39"/>
        <v>2015</v>
      </c>
      <c r="F510" s="280" t="str">
        <f t="shared" si="40"/>
        <v>4Q15</v>
      </c>
      <c r="G510" s="281">
        <v>42349</v>
      </c>
      <c r="H510" s="280">
        <v>3.8730000000000002</v>
      </c>
    </row>
    <row r="511" spans="2:8">
      <c r="B511" s="280" t="str">
        <f t="shared" si="37"/>
        <v>4Q</v>
      </c>
      <c r="C511" s="280">
        <f t="shared" si="41"/>
        <v>12</v>
      </c>
      <c r="D511" s="280" t="str">
        <f t="shared" si="38"/>
        <v>15</v>
      </c>
      <c r="E511">
        <f t="shared" si="39"/>
        <v>2015</v>
      </c>
      <c r="F511" s="280" t="str">
        <f t="shared" si="40"/>
        <v>4Q15</v>
      </c>
      <c r="G511" s="281">
        <v>42352</v>
      </c>
      <c r="H511" s="280">
        <v>3.8778999999999999</v>
      </c>
    </row>
    <row r="512" spans="2:8">
      <c r="B512" s="280" t="str">
        <f t="shared" si="37"/>
        <v>4Q</v>
      </c>
      <c r="C512" s="280">
        <f t="shared" si="41"/>
        <v>12</v>
      </c>
      <c r="D512" s="280" t="str">
        <f t="shared" si="38"/>
        <v>15</v>
      </c>
      <c r="E512">
        <f t="shared" si="39"/>
        <v>2015</v>
      </c>
      <c r="F512" s="280" t="str">
        <f t="shared" si="40"/>
        <v>4Q15</v>
      </c>
      <c r="G512" s="281">
        <v>42353</v>
      </c>
      <c r="H512" s="280">
        <v>3.8730000000000002</v>
      </c>
    </row>
    <row r="513" spans="2:8">
      <c r="B513" s="280" t="str">
        <f t="shared" si="37"/>
        <v>4Q</v>
      </c>
      <c r="C513" s="280">
        <f t="shared" si="41"/>
        <v>12</v>
      </c>
      <c r="D513" s="280" t="str">
        <f t="shared" si="38"/>
        <v>15</v>
      </c>
      <c r="E513">
        <f t="shared" si="39"/>
        <v>2015</v>
      </c>
      <c r="F513" s="280" t="str">
        <f t="shared" si="40"/>
        <v>4Q15</v>
      </c>
      <c r="G513" s="281">
        <v>42354</v>
      </c>
      <c r="H513" s="280">
        <v>3.8847999999999998</v>
      </c>
    </row>
    <row r="514" spans="2:8">
      <c r="B514" s="280" t="str">
        <f t="shared" si="37"/>
        <v>4Q</v>
      </c>
      <c r="C514" s="280">
        <f t="shared" si="41"/>
        <v>12</v>
      </c>
      <c r="D514" s="280" t="str">
        <f t="shared" si="38"/>
        <v>15</v>
      </c>
      <c r="E514">
        <f t="shared" si="39"/>
        <v>2015</v>
      </c>
      <c r="F514" s="280" t="str">
        <f t="shared" si="40"/>
        <v>4Q15</v>
      </c>
      <c r="G514" s="281">
        <v>42355</v>
      </c>
      <c r="H514" s="280">
        <v>3.8795999999999999</v>
      </c>
    </row>
    <row r="515" spans="2:8">
      <c r="B515" s="280" t="str">
        <f t="shared" ref="B515:B578" si="42">VLOOKUP(C515,$N$3:$O$14,2,0)</f>
        <v>4Q</v>
      </c>
      <c r="C515" s="280">
        <f t="shared" si="41"/>
        <v>12</v>
      </c>
      <c r="D515" s="280" t="str">
        <f t="shared" ref="D515:D578" si="43">RIGHT(E515,2)</f>
        <v>15</v>
      </c>
      <c r="E515">
        <f t="shared" ref="E515:E578" si="44">YEAR(G515)</f>
        <v>2015</v>
      </c>
      <c r="F515" s="280" t="str">
        <f t="shared" ref="F515:F578" si="45">+B515&amp;D515</f>
        <v>4Q15</v>
      </c>
      <c r="G515" s="281">
        <v>42356</v>
      </c>
      <c r="H515" s="280">
        <v>3.9824000000000002</v>
      </c>
    </row>
    <row r="516" spans="2:8">
      <c r="B516" s="280" t="str">
        <f t="shared" si="42"/>
        <v>4Q</v>
      </c>
      <c r="C516" s="280">
        <f t="shared" ref="C516:C579" si="46">MONTH(G516)</f>
        <v>12</v>
      </c>
      <c r="D516" s="280" t="str">
        <f t="shared" si="43"/>
        <v>15</v>
      </c>
      <c r="E516">
        <f t="shared" si="44"/>
        <v>2015</v>
      </c>
      <c r="F516" s="280" t="str">
        <f t="shared" si="45"/>
        <v>4Q15</v>
      </c>
      <c r="G516" s="281">
        <v>42359</v>
      </c>
      <c r="H516" s="280">
        <v>4.0133999999999999</v>
      </c>
    </row>
    <row r="517" spans="2:8">
      <c r="B517" s="280" t="str">
        <f t="shared" si="42"/>
        <v>4Q</v>
      </c>
      <c r="C517" s="280">
        <f t="shared" si="46"/>
        <v>12</v>
      </c>
      <c r="D517" s="280" t="str">
        <f t="shared" si="43"/>
        <v>15</v>
      </c>
      <c r="E517">
        <f t="shared" si="44"/>
        <v>2015</v>
      </c>
      <c r="F517" s="280" t="str">
        <f t="shared" si="45"/>
        <v>4Q15</v>
      </c>
      <c r="G517" s="281">
        <v>42360</v>
      </c>
      <c r="H517" s="280">
        <v>3.9899</v>
      </c>
    </row>
    <row r="518" spans="2:8">
      <c r="B518" s="280" t="str">
        <f t="shared" si="42"/>
        <v>4Q</v>
      </c>
      <c r="C518" s="280">
        <f t="shared" si="46"/>
        <v>12</v>
      </c>
      <c r="D518" s="280" t="str">
        <f t="shared" si="43"/>
        <v>15</v>
      </c>
      <c r="E518">
        <f t="shared" si="44"/>
        <v>2015</v>
      </c>
      <c r="F518" s="280" t="str">
        <f t="shared" si="45"/>
        <v>4Q15</v>
      </c>
      <c r="G518" s="281">
        <v>42361</v>
      </c>
      <c r="H518" s="280">
        <v>3.9419</v>
      </c>
    </row>
    <row r="519" spans="2:8">
      <c r="B519" s="280" t="str">
        <f t="shared" si="42"/>
        <v>4Q</v>
      </c>
      <c r="C519" s="280">
        <f t="shared" si="46"/>
        <v>12</v>
      </c>
      <c r="D519" s="280" t="str">
        <f t="shared" si="43"/>
        <v>15</v>
      </c>
      <c r="E519">
        <f t="shared" si="44"/>
        <v>2015</v>
      </c>
      <c r="F519" s="280" t="str">
        <f t="shared" si="45"/>
        <v>4Q15</v>
      </c>
      <c r="G519" s="281">
        <v>42362</v>
      </c>
      <c r="H519" s="280">
        <v>3.9529999999999998</v>
      </c>
    </row>
    <row r="520" spans="2:8">
      <c r="B520" s="280" t="str">
        <f t="shared" si="42"/>
        <v>4Q</v>
      </c>
      <c r="C520" s="280">
        <f t="shared" si="46"/>
        <v>12</v>
      </c>
      <c r="D520" s="280" t="str">
        <f t="shared" si="43"/>
        <v>15</v>
      </c>
      <c r="E520">
        <f t="shared" si="44"/>
        <v>2015</v>
      </c>
      <c r="F520" s="280" t="str">
        <f t="shared" si="45"/>
        <v>4Q15</v>
      </c>
      <c r="G520" s="281">
        <v>42363</v>
      </c>
      <c r="H520" s="280">
        <v>3.9462999999999999</v>
      </c>
    </row>
    <row r="521" spans="2:8">
      <c r="B521" s="280" t="str">
        <f t="shared" si="42"/>
        <v>4Q</v>
      </c>
      <c r="C521" s="280">
        <f t="shared" si="46"/>
        <v>12</v>
      </c>
      <c r="D521" s="280" t="str">
        <f t="shared" si="43"/>
        <v>15</v>
      </c>
      <c r="E521">
        <f t="shared" si="44"/>
        <v>2015</v>
      </c>
      <c r="F521" s="280" t="str">
        <f t="shared" si="45"/>
        <v>4Q15</v>
      </c>
      <c r="G521" s="281">
        <v>42366</v>
      </c>
      <c r="H521" s="280">
        <v>3.8586</v>
      </c>
    </row>
    <row r="522" spans="2:8">
      <c r="B522" s="280" t="str">
        <f t="shared" si="42"/>
        <v>4Q</v>
      </c>
      <c r="C522" s="280">
        <f t="shared" si="46"/>
        <v>12</v>
      </c>
      <c r="D522" s="280" t="str">
        <f t="shared" si="43"/>
        <v>15</v>
      </c>
      <c r="E522">
        <f t="shared" si="44"/>
        <v>2015</v>
      </c>
      <c r="F522" s="280" t="str">
        <f t="shared" si="45"/>
        <v>4Q15</v>
      </c>
      <c r="G522" s="281">
        <v>42367</v>
      </c>
      <c r="H522" s="280">
        <v>3.8654999999999999</v>
      </c>
    </row>
    <row r="523" spans="2:8">
      <c r="B523" s="280" t="str">
        <f t="shared" si="42"/>
        <v>4Q</v>
      </c>
      <c r="C523" s="280">
        <f t="shared" si="46"/>
        <v>12</v>
      </c>
      <c r="D523" s="280" t="str">
        <f t="shared" si="43"/>
        <v>15</v>
      </c>
      <c r="E523">
        <f t="shared" si="44"/>
        <v>2015</v>
      </c>
      <c r="F523" s="280" t="str">
        <f t="shared" si="45"/>
        <v>4Q15</v>
      </c>
      <c r="G523" s="281">
        <v>42368</v>
      </c>
      <c r="H523" s="280">
        <v>3.9607999999999999</v>
      </c>
    </row>
    <row r="524" spans="2:8">
      <c r="B524" s="280" t="str">
        <f t="shared" si="42"/>
        <v>4Q</v>
      </c>
      <c r="C524" s="280">
        <f t="shared" si="46"/>
        <v>12</v>
      </c>
      <c r="D524" s="280" t="str">
        <f t="shared" si="43"/>
        <v>15</v>
      </c>
      <c r="E524">
        <f t="shared" si="44"/>
        <v>2015</v>
      </c>
      <c r="F524" s="280" t="str">
        <f t="shared" si="45"/>
        <v>4Q15</v>
      </c>
      <c r="G524" s="281">
        <v>42369</v>
      </c>
      <c r="H524" s="280">
        <v>3.9607999999999999</v>
      </c>
    </row>
    <row r="525" spans="2:8">
      <c r="B525" s="280" t="str">
        <f t="shared" si="42"/>
        <v>1Q</v>
      </c>
      <c r="C525" s="280">
        <f t="shared" si="46"/>
        <v>1</v>
      </c>
      <c r="D525" s="280" t="str">
        <f t="shared" si="43"/>
        <v>16</v>
      </c>
      <c r="E525">
        <f t="shared" si="44"/>
        <v>2016</v>
      </c>
      <c r="F525" s="280" t="str">
        <f t="shared" si="45"/>
        <v>1Q16</v>
      </c>
      <c r="G525" s="281">
        <v>42370</v>
      </c>
      <c r="H525" s="280">
        <v>3.9607999999999999</v>
      </c>
    </row>
    <row r="526" spans="2:8">
      <c r="B526" s="280" t="str">
        <f t="shared" si="42"/>
        <v>1Q</v>
      </c>
      <c r="C526" s="280">
        <f t="shared" si="46"/>
        <v>1</v>
      </c>
      <c r="D526" s="280" t="str">
        <f t="shared" si="43"/>
        <v>16</v>
      </c>
      <c r="E526">
        <f t="shared" si="44"/>
        <v>2016</v>
      </c>
      <c r="F526" s="280" t="str">
        <f t="shared" si="45"/>
        <v>1Q16</v>
      </c>
      <c r="G526" s="281">
        <v>42373</v>
      </c>
      <c r="H526" s="280">
        <v>4.0401999999999996</v>
      </c>
    </row>
    <row r="527" spans="2:8">
      <c r="B527" s="280" t="str">
        <f t="shared" si="42"/>
        <v>1Q</v>
      </c>
      <c r="C527" s="280">
        <f t="shared" si="46"/>
        <v>1</v>
      </c>
      <c r="D527" s="280" t="str">
        <f t="shared" si="43"/>
        <v>16</v>
      </c>
      <c r="E527">
        <f t="shared" si="44"/>
        <v>2016</v>
      </c>
      <c r="F527" s="280" t="str">
        <f t="shared" si="45"/>
        <v>1Q16</v>
      </c>
      <c r="G527" s="281">
        <v>42374</v>
      </c>
      <c r="H527" s="280">
        <v>4.0076999999999998</v>
      </c>
    </row>
    <row r="528" spans="2:8">
      <c r="B528" s="280" t="str">
        <f t="shared" si="42"/>
        <v>1Q</v>
      </c>
      <c r="C528" s="280">
        <f t="shared" si="46"/>
        <v>1</v>
      </c>
      <c r="D528" s="280" t="str">
        <f t="shared" si="43"/>
        <v>16</v>
      </c>
      <c r="E528">
        <f t="shared" si="44"/>
        <v>2016</v>
      </c>
      <c r="F528" s="280" t="str">
        <f t="shared" si="45"/>
        <v>1Q16</v>
      </c>
      <c r="G528" s="281">
        <v>42375</v>
      </c>
      <c r="H528" s="280">
        <v>4.0244</v>
      </c>
    </row>
    <row r="529" spans="2:8">
      <c r="B529" s="280" t="str">
        <f t="shared" si="42"/>
        <v>1Q</v>
      </c>
      <c r="C529" s="280">
        <f t="shared" si="46"/>
        <v>1</v>
      </c>
      <c r="D529" s="280" t="str">
        <f t="shared" si="43"/>
        <v>16</v>
      </c>
      <c r="E529">
        <f t="shared" si="44"/>
        <v>2016</v>
      </c>
      <c r="F529" s="280" t="str">
        <f t="shared" si="45"/>
        <v>1Q16</v>
      </c>
      <c r="G529" s="281">
        <v>42376</v>
      </c>
      <c r="H529" s="280">
        <v>4.0448000000000004</v>
      </c>
    </row>
    <row r="530" spans="2:8">
      <c r="B530" s="280" t="str">
        <f t="shared" si="42"/>
        <v>1Q</v>
      </c>
      <c r="C530" s="280">
        <f t="shared" si="46"/>
        <v>1</v>
      </c>
      <c r="D530" s="280" t="str">
        <f t="shared" si="43"/>
        <v>16</v>
      </c>
      <c r="E530">
        <f t="shared" si="44"/>
        <v>2016</v>
      </c>
      <c r="F530" s="280" t="str">
        <f t="shared" si="45"/>
        <v>1Q16</v>
      </c>
      <c r="G530" s="281">
        <v>42377</v>
      </c>
      <c r="H530" s="280">
        <v>4.0244999999999997</v>
      </c>
    </row>
    <row r="531" spans="2:8">
      <c r="B531" s="280" t="str">
        <f t="shared" si="42"/>
        <v>1Q</v>
      </c>
      <c r="C531" s="280">
        <f t="shared" si="46"/>
        <v>1</v>
      </c>
      <c r="D531" s="280" t="str">
        <f t="shared" si="43"/>
        <v>16</v>
      </c>
      <c r="E531">
        <f t="shared" si="44"/>
        <v>2016</v>
      </c>
      <c r="F531" s="280" t="str">
        <f t="shared" si="45"/>
        <v>1Q16</v>
      </c>
      <c r="G531" s="281">
        <v>42380</v>
      </c>
      <c r="H531" s="280">
        <v>4.0537000000000001</v>
      </c>
    </row>
    <row r="532" spans="2:8">
      <c r="B532" s="280" t="str">
        <f t="shared" si="42"/>
        <v>1Q</v>
      </c>
      <c r="C532" s="280">
        <f t="shared" si="46"/>
        <v>1</v>
      </c>
      <c r="D532" s="280" t="str">
        <f t="shared" si="43"/>
        <v>16</v>
      </c>
      <c r="E532">
        <f t="shared" si="44"/>
        <v>2016</v>
      </c>
      <c r="F532" s="280" t="str">
        <f t="shared" si="45"/>
        <v>1Q16</v>
      </c>
      <c r="G532" s="281">
        <v>42381</v>
      </c>
      <c r="H532" s="280">
        <v>4.0289999999999999</v>
      </c>
    </row>
    <row r="533" spans="2:8">
      <c r="B533" s="280" t="str">
        <f t="shared" si="42"/>
        <v>1Q</v>
      </c>
      <c r="C533" s="280">
        <f t="shared" si="46"/>
        <v>1</v>
      </c>
      <c r="D533" s="280" t="str">
        <f t="shared" si="43"/>
        <v>16</v>
      </c>
      <c r="E533">
        <f t="shared" si="44"/>
        <v>2016</v>
      </c>
      <c r="F533" s="280" t="str">
        <f t="shared" si="45"/>
        <v>1Q16</v>
      </c>
      <c r="G533" s="281">
        <v>42382</v>
      </c>
      <c r="H533" s="280">
        <v>4.0157999999999996</v>
      </c>
    </row>
    <row r="534" spans="2:8">
      <c r="B534" s="280" t="str">
        <f t="shared" si="42"/>
        <v>1Q</v>
      </c>
      <c r="C534" s="280">
        <f t="shared" si="46"/>
        <v>1</v>
      </c>
      <c r="D534" s="280" t="str">
        <f t="shared" si="43"/>
        <v>16</v>
      </c>
      <c r="E534">
        <f t="shared" si="44"/>
        <v>2016</v>
      </c>
      <c r="F534" s="280" t="str">
        <f t="shared" si="45"/>
        <v>1Q16</v>
      </c>
      <c r="G534" s="281">
        <v>42383</v>
      </c>
      <c r="H534" s="280">
        <v>3.9996</v>
      </c>
    </row>
    <row r="535" spans="2:8">
      <c r="B535" s="280" t="str">
        <f t="shared" si="42"/>
        <v>1Q</v>
      </c>
      <c r="C535" s="280">
        <f t="shared" si="46"/>
        <v>1</v>
      </c>
      <c r="D535" s="280" t="str">
        <f t="shared" si="43"/>
        <v>16</v>
      </c>
      <c r="E535">
        <f t="shared" si="44"/>
        <v>2016</v>
      </c>
      <c r="F535" s="280" t="str">
        <f t="shared" si="45"/>
        <v>1Q16</v>
      </c>
      <c r="G535" s="281">
        <v>42384</v>
      </c>
      <c r="H535" s="280">
        <v>4.0479000000000003</v>
      </c>
    </row>
    <row r="536" spans="2:8">
      <c r="B536" s="280" t="str">
        <f t="shared" si="42"/>
        <v>1Q</v>
      </c>
      <c r="C536" s="280">
        <f t="shared" si="46"/>
        <v>1</v>
      </c>
      <c r="D536" s="280" t="str">
        <f t="shared" si="43"/>
        <v>16</v>
      </c>
      <c r="E536">
        <f t="shared" si="44"/>
        <v>2016</v>
      </c>
      <c r="F536" s="280" t="str">
        <f t="shared" si="45"/>
        <v>1Q16</v>
      </c>
      <c r="G536" s="281">
        <v>42387</v>
      </c>
      <c r="H536" s="280">
        <v>4.0556999999999999</v>
      </c>
    </row>
    <row r="537" spans="2:8">
      <c r="B537" s="280" t="str">
        <f t="shared" si="42"/>
        <v>1Q</v>
      </c>
      <c r="C537" s="280">
        <f t="shared" si="46"/>
        <v>1</v>
      </c>
      <c r="D537" s="280" t="str">
        <f t="shared" si="43"/>
        <v>16</v>
      </c>
      <c r="E537">
        <f t="shared" si="44"/>
        <v>2016</v>
      </c>
      <c r="F537" s="280" t="str">
        <f t="shared" si="45"/>
        <v>1Q16</v>
      </c>
      <c r="G537" s="281">
        <v>42388</v>
      </c>
      <c r="H537" s="280">
        <v>4.0625999999999998</v>
      </c>
    </row>
    <row r="538" spans="2:8">
      <c r="B538" s="280" t="str">
        <f t="shared" si="42"/>
        <v>1Q</v>
      </c>
      <c r="C538" s="280">
        <f t="shared" si="46"/>
        <v>1</v>
      </c>
      <c r="D538" s="280" t="str">
        <f t="shared" si="43"/>
        <v>16</v>
      </c>
      <c r="E538">
        <f t="shared" si="44"/>
        <v>2016</v>
      </c>
      <c r="F538" s="280" t="str">
        <f t="shared" si="45"/>
        <v>1Q16</v>
      </c>
      <c r="G538" s="281">
        <v>42389</v>
      </c>
      <c r="H538" s="280">
        <v>4.0971000000000002</v>
      </c>
    </row>
    <row r="539" spans="2:8">
      <c r="B539" s="280" t="str">
        <f t="shared" si="42"/>
        <v>1Q</v>
      </c>
      <c r="C539" s="280">
        <f t="shared" si="46"/>
        <v>1</v>
      </c>
      <c r="D539" s="280" t="str">
        <f t="shared" si="43"/>
        <v>16</v>
      </c>
      <c r="E539">
        <f t="shared" si="44"/>
        <v>2016</v>
      </c>
      <c r="F539" s="280" t="str">
        <f t="shared" si="45"/>
        <v>1Q16</v>
      </c>
      <c r="G539" s="281">
        <v>42390</v>
      </c>
      <c r="H539" s="280">
        <v>4.1574999999999998</v>
      </c>
    </row>
    <row r="540" spans="2:8">
      <c r="B540" s="280" t="str">
        <f t="shared" si="42"/>
        <v>1Q</v>
      </c>
      <c r="C540" s="280">
        <f t="shared" si="46"/>
        <v>1</v>
      </c>
      <c r="D540" s="280" t="str">
        <f t="shared" si="43"/>
        <v>16</v>
      </c>
      <c r="E540">
        <f t="shared" si="44"/>
        <v>2016</v>
      </c>
      <c r="F540" s="280" t="str">
        <f t="shared" si="45"/>
        <v>1Q16</v>
      </c>
      <c r="G540" s="281">
        <v>42391</v>
      </c>
      <c r="H540" s="280">
        <v>4.0945</v>
      </c>
    </row>
    <row r="541" spans="2:8">
      <c r="B541" s="280" t="str">
        <f t="shared" si="42"/>
        <v>1Q</v>
      </c>
      <c r="C541" s="280">
        <f t="shared" si="46"/>
        <v>1</v>
      </c>
      <c r="D541" s="280" t="str">
        <f t="shared" si="43"/>
        <v>16</v>
      </c>
      <c r="E541">
        <f t="shared" si="44"/>
        <v>2016</v>
      </c>
      <c r="F541" s="280" t="str">
        <f t="shared" si="45"/>
        <v>1Q16</v>
      </c>
      <c r="G541" s="281">
        <v>42394</v>
      </c>
      <c r="H541" s="280">
        <v>4.0903</v>
      </c>
    </row>
    <row r="542" spans="2:8">
      <c r="B542" s="280" t="str">
        <f t="shared" si="42"/>
        <v>1Q</v>
      </c>
      <c r="C542" s="280">
        <f t="shared" si="46"/>
        <v>1</v>
      </c>
      <c r="D542" s="280" t="str">
        <f t="shared" si="43"/>
        <v>16</v>
      </c>
      <c r="E542">
        <f t="shared" si="44"/>
        <v>2016</v>
      </c>
      <c r="F542" s="280" t="str">
        <f t="shared" si="45"/>
        <v>1Q16</v>
      </c>
      <c r="G542" s="281">
        <v>42395</v>
      </c>
      <c r="H542" s="280">
        <v>4.0536000000000003</v>
      </c>
    </row>
    <row r="543" spans="2:8">
      <c r="B543" s="280" t="str">
        <f t="shared" si="42"/>
        <v>1Q</v>
      </c>
      <c r="C543" s="280">
        <f t="shared" si="46"/>
        <v>1</v>
      </c>
      <c r="D543" s="280" t="str">
        <f t="shared" si="43"/>
        <v>16</v>
      </c>
      <c r="E543">
        <f t="shared" si="44"/>
        <v>2016</v>
      </c>
      <c r="F543" s="280" t="str">
        <f t="shared" si="45"/>
        <v>1Q16</v>
      </c>
      <c r="G543" s="281">
        <v>42396</v>
      </c>
      <c r="H543" s="280">
        <v>4.1077000000000004</v>
      </c>
    </row>
    <row r="544" spans="2:8">
      <c r="B544" s="280" t="str">
        <f t="shared" si="42"/>
        <v>1Q</v>
      </c>
      <c r="C544" s="280">
        <f t="shared" si="46"/>
        <v>1</v>
      </c>
      <c r="D544" s="280" t="str">
        <f t="shared" si="43"/>
        <v>16</v>
      </c>
      <c r="E544">
        <f t="shared" si="44"/>
        <v>2016</v>
      </c>
      <c r="F544" s="280" t="str">
        <f t="shared" si="45"/>
        <v>1Q16</v>
      </c>
      <c r="G544" s="281">
        <v>42397</v>
      </c>
      <c r="H544" s="280">
        <v>4.0698999999999996</v>
      </c>
    </row>
    <row r="545" spans="2:8">
      <c r="B545" s="280" t="str">
        <f t="shared" si="42"/>
        <v>1Q</v>
      </c>
      <c r="C545" s="280">
        <f t="shared" si="46"/>
        <v>1</v>
      </c>
      <c r="D545" s="280" t="str">
        <f t="shared" si="43"/>
        <v>16</v>
      </c>
      <c r="E545">
        <f t="shared" si="44"/>
        <v>2016</v>
      </c>
      <c r="F545" s="280" t="str">
        <f t="shared" si="45"/>
        <v>1Q16</v>
      </c>
      <c r="G545" s="281">
        <v>42398</v>
      </c>
      <c r="H545" s="280">
        <v>3.9988000000000001</v>
      </c>
    </row>
    <row r="546" spans="2:8">
      <c r="B546" s="280" t="str">
        <f t="shared" si="42"/>
        <v>1Q</v>
      </c>
      <c r="C546" s="280">
        <f t="shared" si="46"/>
        <v>2</v>
      </c>
      <c r="D546" s="280" t="str">
        <f t="shared" si="43"/>
        <v>16</v>
      </c>
      <c r="E546">
        <f t="shared" si="44"/>
        <v>2016</v>
      </c>
      <c r="F546" s="280" t="str">
        <f t="shared" si="45"/>
        <v>1Q16</v>
      </c>
      <c r="G546" s="281">
        <v>42401</v>
      </c>
      <c r="H546" s="280">
        <v>3.9628999999999999</v>
      </c>
    </row>
    <row r="547" spans="2:8">
      <c r="B547" s="280" t="str">
        <f t="shared" si="42"/>
        <v>1Q</v>
      </c>
      <c r="C547" s="280">
        <f t="shared" si="46"/>
        <v>2</v>
      </c>
      <c r="D547" s="280" t="str">
        <f t="shared" si="43"/>
        <v>16</v>
      </c>
      <c r="E547">
        <f t="shared" si="44"/>
        <v>2016</v>
      </c>
      <c r="F547" s="280" t="str">
        <f t="shared" si="45"/>
        <v>1Q16</v>
      </c>
      <c r="G547" s="281">
        <v>42402</v>
      </c>
      <c r="H547" s="280">
        <v>3.9895</v>
      </c>
    </row>
    <row r="548" spans="2:8">
      <c r="B548" s="280" t="str">
        <f t="shared" si="42"/>
        <v>1Q</v>
      </c>
      <c r="C548" s="280">
        <f t="shared" si="46"/>
        <v>2</v>
      </c>
      <c r="D548" s="280" t="str">
        <f t="shared" si="43"/>
        <v>16</v>
      </c>
      <c r="E548">
        <f t="shared" si="44"/>
        <v>2016</v>
      </c>
      <c r="F548" s="280" t="str">
        <f t="shared" si="45"/>
        <v>1Q16</v>
      </c>
      <c r="G548" s="281">
        <v>42403</v>
      </c>
      <c r="H548" s="280">
        <v>3.8954</v>
      </c>
    </row>
    <row r="549" spans="2:8">
      <c r="B549" s="280" t="str">
        <f t="shared" si="42"/>
        <v>1Q</v>
      </c>
      <c r="C549" s="280">
        <f t="shared" si="46"/>
        <v>2</v>
      </c>
      <c r="D549" s="280" t="str">
        <f t="shared" si="43"/>
        <v>16</v>
      </c>
      <c r="E549">
        <f t="shared" si="44"/>
        <v>2016</v>
      </c>
      <c r="F549" s="280" t="str">
        <f t="shared" si="45"/>
        <v>1Q16</v>
      </c>
      <c r="G549" s="281">
        <v>42404</v>
      </c>
      <c r="H549" s="280">
        <v>3.8896999999999999</v>
      </c>
    </row>
    <row r="550" spans="2:8">
      <c r="B550" s="280" t="str">
        <f t="shared" si="42"/>
        <v>1Q</v>
      </c>
      <c r="C550" s="280">
        <f t="shared" si="46"/>
        <v>2</v>
      </c>
      <c r="D550" s="280" t="str">
        <f t="shared" si="43"/>
        <v>16</v>
      </c>
      <c r="E550">
        <f t="shared" si="44"/>
        <v>2016</v>
      </c>
      <c r="F550" s="280" t="str">
        <f t="shared" si="45"/>
        <v>1Q16</v>
      </c>
      <c r="G550" s="281">
        <v>42405</v>
      </c>
      <c r="H550" s="280">
        <v>3.9035000000000002</v>
      </c>
    </row>
    <row r="551" spans="2:8">
      <c r="B551" s="280" t="str">
        <f t="shared" si="42"/>
        <v>1Q</v>
      </c>
      <c r="C551" s="280">
        <f t="shared" si="46"/>
        <v>2</v>
      </c>
      <c r="D551" s="280" t="str">
        <f t="shared" si="43"/>
        <v>16</v>
      </c>
      <c r="E551">
        <f t="shared" si="44"/>
        <v>2016</v>
      </c>
      <c r="F551" s="280" t="str">
        <f t="shared" si="45"/>
        <v>1Q16</v>
      </c>
      <c r="G551" s="281">
        <v>42408</v>
      </c>
      <c r="H551" s="280">
        <v>3.8954</v>
      </c>
    </row>
    <row r="552" spans="2:8">
      <c r="B552" s="280" t="str">
        <f t="shared" si="42"/>
        <v>1Q</v>
      </c>
      <c r="C552" s="280">
        <f t="shared" si="46"/>
        <v>2</v>
      </c>
      <c r="D552" s="280" t="str">
        <f t="shared" si="43"/>
        <v>16</v>
      </c>
      <c r="E552">
        <f t="shared" si="44"/>
        <v>2016</v>
      </c>
      <c r="F552" s="280" t="str">
        <f t="shared" si="45"/>
        <v>1Q16</v>
      </c>
      <c r="G552" s="281">
        <v>42409</v>
      </c>
      <c r="H552" s="280">
        <v>3.8856000000000002</v>
      </c>
    </row>
    <row r="553" spans="2:8">
      <c r="B553" s="280" t="str">
        <f t="shared" si="42"/>
        <v>1Q</v>
      </c>
      <c r="C553" s="280">
        <f t="shared" si="46"/>
        <v>2</v>
      </c>
      <c r="D553" s="280" t="str">
        <f t="shared" si="43"/>
        <v>16</v>
      </c>
      <c r="E553">
        <f t="shared" si="44"/>
        <v>2016</v>
      </c>
      <c r="F553" s="280" t="str">
        <f t="shared" si="45"/>
        <v>1Q16</v>
      </c>
      <c r="G553" s="281">
        <v>42410</v>
      </c>
      <c r="H553" s="280">
        <v>3.9285000000000001</v>
      </c>
    </row>
    <row r="554" spans="2:8">
      <c r="B554" s="280" t="str">
        <f t="shared" si="42"/>
        <v>1Q</v>
      </c>
      <c r="C554" s="280">
        <f t="shared" si="46"/>
        <v>2</v>
      </c>
      <c r="D554" s="280" t="str">
        <f t="shared" si="43"/>
        <v>16</v>
      </c>
      <c r="E554">
        <f t="shared" si="44"/>
        <v>2016</v>
      </c>
      <c r="F554" s="280" t="str">
        <f t="shared" si="45"/>
        <v>1Q16</v>
      </c>
      <c r="G554" s="281">
        <v>42411</v>
      </c>
      <c r="H554" s="280">
        <v>3.9946000000000002</v>
      </c>
    </row>
    <row r="555" spans="2:8">
      <c r="B555" s="280" t="str">
        <f t="shared" si="42"/>
        <v>1Q</v>
      </c>
      <c r="C555" s="280">
        <f t="shared" si="46"/>
        <v>2</v>
      </c>
      <c r="D555" s="280" t="str">
        <f t="shared" si="43"/>
        <v>16</v>
      </c>
      <c r="E555">
        <f t="shared" si="44"/>
        <v>2016</v>
      </c>
      <c r="F555" s="280" t="str">
        <f t="shared" si="45"/>
        <v>1Q16</v>
      </c>
      <c r="G555" s="281">
        <v>42412</v>
      </c>
      <c r="H555" s="280">
        <v>4.0026999999999999</v>
      </c>
    </row>
    <row r="556" spans="2:8">
      <c r="B556" s="280" t="str">
        <f t="shared" si="42"/>
        <v>1Q</v>
      </c>
      <c r="C556" s="280">
        <f t="shared" si="46"/>
        <v>2</v>
      </c>
      <c r="D556" s="280" t="str">
        <f t="shared" si="43"/>
        <v>16</v>
      </c>
      <c r="E556">
        <f t="shared" si="44"/>
        <v>2016</v>
      </c>
      <c r="F556" s="280" t="str">
        <f t="shared" si="45"/>
        <v>1Q16</v>
      </c>
      <c r="G556" s="281">
        <v>42415</v>
      </c>
      <c r="H556" s="280">
        <v>4.0060000000000002</v>
      </c>
    </row>
    <row r="557" spans="2:8">
      <c r="B557" s="280" t="str">
        <f t="shared" si="42"/>
        <v>1Q</v>
      </c>
      <c r="C557" s="280">
        <f t="shared" si="46"/>
        <v>2</v>
      </c>
      <c r="D557" s="280" t="str">
        <f t="shared" si="43"/>
        <v>16</v>
      </c>
      <c r="E557">
        <f t="shared" si="44"/>
        <v>2016</v>
      </c>
      <c r="F557" s="280" t="str">
        <f t="shared" si="45"/>
        <v>1Q16</v>
      </c>
      <c r="G557" s="281">
        <v>42416</v>
      </c>
      <c r="H557" s="280">
        <v>4.0723000000000003</v>
      </c>
    </row>
    <row r="558" spans="2:8">
      <c r="B558" s="280" t="str">
        <f t="shared" si="42"/>
        <v>1Q</v>
      </c>
      <c r="C558" s="280">
        <f t="shared" si="46"/>
        <v>2</v>
      </c>
      <c r="D558" s="280" t="str">
        <f t="shared" si="43"/>
        <v>16</v>
      </c>
      <c r="E558">
        <f t="shared" si="44"/>
        <v>2016</v>
      </c>
      <c r="F558" s="280" t="str">
        <f t="shared" si="45"/>
        <v>1Q16</v>
      </c>
      <c r="G558" s="281">
        <v>42417</v>
      </c>
      <c r="H558" s="280">
        <v>3.9851000000000001</v>
      </c>
    </row>
    <row r="559" spans="2:8">
      <c r="B559" s="280" t="str">
        <f t="shared" si="42"/>
        <v>1Q</v>
      </c>
      <c r="C559" s="280">
        <f t="shared" si="46"/>
        <v>2</v>
      </c>
      <c r="D559" s="280" t="str">
        <f t="shared" si="43"/>
        <v>16</v>
      </c>
      <c r="E559">
        <f t="shared" si="44"/>
        <v>2016</v>
      </c>
      <c r="F559" s="280" t="str">
        <f t="shared" si="45"/>
        <v>1Q16</v>
      </c>
      <c r="G559" s="281">
        <v>42418</v>
      </c>
      <c r="H559" s="280">
        <v>4.0284000000000004</v>
      </c>
    </row>
    <row r="560" spans="2:8">
      <c r="B560" s="280" t="str">
        <f t="shared" si="42"/>
        <v>1Q</v>
      </c>
      <c r="C560" s="280">
        <f t="shared" si="46"/>
        <v>2</v>
      </c>
      <c r="D560" s="280" t="str">
        <f t="shared" si="43"/>
        <v>16</v>
      </c>
      <c r="E560">
        <f t="shared" si="44"/>
        <v>2016</v>
      </c>
      <c r="F560" s="280" t="str">
        <f t="shared" si="45"/>
        <v>1Q16</v>
      </c>
      <c r="G560" s="281">
        <v>42419</v>
      </c>
      <c r="H560" s="280">
        <v>4.0213999999999999</v>
      </c>
    </row>
    <row r="561" spans="2:8">
      <c r="B561" s="280" t="str">
        <f t="shared" si="42"/>
        <v>1Q</v>
      </c>
      <c r="C561" s="280">
        <f t="shared" si="46"/>
        <v>2</v>
      </c>
      <c r="D561" s="280" t="str">
        <f t="shared" si="43"/>
        <v>16</v>
      </c>
      <c r="E561">
        <f t="shared" si="44"/>
        <v>2016</v>
      </c>
      <c r="F561" s="280" t="str">
        <f t="shared" si="45"/>
        <v>1Q16</v>
      </c>
      <c r="G561" s="281">
        <v>42422</v>
      </c>
      <c r="H561" s="280">
        <v>3.9472999999999998</v>
      </c>
    </row>
    <row r="562" spans="2:8">
      <c r="B562" s="280" t="str">
        <f t="shared" si="42"/>
        <v>1Q</v>
      </c>
      <c r="C562" s="280">
        <f t="shared" si="46"/>
        <v>2</v>
      </c>
      <c r="D562" s="280" t="str">
        <f t="shared" si="43"/>
        <v>16</v>
      </c>
      <c r="E562">
        <f t="shared" si="44"/>
        <v>2016</v>
      </c>
      <c r="F562" s="280" t="str">
        <f t="shared" si="45"/>
        <v>1Q16</v>
      </c>
      <c r="G562" s="281">
        <v>42423</v>
      </c>
      <c r="H562" s="280">
        <v>3.9569000000000001</v>
      </c>
    </row>
    <row r="563" spans="2:8">
      <c r="B563" s="280" t="str">
        <f t="shared" si="42"/>
        <v>1Q</v>
      </c>
      <c r="C563" s="280">
        <f t="shared" si="46"/>
        <v>2</v>
      </c>
      <c r="D563" s="280" t="str">
        <f t="shared" si="43"/>
        <v>16</v>
      </c>
      <c r="E563">
        <f t="shared" si="44"/>
        <v>2016</v>
      </c>
      <c r="F563" s="280" t="str">
        <f t="shared" si="45"/>
        <v>1Q16</v>
      </c>
      <c r="G563" s="281">
        <v>42424</v>
      </c>
      <c r="H563" s="280">
        <v>3.9590999999999998</v>
      </c>
    </row>
    <row r="564" spans="2:8">
      <c r="B564" s="280" t="str">
        <f t="shared" si="42"/>
        <v>1Q</v>
      </c>
      <c r="C564" s="280">
        <f t="shared" si="46"/>
        <v>2</v>
      </c>
      <c r="D564" s="280" t="str">
        <f t="shared" si="43"/>
        <v>16</v>
      </c>
      <c r="E564">
        <f t="shared" si="44"/>
        <v>2016</v>
      </c>
      <c r="F564" s="280" t="str">
        <f t="shared" si="45"/>
        <v>1Q16</v>
      </c>
      <c r="G564" s="281">
        <v>42425</v>
      </c>
      <c r="H564" s="280">
        <v>3.956</v>
      </c>
    </row>
    <row r="565" spans="2:8">
      <c r="B565" s="280" t="str">
        <f t="shared" si="42"/>
        <v>1Q</v>
      </c>
      <c r="C565" s="280">
        <f t="shared" si="46"/>
        <v>2</v>
      </c>
      <c r="D565" s="280" t="str">
        <f t="shared" si="43"/>
        <v>16</v>
      </c>
      <c r="E565">
        <f t="shared" si="44"/>
        <v>2016</v>
      </c>
      <c r="F565" s="280" t="str">
        <f t="shared" si="45"/>
        <v>1Q16</v>
      </c>
      <c r="G565" s="281">
        <v>42426</v>
      </c>
      <c r="H565" s="280">
        <v>3.9933000000000001</v>
      </c>
    </row>
    <row r="566" spans="2:8">
      <c r="B566" s="280" t="str">
        <f t="shared" si="42"/>
        <v>1Q</v>
      </c>
      <c r="C566" s="280">
        <f t="shared" si="46"/>
        <v>2</v>
      </c>
      <c r="D566" s="280" t="str">
        <f t="shared" si="43"/>
        <v>16</v>
      </c>
      <c r="E566">
        <f t="shared" si="44"/>
        <v>2016</v>
      </c>
      <c r="F566" s="280" t="str">
        <f t="shared" si="45"/>
        <v>1Q16</v>
      </c>
      <c r="G566" s="281">
        <v>42429</v>
      </c>
      <c r="H566" s="280">
        <v>4.0171000000000001</v>
      </c>
    </row>
    <row r="567" spans="2:8">
      <c r="B567" s="280" t="str">
        <f t="shared" si="42"/>
        <v>1Q</v>
      </c>
      <c r="C567" s="280">
        <f t="shared" si="46"/>
        <v>3</v>
      </c>
      <c r="D567" s="280" t="str">
        <f t="shared" si="43"/>
        <v>16</v>
      </c>
      <c r="E567">
        <f t="shared" si="44"/>
        <v>2016</v>
      </c>
      <c r="F567" s="280" t="str">
        <f t="shared" si="45"/>
        <v>1Q16</v>
      </c>
      <c r="G567" s="281">
        <v>42430</v>
      </c>
      <c r="H567" s="280">
        <v>3.9275000000000002</v>
      </c>
    </row>
    <row r="568" spans="2:8">
      <c r="B568" s="280" t="str">
        <f t="shared" si="42"/>
        <v>1Q</v>
      </c>
      <c r="C568" s="280">
        <f t="shared" si="46"/>
        <v>3</v>
      </c>
      <c r="D568" s="280" t="str">
        <f t="shared" si="43"/>
        <v>16</v>
      </c>
      <c r="E568">
        <f t="shared" si="44"/>
        <v>2016</v>
      </c>
      <c r="F568" s="280" t="str">
        <f t="shared" si="45"/>
        <v>1Q16</v>
      </c>
      <c r="G568" s="281">
        <v>42431</v>
      </c>
      <c r="H568" s="280">
        <v>3.8932000000000002</v>
      </c>
    </row>
    <row r="569" spans="2:8">
      <c r="B569" s="280" t="str">
        <f t="shared" si="42"/>
        <v>1Q</v>
      </c>
      <c r="C569" s="280">
        <f t="shared" si="46"/>
        <v>3</v>
      </c>
      <c r="D569" s="280" t="str">
        <f t="shared" si="43"/>
        <v>16</v>
      </c>
      <c r="E569">
        <f t="shared" si="44"/>
        <v>2016</v>
      </c>
      <c r="F569" s="280" t="str">
        <f t="shared" si="45"/>
        <v>1Q16</v>
      </c>
      <c r="G569" s="281">
        <v>42432</v>
      </c>
      <c r="H569" s="280">
        <v>3.7991000000000001</v>
      </c>
    </row>
    <row r="570" spans="2:8">
      <c r="B570" s="280" t="str">
        <f t="shared" si="42"/>
        <v>1Q</v>
      </c>
      <c r="C570" s="280">
        <f t="shared" si="46"/>
        <v>3</v>
      </c>
      <c r="D570" s="280" t="str">
        <f t="shared" si="43"/>
        <v>16</v>
      </c>
      <c r="E570">
        <f t="shared" si="44"/>
        <v>2016</v>
      </c>
      <c r="F570" s="280" t="str">
        <f t="shared" si="45"/>
        <v>1Q16</v>
      </c>
      <c r="G570" s="281">
        <v>42433</v>
      </c>
      <c r="H570" s="280">
        <v>3.7593000000000001</v>
      </c>
    </row>
    <row r="571" spans="2:8">
      <c r="B571" s="280" t="str">
        <f t="shared" si="42"/>
        <v>1Q</v>
      </c>
      <c r="C571" s="280">
        <f t="shared" si="46"/>
        <v>3</v>
      </c>
      <c r="D571" s="280" t="str">
        <f t="shared" si="43"/>
        <v>16</v>
      </c>
      <c r="E571">
        <f t="shared" si="44"/>
        <v>2016</v>
      </c>
      <c r="F571" s="280" t="str">
        <f t="shared" si="45"/>
        <v>1Q16</v>
      </c>
      <c r="G571" s="281">
        <v>42436</v>
      </c>
      <c r="H571" s="280">
        <v>3.7829999999999999</v>
      </c>
    </row>
    <row r="572" spans="2:8">
      <c r="B572" s="280" t="str">
        <f t="shared" si="42"/>
        <v>1Q</v>
      </c>
      <c r="C572" s="280">
        <f t="shared" si="46"/>
        <v>3</v>
      </c>
      <c r="D572" s="280" t="str">
        <f t="shared" si="43"/>
        <v>16</v>
      </c>
      <c r="E572">
        <f t="shared" si="44"/>
        <v>2016</v>
      </c>
      <c r="F572" s="280" t="str">
        <f t="shared" si="45"/>
        <v>1Q16</v>
      </c>
      <c r="G572" s="281">
        <v>42437</v>
      </c>
      <c r="H572" s="280">
        <v>3.7555999999999998</v>
      </c>
    </row>
    <row r="573" spans="2:8">
      <c r="B573" s="280" t="str">
        <f t="shared" si="42"/>
        <v>1Q</v>
      </c>
      <c r="C573" s="280">
        <f t="shared" si="46"/>
        <v>3</v>
      </c>
      <c r="D573" s="280" t="str">
        <f t="shared" si="43"/>
        <v>16</v>
      </c>
      <c r="E573">
        <f t="shared" si="44"/>
        <v>2016</v>
      </c>
      <c r="F573" s="280" t="str">
        <f t="shared" si="45"/>
        <v>1Q16</v>
      </c>
      <c r="G573" s="281">
        <v>42438</v>
      </c>
      <c r="H573" s="280">
        <v>3.6848999999999998</v>
      </c>
    </row>
    <row r="574" spans="2:8">
      <c r="B574" s="280" t="str">
        <f t="shared" si="42"/>
        <v>1Q</v>
      </c>
      <c r="C574" s="280">
        <f t="shared" si="46"/>
        <v>3</v>
      </c>
      <c r="D574" s="280" t="str">
        <f t="shared" si="43"/>
        <v>16</v>
      </c>
      <c r="E574">
        <f t="shared" si="44"/>
        <v>2016</v>
      </c>
      <c r="F574" s="280" t="str">
        <f t="shared" si="45"/>
        <v>1Q16</v>
      </c>
      <c r="G574" s="281">
        <v>42439</v>
      </c>
      <c r="H574" s="280">
        <v>3.6215000000000002</v>
      </c>
    </row>
    <row r="575" spans="2:8">
      <c r="B575" s="280" t="str">
        <f t="shared" si="42"/>
        <v>1Q</v>
      </c>
      <c r="C575" s="280">
        <f t="shared" si="46"/>
        <v>3</v>
      </c>
      <c r="D575" s="280" t="str">
        <f t="shared" si="43"/>
        <v>16</v>
      </c>
      <c r="E575">
        <f t="shared" si="44"/>
        <v>2016</v>
      </c>
      <c r="F575" s="280" t="str">
        <f t="shared" si="45"/>
        <v>1Q16</v>
      </c>
      <c r="G575" s="281">
        <v>42440</v>
      </c>
      <c r="H575" s="280">
        <v>3.5819999999999999</v>
      </c>
    </row>
    <row r="576" spans="2:8">
      <c r="B576" s="280" t="str">
        <f t="shared" si="42"/>
        <v>1Q</v>
      </c>
      <c r="C576" s="280">
        <f t="shared" si="46"/>
        <v>3</v>
      </c>
      <c r="D576" s="280" t="str">
        <f t="shared" si="43"/>
        <v>16</v>
      </c>
      <c r="E576">
        <f t="shared" si="44"/>
        <v>2016</v>
      </c>
      <c r="F576" s="280" t="str">
        <f t="shared" si="45"/>
        <v>1Q16</v>
      </c>
      <c r="G576" s="281">
        <v>42443</v>
      </c>
      <c r="H576" s="280">
        <v>3.6617999999999999</v>
      </c>
    </row>
    <row r="577" spans="2:8">
      <c r="B577" s="280" t="str">
        <f t="shared" si="42"/>
        <v>1Q</v>
      </c>
      <c r="C577" s="280">
        <f t="shared" si="46"/>
        <v>3</v>
      </c>
      <c r="D577" s="280" t="str">
        <f t="shared" si="43"/>
        <v>16</v>
      </c>
      <c r="E577">
        <f t="shared" si="44"/>
        <v>2016</v>
      </c>
      <c r="F577" s="280" t="str">
        <f t="shared" si="45"/>
        <v>1Q16</v>
      </c>
      <c r="G577" s="281">
        <v>42444</v>
      </c>
      <c r="H577" s="280">
        <v>3.7656000000000001</v>
      </c>
    </row>
    <row r="578" spans="2:8">
      <c r="B578" s="280" t="str">
        <f t="shared" si="42"/>
        <v>1Q</v>
      </c>
      <c r="C578" s="280">
        <f t="shared" si="46"/>
        <v>3</v>
      </c>
      <c r="D578" s="280" t="str">
        <f t="shared" si="43"/>
        <v>16</v>
      </c>
      <c r="E578">
        <f t="shared" si="44"/>
        <v>2016</v>
      </c>
      <c r="F578" s="280" t="str">
        <f t="shared" si="45"/>
        <v>1Q16</v>
      </c>
      <c r="G578" s="281">
        <v>42445</v>
      </c>
      <c r="H578" s="280">
        <v>3.7422</v>
      </c>
    </row>
    <row r="579" spans="2:8">
      <c r="B579" s="280" t="str">
        <f t="shared" ref="B579:B642" si="47">VLOOKUP(C579,$N$3:$O$14,2,0)</f>
        <v>1Q</v>
      </c>
      <c r="C579" s="280">
        <f t="shared" si="46"/>
        <v>3</v>
      </c>
      <c r="D579" s="280" t="str">
        <f t="shared" ref="D579:D642" si="48">RIGHT(E579,2)</f>
        <v>16</v>
      </c>
      <c r="E579">
        <f t="shared" ref="E579:E642" si="49">YEAR(G579)</f>
        <v>2016</v>
      </c>
      <c r="F579" s="280" t="str">
        <f t="shared" ref="F579:F642" si="50">+B579&amp;D579</f>
        <v>1Q16</v>
      </c>
      <c r="G579" s="281">
        <v>42446</v>
      </c>
      <c r="H579" s="280">
        <v>3.6267</v>
      </c>
    </row>
    <row r="580" spans="2:8">
      <c r="B580" s="280" t="str">
        <f t="shared" si="47"/>
        <v>1Q</v>
      </c>
      <c r="C580" s="280">
        <f t="shared" ref="C580:C643" si="51">MONTH(G580)</f>
        <v>3</v>
      </c>
      <c r="D580" s="280" t="str">
        <f t="shared" si="48"/>
        <v>16</v>
      </c>
      <c r="E580">
        <f t="shared" si="49"/>
        <v>2016</v>
      </c>
      <c r="F580" s="280" t="str">
        <f t="shared" si="50"/>
        <v>1Q16</v>
      </c>
      <c r="G580" s="281">
        <v>42447</v>
      </c>
      <c r="H580" s="280">
        <v>3.6240000000000001</v>
      </c>
    </row>
    <row r="581" spans="2:8">
      <c r="B581" s="280" t="str">
        <f t="shared" si="47"/>
        <v>1Q</v>
      </c>
      <c r="C581" s="280">
        <f t="shared" si="51"/>
        <v>3</v>
      </c>
      <c r="D581" s="280" t="str">
        <f t="shared" si="48"/>
        <v>16</v>
      </c>
      <c r="E581">
        <f t="shared" si="49"/>
        <v>2016</v>
      </c>
      <c r="F581" s="280" t="str">
        <f t="shared" si="50"/>
        <v>1Q16</v>
      </c>
      <c r="G581" s="281">
        <v>42450</v>
      </c>
      <c r="H581" s="280">
        <v>3.6177999999999999</v>
      </c>
    </row>
    <row r="582" spans="2:8">
      <c r="B582" s="280" t="str">
        <f t="shared" si="47"/>
        <v>1Q</v>
      </c>
      <c r="C582" s="280">
        <f t="shared" si="51"/>
        <v>3</v>
      </c>
      <c r="D582" s="280" t="str">
        <f t="shared" si="48"/>
        <v>16</v>
      </c>
      <c r="E582">
        <f t="shared" si="49"/>
        <v>2016</v>
      </c>
      <c r="F582" s="280" t="str">
        <f t="shared" si="50"/>
        <v>1Q16</v>
      </c>
      <c r="G582" s="281">
        <v>42451</v>
      </c>
      <c r="H582" s="280">
        <v>3.5811999999999999</v>
      </c>
    </row>
    <row r="583" spans="2:8">
      <c r="B583" s="280" t="str">
        <f t="shared" si="47"/>
        <v>1Q</v>
      </c>
      <c r="C583" s="280">
        <f t="shared" si="51"/>
        <v>3</v>
      </c>
      <c r="D583" s="280" t="str">
        <f t="shared" si="48"/>
        <v>16</v>
      </c>
      <c r="E583">
        <f t="shared" si="49"/>
        <v>2016</v>
      </c>
      <c r="F583" s="280" t="str">
        <f t="shared" si="50"/>
        <v>1Q16</v>
      </c>
      <c r="G583" s="281">
        <v>42452</v>
      </c>
      <c r="H583" s="280">
        <v>3.6854</v>
      </c>
    </row>
    <row r="584" spans="2:8">
      <c r="B584" s="280" t="str">
        <f t="shared" si="47"/>
        <v>1Q</v>
      </c>
      <c r="C584" s="280">
        <f t="shared" si="51"/>
        <v>3</v>
      </c>
      <c r="D584" s="280" t="str">
        <f t="shared" si="48"/>
        <v>16</v>
      </c>
      <c r="E584">
        <f t="shared" si="49"/>
        <v>2016</v>
      </c>
      <c r="F584" s="280" t="str">
        <f t="shared" si="50"/>
        <v>1Q16</v>
      </c>
      <c r="G584" s="281">
        <v>42453</v>
      </c>
      <c r="H584" s="280">
        <v>3.6770999999999998</v>
      </c>
    </row>
    <row r="585" spans="2:8">
      <c r="B585" s="280" t="str">
        <f t="shared" si="47"/>
        <v>1Q</v>
      </c>
      <c r="C585" s="280">
        <f t="shared" si="51"/>
        <v>3</v>
      </c>
      <c r="D585" s="280" t="str">
        <f t="shared" si="48"/>
        <v>16</v>
      </c>
      <c r="E585">
        <f t="shared" si="49"/>
        <v>2016</v>
      </c>
      <c r="F585" s="280" t="str">
        <f t="shared" si="50"/>
        <v>1Q16</v>
      </c>
      <c r="G585" s="281">
        <v>42454</v>
      </c>
      <c r="H585" s="280">
        <v>3.6835</v>
      </c>
    </row>
    <row r="586" spans="2:8">
      <c r="B586" s="280" t="str">
        <f t="shared" si="47"/>
        <v>1Q</v>
      </c>
      <c r="C586" s="280">
        <f t="shared" si="51"/>
        <v>3</v>
      </c>
      <c r="D586" s="280" t="str">
        <f t="shared" si="48"/>
        <v>16</v>
      </c>
      <c r="E586">
        <f t="shared" si="49"/>
        <v>2016</v>
      </c>
      <c r="F586" s="280" t="str">
        <f t="shared" si="50"/>
        <v>1Q16</v>
      </c>
      <c r="G586" s="281">
        <v>42457</v>
      </c>
      <c r="H586" s="280">
        <v>3.6278000000000001</v>
      </c>
    </row>
    <row r="587" spans="2:8">
      <c r="B587" s="280" t="str">
        <f t="shared" si="47"/>
        <v>1Q</v>
      </c>
      <c r="C587" s="280">
        <f t="shared" si="51"/>
        <v>3</v>
      </c>
      <c r="D587" s="280" t="str">
        <f t="shared" si="48"/>
        <v>16</v>
      </c>
      <c r="E587">
        <f t="shared" si="49"/>
        <v>2016</v>
      </c>
      <c r="F587" s="280" t="str">
        <f t="shared" si="50"/>
        <v>1Q16</v>
      </c>
      <c r="G587" s="281">
        <v>42458</v>
      </c>
      <c r="H587" s="280">
        <v>3.6385999999999998</v>
      </c>
    </row>
    <row r="588" spans="2:8">
      <c r="B588" s="280" t="str">
        <f t="shared" si="47"/>
        <v>1Q</v>
      </c>
      <c r="C588" s="280">
        <f t="shared" si="51"/>
        <v>3</v>
      </c>
      <c r="D588" s="280" t="str">
        <f t="shared" si="48"/>
        <v>16</v>
      </c>
      <c r="E588">
        <f t="shared" si="49"/>
        <v>2016</v>
      </c>
      <c r="F588" s="280" t="str">
        <f t="shared" si="50"/>
        <v>1Q16</v>
      </c>
      <c r="G588" s="281">
        <v>42459</v>
      </c>
      <c r="H588" s="280">
        <v>3.6002000000000001</v>
      </c>
    </row>
    <row r="589" spans="2:8">
      <c r="B589" s="280" t="str">
        <f t="shared" si="47"/>
        <v>1Q</v>
      </c>
      <c r="C589" s="280">
        <f t="shared" si="51"/>
        <v>3</v>
      </c>
      <c r="D589" s="280" t="str">
        <f t="shared" si="48"/>
        <v>16</v>
      </c>
      <c r="E589">
        <f t="shared" si="49"/>
        <v>2016</v>
      </c>
      <c r="F589" s="280" t="str">
        <f t="shared" si="50"/>
        <v>1Q16</v>
      </c>
      <c r="G589" s="281">
        <v>42460</v>
      </c>
      <c r="H589" s="280">
        <v>3.5935000000000001</v>
      </c>
    </row>
    <row r="590" spans="2:8">
      <c r="B590" s="280" t="str">
        <f t="shared" si="47"/>
        <v>2Q</v>
      </c>
      <c r="C590" s="280">
        <f t="shared" si="51"/>
        <v>4</v>
      </c>
      <c r="D590" s="280" t="str">
        <f t="shared" si="48"/>
        <v>16</v>
      </c>
      <c r="E590">
        <f t="shared" si="49"/>
        <v>2016</v>
      </c>
      <c r="F590" s="280" t="str">
        <f t="shared" si="50"/>
        <v>2Q16</v>
      </c>
      <c r="G590" s="281">
        <v>42461</v>
      </c>
      <c r="H590" s="280">
        <v>3.5537999999999998</v>
      </c>
    </row>
    <row r="591" spans="2:8">
      <c r="B591" s="280" t="str">
        <f t="shared" si="47"/>
        <v>2Q</v>
      </c>
      <c r="C591" s="280">
        <f t="shared" si="51"/>
        <v>4</v>
      </c>
      <c r="D591" s="280" t="str">
        <f t="shared" si="48"/>
        <v>16</v>
      </c>
      <c r="E591">
        <f t="shared" si="49"/>
        <v>2016</v>
      </c>
      <c r="F591" s="280" t="str">
        <f t="shared" si="50"/>
        <v>2Q16</v>
      </c>
      <c r="G591" s="281">
        <v>42464</v>
      </c>
      <c r="H591" s="280">
        <v>3.6240000000000001</v>
      </c>
    </row>
    <row r="592" spans="2:8">
      <c r="B592" s="280" t="str">
        <f t="shared" si="47"/>
        <v>2Q</v>
      </c>
      <c r="C592" s="280">
        <f t="shared" si="51"/>
        <v>4</v>
      </c>
      <c r="D592" s="280" t="str">
        <f t="shared" si="48"/>
        <v>16</v>
      </c>
      <c r="E592">
        <f t="shared" si="49"/>
        <v>2016</v>
      </c>
      <c r="F592" s="280" t="str">
        <f t="shared" si="50"/>
        <v>2Q16</v>
      </c>
      <c r="G592" s="281">
        <v>42465</v>
      </c>
      <c r="H592" s="280">
        <v>3.6804999999999999</v>
      </c>
    </row>
    <row r="593" spans="2:8">
      <c r="B593" s="280" t="str">
        <f t="shared" si="47"/>
        <v>2Q</v>
      </c>
      <c r="C593" s="280">
        <f t="shared" si="51"/>
        <v>4</v>
      </c>
      <c r="D593" s="280" t="str">
        <f t="shared" si="48"/>
        <v>16</v>
      </c>
      <c r="E593">
        <f t="shared" si="49"/>
        <v>2016</v>
      </c>
      <c r="F593" s="280" t="str">
        <f t="shared" si="50"/>
        <v>2Q16</v>
      </c>
      <c r="G593" s="281">
        <v>42466</v>
      </c>
      <c r="H593" s="280">
        <v>3.6413000000000002</v>
      </c>
    </row>
    <row r="594" spans="2:8">
      <c r="B594" s="280" t="str">
        <f t="shared" si="47"/>
        <v>2Q</v>
      </c>
      <c r="C594" s="280">
        <f t="shared" si="51"/>
        <v>4</v>
      </c>
      <c r="D594" s="280" t="str">
        <f t="shared" si="48"/>
        <v>16</v>
      </c>
      <c r="E594">
        <f t="shared" si="49"/>
        <v>2016</v>
      </c>
      <c r="F594" s="280" t="str">
        <f t="shared" si="50"/>
        <v>2Q16</v>
      </c>
      <c r="G594" s="281">
        <v>42467</v>
      </c>
      <c r="H594" s="280">
        <v>3.6905000000000001</v>
      </c>
    </row>
    <row r="595" spans="2:8">
      <c r="B595" s="280" t="str">
        <f t="shared" si="47"/>
        <v>2Q</v>
      </c>
      <c r="C595" s="280">
        <f t="shared" si="51"/>
        <v>4</v>
      </c>
      <c r="D595" s="280" t="str">
        <f t="shared" si="48"/>
        <v>16</v>
      </c>
      <c r="E595">
        <f t="shared" si="49"/>
        <v>2016</v>
      </c>
      <c r="F595" s="280" t="str">
        <f t="shared" si="50"/>
        <v>2Q16</v>
      </c>
      <c r="G595" s="281">
        <v>42468</v>
      </c>
      <c r="H595" s="280">
        <v>3.5901000000000001</v>
      </c>
    </row>
    <row r="596" spans="2:8">
      <c r="B596" s="280" t="str">
        <f t="shared" si="47"/>
        <v>2Q</v>
      </c>
      <c r="C596" s="280">
        <f t="shared" si="51"/>
        <v>4</v>
      </c>
      <c r="D596" s="280" t="str">
        <f t="shared" si="48"/>
        <v>16</v>
      </c>
      <c r="E596">
        <f t="shared" si="49"/>
        <v>2016</v>
      </c>
      <c r="F596" s="280" t="str">
        <f t="shared" si="50"/>
        <v>2Q16</v>
      </c>
      <c r="G596" s="281">
        <v>42471</v>
      </c>
      <c r="H596" s="280">
        <v>3.4923999999999999</v>
      </c>
    </row>
    <row r="597" spans="2:8">
      <c r="B597" s="280" t="str">
        <f t="shared" si="47"/>
        <v>2Q</v>
      </c>
      <c r="C597" s="280">
        <f t="shared" si="51"/>
        <v>4</v>
      </c>
      <c r="D597" s="280" t="str">
        <f t="shared" si="48"/>
        <v>16</v>
      </c>
      <c r="E597">
        <f t="shared" si="49"/>
        <v>2016</v>
      </c>
      <c r="F597" s="280" t="str">
        <f t="shared" si="50"/>
        <v>2Q16</v>
      </c>
      <c r="G597" s="281">
        <v>42472</v>
      </c>
      <c r="H597" s="280">
        <v>3.4927999999999999</v>
      </c>
    </row>
    <row r="598" spans="2:8">
      <c r="B598" s="280" t="str">
        <f t="shared" si="47"/>
        <v>2Q</v>
      </c>
      <c r="C598" s="280">
        <f t="shared" si="51"/>
        <v>4</v>
      </c>
      <c r="D598" s="280" t="str">
        <f t="shared" si="48"/>
        <v>16</v>
      </c>
      <c r="E598">
        <f t="shared" si="49"/>
        <v>2016</v>
      </c>
      <c r="F598" s="280" t="str">
        <f t="shared" si="50"/>
        <v>2Q16</v>
      </c>
      <c r="G598" s="281">
        <v>42473</v>
      </c>
      <c r="H598" s="280">
        <v>3.4983</v>
      </c>
    </row>
    <row r="599" spans="2:8">
      <c r="B599" s="280" t="str">
        <f t="shared" si="47"/>
        <v>2Q</v>
      </c>
      <c r="C599" s="280">
        <f t="shared" si="51"/>
        <v>4</v>
      </c>
      <c r="D599" s="280" t="str">
        <f t="shared" si="48"/>
        <v>16</v>
      </c>
      <c r="E599">
        <f t="shared" si="49"/>
        <v>2016</v>
      </c>
      <c r="F599" s="280" t="str">
        <f t="shared" si="50"/>
        <v>2Q16</v>
      </c>
      <c r="G599" s="281">
        <v>42474</v>
      </c>
      <c r="H599" s="280">
        <v>3.4838</v>
      </c>
    </row>
    <row r="600" spans="2:8">
      <c r="B600" s="280" t="str">
        <f t="shared" si="47"/>
        <v>2Q</v>
      </c>
      <c r="C600" s="280">
        <f t="shared" si="51"/>
        <v>4</v>
      </c>
      <c r="D600" s="280" t="str">
        <f t="shared" si="48"/>
        <v>16</v>
      </c>
      <c r="E600">
        <f t="shared" si="49"/>
        <v>2016</v>
      </c>
      <c r="F600" s="280" t="str">
        <f t="shared" si="50"/>
        <v>2Q16</v>
      </c>
      <c r="G600" s="281">
        <v>42475</v>
      </c>
      <c r="H600" s="280">
        <v>3.5331999999999999</v>
      </c>
    </row>
    <row r="601" spans="2:8">
      <c r="B601" s="280" t="str">
        <f t="shared" si="47"/>
        <v>2Q</v>
      </c>
      <c r="C601" s="280">
        <f t="shared" si="51"/>
        <v>4</v>
      </c>
      <c r="D601" s="280" t="str">
        <f t="shared" si="48"/>
        <v>16</v>
      </c>
      <c r="E601">
        <f t="shared" si="49"/>
        <v>2016</v>
      </c>
      <c r="F601" s="280" t="str">
        <f t="shared" si="50"/>
        <v>2Q16</v>
      </c>
      <c r="G601" s="281">
        <v>42478</v>
      </c>
      <c r="H601" s="280">
        <v>3.6154999999999999</v>
      </c>
    </row>
    <row r="602" spans="2:8">
      <c r="B602" s="280" t="str">
        <f t="shared" si="47"/>
        <v>2Q</v>
      </c>
      <c r="C602" s="280">
        <f t="shared" si="51"/>
        <v>4</v>
      </c>
      <c r="D602" s="280" t="str">
        <f t="shared" si="48"/>
        <v>16</v>
      </c>
      <c r="E602">
        <f t="shared" si="49"/>
        <v>2016</v>
      </c>
      <c r="F602" s="280" t="str">
        <f t="shared" si="50"/>
        <v>2Q16</v>
      </c>
      <c r="G602" s="281">
        <v>42479</v>
      </c>
      <c r="H602" s="280">
        <v>3.5341</v>
      </c>
    </row>
    <row r="603" spans="2:8">
      <c r="B603" s="280" t="str">
        <f t="shared" si="47"/>
        <v>2Q</v>
      </c>
      <c r="C603" s="280">
        <f t="shared" si="51"/>
        <v>4</v>
      </c>
      <c r="D603" s="280" t="str">
        <f t="shared" si="48"/>
        <v>16</v>
      </c>
      <c r="E603">
        <f t="shared" si="49"/>
        <v>2016</v>
      </c>
      <c r="F603" s="280" t="str">
        <f t="shared" si="50"/>
        <v>2Q16</v>
      </c>
      <c r="G603" s="281">
        <v>42480</v>
      </c>
      <c r="H603" s="280">
        <v>3.5299</v>
      </c>
    </row>
    <row r="604" spans="2:8">
      <c r="B604" s="280" t="str">
        <f t="shared" si="47"/>
        <v>2Q</v>
      </c>
      <c r="C604" s="280">
        <f t="shared" si="51"/>
        <v>4</v>
      </c>
      <c r="D604" s="280" t="str">
        <f t="shared" si="48"/>
        <v>16</v>
      </c>
      <c r="E604">
        <f t="shared" si="49"/>
        <v>2016</v>
      </c>
      <c r="F604" s="280" t="str">
        <f t="shared" si="50"/>
        <v>2Q16</v>
      </c>
      <c r="G604" s="281">
        <v>42481</v>
      </c>
      <c r="H604" s="280">
        <v>3.5386000000000002</v>
      </c>
    </row>
    <row r="605" spans="2:8">
      <c r="B605" s="280" t="str">
        <f t="shared" si="47"/>
        <v>2Q</v>
      </c>
      <c r="C605" s="280">
        <f t="shared" si="51"/>
        <v>4</v>
      </c>
      <c r="D605" s="280" t="str">
        <f t="shared" si="48"/>
        <v>16</v>
      </c>
      <c r="E605">
        <f t="shared" si="49"/>
        <v>2016</v>
      </c>
      <c r="F605" s="280" t="str">
        <f t="shared" si="50"/>
        <v>2Q16</v>
      </c>
      <c r="G605" s="281">
        <v>42482</v>
      </c>
      <c r="H605" s="280">
        <v>3.5646</v>
      </c>
    </row>
    <row r="606" spans="2:8">
      <c r="B606" s="280" t="str">
        <f t="shared" si="47"/>
        <v>2Q</v>
      </c>
      <c r="C606" s="280">
        <f t="shared" si="51"/>
        <v>4</v>
      </c>
      <c r="D606" s="280" t="str">
        <f t="shared" si="48"/>
        <v>16</v>
      </c>
      <c r="E606">
        <f t="shared" si="49"/>
        <v>2016</v>
      </c>
      <c r="F606" s="280" t="str">
        <f t="shared" si="50"/>
        <v>2Q16</v>
      </c>
      <c r="G606" s="281">
        <v>42485</v>
      </c>
      <c r="H606" s="280">
        <v>3.5558000000000001</v>
      </c>
    </row>
    <row r="607" spans="2:8">
      <c r="B607" s="280" t="str">
        <f t="shared" si="47"/>
        <v>2Q</v>
      </c>
      <c r="C607" s="280">
        <f t="shared" si="51"/>
        <v>4</v>
      </c>
      <c r="D607" s="280" t="str">
        <f t="shared" si="48"/>
        <v>16</v>
      </c>
      <c r="E607">
        <f t="shared" si="49"/>
        <v>2016</v>
      </c>
      <c r="F607" s="280" t="str">
        <f t="shared" si="50"/>
        <v>2Q16</v>
      </c>
      <c r="G607" s="281">
        <v>42486</v>
      </c>
      <c r="H607" s="280">
        <v>3.5297000000000001</v>
      </c>
    </row>
    <row r="608" spans="2:8">
      <c r="B608" s="280" t="str">
        <f t="shared" si="47"/>
        <v>2Q</v>
      </c>
      <c r="C608" s="280">
        <f t="shared" si="51"/>
        <v>4</v>
      </c>
      <c r="D608" s="280" t="str">
        <f t="shared" si="48"/>
        <v>16</v>
      </c>
      <c r="E608">
        <f t="shared" si="49"/>
        <v>2016</v>
      </c>
      <c r="F608" s="280" t="str">
        <f t="shared" si="50"/>
        <v>2Q16</v>
      </c>
      <c r="G608" s="281">
        <v>42487</v>
      </c>
      <c r="H608" s="280">
        <v>3.5266999999999999</v>
      </c>
    </row>
    <row r="609" spans="2:8">
      <c r="B609" s="280" t="str">
        <f t="shared" si="47"/>
        <v>2Q</v>
      </c>
      <c r="C609" s="280">
        <f t="shared" si="51"/>
        <v>4</v>
      </c>
      <c r="D609" s="280" t="str">
        <f t="shared" si="48"/>
        <v>16</v>
      </c>
      <c r="E609">
        <f t="shared" si="49"/>
        <v>2016</v>
      </c>
      <c r="F609" s="280" t="str">
        <f t="shared" si="50"/>
        <v>2Q16</v>
      </c>
      <c r="G609" s="281">
        <v>42488</v>
      </c>
      <c r="H609" s="280">
        <v>3.4878</v>
      </c>
    </row>
    <row r="610" spans="2:8">
      <c r="B610" s="280" t="str">
        <f t="shared" si="47"/>
        <v>2Q</v>
      </c>
      <c r="C610" s="280">
        <f t="shared" si="51"/>
        <v>4</v>
      </c>
      <c r="D610" s="280" t="str">
        <f t="shared" si="48"/>
        <v>16</v>
      </c>
      <c r="E610">
        <f t="shared" si="49"/>
        <v>2016</v>
      </c>
      <c r="F610" s="280" t="str">
        <f t="shared" si="50"/>
        <v>2Q16</v>
      </c>
      <c r="G610" s="281">
        <v>42489</v>
      </c>
      <c r="H610" s="280">
        <v>3.4358</v>
      </c>
    </row>
    <row r="611" spans="2:8">
      <c r="B611" s="280" t="str">
        <f t="shared" si="47"/>
        <v>2Q</v>
      </c>
      <c r="C611" s="280">
        <f t="shared" si="51"/>
        <v>5</v>
      </c>
      <c r="D611" s="280" t="str">
        <f t="shared" si="48"/>
        <v>16</v>
      </c>
      <c r="E611">
        <f t="shared" si="49"/>
        <v>2016</v>
      </c>
      <c r="F611" s="280" t="str">
        <f t="shared" si="50"/>
        <v>2Q16</v>
      </c>
      <c r="G611" s="281">
        <v>42492</v>
      </c>
      <c r="H611" s="280">
        <v>3.5011000000000001</v>
      </c>
    </row>
    <row r="612" spans="2:8">
      <c r="B612" s="280" t="str">
        <f t="shared" si="47"/>
        <v>2Q</v>
      </c>
      <c r="C612" s="280">
        <f t="shared" si="51"/>
        <v>5</v>
      </c>
      <c r="D612" s="280" t="str">
        <f t="shared" si="48"/>
        <v>16</v>
      </c>
      <c r="E612">
        <f t="shared" si="49"/>
        <v>2016</v>
      </c>
      <c r="F612" s="280" t="str">
        <f t="shared" si="50"/>
        <v>2Q16</v>
      </c>
      <c r="G612" s="281">
        <v>42493</v>
      </c>
      <c r="H612" s="280">
        <v>3.5598999999999998</v>
      </c>
    </row>
    <row r="613" spans="2:8">
      <c r="B613" s="280" t="str">
        <f t="shared" si="47"/>
        <v>2Q</v>
      </c>
      <c r="C613" s="280">
        <f t="shared" si="51"/>
        <v>5</v>
      </c>
      <c r="D613" s="280" t="str">
        <f t="shared" si="48"/>
        <v>16</v>
      </c>
      <c r="E613">
        <f t="shared" si="49"/>
        <v>2016</v>
      </c>
      <c r="F613" s="280" t="str">
        <f t="shared" si="50"/>
        <v>2Q16</v>
      </c>
      <c r="G613" s="281">
        <v>42494</v>
      </c>
      <c r="H613" s="280">
        <v>3.5472999999999999</v>
      </c>
    </row>
    <row r="614" spans="2:8">
      <c r="B614" s="280" t="str">
        <f t="shared" si="47"/>
        <v>2Q</v>
      </c>
      <c r="C614" s="280">
        <f t="shared" si="51"/>
        <v>5</v>
      </c>
      <c r="D614" s="280" t="str">
        <f t="shared" si="48"/>
        <v>16</v>
      </c>
      <c r="E614">
        <f t="shared" si="49"/>
        <v>2016</v>
      </c>
      <c r="F614" s="280" t="str">
        <f t="shared" si="50"/>
        <v>2Q16</v>
      </c>
      <c r="G614" s="281">
        <v>42495</v>
      </c>
      <c r="H614" s="280">
        <v>3.5348999999999999</v>
      </c>
    </row>
    <row r="615" spans="2:8">
      <c r="B615" s="280" t="str">
        <f t="shared" si="47"/>
        <v>2Q</v>
      </c>
      <c r="C615" s="280">
        <f t="shared" si="51"/>
        <v>5</v>
      </c>
      <c r="D615" s="280" t="str">
        <f t="shared" si="48"/>
        <v>16</v>
      </c>
      <c r="E615">
        <f t="shared" si="49"/>
        <v>2016</v>
      </c>
      <c r="F615" s="280" t="str">
        <f t="shared" si="50"/>
        <v>2Q16</v>
      </c>
      <c r="G615" s="281">
        <v>42496</v>
      </c>
      <c r="H615" s="280">
        <v>3.5023</v>
      </c>
    </row>
    <row r="616" spans="2:8">
      <c r="B616" s="280" t="str">
        <f t="shared" si="47"/>
        <v>2Q</v>
      </c>
      <c r="C616" s="280">
        <f t="shared" si="51"/>
        <v>5</v>
      </c>
      <c r="D616" s="280" t="str">
        <f t="shared" si="48"/>
        <v>16</v>
      </c>
      <c r="E616">
        <f t="shared" si="49"/>
        <v>2016</v>
      </c>
      <c r="F616" s="280" t="str">
        <f t="shared" si="50"/>
        <v>2Q16</v>
      </c>
      <c r="G616" s="281">
        <v>42499</v>
      </c>
      <c r="H616" s="280">
        <v>3.5164</v>
      </c>
    </row>
    <row r="617" spans="2:8">
      <c r="B617" s="280" t="str">
        <f t="shared" si="47"/>
        <v>2Q</v>
      </c>
      <c r="C617" s="280">
        <f t="shared" si="51"/>
        <v>5</v>
      </c>
      <c r="D617" s="280" t="str">
        <f t="shared" si="48"/>
        <v>16</v>
      </c>
      <c r="E617">
        <f t="shared" si="49"/>
        <v>2016</v>
      </c>
      <c r="F617" s="280" t="str">
        <f t="shared" si="50"/>
        <v>2Q16</v>
      </c>
      <c r="G617" s="281">
        <v>42500</v>
      </c>
      <c r="H617" s="280">
        <v>3.4758</v>
      </c>
    </row>
    <row r="618" spans="2:8">
      <c r="B618" s="280" t="str">
        <f t="shared" si="47"/>
        <v>2Q</v>
      </c>
      <c r="C618" s="280">
        <f t="shared" si="51"/>
        <v>5</v>
      </c>
      <c r="D618" s="280" t="str">
        <f t="shared" si="48"/>
        <v>16</v>
      </c>
      <c r="E618">
        <f t="shared" si="49"/>
        <v>2016</v>
      </c>
      <c r="F618" s="280" t="str">
        <f t="shared" si="50"/>
        <v>2Q16</v>
      </c>
      <c r="G618" s="281">
        <v>42501</v>
      </c>
      <c r="H618" s="280">
        <v>3.4527999999999999</v>
      </c>
    </row>
    <row r="619" spans="2:8">
      <c r="B619" s="280" t="str">
        <f t="shared" si="47"/>
        <v>2Q</v>
      </c>
      <c r="C619" s="280">
        <f t="shared" si="51"/>
        <v>5</v>
      </c>
      <c r="D619" s="280" t="str">
        <f t="shared" si="48"/>
        <v>16</v>
      </c>
      <c r="E619">
        <f t="shared" si="49"/>
        <v>2016</v>
      </c>
      <c r="F619" s="280" t="str">
        <f t="shared" si="50"/>
        <v>2Q16</v>
      </c>
      <c r="G619" s="281">
        <v>42502</v>
      </c>
      <c r="H619" s="280">
        <v>3.4855</v>
      </c>
    </row>
    <row r="620" spans="2:8">
      <c r="B620" s="280" t="str">
        <f t="shared" si="47"/>
        <v>2Q</v>
      </c>
      <c r="C620" s="280">
        <f t="shared" si="51"/>
        <v>5</v>
      </c>
      <c r="D620" s="280" t="str">
        <f t="shared" si="48"/>
        <v>16</v>
      </c>
      <c r="E620">
        <f t="shared" si="49"/>
        <v>2016</v>
      </c>
      <c r="F620" s="280" t="str">
        <f t="shared" si="50"/>
        <v>2Q16</v>
      </c>
      <c r="G620" s="281">
        <v>42503</v>
      </c>
      <c r="H620" s="280">
        <v>3.5339999999999998</v>
      </c>
    </row>
    <row r="621" spans="2:8">
      <c r="B621" s="280" t="str">
        <f t="shared" si="47"/>
        <v>2Q</v>
      </c>
      <c r="C621" s="280">
        <f t="shared" si="51"/>
        <v>5</v>
      </c>
      <c r="D621" s="280" t="str">
        <f t="shared" si="48"/>
        <v>16</v>
      </c>
      <c r="E621">
        <f t="shared" si="49"/>
        <v>2016</v>
      </c>
      <c r="F621" s="280" t="str">
        <f t="shared" si="50"/>
        <v>2Q16</v>
      </c>
      <c r="G621" s="281">
        <v>42506</v>
      </c>
      <c r="H621" s="280">
        <v>3.5001000000000002</v>
      </c>
    </row>
    <row r="622" spans="2:8">
      <c r="B622" s="280" t="str">
        <f t="shared" si="47"/>
        <v>2Q</v>
      </c>
      <c r="C622" s="280">
        <f t="shared" si="51"/>
        <v>5</v>
      </c>
      <c r="D622" s="280" t="str">
        <f t="shared" si="48"/>
        <v>16</v>
      </c>
      <c r="E622">
        <f t="shared" si="49"/>
        <v>2016</v>
      </c>
      <c r="F622" s="280" t="str">
        <f t="shared" si="50"/>
        <v>2Q16</v>
      </c>
      <c r="G622" s="281">
        <v>42507</v>
      </c>
      <c r="H622" s="280">
        <v>3.4887999999999999</v>
      </c>
    </row>
    <row r="623" spans="2:8">
      <c r="B623" s="280" t="str">
        <f t="shared" si="47"/>
        <v>2Q</v>
      </c>
      <c r="C623" s="280">
        <f t="shared" si="51"/>
        <v>5</v>
      </c>
      <c r="D623" s="280" t="str">
        <f t="shared" si="48"/>
        <v>16</v>
      </c>
      <c r="E623">
        <f t="shared" si="49"/>
        <v>2016</v>
      </c>
      <c r="F623" s="280" t="str">
        <f t="shared" si="50"/>
        <v>2Q16</v>
      </c>
      <c r="G623" s="281">
        <v>42508</v>
      </c>
      <c r="H623" s="280">
        <v>3.5682999999999998</v>
      </c>
    </row>
    <row r="624" spans="2:8">
      <c r="B624" s="280" t="str">
        <f t="shared" si="47"/>
        <v>2Q</v>
      </c>
      <c r="C624" s="280">
        <f t="shared" si="51"/>
        <v>5</v>
      </c>
      <c r="D624" s="280" t="str">
        <f t="shared" si="48"/>
        <v>16</v>
      </c>
      <c r="E624">
        <f t="shared" si="49"/>
        <v>2016</v>
      </c>
      <c r="F624" s="280" t="str">
        <f t="shared" si="50"/>
        <v>2Q16</v>
      </c>
      <c r="G624" s="281">
        <v>42509</v>
      </c>
      <c r="H624" s="280">
        <v>3.5644</v>
      </c>
    </row>
    <row r="625" spans="2:8">
      <c r="B625" s="280" t="str">
        <f t="shared" si="47"/>
        <v>2Q</v>
      </c>
      <c r="C625" s="280">
        <f t="shared" si="51"/>
        <v>5</v>
      </c>
      <c r="D625" s="280" t="str">
        <f t="shared" si="48"/>
        <v>16</v>
      </c>
      <c r="E625">
        <f t="shared" si="49"/>
        <v>2016</v>
      </c>
      <c r="F625" s="280" t="str">
        <f t="shared" si="50"/>
        <v>2Q16</v>
      </c>
      <c r="G625" s="281">
        <v>42510</v>
      </c>
      <c r="H625" s="280">
        <v>3.5202</v>
      </c>
    </row>
    <row r="626" spans="2:8">
      <c r="B626" s="280" t="str">
        <f t="shared" si="47"/>
        <v>2Q</v>
      </c>
      <c r="C626" s="280">
        <f t="shared" si="51"/>
        <v>5</v>
      </c>
      <c r="D626" s="280" t="str">
        <f t="shared" si="48"/>
        <v>16</v>
      </c>
      <c r="E626">
        <f t="shared" si="49"/>
        <v>2016</v>
      </c>
      <c r="F626" s="280" t="str">
        <f t="shared" si="50"/>
        <v>2Q16</v>
      </c>
      <c r="G626" s="281">
        <v>42513</v>
      </c>
      <c r="H626" s="280">
        <v>3.5728</v>
      </c>
    </row>
    <row r="627" spans="2:8">
      <c r="B627" s="280" t="str">
        <f t="shared" si="47"/>
        <v>2Q</v>
      </c>
      <c r="C627" s="280">
        <f t="shared" si="51"/>
        <v>5</v>
      </c>
      <c r="D627" s="280" t="str">
        <f t="shared" si="48"/>
        <v>16</v>
      </c>
      <c r="E627">
        <f t="shared" si="49"/>
        <v>2016</v>
      </c>
      <c r="F627" s="280" t="str">
        <f t="shared" si="50"/>
        <v>2Q16</v>
      </c>
      <c r="G627" s="281">
        <v>42514</v>
      </c>
      <c r="H627" s="280">
        <v>3.5712999999999999</v>
      </c>
    </row>
    <row r="628" spans="2:8">
      <c r="B628" s="280" t="str">
        <f t="shared" si="47"/>
        <v>2Q</v>
      </c>
      <c r="C628" s="280">
        <f t="shared" si="51"/>
        <v>5</v>
      </c>
      <c r="D628" s="280" t="str">
        <f t="shared" si="48"/>
        <v>16</v>
      </c>
      <c r="E628">
        <f t="shared" si="49"/>
        <v>2016</v>
      </c>
      <c r="F628" s="280" t="str">
        <f t="shared" si="50"/>
        <v>2Q16</v>
      </c>
      <c r="G628" s="281">
        <v>42515</v>
      </c>
      <c r="H628" s="280">
        <v>3.5836000000000001</v>
      </c>
    </row>
    <row r="629" spans="2:8">
      <c r="B629" s="280" t="str">
        <f t="shared" si="47"/>
        <v>2Q</v>
      </c>
      <c r="C629" s="280">
        <f t="shared" si="51"/>
        <v>5</v>
      </c>
      <c r="D629" s="280" t="str">
        <f t="shared" si="48"/>
        <v>16</v>
      </c>
      <c r="E629">
        <f t="shared" si="49"/>
        <v>2016</v>
      </c>
      <c r="F629" s="280" t="str">
        <f t="shared" si="50"/>
        <v>2Q16</v>
      </c>
      <c r="G629" s="281">
        <v>42516</v>
      </c>
      <c r="H629" s="280">
        <v>3.5825</v>
      </c>
    </row>
    <row r="630" spans="2:8">
      <c r="B630" s="280" t="str">
        <f t="shared" si="47"/>
        <v>2Q</v>
      </c>
      <c r="C630" s="280">
        <f t="shared" si="51"/>
        <v>5</v>
      </c>
      <c r="D630" s="280" t="str">
        <f t="shared" si="48"/>
        <v>16</v>
      </c>
      <c r="E630">
        <f t="shared" si="49"/>
        <v>2016</v>
      </c>
      <c r="F630" s="280" t="str">
        <f t="shared" si="50"/>
        <v>2Q16</v>
      </c>
      <c r="G630" s="281">
        <v>42517</v>
      </c>
      <c r="H630" s="280">
        <v>3.6116000000000001</v>
      </c>
    </row>
    <row r="631" spans="2:8">
      <c r="B631" s="280" t="str">
        <f t="shared" si="47"/>
        <v>2Q</v>
      </c>
      <c r="C631" s="280">
        <f t="shared" si="51"/>
        <v>5</v>
      </c>
      <c r="D631" s="280" t="str">
        <f t="shared" si="48"/>
        <v>16</v>
      </c>
      <c r="E631">
        <f t="shared" si="49"/>
        <v>2016</v>
      </c>
      <c r="F631" s="280" t="str">
        <f t="shared" si="50"/>
        <v>2Q16</v>
      </c>
      <c r="G631" s="281">
        <v>42520</v>
      </c>
      <c r="H631" s="280">
        <v>3.5712999999999999</v>
      </c>
    </row>
    <row r="632" spans="2:8">
      <c r="B632" s="280" t="str">
        <f t="shared" si="47"/>
        <v>2Q</v>
      </c>
      <c r="C632" s="280">
        <f t="shared" si="51"/>
        <v>5</v>
      </c>
      <c r="D632" s="280" t="str">
        <f t="shared" si="48"/>
        <v>16</v>
      </c>
      <c r="E632">
        <f t="shared" si="49"/>
        <v>2016</v>
      </c>
      <c r="F632" s="280" t="str">
        <f t="shared" si="50"/>
        <v>2Q16</v>
      </c>
      <c r="G632" s="281">
        <v>42521</v>
      </c>
      <c r="H632" s="280">
        <v>3.6111</v>
      </c>
    </row>
    <row r="633" spans="2:8">
      <c r="B633" s="280" t="str">
        <f t="shared" si="47"/>
        <v>2Q</v>
      </c>
      <c r="C633" s="280">
        <f t="shared" si="51"/>
        <v>6</v>
      </c>
      <c r="D633" s="280" t="str">
        <f t="shared" si="48"/>
        <v>16</v>
      </c>
      <c r="E633">
        <f t="shared" si="49"/>
        <v>2016</v>
      </c>
      <c r="F633" s="280" t="str">
        <f t="shared" si="50"/>
        <v>2Q16</v>
      </c>
      <c r="G633" s="281">
        <v>42522</v>
      </c>
      <c r="H633" s="280">
        <v>3.6006999999999998</v>
      </c>
    </row>
    <row r="634" spans="2:8">
      <c r="B634" s="280" t="str">
        <f t="shared" si="47"/>
        <v>2Q</v>
      </c>
      <c r="C634" s="280">
        <f t="shared" si="51"/>
        <v>6</v>
      </c>
      <c r="D634" s="280" t="str">
        <f t="shared" si="48"/>
        <v>16</v>
      </c>
      <c r="E634">
        <f t="shared" si="49"/>
        <v>2016</v>
      </c>
      <c r="F634" s="280" t="str">
        <f t="shared" si="50"/>
        <v>2Q16</v>
      </c>
      <c r="G634" s="281">
        <v>42523</v>
      </c>
      <c r="H634" s="280">
        <v>3.5926</v>
      </c>
    </row>
    <row r="635" spans="2:8">
      <c r="B635" s="280" t="str">
        <f t="shared" si="47"/>
        <v>2Q</v>
      </c>
      <c r="C635" s="280">
        <f t="shared" si="51"/>
        <v>6</v>
      </c>
      <c r="D635" s="280" t="str">
        <f t="shared" si="48"/>
        <v>16</v>
      </c>
      <c r="E635">
        <f t="shared" si="49"/>
        <v>2016</v>
      </c>
      <c r="F635" s="280" t="str">
        <f t="shared" si="50"/>
        <v>2Q16</v>
      </c>
      <c r="G635" s="281">
        <v>42524</v>
      </c>
      <c r="H635" s="280">
        <v>3.524</v>
      </c>
    </row>
    <row r="636" spans="2:8">
      <c r="B636" s="280" t="str">
        <f t="shared" si="47"/>
        <v>2Q</v>
      </c>
      <c r="C636" s="280">
        <f t="shared" si="51"/>
        <v>6</v>
      </c>
      <c r="D636" s="280" t="str">
        <f t="shared" si="48"/>
        <v>16</v>
      </c>
      <c r="E636">
        <f t="shared" si="49"/>
        <v>2016</v>
      </c>
      <c r="F636" s="280" t="str">
        <f t="shared" si="50"/>
        <v>2Q16</v>
      </c>
      <c r="G636" s="281">
        <v>42527</v>
      </c>
      <c r="H636" s="280">
        <v>3.4895999999999998</v>
      </c>
    </row>
    <row r="637" spans="2:8">
      <c r="B637" s="280" t="str">
        <f t="shared" si="47"/>
        <v>2Q</v>
      </c>
      <c r="C637" s="280">
        <f t="shared" si="51"/>
        <v>6</v>
      </c>
      <c r="D637" s="280" t="str">
        <f t="shared" si="48"/>
        <v>16</v>
      </c>
      <c r="E637">
        <f t="shared" si="49"/>
        <v>2016</v>
      </c>
      <c r="F637" s="280" t="str">
        <f t="shared" si="50"/>
        <v>2Q16</v>
      </c>
      <c r="G637" s="281">
        <v>42528</v>
      </c>
      <c r="H637" s="280">
        <v>3.4420999999999999</v>
      </c>
    </row>
    <row r="638" spans="2:8">
      <c r="B638" s="280" t="str">
        <f t="shared" si="47"/>
        <v>2Q</v>
      </c>
      <c r="C638" s="280">
        <f t="shared" si="51"/>
        <v>6</v>
      </c>
      <c r="D638" s="280" t="str">
        <f t="shared" si="48"/>
        <v>16</v>
      </c>
      <c r="E638">
        <f t="shared" si="49"/>
        <v>2016</v>
      </c>
      <c r="F638" s="280" t="str">
        <f t="shared" si="50"/>
        <v>2Q16</v>
      </c>
      <c r="G638" s="281">
        <v>42529</v>
      </c>
      <c r="H638" s="280">
        <v>3.363</v>
      </c>
    </row>
    <row r="639" spans="2:8">
      <c r="B639" s="280" t="str">
        <f t="shared" si="47"/>
        <v>2Q</v>
      </c>
      <c r="C639" s="280">
        <f t="shared" si="51"/>
        <v>6</v>
      </c>
      <c r="D639" s="280" t="str">
        <f t="shared" si="48"/>
        <v>16</v>
      </c>
      <c r="E639">
        <f t="shared" si="49"/>
        <v>2016</v>
      </c>
      <c r="F639" s="280" t="str">
        <f t="shared" si="50"/>
        <v>2Q16</v>
      </c>
      <c r="G639" s="281">
        <v>42530</v>
      </c>
      <c r="H639" s="280">
        <v>3.4009999999999998</v>
      </c>
    </row>
    <row r="640" spans="2:8">
      <c r="B640" s="280" t="str">
        <f t="shared" si="47"/>
        <v>2Q</v>
      </c>
      <c r="C640" s="280">
        <f t="shared" si="51"/>
        <v>6</v>
      </c>
      <c r="D640" s="280" t="str">
        <f t="shared" si="48"/>
        <v>16</v>
      </c>
      <c r="E640">
        <f t="shared" si="49"/>
        <v>2016</v>
      </c>
      <c r="F640" s="280" t="str">
        <f t="shared" si="50"/>
        <v>2Q16</v>
      </c>
      <c r="G640" s="281">
        <v>42531</v>
      </c>
      <c r="H640" s="280">
        <v>3.4188000000000001</v>
      </c>
    </row>
    <row r="641" spans="2:8">
      <c r="B641" s="280" t="str">
        <f t="shared" si="47"/>
        <v>2Q</v>
      </c>
      <c r="C641" s="280">
        <f t="shared" si="51"/>
        <v>6</v>
      </c>
      <c r="D641" s="280" t="str">
        <f t="shared" si="48"/>
        <v>16</v>
      </c>
      <c r="E641">
        <f t="shared" si="49"/>
        <v>2016</v>
      </c>
      <c r="F641" s="280" t="str">
        <f t="shared" si="50"/>
        <v>2Q16</v>
      </c>
      <c r="G641" s="281">
        <v>42534</v>
      </c>
      <c r="H641" s="280">
        <v>3.4826999999999999</v>
      </c>
    </row>
    <row r="642" spans="2:8">
      <c r="B642" s="280" t="str">
        <f t="shared" si="47"/>
        <v>2Q</v>
      </c>
      <c r="C642" s="280">
        <f t="shared" si="51"/>
        <v>6</v>
      </c>
      <c r="D642" s="280" t="str">
        <f t="shared" si="48"/>
        <v>16</v>
      </c>
      <c r="E642">
        <f t="shared" si="49"/>
        <v>2016</v>
      </c>
      <c r="F642" s="280" t="str">
        <f t="shared" si="50"/>
        <v>2Q16</v>
      </c>
      <c r="G642" s="281">
        <v>42535</v>
      </c>
      <c r="H642" s="280">
        <v>3.4811999999999999</v>
      </c>
    </row>
    <row r="643" spans="2:8">
      <c r="B643" s="280" t="str">
        <f t="shared" ref="B643:B706" si="52">VLOOKUP(C643,$N$3:$O$14,2,0)</f>
        <v>2Q</v>
      </c>
      <c r="C643" s="280">
        <f t="shared" si="51"/>
        <v>6</v>
      </c>
      <c r="D643" s="280" t="str">
        <f t="shared" ref="D643:D706" si="53">RIGHT(E643,2)</f>
        <v>16</v>
      </c>
      <c r="E643">
        <f t="shared" ref="E643:E706" si="54">YEAR(G643)</f>
        <v>2016</v>
      </c>
      <c r="F643" s="280" t="str">
        <f t="shared" ref="F643:F706" si="55">+B643&amp;D643</f>
        <v>2Q16</v>
      </c>
      <c r="G643" s="281">
        <v>42536</v>
      </c>
      <c r="H643" s="280">
        <v>3.4741</v>
      </c>
    </row>
    <row r="644" spans="2:8">
      <c r="B644" s="280" t="str">
        <f t="shared" si="52"/>
        <v>2Q</v>
      </c>
      <c r="C644" s="280">
        <f t="shared" ref="C644:C707" si="56">MONTH(G644)</f>
        <v>6</v>
      </c>
      <c r="D644" s="280" t="str">
        <f t="shared" si="53"/>
        <v>16</v>
      </c>
      <c r="E644">
        <f t="shared" si="54"/>
        <v>2016</v>
      </c>
      <c r="F644" s="280" t="str">
        <f t="shared" si="55"/>
        <v>2Q16</v>
      </c>
      <c r="G644" s="281">
        <v>42537</v>
      </c>
      <c r="H644" s="280">
        <v>3.4661</v>
      </c>
    </row>
    <row r="645" spans="2:8">
      <c r="B645" s="280" t="str">
        <f t="shared" si="52"/>
        <v>2Q</v>
      </c>
      <c r="C645" s="280">
        <f t="shared" si="56"/>
        <v>6</v>
      </c>
      <c r="D645" s="280" t="str">
        <f t="shared" si="53"/>
        <v>16</v>
      </c>
      <c r="E645">
        <f t="shared" si="54"/>
        <v>2016</v>
      </c>
      <c r="F645" s="280" t="str">
        <f t="shared" si="55"/>
        <v>2Q16</v>
      </c>
      <c r="G645" s="281">
        <v>42538</v>
      </c>
      <c r="H645" s="280">
        <v>3.4163000000000001</v>
      </c>
    </row>
    <row r="646" spans="2:8">
      <c r="B646" s="280" t="str">
        <f t="shared" si="52"/>
        <v>2Q</v>
      </c>
      <c r="C646" s="280">
        <f t="shared" si="56"/>
        <v>6</v>
      </c>
      <c r="D646" s="280" t="str">
        <f t="shared" si="53"/>
        <v>16</v>
      </c>
      <c r="E646">
        <f t="shared" si="54"/>
        <v>2016</v>
      </c>
      <c r="F646" s="280" t="str">
        <f t="shared" si="55"/>
        <v>2Q16</v>
      </c>
      <c r="G646" s="281">
        <v>42541</v>
      </c>
      <c r="H646" s="280">
        <v>3.3944999999999999</v>
      </c>
    </row>
    <row r="647" spans="2:8">
      <c r="B647" s="280" t="str">
        <f t="shared" si="52"/>
        <v>2Q</v>
      </c>
      <c r="C647" s="280">
        <f t="shared" si="56"/>
        <v>6</v>
      </c>
      <c r="D647" s="280" t="str">
        <f t="shared" si="53"/>
        <v>16</v>
      </c>
      <c r="E647">
        <f t="shared" si="54"/>
        <v>2016</v>
      </c>
      <c r="F647" s="280" t="str">
        <f t="shared" si="55"/>
        <v>2Q16</v>
      </c>
      <c r="G647" s="281">
        <v>42542</v>
      </c>
      <c r="H647" s="280">
        <v>3.4157999999999999</v>
      </c>
    </row>
    <row r="648" spans="2:8">
      <c r="B648" s="280" t="str">
        <f t="shared" si="52"/>
        <v>2Q</v>
      </c>
      <c r="C648" s="280">
        <f t="shared" si="56"/>
        <v>6</v>
      </c>
      <c r="D648" s="280" t="str">
        <f t="shared" si="53"/>
        <v>16</v>
      </c>
      <c r="E648">
        <f t="shared" si="54"/>
        <v>2016</v>
      </c>
      <c r="F648" s="280" t="str">
        <f t="shared" si="55"/>
        <v>2Q16</v>
      </c>
      <c r="G648" s="281">
        <v>42543</v>
      </c>
      <c r="H648" s="280">
        <v>3.3769999999999998</v>
      </c>
    </row>
    <row r="649" spans="2:8">
      <c r="B649" s="280" t="str">
        <f t="shared" si="52"/>
        <v>2Q</v>
      </c>
      <c r="C649" s="280">
        <f t="shared" si="56"/>
        <v>6</v>
      </c>
      <c r="D649" s="280" t="str">
        <f t="shared" si="53"/>
        <v>16</v>
      </c>
      <c r="E649">
        <f t="shared" si="54"/>
        <v>2016</v>
      </c>
      <c r="F649" s="280" t="str">
        <f t="shared" si="55"/>
        <v>2Q16</v>
      </c>
      <c r="G649" s="281">
        <v>42544</v>
      </c>
      <c r="H649" s="280">
        <v>3.339</v>
      </c>
    </row>
    <row r="650" spans="2:8">
      <c r="B650" s="280" t="str">
        <f t="shared" si="52"/>
        <v>2Q</v>
      </c>
      <c r="C650" s="280">
        <f t="shared" si="56"/>
        <v>6</v>
      </c>
      <c r="D650" s="280" t="str">
        <f t="shared" si="53"/>
        <v>16</v>
      </c>
      <c r="E650">
        <f t="shared" si="54"/>
        <v>2016</v>
      </c>
      <c r="F650" s="280" t="str">
        <f t="shared" si="55"/>
        <v>2Q16</v>
      </c>
      <c r="G650" s="281">
        <v>42545</v>
      </c>
      <c r="H650" s="280">
        <v>3.3738999999999999</v>
      </c>
    </row>
    <row r="651" spans="2:8">
      <c r="B651" s="280" t="str">
        <f t="shared" si="52"/>
        <v>2Q</v>
      </c>
      <c r="C651" s="280">
        <f t="shared" si="56"/>
        <v>6</v>
      </c>
      <c r="D651" s="280" t="str">
        <f t="shared" si="53"/>
        <v>16</v>
      </c>
      <c r="E651">
        <f t="shared" si="54"/>
        <v>2016</v>
      </c>
      <c r="F651" s="280" t="str">
        <f t="shared" si="55"/>
        <v>2Q16</v>
      </c>
      <c r="G651" s="281">
        <v>42548</v>
      </c>
      <c r="H651" s="280">
        <v>3.3925999999999998</v>
      </c>
    </row>
    <row r="652" spans="2:8">
      <c r="B652" s="280" t="str">
        <f t="shared" si="52"/>
        <v>2Q</v>
      </c>
      <c r="C652" s="280">
        <f t="shared" si="56"/>
        <v>6</v>
      </c>
      <c r="D652" s="280" t="str">
        <f t="shared" si="53"/>
        <v>16</v>
      </c>
      <c r="E652">
        <f t="shared" si="54"/>
        <v>2016</v>
      </c>
      <c r="F652" s="280" t="str">
        <f t="shared" si="55"/>
        <v>2Q16</v>
      </c>
      <c r="G652" s="281">
        <v>42549</v>
      </c>
      <c r="H652" s="280">
        <v>3.3029000000000002</v>
      </c>
    </row>
    <row r="653" spans="2:8">
      <c r="B653" s="280" t="str">
        <f t="shared" si="52"/>
        <v>2Q</v>
      </c>
      <c r="C653" s="280">
        <f t="shared" si="56"/>
        <v>6</v>
      </c>
      <c r="D653" s="280" t="str">
        <f t="shared" si="53"/>
        <v>16</v>
      </c>
      <c r="E653">
        <f t="shared" si="54"/>
        <v>2016</v>
      </c>
      <c r="F653" s="280" t="str">
        <f t="shared" si="55"/>
        <v>2Q16</v>
      </c>
      <c r="G653" s="281">
        <v>42550</v>
      </c>
      <c r="H653" s="280">
        <v>3.222</v>
      </c>
    </row>
    <row r="654" spans="2:8">
      <c r="B654" s="280" t="str">
        <f t="shared" si="52"/>
        <v>2Q</v>
      </c>
      <c r="C654" s="280">
        <f t="shared" si="56"/>
        <v>6</v>
      </c>
      <c r="D654" s="280" t="str">
        <f t="shared" si="53"/>
        <v>16</v>
      </c>
      <c r="E654">
        <f t="shared" si="54"/>
        <v>2016</v>
      </c>
      <c r="F654" s="280" t="str">
        <f t="shared" si="55"/>
        <v>2Q16</v>
      </c>
      <c r="G654" s="281">
        <v>42551</v>
      </c>
      <c r="H654" s="280">
        <v>3.2134</v>
      </c>
    </row>
    <row r="655" spans="2:8">
      <c r="B655" s="280" t="str">
        <f t="shared" si="52"/>
        <v>3Q</v>
      </c>
      <c r="C655" s="280">
        <f t="shared" si="56"/>
        <v>7</v>
      </c>
      <c r="D655" s="280" t="str">
        <f t="shared" si="53"/>
        <v>16</v>
      </c>
      <c r="E655">
        <f t="shared" si="54"/>
        <v>2016</v>
      </c>
      <c r="F655" s="280" t="str">
        <f t="shared" si="55"/>
        <v>3Q16</v>
      </c>
      <c r="G655" s="281">
        <v>42552</v>
      </c>
      <c r="H655" s="280">
        <v>3.2361</v>
      </c>
    </row>
    <row r="656" spans="2:8">
      <c r="B656" s="280" t="str">
        <f t="shared" si="52"/>
        <v>3Q</v>
      </c>
      <c r="C656" s="280">
        <f t="shared" si="56"/>
        <v>7</v>
      </c>
      <c r="D656" s="280" t="str">
        <f t="shared" si="53"/>
        <v>16</v>
      </c>
      <c r="E656">
        <f t="shared" si="54"/>
        <v>2016</v>
      </c>
      <c r="F656" s="280" t="str">
        <f t="shared" si="55"/>
        <v>3Q16</v>
      </c>
      <c r="G656" s="281">
        <v>42555</v>
      </c>
      <c r="H656" s="280">
        <v>3.2694999999999999</v>
      </c>
    </row>
    <row r="657" spans="2:8">
      <c r="B657" s="280" t="str">
        <f t="shared" si="52"/>
        <v>3Q</v>
      </c>
      <c r="C657" s="280">
        <f t="shared" si="56"/>
        <v>7</v>
      </c>
      <c r="D657" s="280" t="str">
        <f t="shared" si="53"/>
        <v>16</v>
      </c>
      <c r="E657">
        <f t="shared" si="54"/>
        <v>2016</v>
      </c>
      <c r="F657" s="280" t="str">
        <f t="shared" si="55"/>
        <v>3Q16</v>
      </c>
      <c r="G657" s="281">
        <v>42556</v>
      </c>
      <c r="H657" s="280">
        <v>3.3024</v>
      </c>
    </row>
    <row r="658" spans="2:8">
      <c r="B658" s="280" t="str">
        <f t="shared" si="52"/>
        <v>3Q</v>
      </c>
      <c r="C658" s="280">
        <f t="shared" si="56"/>
        <v>7</v>
      </c>
      <c r="D658" s="280" t="str">
        <f t="shared" si="53"/>
        <v>16</v>
      </c>
      <c r="E658">
        <f t="shared" si="54"/>
        <v>2016</v>
      </c>
      <c r="F658" s="280" t="str">
        <f t="shared" si="55"/>
        <v>3Q16</v>
      </c>
      <c r="G658" s="281">
        <v>42557</v>
      </c>
      <c r="H658" s="280">
        <v>3.33</v>
      </c>
    </row>
    <row r="659" spans="2:8">
      <c r="B659" s="280" t="str">
        <f t="shared" si="52"/>
        <v>3Q</v>
      </c>
      <c r="C659" s="280">
        <f t="shared" si="56"/>
        <v>7</v>
      </c>
      <c r="D659" s="280" t="str">
        <f t="shared" si="53"/>
        <v>16</v>
      </c>
      <c r="E659">
        <f t="shared" si="54"/>
        <v>2016</v>
      </c>
      <c r="F659" s="280" t="str">
        <f t="shared" si="55"/>
        <v>3Q16</v>
      </c>
      <c r="G659" s="281">
        <v>42558</v>
      </c>
      <c r="H659" s="280">
        <v>3.3677999999999999</v>
      </c>
    </row>
    <row r="660" spans="2:8">
      <c r="B660" s="280" t="str">
        <f t="shared" si="52"/>
        <v>3Q</v>
      </c>
      <c r="C660" s="280">
        <f t="shared" si="56"/>
        <v>7</v>
      </c>
      <c r="D660" s="280" t="str">
        <f t="shared" si="53"/>
        <v>16</v>
      </c>
      <c r="E660">
        <f t="shared" si="54"/>
        <v>2016</v>
      </c>
      <c r="F660" s="280" t="str">
        <f t="shared" si="55"/>
        <v>3Q16</v>
      </c>
      <c r="G660" s="281">
        <v>42559</v>
      </c>
      <c r="H660" s="280">
        <v>3.3006000000000002</v>
      </c>
    </row>
    <row r="661" spans="2:8">
      <c r="B661" s="280" t="str">
        <f t="shared" si="52"/>
        <v>3Q</v>
      </c>
      <c r="C661" s="280">
        <f t="shared" si="56"/>
        <v>7</v>
      </c>
      <c r="D661" s="280" t="str">
        <f t="shared" si="53"/>
        <v>16</v>
      </c>
      <c r="E661">
        <f t="shared" si="54"/>
        <v>2016</v>
      </c>
      <c r="F661" s="280" t="str">
        <f t="shared" si="55"/>
        <v>3Q16</v>
      </c>
      <c r="G661" s="281">
        <v>42562</v>
      </c>
      <c r="H661" s="280">
        <v>3.3094000000000001</v>
      </c>
    </row>
    <row r="662" spans="2:8">
      <c r="B662" s="280" t="str">
        <f t="shared" si="52"/>
        <v>3Q</v>
      </c>
      <c r="C662" s="280">
        <f t="shared" si="56"/>
        <v>7</v>
      </c>
      <c r="D662" s="280" t="str">
        <f t="shared" si="53"/>
        <v>16</v>
      </c>
      <c r="E662">
        <f t="shared" si="54"/>
        <v>2016</v>
      </c>
      <c r="F662" s="280" t="str">
        <f t="shared" si="55"/>
        <v>3Q16</v>
      </c>
      <c r="G662" s="281">
        <v>42563</v>
      </c>
      <c r="H662" s="280">
        <v>3.2959999999999998</v>
      </c>
    </row>
    <row r="663" spans="2:8">
      <c r="B663" s="280" t="str">
        <f t="shared" si="52"/>
        <v>3Q</v>
      </c>
      <c r="C663" s="280">
        <f t="shared" si="56"/>
        <v>7</v>
      </c>
      <c r="D663" s="280" t="str">
        <f t="shared" si="53"/>
        <v>16</v>
      </c>
      <c r="E663">
        <f t="shared" si="54"/>
        <v>2016</v>
      </c>
      <c r="F663" s="280" t="str">
        <f t="shared" si="55"/>
        <v>3Q16</v>
      </c>
      <c r="G663" s="281">
        <v>42564</v>
      </c>
      <c r="H663" s="280">
        <v>3.2637</v>
      </c>
    </row>
    <row r="664" spans="2:8">
      <c r="B664" s="280" t="str">
        <f t="shared" si="52"/>
        <v>3Q</v>
      </c>
      <c r="C664" s="280">
        <f t="shared" si="56"/>
        <v>7</v>
      </c>
      <c r="D664" s="280" t="str">
        <f t="shared" si="53"/>
        <v>16</v>
      </c>
      <c r="E664">
        <f t="shared" si="54"/>
        <v>2016</v>
      </c>
      <c r="F664" s="280" t="str">
        <f t="shared" si="55"/>
        <v>3Q16</v>
      </c>
      <c r="G664" s="281">
        <v>42565</v>
      </c>
      <c r="H664" s="280">
        <v>3.2511000000000001</v>
      </c>
    </row>
    <row r="665" spans="2:8">
      <c r="B665" s="280" t="str">
        <f t="shared" si="52"/>
        <v>3Q</v>
      </c>
      <c r="C665" s="280">
        <f t="shared" si="56"/>
        <v>7</v>
      </c>
      <c r="D665" s="280" t="str">
        <f t="shared" si="53"/>
        <v>16</v>
      </c>
      <c r="E665">
        <f t="shared" si="54"/>
        <v>2016</v>
      </c>
      <c r="F665" s="280" t="str">
        <f t="shared" si="55"/>
        <v>3Q16</v>
      </c>
      <c r="G665" s="281">
        <v>42566</v>
      </c>
      <c r="H665" s="280">
        <v>3.282</v>
      </c>
    </row>
    <row r="666" spans="2:8">
      <c r="B666" s="280" t="str">
        <f t="shared" si="52"/>
        <v>3Q</v>
      </c>
      <c r="C666" s="280">
        <f t="shared" si="56"/>
        <v>7</v>
      </c>
      <c r="D666" s="280" t="str">
        <f t="shared" si="53"/>
        <v>16</v>
      </c>
      <c r="E666">
        <f t="shared" si="54"/>
        <v>2016</v>
      </c>
      <c r="F666" s="280" t="str">
        <f t="shared" si="55"/>
        <v>3Q16</v>
      </c>
      <c r="G666" s="281">
        <v>42569</v>
      </c>
      <c r="H666" s="280">
        <v>3.2532000000000001</v>
      </c>
    </row>
    <row r="667" spans="2:8">
      <c r="B667" s="280" t="str">
        <f t="shared" si="52"/>
        <v>3Q</v>
      </c>
      <c r="C667" s="280">
        <f t="shared" si="56"/>
        <v>7</v>
      </c>
      <c r="D667" s="280" t="str">
        <f t="shared" si="53"/>
        <v>16</v>
      </c>
      <c r="E667">
        <f t="shared" si="54"/>
        <v>2016</v>
      </c>
      <c r="F667" s="280" t="str">
        <f t="shared" si="55"/>
        <v>3Q16</v>
      </c>
      <c r="G667" s="281">
        <v>42570</v>
      </c>
      <c r="H667" s="280">
        <v>3.2490000000000001</v>
      </c>
    </row>
    <row r="668" spans="2:8">
      <c r="B668" s="280" t="str">
        <f t="shared" si="52"/>
        <v>3Q</v>
      </c>
      <c r="C668" s="280">
        <f t="shared" si="56"/>
        <v>7</v>
      </c>
      <c r="D668" s="280" t="str">
        <f t="shared" si="53"/>
        <v>16</v>
      </c>
      <c r="E668">
        <f t="shared" si="54"/>
        <v>2016</v>
      </c>
      <c r="F668" s="280" t="str">
        <f t="shared" si="55"/>
        <v>3Q16</v>
      </c>
      <c r="G668" s="281">
        <v>42571</v>
      </c>
      <c r="H668" s="280">
        <v>3.2591000000000001</v>
      </c>
    </row>
    <row r="669" spans="2:8">
      <c r="B669" s="280" t="str">
        <f t="shared" si="52"/>
        <v>3Q</v>
      </c>
      <c r="C669" s="280">
        <f t="shared" si="56"/>
        <v>7</v>
      </c>
      <c r="D669" s="280" t="str">
        <f t="shared" si="53"/>
        <v>16</v>
      </c>
      <c r="E669">
        <f t="shared" si="54"/>
        <v>2016</v>
      </c>
      <c r="F669" s="280" t="str">
        <f t="shared" si="55"/>
        <v>3Q16</v>
      </c>
      <c r="G669" s="281">
        <v>42572</v>
      </c>
      <c r="H669" s="280">
        <v>3.2722000000000002</v>
      </c>
    </row>
    <row r="670" spans="2:8">
      <c r="B670" s="280" t="str">
        <f t="shared" si="52"/>
        <v>3Q</v>
      </c>
      <c r="C670" s="280">
        <f t="shared" si="56"/>
        <v>7</v>
      </c>
      <c r="D670" s="280" t="str">
        <f t="shared" si="53"/>
        <v>16</v>
      </c>
      <c r="E670">
        <f t="shared" si="54"/>
        <v>2016</v>
      </c>
      <c r="F670" s="280" t="str">
        <f t="shared" si="55"/>
        <v>3Q16</v>
      </c>
      <c r="G670" s="281">
        <v>42573</v>
      </c>
      <c r="H670" s="280">
        <v>3.2565</v>
      </c>
    </row>
    <row r="671" spans="2:8">
      <c r="B671" s="280" t="str">
        <f t="shared" si="52"/>
        <v>3Q</v>
      </c>
      <c r="C671" s="280">
        <f t="shared" si="56"/>
        <v>7</v>
      </c>
      <c r="D671" s="280" t="str">
        <f t="shared" si="53"/>
        <v>16</v>
      </c>
      <c r="E671">
        <f t="shared" si="54"/>
        <v>2016</v>
      </c>
      <c r="F671" s="280" t="str">
        <f t="shared" si="55"/>
        <v>3Q16</v>
      </c>
      <c r="G671" s="281">
        <v>42576</v>
      </c>
      <c r="H671" s="280">
        <v>3.286</v>
      </c>
    </row>
    <row r="672" spans="2:8">
      <c r="B672" s="280" t="str">
        <f t="shared" si="52"/>
        <v>3Q</v>
      </c>
      <c r="C672" s="280">
        <f t="shared" si="56"/>
        <v>7</v>
      </c>
      <c r="D672" s="280" t="str">
        <f t="shared" si="53"/>
        <v>16</v>
      </c>
      <c r="E672">
        <f t="shared" si="54"/>
        <v>2016</v>
      </c>
      <c r="F672" s="280" t="str">
        <f t="shared" si="55"/>
        <v>3Q16</v>
      </c>
      <c r="G672" s="281">
        <v>42577</v>
      </c>
      <c r="H672" s="280">
        <v>3.2768000000000002</v>
      </c>
    </row>
    <row r="673" spans="2:8">
      <c r="B673" s="280" t="str">
        <f t="shared" si="52"/>
        <v>3Q</v>
      </c>
      <c r="C673" s="280">
        <f t="shared" si="56"/>
        <v>7</v>
      </c>
      <c r="D673" s="280" t="str">
        <f t="shared" si="53"/>
        <v>16</v>
      </c>
      <c r="E673">
        <f t="shared" si="54"/>
        <v>2016</v>
      </c>
      <c r="F673" s="280" t="str">
        <f t="shared" si="55"/>
        <v>3Q16</v>
      </c>
      <c r="G673" s="281">
        <v>42578</v>
      </c>
      <c r="H673" s="280">
        <v>3.2637</v>
      </c>
    </row>
    <row r="674" spans="2:8">
      <c r="B674" s="280" t="str">
        <f t="shared" si="52"/>
        <v>3Q</v>
      </c>
      <c r="C674" s="280">
        <f t="shared" si="56"/>
        <v>7</v>
      </c>
      <c r="D674" s="280" t="str">
        <f t="shared" si="53"/>
        <v>16</v>
      </c>
      <c r="E674">
        <f t="shared" si="54"/>
        <v>2016</v>
      </c>
      <c r="F674" s="280" t="str">
        <f t="shared" si="55"/>
        <v>3Q16</v>
      </c>
      <c r="G674" s="281">
        <v>42579</v>
      </c>
      <c r="H674" s="280">
        <v>3.2892000000000001</v>
      </c>
    </row>
    <row r="675" spans="2:8">
      <c r="B675" s="280" t="str">
        <f t="shared" si="52"/>
        <v>3Q</v>
      </c>
      <c r="C675" s="280">
        <f t="shared" si="56"/>
        <v>7</v>
      </c>
      <c r="D675" s="280" t="str">
        <f t="shared" si="53"/>
        <v>16</v>
      </c>
      <c r="E675">
        <f t="shared" si="54"/>
        <v>2016</v>
      </c>
      <c r="F675" s="280" t="str">
        <f t="shared" si="55"/>
        <v>3Q16</v>
      </c>
      <c r="G675" s="281">
        <v>42580</v>
      </c>
      <c r="H675" s="280">
        <v>3.2486000000000002</v>
      </c>
    </row>
    <row r="676" spans="2:8">
      <c r="B676" s="280" t="str">
        <f t="shared" si="52"/>
        <v>3Q</v>
      </c>
      <c r="C676" s="280">
        <f t="shared" si="56"/>
        <v>8</v>
      </c>
      <c r="D676" s="280" t="str">
        <f t="shared" si="53"/>
        <v>16</v>
      </c>
      <c r="E676">
        <f t="shared" si="54"/>
        <v>2016</v>
      </c>
      <c r="F676" s="280" t="str">
        <f t="shared" si="55"/>
        <v>3Q16</v>
      </c>
      <c r="G676" s="281">
        <v>42583</v>
      </c>
      <c r="H676" s="280">
        <v>3.2648999999999999</v>
      </c>
    </row>
    <row r="677" spans="2:8">
      <c r="B677" s="280" t="str">
        <f t="shared" si="52"/>
        <v>3Q</v>
      </c>
      <c r="C677" s="280">
        <f t="shared" si="56"/>
        <v>8</v>
      </c>
      <c r="D677" s="280" t="str">
        <f t="shared" si="53"/>
        <v>16</v>
      </c>
      <c r="E677">
        <f t="shared" si="54"/>
        <v>2016</v>
      </c>
      <c r="F677" s="280" t="str">
        <f t="shared" si="55"/>
        <v>3Q16</v>
      </c>
      <c r="G677" s="281">
        <v>42584</v>
      </c>
      <c r="H677" s="280">
        <v>3.2570999999999999</v>
      </c>
    </row>
    <row r="678" spans="2:8">
      <c r="B678" s="280" t="str">
        <f t="shared" si="52"/>
        <v>3Q</v>
      </c>
      <c r="C678" s="280">
        <f t="shared" si="56"/>
        <v>8</v>
      </c>
      <c r="D678" s="280" t="str">
        <f t="shared" si="53"/>
        <v>16</v>
      </c>
      <c r="E678">
        <f t="shared" si="54"/>
        <v>2016</v>
      </c>
      <c r="F678" s="280" t="str">
        <f t="shared" si="55"/>
        <v>3Q16</v>
      </c>
      <c r="G678" s="281">
        <v>42585</v>
      </c>
      <c r="H678" s="280">
        <v>3.2376999999999998</v>
      </c>
    </row>
    <row r="679" spans="2:8">
      <c r="B679" s="280" t="str">
        <f t="shared" si="52"/>
        <v>3Q</v>
      </c>
      <c r="C679" s="280">
        <f t="shared" si="56"/>
        <v>8</v>
      </c>
      <c r="D679" s="280" t="str">
        <f t="shared" si="53"/>
        <v>16</v>
      </c>
      <c r="E679">
        <f t="shared" si="54"/>
        <v>2016</v>
      </c>
      <c r="F679" s="280" t="str">
        <f t="shared" si="55"/>
        <v>3Q16</v>
      </c>
      <c r="G679" s="281">
        <v>42586</v>
      </c>
      <c r="H679" s="280">
        <v>3.1937000000000002</v>
      </c>
    </row>
    <row r="680" spans="2:8">
      <c r="B680" s="280" t="str">
        <f t="shared" si="52"/>
        <v>3Q</v>
      </c>
      <c r="C680" s="280">
        <f t="shared" si="56"/>
        <v>8</v>
      </c>
      <c r="D680" s="280" t="str">
        <f t="shared" si="53"/>
        <v>16</v>
      </c>
      <c r="E680">
        <f t="shared" si="54"/>
        <v>2016</v>
      </c>
      <c r="F680" s="280" t="str">
        <f t="shared" si="55"/>
        <v>3Q16</v>
      </c>
      <c r="G680" s="281">
        <v>42587</v>
      </c>
      <c r="H680" s="280">
        <v>3.1659999999999999</v>
      </c>
    </row>
    <row r="681" spans="2:8">
      <c r="B681" s="280" t="str">
        <f t="shared" si="52"/>
        <v>3Q</v>
      </c>
      <c r="C681" s="280">
        <f t="shared" si="56"/>
        <v>8</v>
      </c>
      <c r="D681" s="280" t="str">
        <f t="shared" si="53"/>
        <v>16</v>
      </c>
      <c r="E681">
        <f t="shared" si="54"/>
        <v>2016</v>
      </c>
      <c r="F681" s="280" t="str">
        <f t="shared" si="55"/>
        <v>3Q16</v>
      </c>
      <c r="G681" s="281">
        <v>42590</v>
      </c>
      <c r="H681" s="280">
        <v>3.1749000000000001</v>
      </c>
    </row>
    <row r="682" spans="2:8">
      <c r="B682" s="280" t="str">
        <f t="shared" si="52"/>
        <v>3Q</v>
      </c>
      <c r="C682" s="280">
        <f t="shared" si="56"/>
        <v>8</v>
      </c>
      <c r="D682" s="280" t="str">
        <f t="shared" si="53"/>
        <v>16</v>
      </c>
      <c r="E682">
        <f t="shared" si="54"/>
        <v>2016</v>
      </c>
      <c r="F682" s="280" t="str">
        <f t="shared" si="55"/>
        <v>3Q16</v>
      </c>
      <c r="G682" s="281">
        <v>42591</v>
      </c>
      <c r="H682" s="280">
        <v>3.1456</v>
      </c>
    </row>
    <row r="683" spans="2:8">
      <c r="B683" s="280" t="str">
        <f t="shared" si="52"/>
        <v>3Q</v>
      </c>
      <c r="C683" s="280">
        <f t="shared" si="56"/>
        <v>8</v>
      </c>
      <c r="D683" s="280" t="str">
        <f t="shared" si="53"/>
        <v>16</v>
      </c>
      <c r="E683">
        <f t="shared" si="54"/>
        <v>2016</v>
      </c>
      <c r="F683" s="280" t="str">
        <f t="shared" si="55"/>
        <v>3Q16</v>
      </c>
      <c r="G683" s="281">
        <v>42592</v>
      </c>
      <c r="H683" s="280">
        <v>3.1271</v>
      </c>
    </row>
    <row r="684" spans="2:8">
      <c r="B684" s="280" t="str">
        <f t="shared" si="52"/>
        <v>3Q</v>
      </c>
      <c r="C684" s="280">
        <f t="shared" si="56"/>
        <v>8</v>
      </c>
      <c r="D684" s="280" t="str">
        <f t="shared" si="53"/>
        <v>16</v>
      </c>
      <c r="E684">
        <f t="shared" si="54"/>
        <v>2016</v>
      </c>
      <c r="F684" s="280" t="str">
        <f t="shared" si="55"/>
        <v>3Q16</v>
      </c>
      <c r="G684" s="281">
        <v>42593</v>
      </c>
      <c r="H684" s="280">
        <v>3.1448999999999998</v>
      </c>
    </row>
    <row r="685" spans="2:8">
      <c r="B685" s="280" t="str">
        <f t="shared" si="52"/>
        <v>3Q</v>
      </c>
      <c r="C685" s="280">
        <f t="shared" si="56"/>
        <v>8</v>
      </c>
      <c r="D685" s="280" t="str">
        <f t="shared" si="53"/>
        <v>16</v>
      </c>
      <c r="E685">
        <f t="shared" si="54"/>
        <v>2016</v>
      </c>
      <c r="F685" s="280" t="str">
        <f t="shared" si="55"/>
        <v>3Q16</v>
      </c>
      <c r="G685" s="281">
        <v>42594</v>
      </c>
      <c r="H685" s="280">
        <v>3.1924999999999999</v>
      </c>
    </row>
    <row r="686" spans="2:8">
      <c r="B686" s="280" t="str">
        <f t="shared" si="52"/>
        <v>3Q</v>
      </c>
      <c r="C686" s="280">
        <f t="shared" si="56"/>
        <v>8</v>
      </c>
      <c r="D686" s="280" t="str">
        <f t="shared" si="53"/>
        <v>16</v>
      </c>
      <c r="E686">
        <f t="shared" si="54"/>
        <v>2016</v>
      </c>
      <c r="F686" s="280" t="str">
        <f t="shared" si="55"/>
        <v>3Q16</v>
      </c>
      <c r="G686" s="281">
        <v>42597</v>
      </c>
      <c r="H686" s="280">
        <v>3.1861999999999999</v>
      </c>
    </row>
    <row r="687" spans="2:8">
      <c r="B687" s="280" t="str">
        <f t="shared" si="52"/>
        <v>3Q</v>
      </c>
      <c r="C687" s="280">
        <f t="shared" si="56"/>
        <v>8</v>
      </c>
      <c r="D687" s="280" t="str">
        <f t="shared" si="53"/>
        <v>16</v>
      </c>
      <c r="E687">
        <f t="shared" si="54"/>
        <v>2016</v>
      </c>
      <c r="F687" s="280" t="str">
        <f t="shared" si="55"/>
        <v>3Q16</v>
      </c>
      <c r="G687" s="281">
        <v>42598</v>
      </c>
      <c r="H687" s="280">
        <v>3.2027000000000001</v>
      </c>
    </row>
    <row r="688" spans="2:8">
      <c r="B688" s="280" t="str">
        <f t="shared" si="52"/>
        <v>3Q</v>
      </c>
      <c r="C688" s="280">
        <f t="shared" si="56"/>
        <v>8</v>
      </c>
      <c r="D688" s="280" t="str">
        <f t="shared" si="53"/>
        <v>16</v>
      </c>
      <c r="E688">
        <f t="shared" si="54"/>
        <v>2016</v>
      </c>
      <c r="F688" s="280" t="str">
        <f t="shared" si="55"/>
        <v>3Q16</v>
      </c>
      <c r="G688" s="281">
        <v>42599</v>
      </c>
      <c r="H688" s="280">
        <v>3.2035999999999998</v>
      </c>
    </row>
    <row r="689" spans="2:8">
      <c r="B689" s="280" t="str">
        <f t="shared" si="52"/>
        <v>3Q</v>
      </c>
      <c r="C689" s="280">
        <f t="shared" si="56"/>
        <v>8</v>
      </c>
      <c r="D689" s="280" t="str">
        <f t="shared" si="53"/>
        <v>16</v>
      </c>
      <c r="E689">
        <f t="shared" si="54"/>
        <v>2016</v>
      </c>
      <c r="F689" s="280" t="str">
        <f t="shared" si="55"/>
        <v>3Q16</v>
      </c>
      <c r="G689" s="281">
        <v>42600</v>
      </c>
      <c r="H689" s="280">
        <v>3.2393000000000001</v>
      </c>
    </row>
    <row r="690" spans="2:8">
      <c r="B690" s="280" t="str">
        <f t="shared" si="52"/>
        <v>3Q</v>
      </c>
      <c r="C690" s="280">
        <f t="shared" si="56"/>
        <v>8</v>
      </c>
      <c r="D690" s="280" t="str">
        <f t="shared" si="53"/>
        <v>16</v>
      </c>
      <c r="E690">
        <f t="shared" si="54"/>
        <v>2016</v>
      </c>
      <c r="F690" s="280" t="str">
        <f t="shared" si="55"/>
        <v>3Q16</v>
      </c>
      <c r="G690" s="281">
        <v>42601</v>
      </c>
      <c r="H690" s="280">
        <v>3.2038000000000002</v>
      </c>
    </row>
    <row r="691" spans="2:8">
      <c r="B691" s="280" t="str">
        <f t="shared" si="52"/>
        <v>3Q</v>
      </c>
      <c r="C691" s="280">
        <f t="shared" si="56"/>
        <v>8</v>
      </c>
      <c r="D691" s="280" t="str">
        <f t="shared" si="53"/>
        <v>16</v>
      </c>
      <c r="E691">
        <f t="shared" si="54"/>
        <v>2016</v>
      </c>
      <c r="F691" s="280" t="str">
        <f t="shared" si="55"/>
        <v>3Q16</v>
      </c>
      <c r="G691" s="281">
        <v>42604</v>
      </c>
      <c r="H691" s="280">
        <v>3.2014</v>
      </c>
    </row>
    <row r="692" spans="2:8">
      <c r="B692" s="280" t="str">
        <f t="shared" si="52"/>
        <v>3Q</v>
      </c>
      <c r="C692" s="280">
        <f t="shared" si="56"/>
        <v>8</v>
      </c>
      <c r="D692" s="280" t="str">
        <f t="shared" si="53"/>
        <v>16</v>
      </c>
      <c r="E692">
        <f t="shared" si="54"/>
        <v>2016</v>
      </c>
      <c r="F692" s="280" t="str">
        <f t="shared" si="55"/>
        <v>3Q16</v>
      </c>
      <c r="G692" s="281">
        <v>42605</v>
      </c>
      <c r="H692" s="280">
        <v>3.2336999999999998</v>
      </c>
    </row>
    <row r="693" spans="2:8">
      <c r="B693" s="280" t="str">
        <f t="shared" si="52"/>
        <v>3Q</v>
      </c>
      <c r="C693" s="280">
        <f t="shared" si="56"/>
        <v>8</v>
      </c>
      <c r="D693" s="280" t="str">
        <f t="shared" si="53"/>
        <v>16</v>
      </c>
      <c r="E693">
        <f t="shared" si="54"/>
        <v>2016</v>
      </c>
      <c r="F693" s="280" t="str">
        <f t="shared" si="55"/>
        <v>3Q16</v>
      </c>
      <c r="G693" s="281">
        <v>42606</v>
      </c>
      <c r="H693" s="280">
        <v>3.2256999999999998</v>
      </c>
    </row>
    <row r="694" spans="2:8">
      <c r="B694" s="280" t="str">
        <f t="shared" si="52"/>
        <v>3Q</v>
      </c>
      <c r="C694" s="280">
        <f t="shared" si="56"/>
        <v>8</v>
      </c>
      <c r="D694" s="280" t="str">
        <f t="shared" si="53"/>
        <v>16</v>
      </c>
      <c r="E694">
        <f t="shared" si="54"/>
        <v>2016</v>
      </c>
      <c r="F694" s="280" t="str">
        <f t="shared" si="55"/>
        <v>3Q16</v>
      </c>
      <c r="G694" s="281">
        <v>42607</v>
      </c>
      <c r="H694" s="280">
        <v>3.2366999999999999</v>
      </c>
    </row>
    <row r="695" spans="2:8">
      <c r="B695" s="280" t="str">
        <f t="shared" si="52"/>
        <v>3Q</v>
      </c>
      <c r="C695" s="280">
        <f t="shared" si="56"/>
        <v>8</v>
      </c>
      <c r="D695" s="280" t="str">
        <f t="shared" si="53"/>
        <v>16</v>
      </c>
      <c r="E695">
        <f t="shared" si="54"/>
        <v>2016</v>
      </c>
      <c r="F695" s="280" t="str">
        <f t="shared" si="55"/>
        <v>3Q16</v>
      </c>
      <c r="G695" s="281">
        <v>42608</v>
      </c>
      <c r="H695" s="280">
        <v>3.2654999999999998</v>
      </c>
    </row>
    <row r="696" spans="2:8">
      <c r="B696" s="280" t="str">
        <f t="shared" si="52"/>
        <v>3Q</v>
      </c>
      <c r="C696" s="280">
        <f t="shared" si="56"/>
        <v>8</v>
      </c>
      <c r="D696" s="280" t="str">
        <f t="shared" si="53"/>
        <v>16</v>
      </c>
      <c r="E696">
        <f t="shared" si="54"/>
        <v>2016</v>
      </c>
      <c r="F696" s="280" t="str">
        <f t="shared" si="55"/>
        <v>3Q16</v>
      </c>
      <c r="G696" s="281">
        <v>42611</v>
      </c>
      <c r="H696" s="280">
        <v>3.2298</v>
      </c>
    </row>
    <row r="697" spans="2:8">
      <c r="B697" s="280" t="str">
        <f t="shared" si="52"/>
        <v>3Q</v>
      </c>
      <c r="C697" s="280">
        <f t="shared" si="56"/>
        <v>8</v>
      </c>
      <c r="D697" s="280" t="str">
        <f t="shared" si="53"/>
        <v>16</v>
      </c>
      <c r="E697">
        <f t="shared" si="54"/>
        <v>2016</v>
      </c>
      <c r="F697" s="280" t="str">
        <f t="shared" si="55"/>
        <v>3Q16</v>
      </c>
      <c r="G697" s="281">
        <v>42612</v>
      </c>
      <c r="H697" s="280">
        <v>3.2418999999999998</v>
      </c>
    </row>
    <row r="698" spans="2:8">
      <c r="B698" s="280" t="str">
        <f t="shared" si="52"/>
        <v>3Q</v>
      </c>
      <c r="C698" s="280">
        <f t="shared" si="56"/>
        <v>8</v>
      </c>
      <c r="D698" s="280" t="str">
        <f t="shared" si="53"/>
        <v>16</v>
      </c>
      <c r="E698">
        <f t="shared" si="54"/>
        <v>2016</v>
      </c>
      <c r="F698" s="280" t="str">
        <f t="shared" si="55"/>
        <v>3Q16</v>
      </c>
      <c r="G698" s="281">
        <v>42613</v>
      </c>
      <c r="H698" s="280">
        <v>3.2271999999999998</v>
      </c>
    </row>
    <row r="699" spans="2:8">
      <c r="B699" s="280" t="str">
        <f t="shared" si="52"/>
        <v>3Q</v>
      </c>
      <c r="C699" s="280">
        <f t="shared" si="56"/>
        <v>9</v>
      </c>
      <c r="D699" s="280" t="str">
        <f t="shared" si="53"/>
        <v>16</v>
      </c>
      <c r="E699">
        <f t="shared" si="54"/>
        <v>2016</v>
      </c>
      <c r="F699" s="280" t="str">
        <f t="shared" si="55"/>
        <v>3Q16</v>
      </c>
      <c r="G699" s="281">
        <v>42614</v>
      </c>
      <c r="H699" s="280">
        <v>3.2582</v>
      </c>
    </row>
    <row r="700" spans="2:8">
      <c r="B700" s="280" t="str">
        <f t="shared" si="52"/>
        <v>3Q</v>
      </c>
      <c r="C700" s="280">
        <f t="shared" si="56"/>
        <v>9</v>
      </c>
      <c r="D700" s="280" t="str">
        <f t="shared" si="53"/>
        <v>16</v>
      </c>
      <c r="E700">
        <f t="shared" si="54"/>
        <v>2016</v>
      </c>
      <c r="F700" s="280" t="str">
        <f t="shared" si="55"/>
        <v>3Q16</v>
      </c>
      <c r="G700" s="281">
        <v>42615</v>
      </c>
      <c r="H700" s="280">
        <v>3.2568000000000001</v>
      </c>
    </row>
    <row r="701" spans="2:8">
      <c r="B701" s="280" t="str">
        <f t="shared" si="52"/>
        <v>3Q</v>
      </c>
      <c r="C701" s="280">
        <f t="shared" si="56"/>
        <v>9</v>
      </c>
      <c r="D701" s="280" t="str">
        <f t="shared" si="53"/>
        <v>16</v>
      </c>
      <c r="E701">
        <f t="shared" si="54"/>
        <v>2016</v>
      </c>
      <c r="F701" s="280" t="str">
        <f t="shared" si="55"/>
        <v>3Q16</v>
      </c>
      <c r="G701" s="281">
        <v>42618</v>
      </c>
      <c r="H701" s="280">
        <v>3.2833000000000001</v>
      </c>
    </row>
    <row r="702" spans="2:8">
      <c r="B702" s="280" t="str">
        <f t="shared" si="52"/>
        <v>3Q</v>
      </c>
      <c r="C702" s="280">
        <f t="shared" si="56"/>
        <v>9</v>
      </c>
      <c r="D702" s="280" t="str">
        <f t="shared" si="53"/>
        <v>16</v>
      </c>
      <c r="E702">
        <f t="shared" si="54"/>
        <v>2016</v>
      </c>
      <c r="F702" s="280" t="str">
        <f t="shared" si="55"/>
        <v>3Q16</v>
      </c>
      <c r="G702" s="281">
        <v>42619</v>
      </c>
      <c r="H702" s="280">
        <v>3.1951999999999998</v>
      </c>
    </row>
    <row r="703" spans="2:8">
      <c r="B703" s="280" t="str">
        <f t="shared" si="52"/>
        <v>3Q</v>
      </c>
      <c r="C703" s="280">
        <f t="shared" si="56"/>
        <v>9</v>
      </c>
      <c r="D703" s="280" t="str">
        <f t="shared" si="53"/>
        <v>16</v>
      </c>
      <c r="E703">
        <f t="shared" si="54"/>
        <v>2016</v>
      </c>
      <c r="F703" s="280" t="str">
        <f t="shared" si="55"/>
        <v>3Q16</v>
      </c>
      <c r="G703" s="281">
        <v>42620</v>
      </c>
      <c r="H703" s="280">
        <v>3.1930000000000001</v>
      </c>
    </row>
    <row r="704" spans="2:8">
      <c r="B704" s="280" t="str">
        <f t="shared" si="52"/>
        <v>3Q</v>
      </c>
      <c r="C704" s="280">
        <f t="shared" si="56"/>
        <v>9</v>
      </c>
      <c r="D704" s="280" t="str">
        <f t="shared" si="53"/>
        <v>16</v>
      </c>
      <c r="E704">
        <f t="shared" si="54"/>
        <v>2016</v>
      </c>
      <c r="F704" s="280" t="str">
        <f t="shared" si="55"/>
        <v>3Q16</v>
      </c>
      <c r="G704" s="281">
        <v>42621</v>
      </c>
      <c r="H704" s="280">
        <v>3.2143000000000002</v>
      </c>
    </row>
    <row r="705" spans="2:8">
      <c r="B705" s="280" t="str">
        <f t="shared" si="52"/>
        <v>3Q</v>
      </c>
      <c r="C705" s="280">
        <f t="shared" si="56"/>
        <v>9</v>
      </c>
      <c r="D705" s="280" t="str">
        <f t="shared" si="53"/>
        <v>16</v>
      </c>
      <c r="E705">
        <f t="shared" si="54"/>
        <v>2016</v>
      </c>
      <c r="F705" s="280" t="str">
        <f t="shared" si="55"/>
        <v>3Q16</v>
      </c>
      <c r="G705" s="281">
        <v>42622</v>
      </c>
      <c r="H705" s="280">
        <v>3.2734999999999999</v>
      </c>
    </row>
    <row r="706" spans="2:8">
      <c r="B706" s="280" t="str">
        <f t="shared" si="52"/>
        <v>3Q</v>
      </c>
      <c r="C706" s="280">
        <f t="shared" si="56"/>
        <v>9</v>
      </c>
      <c r="D706" s="280" t="str">
        <f t="shared" si="53"/>
        <v>16</v>
      </c>
      <c r="E706">
        <f t="shared" si="54"/>
        <v>2016</v>
      </c>
      <c r="F706" s="280" t="str">
        <f t="shared" si="55"/>
        <v>3Q16</v>
      </c>
      <c r="G706" s="281">
        <v>42625</v>
      </c>
      <c r="H706" s="280">
        <v>3.2458</v>
      </c>
    </row>
    <row r="707" spans="2:8">
      <c r="B707" s="280" t="str">
        <f t="shared" ref="B707:B770" si="57">VLOOKUP(C707,$N$3:$O$14,2,0)</f>
        <v>3Q</v>
      </c>
      <c r="C707" s="280">
        <f t="shared" si="56"/>
        <v>9</v>
      </c>
      <c r="D707" s="280" t="str">
        <f t="shared" ref="D707:D770" si="58">RIGHT(E707,2)</f>
        <v>16</v>
      </c>
      <c r="E707">
        <f t="shared" ref="E707:E770" si="59">YEAR(G707)</f>
        <v>2016</v>
      </c>
      <c r="F707" s="280" t="str">
        <f t="shared" ref="F707:F770" si="60">+B707&amp;D707</f>
        <v>3Q16</v>
      </c>
      <c r="G707" s="281">
        <v>42626</v>
      </c>
      <c r="H707" s="280">
        <v>3.3138000000000001</v>
      </c>
    </row>
    <row r="708" spans="2:8">
      <c r="B708" s="280" t="str">
        <f t="shared" si="57"/>
        <v>3Q</v>
      </c>
      <c r="C708" s="280">
        <f t="shared" ref="C708:C771" si="61">MONTH(G708)</f>
        <v>9</v>
      </c>
      <c r="D708" s="280" t="str">
        <f t="shared" si="58"/>
        <v>16</v>
      </c>
      <c r="E708">
        <f t="shared" si="59"/>
        <v>2016</v>
      </c>
      <c r="F708" s="280" t="str">
        <f t="shared" si="60"/>
        <v>3Q16</v>
      </c>
      <c r="G708" s="281">
        <v>42627</v>
      </c>
      <c r="H708" s="280">
        <v>3.3426</v>
      </c>
    </row>
    <row r="709" spans="2:8">
      <c r="B709" s="280" t="str">
        <f t="shared" si="57"/>
        <v>3Q</v>
      </c>
      <c r="C709" s="280">
        <f t="shared" si="61"/>
        <v>9</v>
      </c>
      <c r="D709" s="280" t="str">
        <f t="shared" si="58"/>
        <v>16</v>
      </c>
      <c r="E709">
        <f t="shared" si="59"/>
        <v>2016</v>
      </c>
      <c r="F709" s="280" t="str">
        <f t="shared" si="60"/>
        <v>3Q16</v>
      </c>
      <c r="G709" s="281">
        <v>42628</v>
      </c>
      <c r="H709" s="280">
        <v>3.3024</v>
      </c>
    </row>
    <row r="710" spans="2:8">
      <c r="B710" s="280" t="str">
        <f t="shared" si="57"/>
        <v>3Q</v>
      </c>
      <c r="C710" s="280">
        <f t="shared" si="61"/>
        <v>9</v>
      </c>
      <c r="D710" s="280" t="str">
        <f t="shared" si="58"/>
        <v>16</v>
      </c>
      <c r="E710">
        <f t="shared" si="59"/>
        <v>2016</v>
      </c>
      <c r="F710" s="280" t="str">
        <f t="shared" si="60"/>
        <v>3Q16</v>
      </c>
      <c r="G710" s="281">
        <v>42629</v>
      </c>
      <c r="H710" s="280">
        <v>3.2622</v>
      </c>
    </row>
    <row r="711" spans="2:8">
      <c r="B711" s="280" t="str">
        <f t="shared" si="57"/>
        <v>3Q</v>
      </c>
      <c r="C711" s="280">
        <f t="shared" si="61"/>
        <v>9</v>
      </c>
      <c r="D711" s="280" t="str">
        <f t="shared" si="58"/>
        <v>16</v>
      </c>
      <c r="E711">
        <f t="shared" si="59"/>
        <v>2016</v>
      </c>
      <c r="F711" s="280" t="str">
        <f t="shared" si="60"/>
        <v>3Q16</v>
      </c>
      <c r="G711" s="281">
        <v>42632</v>
      </c>
      <c r="H711" s="280">
        <v>3.2732000000000001</v>
      </c>
    </row>
    <row r="712" spans="2:8">
      <c r="B712" s="280" t="str">
        <f t="shared" si="57"/>
        <v>3Q</v>
      </c>
      <c r="C712" s="280">
        <f t="shared" si="61"/>
        <v>9</v>
      </c>
      <c r="D712" s="280" t="str">
        <f t="shared" si="58"/>
        <v>16</v>
      </c>
      <c r="E712">
        <f t="shared" si="59"/>
        <v>2016</v>
      </c>
      <c r="F712" s="280" t="str">
        <f t="shared" si="60"/>
        <v>3Q16</v>
      </c>
      <c r="G712" s="281">
        <v>42633</v>
      </c>
      <c r="H712" s="280">
        <v>3.2589000000000001</v>
      </c>
    </row>
    <row r="713" spans="2:8">
      <c r="B713" s="280" t="str">
        <f t="shared" si="57"/>
        <v>3Q</v>
      </c>
      <c r="C713" s="280">
        <f t="shared" si="61"/>
        <v>9</v>
      </c>
      <c r="D713" s="280" t="str">
        <f t="shared" si="58"/>
        <v>16</v>
      </c>
      <c r="E713">
        <f t="shared" si="59"/>
        <v>2016</v>
      </c>
      <c r="F713" s="280" t="str">
        <f t="shared" si="60"/>
        <v>3Q16</v>
      </c>
      <c r="G713" s="281">
        <v>42634</v>
      </c>
      <c r="H713" s="280">
        <v>3.2071000000000001</v>
      </c>
    </row>
    <row r="714" spans="2:8">
      <c r="B714" s="280" t="str">
        <f t="shared" si="57"/>
        <v>3Q</v>
      </c>
      <c r="C714" s="280">
        <f t="shared" si="61"/>
        <v>9</v>
      </c>
      <c r="D714" s="280" t="str">
        <f t="shared" si="58"/>
        <v>16</v>
      </c>
      <c r="E714">
        <f t="shared" si="59"/>
        <v>2016</v>
      </c>
      <c r="F714" s="280" t="str">
        <f t="shared" si="60"/>
        <v>3Q16</v>
      </c>
      <c r="G714" s="281">
        <v>42635</v>
      </c>
      <c r="H714" s="280">
        <v>3.2208000000000001</v>
      </c>
    </row>
    <row r="715" spans="2:8">
      <c r="B715" s="280" t="str">
        <f t="shared" si="57"/>
        <v>3Q</v>
      </c>
      <c r="C715" s="280">
        <f t="shared" si="61"/>
        <v>9</v>
      </c>
      <c r="D715" s="280" t="str">
        <f t="shared" si="58"/>
        <v>16</v>
      </c>
      <c r="E715">
        <f t="shared" si="59"/>
        <v>2016</v>
      </c>
      <c r="F715" s="280" t="str">
        <f t="shared" si="60"/>
        <v>3Q16</v>
      </c>
      <c r="G715" s="281">
        <v>42636</v>
      </c>
      <c r="H715" s="280">
        <v>3.2450000000000001</v>
      </c>
    </row>
    <row r="716" spans="2:8">
      <c r="B716" s="280" t="str">
        <f t="shared" si="57"/>
        <v>3Q</v>
      </c>
      <c r="C716" s="280">
        <f t="shared" si="61"/>
        <v>9</v>
      </c>
      <c r="D716" s="280" t="str">
        <f t="shared" si="58"/>
        <v>16</v>
      </c>
      <c r="E716">
        <f t="shared" si="59"/>
        <v>2016</v>
      </c>
      <c r="F716" s="280" t="str">
        <f t="shared" si="60"/>
        <v>3Q16</v>
      </c>
      <c r="G716" s="281">
        <v>42639</v>
      </c>
      <c r="H716" s="280">
        <v>3.2401</v>
      </c>
    </row>
    <row r="717" spans="2:8">
      <c r="B717" s="280" t="str">
        <f t="shared" si="57"/>
        <v>3Q</v>
      </c>
      <c r="C717" s="280">
        <f t="shared" si="61"/>
        <v>9</v>
      </c>
      <c r="D717" s="280" t="str">
        <f t="shared" si="58"/>
        <v>16</v>
      </c>
      <c r="E717">
        <f t="shared" si="59"/>
        <v>2016</v>
      </c>
      <c r="F717" s="280" t="str">
        <f t="shared" si="60"/>
        <v>3Q16</v>
      </c>
      <c r="G717" s="281">
        <v>42640</v>
      </c>
      <c r="H717" s="280">
        <v>3.2345999999999999</v>
      </c>
    </row>
    <row r="718" spans="2:8">
      <c r="B718" s="280" t="str">
        <f t="shared" si="57"/>
        <v>3Q</v>
      </c>
      <c r="C718" s="280">
        <f t="shared" si="61"/>
        <v>9</v>
      </c>
      <c r="D718" s="280" t="str">
        <f t="shared" si="58"/>
        <v>16</v>
      </c>
      <c r="E718">
        <f t="shared" si="59"/>
        <v>2016</v>
      </c>
      <c r="F718" s="280" t="str">
        <f t="shared" si="60"/>
        <v>3Q16</v>
      </c>
      <c r="G718" s="281">
        <v>42641</v>
      </c>
      <c r="H718" s="280">
        <v>3.2166999999999999</v>
      </c>
    </row>
    <row r="719" spans="2:8">
      <c r="B719" s="280" t="str">
        <f t="shared" si="57"/>
        <v>3Q</v>
      </c>
      <c r="C719" s="280">
        <f t="shared" si="61"/>
        <v>9</v>
      </c>
      <c r="D719" s="280" t="str">
        <f t="shared" si="58"/>
        <v>16</v>
      </c>
      <c r="E719">
        <f t="shared" si="59"/>
        <v>2016</v>
      </c>
      <c r="F719" s="280" t="str">
        <f t="shared" si="60"/>
        <v>3Q16</v>
      </c>
      <c r="G719" s="281">
        <v>42642</v>
      </c>
      <c r="H719" s="280">
        <v>3.2595000000000001</v>
      </c>
    </row>
    <row r="720" spans="2:8">
      <c r="B720" s="280" t="str">
        <f t="shared" si="57"/>
        <v>3Q</v>
      </c>
      <c r="C720" s="280">
        <f t="shared" si="61"/>
        <v>9</v>
      </c>
      <c r="D720" s="280" t="str">
        <f t="shared" si="58"/>
        <v>16</v>
      </c>
      <c r="E720">
        <f t="shared" si="59"/>
        <v>2016</v>
      </c>
      <c r="F720" s="280" t="str">
        <f t="shared" si="60"/>
        <v>3Q16</v>
      </c>
      <c r="G720" s="281">
        <v>42643</v>
      </c>
      <c r="H720" s="280">
        <v>3.2603</v>
      </c>
    </row>
    <row r="721" spans="2:8">
      <c r="B721" s="280" t="str">
        <f t="shared" si="57"/>
        <v>4Q</v>
      </c>
      <c r="C721" s="280">
        <f t="shared" si="61"/>
        <v>10</v>
      </c>
      <c r="D721" s="280" t="str">
        <f t="shared" si="58"/>
        <v>16</v>
      </c>
      <c r="E721">
        <f t="shared" si="59"/>
        <v>2016</v>
      </c>
      <c r="F721" s="280" t="str">
        <f t="shared" si="60"/>
        <v>4Q16</v>
      </c>
      <c r="G721" s="281">
        <v>42646</v>
      </c>
      <c r="H721" s="280">
        <v>3.2105000000000001</v>
      </c>
    </row>
    <row r="722" spans="2:8">
      <c r="B722" s="280" t="str">
        <f t="shared" si="57"/>
        <v>4Q</v>
      </c>
      <c r="C722" s="280">
        <f t="shared" si="61"/>
        <v>10</v>
      </c>
      <c r="D722" s="280" t="str">
        <f t="shared" si="58"/>
        <v>16</v>
      </c>
      <c r="E722">
        <f t="shared" si="59"/>
        <v>2016</v>
      </c>
      <c r="F722" s="280" t="str">
        <f t="shared" si="60"/>
        <v>4Q16</v>
      </c>
      <c r="G722" s="281">
        <v>42647</v>
      </c>
      <c r="H722" s="280">
        <v>3.2578</v>
      </c>
    </row>
    <row r="723" spans="2:8">
      <c r="B723" s="280" t="str">
        <f t="shared" si="57"/>
        <v>4Q</v>
      </c>
      <c r="C723" s="280">
        <f t="shared" si="61"/>
        <v>10</v>
      </c>
      <c r="D723" s="280" t="str">
        <f t="shared" si="58"/>
        <v>16</v>
      </c>
      <c r="E723">
        <f t="shared" si="59"/>
        <v>2016</v>
      </c>
      <c r="F723" s="280" t="str">
        <f t="shared" si="60"/>
        <v>4Q16</v>
      </c>
      <c r="G723" s="281">
        <v>42648</v>
      </c>
      <c r="H723" s="280">
        <v>3.2202000000000002</v>
      </c>
    </row>
    <row r="724" spans="2:8">
      <c r="B724" s="280" t="str">
        <f t="shared" si="57"/>
        <v>4Q</v>
      </c>
      <c r="C724" s="280">
        <f t="shared" si="61"/>
        <v>10</v>
      </c>
      <c r="D724" s="280" t="str">
        <f t="shared" si="58"/>
        <v>16</v>
      </c>
      <c r="E724">
        <f t="shared" si="59"/>
        <v>2016</v>
      </c>
      <c r="F724" s="280" t="str">
        <f t="shared" si="60"/>
        <v>4Q16</v>
      </c>
      <c r="G724" s="281">
        <v>42649</v>
      </c>
      <c r="H724" s="280">
        <v>3.2298</v>
      </c>
    </row>
    <row r="725" spans="2:8">
      <c r="B725" s="280" t="str">
        <f t="shared" si="57"/>
        <v>4Q</v>
      </c>
      <c r="C725" s="280">
        <f t="shared" si="61"/>
        <v>10</v>
      </c>
      <c r="D725" s="280" t="str">
        <f t="shared" si="58"/>
        <v>16</v>
      </c>
      <c r="E725">
        <f t="shared" si="59"/>
        <v>2016</v>
      </c>
      <c r="F725" s="280" t="str">
        <f t="shared" si="60"/>
        <v>4Q16</v>
      </c>
      <c r="G725" s="281">
        <v>42650</v>
      </c>
      <c r="H725" s="280">
        <v>3.2204000000000002</v>
      </c>
    </row>
    <row r="726" spans="2:8">
      <c r="B726" s="280" t="str">
        <f t="shared" si="57"/>
        <v>4Q</v>
      </c>
      <c r="C726" s="280">
        <f t="shared" si="61"/>
        <v>10</v>
      </c>
      <c r="D726" s="280" t="str">
        <f t="shared" si="58"/>
        <v>16</v>
      </c>
      <c r="E726">
        <f t="shared" si="59"/>
        <v>2016</v>
      </c>
      <c r="F726" s="280" t="str">
        <f t="shared" si="60"/>
        <v>4Q16</v>
      </c>
      <c r="G726" s="281">
        <v>42653</v>
      </c>
      <c r="H726" s="280">
        <v>3.2065000000000001</v>
      </c>
    </row>
    <row r="727" spans="2:8">
      <c r="B727" s="280" t="str">
        <f t="shared" si="57"/>
        <v>4Q</v>
      </c>
      <c r="C727" s="280">
        <f t="shared" si="61"/>
        <v>10</v>
      </c>
      <c r="D727" s="280" t="str">
        <f t="shared" si="58"/>
        <v>16</v>
      </c>
      <c r="E727">
        <f t="shared" si="59"/>
        <v>2016</v>
      </c>
      <c r="F727" s="280" t="str">
        <f t="shared" si="60"/>
        <v>4Q16</v>
      </c>
      <c r="G727" s="281">
        <v>42654</v>
      </c>
      <c r="H727" s="280">
        <v>3.1953</v>
      </c>
    </row>
    <row r="728" spans="2:8">
      <c r="B728" s="280" t="str">
        <f t="shared" si="57"/>
        <v>4Q</v>
      </c>
      <c r="C728" s="280">
        <f t="shared" si="61"/>
        <v>10</v>
      </c>
      <c r="D728" s="280" t="str">
        <f t="shared" si="58"/>
        <v>16</v>
      </c>
      <c r="E728">
        <f t="shared" si="59"/>
        <v>2016</v>
      </c>
      <c r="F728" s="280" t="str">
        <f t="shared" si="60"/>
        <v>4Q16</v>
      </c>
      <c r="G728" s="281">
        <v>42655</v>
      </c>
      <c r="H728" s="280">
        <v>3.2025000000000001</v>
      </c>
    </row>
    <row r="729" spans="2:8">
      <c r="B729" s="280" t="str">
        <f t="shared" si="57"/>
        <v>4Q</v>
      </c>
      <c r="C729" s="280">
        <f t="shared" si="61"/>
        <v>10</v>
      </c>
      <c r="D729" s="280" t="str">
        <f t="shared" si="58"/>
        <v>16</v>
      </c>
      <c r="E729">
        <f t="shared" si="59"/>
        <v>2016</v>
      </c>
      <c r="F729" s="280" t="str">
        <f t="shared" si="60"/>
        <v>4Q16</v>
      </c>
      <c r="G729" s="281">
        <v>42656</v>
      </c>
      <c r="H729" s="280">
        <v>3.1779999999999999</v>
      </c>
    </row>
    <row r="730" spans="2:8">
      <c r="B730" s="280" t="str">
        <f t="shared" si="57"/>
        <v>4Q</v>
      </c>
      <c r="C730" s="280">
        <f t="shared" si="61"/>
        <v>10</v>
      </c>
      <c r="D730" s="280" t="str">
        <f t="shared" si="58"/>
        <v>16</v>
      </c>
      <c r="E730">
        <f t="shared" si="59"/>
        <v>2016</v>
      </c>
      <c r="F730" s="280" t="str">
        <f t="shared" si="60"/>
        <v>4Q16</v>
      </c>
      <c r="G730" s="281">
        <v>42657</v>
      </c>
      <c r="H730" s="280">
        <v>3.2050999999999998</v>
      </c>
    </row>
    <row r="731" spans="2:8">
      <c r="B731" s="280" t="str">
        <f t="shared" si="57"/>
        <v>4Q</v>
      </c>
      <c r="C731" s="280">
        <f t="shared" si="61"/>
        <v>10</v>
      </c>
      <c r="D731" s="280" t="str">
        <f t="shared" si="58"/>
        <v>16</v>
      </c>
      <c r="E731">
        <f t="shared" si="59"/>
        <v>2016</v>
      </c>
      <c r="F731" s="280" t="str">
        <f t="shared" si="60"/>
        <v>4Q16</v>
      </c>
      <c r="G731" s="281">
        <v>42660</v>
      </c>
      <c r="H731" s="280">
        <v>3.2021999999999999</v>
      </c>
    </row>
    <row r="732" spans="2:8">
      <c r="B732" s="280" t="str">
        <f t="shared" si="57"/>
        <v>4Q</v>
      </c>
      <c r="C732" s="280">
        <f t="shared" si="61"/>
        <v>10</v>
      </c>
      <c r="D732" s="280" t="str">
        <f t="shared" si="58"/>
        <v>16</v>
      </c>
      <c r="E732">
        <f t="shared" si="59"/>
        <v>2016</v>
      </c>
      <c r="F732" s="280" t="str">
        <f t="shared" si="60"/>
        <v>4Q16</v>
      </c>
      <c r="G732" s="281">
        <v>42661</v>
      </c>
      <c r="H732" s="280">
        <v>3.1888000000000001</v>
      </c>
    </row>
    <row r="733" spans="2:8">
      <c r="B733" s="280" t="str">
        <f t="shared" si="57"/>
        <v>4Q</v>
      </c>
      <c r="C733" s="280">
        <f t="shared" si="61"/>
        <v>10</v>
      </c>
      <c r="D733" s="280" t="str">
        <f t="shared" si="58"/>
        <v>16</v>
      </c>
      <c r="E733">
        <f t="shared" si="59"/>
        <v>2016</v>
      </c>
      <c r="F733" s="280" t="str">
        <f t="shared" si="60"/>
        <v>4Q16</v>
      </c>
      <c r="G733" s="281">
        <v>42662</v>
      </c>
      <c r="H733" s="280">
        <v>3.1697000000000002</v>
      </c>
    </row>
    <row r="734" spans="2:8">
      <c r="B734" s="280" t="str">
        <f t="shared" si="57"/>
        <v>4Q</v>
      </c>
      <c r="C734" s="280">
        <f t="shared" si="61"/>
        <v>10</v>
      </c>
      <c r="D734" s="280" t="str">
        <f t="shared" si="58"/>
        <v>16</v>
      </c>
      <c r="E734">
        <f t="shared" si="59"/>
        <v>2016</v>
      </c>
      <c r="F734" s="280" t="str">
        <f t="shared" si="60"/>
        <v>4Q16</v>
      </c>
      <c r="G734" s="281">
        <v>42663</v>
      </c>
      <c r="H734" s="280">
        <v>3.1433</v>
      </c>
    </row>
    <row r="735" spans="2:8">
      <c r="B735" s="280" t="str">
        <f t="shared" si="57"/>
        <v>4Q</v>
      </c>
      <c r="C735" s="280">
        <f t="shared" si="61"/>
        <v>10</v>
      </c>
      <c r="D735" s="280" t="str">
        <f t="shared" si="58"/>
        <v>16</v>
      </c>
      <c r="E735">
        <f t="shared" si="59"/>
        <v>2016</v>
      </c>
      <c r="F735" s="280" t="str">
        <f t="shared" si="60"/>
        <v>4Q16</v>
      </c>
      <c r="G735" s="281">
        <v>42664</v>
      </c>
      <c r="H735" s="280">
        <v>3.1511</v>
      </c>
    </row>
    <row r="736" spans="2:8">
      <c r="B736" s="280" t="str">
        <f t="shared" si="57"/>
        <v>4Q</v>
      </c>
      <c r="C736" s="280">
        <f t="shared" si="61"/>
        <v>10</v>
      </c>
      <c r="D736" s="280" t="str">
        <f t="shared" si="58"/>
        <v>16</v>
      </c>
      <c r="E736">
        <f t="shared" si="59"/>
        <v>2016</v>
      </c>
      <c r="F736" s="280" t="str">
        <f t="shared" si="60"/>
        <v>4Q16</v>
      </c>
      <c r="G736" s="281">
        <v>42667</v>
      </c>
      <c r="H736" s="280">
        <v>3.1246</v>
      </c>
    </row>
    <row r="737" spans="2:8">
      <c r="B737" s="280" t="str">
        <f t="shared" si="57"/>
        <v>4Q</v>
      </c>
      <c r="C737" s="280">
        <f t="shared" si="61"/>
        <v>10</v>
      </c>
      <c r="D737" s="280" t="str">
        <f t="shared" si="58"/>
        <v>16</v>
      </c>
      <c r="E737">
        <f t="shared" si="59"/>
        <v>2016</v>
      </c>
      <c r="F737" s="280" t="str">
        <f t="shared" si="60"/>
        <v>4Q16</v>
      </c>
      <c r="G737" s="281">
        <v>42668</v>
      </c>
      <c r="H737" s="280">
        <v>3.1151</v>
      </c>
    </row>
    <row r="738" spans="2:8">
      <c r="B738" s="280" t="str">
        <f t="shared" si="57"/>
        <v>4Q</v>
      </c>
      <c r="C738" s="280">
        <f t="shared" si="61"/>
        <v>10</v>
      </c>
      <c r="D738" s="280" t="str">
        <f t="shared" si="58"/>
        <v>16</v>
      </c>
      <c r="E738">
        <f t="shared" si="59"/>
        <v>2016</v>
      </c>
      <c r="F738" s="280" t="str">
        <f t="shared" si="60"/>
        <v>4Q16</v>
      </c>
      <c r="G738" s="281">
        <v>42669</v>
      </c>
      <c r="H738" s="280">
        <v>3.1408999999999998</v>
      </c>
    </row>
    <row r="739" spans="2:8">
      <c r="B739" s="280" t="str">
        <f t="shared" si="57"/>
        <v>4Q</v>
      </c>
      <c r="C739" s="280">
        <f t="shared" si="61"/>
        <v>10</v>
      </c>
      <c r="D739" s="280" t="str">
        <f t="shared" si="58"/>
        <v>16</v>
      </c>
      <c r="E739">
        <f t="shared" si="59"/>
        <v>2016</v>
      </c>
      <c r="F739" s="280" t="str">
        <f t="shared" si="60"/>
        <v>4Q16</v>
      </c>
      <c r="G739" s="281">
        <v>42670</v>
      </c>
      <c r="H739" s="280">
        <v>3.1701000000000001</v>
      </c>
    </row>
    <row r="740" spans="2:8">
      <c r="B740" s="280" t="str">
        <f t="shared" si="57"/>
        <v>4Q</v>
      </c>
      <c r="C740" s="280">
        <f t="shared" si="61"/>
        <v>10</v>
      </c>
      <c r="D740" s="280" t="str">
        <f t="shared" si="58"/>
        <v>16</v>
      </c>
      <c r="E740">
        <f t="shared" si="59"/>
        <v>2016</v>
      </c>
      <c r="F740" s="280" t="str">
        <f t="shared" si="60"/>
        <v>4Q16</v>
      </c>
      <c r="G740" s="281">
        <v>42671</v>
      </c>
      <c r="H740" s="280">
        <v>3.2065000000000001</v>
      </c>
    </row>
    <row r="741" spans="2:8">
      <c r="B741" s="280" t="str">
        <f t="shared" si="57"/>
        <v>4Q</v>
      </c>
      <c r="C741" s="280">
        <f t="shared" si="61"/>
        <v>10</v>
      </c>
      <c r="D741" s="280" t="str">
        <f t="shared" si="58"/>
        <v>16</v>
      </c>
      <c r="E741">
        <f t="shared" si="59"/>
        <v>2016</v>
      </c>
      <c r="F741" s="280" t="str">
        <f t="shared" si="60"/>
        <v>4Q16</v>
      </c>
      <c r="G741" s="281">
        <v>42674</v>
      </c>
      <c r="H741" s="280">
        <v>3.1892999999999998</v>
      </c>
    </row>
    <row r="742" spans="2:8">
      <c r="B742" s="280" t="str">
        <f t="shared" si="57"/>
        <v>4Q</v>
      </c>
      <c r="C742" s="280">
        <f t="shared" si="61"/>
        <v>11</v>
      </c>
      <c r="D742" s="280" t="str">
        <f t="shared" si="58"/>
        <v>16</v>
      </c>
      <c r="E742">
        <f t="shared" si="59"/>
        <v>2016</v>
      </c>
      <c r="F742" s="280" t="str">
        <f t="shared" si="60"/>
        <v>4Q16</v>
      </c>
      <c r="G742" s="281">
        <v>42675</v>
      </c>
      <c r="H742" s="280">
        <v>3.2366999999999999</v>
      </c>
    </row>
    <row r="743" spans="2:8">
      <c r="B743" s="280" t="str">
        <f t="shared" si="57"/>
        <v>4Q</v>
      </c>
      <c r="C743" s="280">
        <f t="shared" si="61"/>
        <v>11</v>
      </c>
      <c r="D743" s="280" t="str">
        <f t="shared" si="58"/>
        <v>16</v>
      </c>
      <c r="E743">
        <f t="shared" si="59"/>
        <v>2016</v>
      </c>
      <c r="F743" s="280" t="str">
        <f t="shared" si="60"/>
        <v>4Q16</v>
      </c>
      <c r="G743" s="281">
        <v>42676</v>
      </c>
      <c r="H743" s="280">
        <v>3.2359</v>
      </c>
    </row>
    <row r="744" spans="2:8">
      <c r="B744" s="280" t="str">
        <f t="shared" si="57"/>
        <v>4Q</v>
      </c>
      <c r="C744" s="280">
        <f t="shared" si="61"/>
        <v>11</v>
      </c>
      <c r="D744" s="280" t="str">
        <f t="shared" si="58"/>
        <v>16</v>
      </c>
      <c r="E744">
        <f t="shared" si="59"/>
        <v>2016</v>
      </c>
      <c r="F744" s="280" t="str">
        <f t="shared" si="60"/>
        <v>4Q16</v>
      </c>
      <c r="G744" s="281">
        <v>42677</v>
      </c>
      <c r="H744" s="280">
        <v>3.2425000000000002</v>
      </c>
    </row>
    <row r="745" spans="2:8">
      <c r="B745" s="280" t="str">
        <f t="shared" si="57"/>
        <v>4Q</v>
      </c>
      <c r="C745" s="280">
        <f t="shared" si="61"/>
        <v>11</v>
      </c>
      <c r="D745" s="280" t="str">
        <f t="shared" si="58"/>
        <v>16</v>
      </c>
      <c r="E745">
        <f t="shared" si="59"/>
        <v>2016</v>
      </c>
      <c r="F745" s="280" t="str">
        <f t="shared" si="60"/>
        <v>4Q16</v>
      </c>
      <c r="G745" s="281">
        <v>42678</v>
      </c>
      <c r="H745" s="280">
        <v>3.2336999999999998</v>
      </c>
    </row>
    <row r="746" spans="2:8">
      <c r="B746" s="280" t="str">
        <f t="shared" si="57"/>
        <v>4Q</v>
      </c>
      <c r="C746" s="280">
        <f t="shared" si="61"/>
        <v>11</v>
      </c>
      <c r="D746" s="280" t="str">
        <f t="shared" si="58"/>
        <v>16</v>
      </c>
      <c r="E746">
        <f t="shared" si="59"/>
        <v>2016</v>
      </c>
      <c r="F746" s="280" t="str">
        <f t="shared" si="60"/>
        <v>4Q16</v>
      </c>
      <c r="G746" s="281">
        <v>42681</v>
      </c>
      <c r="H746" s="280">
        <v>3.202</v>
      </c>
    </row>
    <row r="747" spans="2:8">
      <c r="B747" s="280" t="str">
        <f t="shared" si="57"/>
        <v>4Q</v>
      </c>
      <c r="C747" s="280">
        <f t="shared" si="61"/>
        <v>11</v>
      </c>
      <c r="D747" s="280" t="str">
        <f t="shared" si="58"/>
        <v>16</v>
      </c>
      <c r="E747">
        <f t="shared" si="59"/>
        <v>2016</v>
      </c>
      <c r="F747" s="280" t="str">
        <f t="shared" si="60"/>
        <v>4Q16</v>
      </c>
      <c r="G747" s="281">
        <v>42682</v>
      </c>
      <c r="H747" s="280">
        <v>3.1695000000000002</v>
      </c>
    </row>
    <row r="748" spans="2:8">
      <c r="B748" s="280" t="str">
        <f t="shared" si="57"/>
        <v>4Q</v>
      </c>
      <c r="C748" s="280">
        <f t="shared" si="61"/>
        <v>11</v>
      </c>
      <c r="D748" s="280" t="str">
        <f t="shared" si="58"/>
        <v>16</v>
      </c>
      <c r="E748">
        <f t="shared" si="59"/>
        <v>2016</v>
      </c>
      <c r="F748" s="280" t="str">
        <f t="shared" si="60"/>
        <v>4Q16</v>
      </c>
      <c r="G748" s="281">
        <v>42683</v>
      </c>
      <c r="H748" s="280">
        <v>3.2172000000000001</v>
      </c>
    </row>
    <row r="749" spans="2:8">
      <c r="B749" s="280" t="str">
        <f t="shared" si="57"/>
        <v>4Q</v>
      </c>
      <c r="C749" s="280">
        <f t="shared" si="61"/>
        <v>11</v>
      </c>
      <c r="D749" s="280" t="str">
        <f t="shared" si="58"/>
        <v>16</v>
      </c>
      <c r="E749">
        <f t="shared" si="59"/>
        <v>2016</v>
      </c>
      <c r="F749" s="280" t="str">
        <f t="shared" si="60"/>
        <v>4Q16</v>
      </c>
      <c r="G749" s="281">
        <v>42684</v>
      </c>
      <c r="H749" s="280">
        <v>3.3864000000000001</v>
      </c>
    </row>
    <row r="750" spans="2:8">
      <c r="B750" s="280" t="str">
        <f t="shared" si="57"/>
        <v>4Q</v>
      </c>
      <c r="C750" s="280">
        <f t="shared" si="61"/>
        <v>11</v>
      </c>
      <c r="D750" s="280" t="str">
        <f t="shared" si="58"/>
        <v>16</v>
      </c>
      <c r="E750">
        <f t="shared" si="59"/>
        <v>2016</v>
      </c>
      <c r="F750" s="280" t="str">
        <f t="shared" si="60"/>
        <v>4Q16</v>
      </c>
      <c r="G750" s="281">
        <v>42685</v>
      </c>
      <c r="H750" s="280">
        <v>3.3915000000000002</v>
      </c>
    </row>
    <row r="751" spans="2:8">
      <c r="B751" s="280" t="str">
        <f t="shared" si="57"/>
        <v>4Q</v>
      </c>
      <c r="C751" s="280">
        <f t="shared" si="61"/>
        <v>11</v>
      </c>
      <c r="D751" s="280" t="str">
        <f t="shared" si="58"/>
        <v>16</v>
      </c>
      <c r="E751">
        <f t="shared" si="59"/>
        <v>2016</v>
      </c>
      <c r="F751" s="280" t="str">
        <f t="shared" si="60"/>
        <v>4Q16</v>
      </c>
      <c r="G751" s="281">
        <v>42688</v>
      </c>
      <c r="H751" s="280">
        <v>3.4331</v>
      </c>
    </row>
    <row r="752" spans="2:8">
      <c r="B752" s="280" t="str">
        <f t="shared" si="57"/>
        <v>4Q</v>
      </c>
      <c r="C752" s="280">
        <f t="shared" si="61"/>
        <v>11</v>
      </c>
      <c r="D752" s="280" t="str">
        <f t="shared" si="58"/>
        <v>16</v>
      </c>
      <c r="E752">
        <f t="shared" si="59"/>
        <v>2016</v>
      </c>
      <c r="F752" s="280" t="str">
        <f t="shared" si="60"/>
        <v>4Q16</v>
      </c>
      <c r="G752" s="281">
        <v>42689</v>
      </c>
      <c r="H752" s="280">
        <v>3.4403999999999999</v>
      </c>
    </row>
    <row r="753" spans="2:8">
      <c r="B753" s="280" t="str">
        <f t="shared" si="57"/>
        <v>4Q</v>
      </c>
      <c r="C753" s="280">
        <f t="shared" si="61"/>
        <v>11</v>
      </c>
      <c r="D753" s="280" t="str">
        <f t="shared" si="58"/>
        <v>16</v>
      </c>
      <c r="E753">
        <f t="shared" si="59"/>
        <v>2016</v>
      </c>
      <c r="F753" s="280" t="str">
        <f t="shared" si="60"/>
        <v>4Q16</v>
      </c>
      <c r="G753" s="281">
        <v>42690</v>
      </c>
      <c r="H753" s="280">
        <v>3.42</v>
      </c>
    </row>
    <row r="754" spans="2:8">
      <c r="B754" s="280" t="str">
        <f t="shared" si="57"/>
        <v>4Q</v>
      </c>
      <c r="C754" s="280">
        <f t="shared" si="61"/>
        <v>11</v>
      </c>
      <c r="D754" s="280" t="str">
        <f t="shared" si="58"/>
        <v>16</v>
      </c>
      <c r="E754">
        <f t="shared" si="59"/>
        <v>2016</v>
      </c>
      <c r="F754" s="280" t="str">
        <f t="shared" si="60"/>
        <v>4Q16</v>
      </c>
      <c r="G754" s="281">
        <v>42691</v>
      </c>
      <c r="H754" s="280">
        <v>3.4192999999999998</v>
      </c>
    </row>
    <row r="755" spans="2:8">
      <c r="B755" s="280" t="str">
        <f t="shared" si="57"/>
        <v>4Q</v>
      </c>
      <c r="C755" s="280">
        <f t="shared" si="61"/>
        <v>11</v>
      </c>
      <c r="D755" s="280" t="str">
        <f t="shared" si="58"/>
        <v>16</v>
      </c>
      <c r="E755">
        <f t="shared" si="59"/>
        <v>2016</v>
      </c>
      <c r="F755" s="280" t="str">
        <f t="shared" si="60"/>
        <v>4Q16</v>
      </c>
      <c r="G755" s="281">
        <v>42692</v>
      </c>
      <c r="H755" s="280">
        <v>3.3835000000000002</v>
      </c>
    </row>
    <row r="756" spans="2:8">
      <c r="B756" s="280" t="str">
        <f t="shared" si="57"/>
        <v>4Q</v>
      </c>
      <c r="C756" s="280">
        <f t="shared" si="61"/>
        <v>11</v>
      </c>
      <c r="D756" s="280" t="str">
        <f t="shared" si="58"/>
        <v>16</v>
      </c>
      <c r="E756">
        <f t="shared" si="59"/>
        <v>2016</v>
      </c>
      <c r="F756" s="280" t="str">
        <f t="shared" si="60"/>
        <v>4Q16</v>
      </c>
      <c r="G756" s="281">
        <v>42695</v>
      </c>
      <c r="H756" s="280">
        <v>3.3525</v>
      </c>
    </row>
    <row r="757" spans="2:8">
      <c r="B757" s="280" t="str">
        <f t="shared" si="57"/>
        <v>4Q</v>
      </c>
      <c r="C757" s="280">
        <f t="shared" si="61"/>
        <v>11</v>
      </c>
      <c r="D757" s="280" t="str">
        <f t="shared" si="58"/>
        <v>16</v>
      </c>
      <c r="E757">
        <f t="shared" si="59"/>
        <v>2016</v>
      </c>
      <c r="F757" s="280" t="str">
        <f t="shared" si="60"/>
        <v>4Q16</v>
      </c>
      <c r="G757" s="281">
        <v>42696</v>
      </c>
      <c r="H757" s="280">
        <v>3.355</v>
      </c>
    </row>
    <row r="758" spans="2:8">
      <c r="B758" s="280" t="str">
        <f t="shared" si="57"/>
        <v>4Q</v>
      </c>
      <c r="C758" s="280">
        <f t="shared" si="61"/>
        <v>11</v>
      </c>
      <c r="D758" s="280" t="str">
        <f t="shared" si="58"/>
        <v>16</v>
      </c>
      <c r="E758">
        <f t="shared" si="59"/>
        <v>2016</v>
      </c>
      <c r="F758" s="280" t="str">
        <f t="shared" si="60"/>
        <v>4Q16</v>
      </c>
      <c r="G758" s="281">
        <v>42697</v>
      </c>
      <c r="H758" s="280">
        <v>3.3944999999999999</v>
      </c>
    </row>
    <row r="759" spans="2:8">
      <c r="B759" s="280" t="str">
        <f t="shared" si="57"/>
        <v>4Q</v>
      </c>
      <c r="C759" s="280">
        <f t="shared" si="61"/>
        <v>11</v>
      </c>
      <c r="D759" s="280" t="str">
        <f t="shared" si="58"/>
        <v>16</v>
      </c>
      <c r="E759">
        <f t="shared" si="59"/>
        <v>2016</v>
      </c>
      <c r="F759" s="280" t="str">
        <f t="shared" si="60"/>
        <v>4Q16</v>
      </c>
      <c r="G759" s="281">
        <v>42698</v>
      </c>
      <c r="H759" s="280">
        <v>3.3915000000000002</v>
      </c>
    </row>
    <row r="760" spans="2:8">
      <c r="B760" s="280" t="str">
        <f t="shared" si="57"/>
        <v>4Q</v>
      </c>
      <c r="C760" s="280">
        <f t="shared" si="61"/>
        <v>11</v>
      </c>
      <c r="D760" s="280" t="str">
        <f t="shared" si="58"/>
        <v>16</v>
      </c>
      <c r="E760">
        <f t="shared" si="59"/>
        <v>2016</v>
      </c>
      <c r="F760" s="280" t="str">
        <f t="shared" si="60"/>
        <v>4Q16</v>
      </c>
      <c r="G760" s="281">
        <v>42699</v>
      </c>
      <c r="H760" s="280">
        <v>3.4222999999999999</v>
      </c>
    </row>
    <row r="761" spans="2:8">
      <c r="B761" s="280" t="str">
        <f t="shared" si="57"/>
        <v>4Q</v>
      </c>
      <c r="C761" s="280">
        <f t="shared" si="61"/>
        <v>11</v>
      </c>
      <c r="D761" s="280" t="str">
        <f t="shared" si="58"/>
        <v>16</v>
      </c>
      <c r="E761">
        <f t="shared" si="59"/>
        <v>2016</v>
      </c>
      <c r="F761" s="280" t="str">
        <f t="shared" si="60"/>
        <v>4Q16</v>
      </c>
      <c r="G761" s="281">
        <v>42702</v>
      </c>
      <c r="H761" s="280">
        <v>3.3858999999999999</v>
      </c>
    </row>
    <row r="762" spans="2:8">
      <c r="B762" s="280" t="str">
        <f t="shared" si="57"/>
        <v>4Q</v>
      </c>
      <c r="C762" s="280">
        <f t="shared" si="61"/>
        <v>11</v>
      </c>
      <c r="D762" s="280" t="str">
        <f t="shared" si="58"/>
        <v>16</v>
      </c>
      <c r="E762">
        <f t="shared" si="59"/>
        <v>2016</v>
      </c>
      <c r="F762" s="280" t="str">
        <f t="shared" si="60"/>
        <v>4Q16</v>
      </c>
      <c r="G762" s="281">
        <v>42703</v>
      </c>
      <c r="H762" s="280">
        <v>3.399</v>
      </c>
    </row>
    <row r="763" spans="2:8">
      <c r="B763" s="280" t="str">
        <f t="shared" si="57"/>
        <v>4Q</v>
      </c>
      <c r="C763" s="280">
        <f t="shared" si="61"/>
        <v>11</v>
      </c>
      <c r="D763" s="280" t="str">
        <f t="shared" si="58"/>
        <v>16</v>
      </c>
      <c r="E763">
        <f t="shared" si="59"/>
        <v>2016</v>
      </c>
      <c r="F763" s="280" t="str">
        <f t="shared" si="60"/>
        <v>4Q16</v>
      </c>
      <c r="G763" s="281">
        <v>42704</v>
      </c>
      <c r="H763" s="280">
        <v>3.3841999999999999</v>
      </c>
    </row>
    <row r="764" spans="2:8">
      <c r="B764" s="280" t="str">
        <f t="shared" si="57"/>
        <v>4Q</v>
      </c>
      <c r="C764" s="280">
        <f t="shared" si="61"/>
        <v>12</v>
      </c>
      <c r="D764" s="280" t="str">
        <f t="shared" si="58"/>
        <v>16</v>
      </c>
      <c r="E764">
        <f t="shared" si="59"/>
        <v>2016</v>
      </c>
      <c r="F764" s="280" t="str">
        <f t="shared" si="60"/>
        <v>4Q16</v>
      </c>
      <c r="G764" s="281">
        <v>42705</v>
      </c>
      <c r="H764" s="280">
        <v>3.4718</v>
      </c>
    </row>
    <row r="765" spans="2:8">
      <c r="B765" s="280" t="str">
        <f t="shared" si="57"/>
        <v>4Q</v>
      </c>
      <c r="C765" s="280">
        <f t="shared" si="61"/>
        <v>12</v>
      </c>
      <c r="D765" s="280" t="str">
        <f t="shared" si="58"/>
        <v>16</v>
      </c>
      <c r="E765">
        <f t="shared" si="59"/>
        <v>2016</v>
      </c>
      <c r="F765" s="280" t="str">
        <f t="shared" si="60"/>
        <v>4Q16</v>
      </c>
      <c r="G765" s="281">
        <v>42706</v>
      </c>
      <c r="H765" s="280">
        <v>3.4754999999999998</v>
      </c>
    </row>
    <row r="766" spans="2:8">
      <c r="B766" s="280" t="str">
        <f t="shared" si="57"/>
        <v>4Q</v>
      </c>
      <c r="C766" s="280">
        <f t="shared" si="61"/>
        <v>12</v>
      </c>
      <c r="D766" s="280" t="str">
        <f t="shared" si="58"/>
        <v>16</v>
      </c>
      <c r="E766">
        <f t="shared" si="59"/>
        <v>2016</v>
      </c>
      <c r="F766" s="280" t="str">
        <f t="shared" si="60"/>
        <v>4Q16</v>
      </c>
      <c r="G766" s="281">
        <v>42709</v>
      </c>
      <c r="H766" s="280">
        <v>3.4215</v>
      </c>
    </row>
    <row r="767" spans="2:8">
      <c r="B767" s="280" t="str">
        <f t="shared" si="57"/>
        <v>4Q</v>
      </c>
      <c r="C767" s="280">
        <f t="shared" si="61"/>
        <v>12</v>
      </c>
      <c r="D767" s="280" t="str">
        <f t="shared" si="58"/>
        <v>16</v>
      </c>
      <c r="E767">
        <f t="shared" si="59"/>
        <v>2016</v>
      </c>
      <c r="F767" s="280" t="str">
        <f t="shared" si="60"/>
        <v>4Q16</v>
      </c>
      <c r="G767" s="281">
        <v>42710</v>
      </c>
      <c r="H767" s="280">
        <v>3.4079999999999999</v>
      </c>
    </row>
    <row r="768" spans="2:8">
      <c r="B768" s="280" t="str">
        <f t="shared" si="57"/>
        <v>4Q</v>
      </c>
      <c r="C768" s="280">
        <f t="shared" si="61"/>
        <v>12</v>
      </c>
      <c r="D768" s="280" t="str">
        <f t="shared" si="58"/>
        <v>16</v>
      </c>
      <c r="E768">
        <f t="shared" si="59"/>
        <v>2016</v>
      </c>
      <c r="F768" s="280" t="str">
        <f t="shared" si="60"/>
        <v>4Q16</v>
      </c>
      <c r="G768" s="281">
        <v>42711</v>
      </c>
      <c r="H768" s="280">
        <v>3.383</v>
      </c>
    </row>
    <row r="769" spans="2:8">
      <c r="B769" s="280" t="str">
        <f t="shared" si="57"/>
        <v>4Q</v>
      </c>
      <c r="C769" s="280">
        <f t="shared" si="61"/>
        <v>12</v>
      </c>
      <c r="D769" s="280" t="str">
        <f t="shared" si="58"/>
        <v>16</v>
      </c>
      <c r="E769">
        <f t="shared" si="59"/>
        <v>2016</v>
      </c>
      <c r="F769" s="280" t="str">
        <f t="shared" si="60"/>
        <v>4Q16</v>
      </c>
      <c r="G769" s="281">
        <v>42712</v>
      </c>
      <c r="H769" s="280">
        <v>3.3755000000000002</v>
      </c>
    </row>
    <row r="770" spans="2:8">
      <c r="B770" s="280" t="str">
        <f t="shared" si="57"/>
        <v>4Q</v>
      </c>
      <c r="C770" s="280">
        <f t="shared" si="61"/>
        <v>12</v>
      </c>
      <c r="D770" s="280" t="str">
        <f t="shared" si="58"/>
        <v>16</v>
      </c>
      <c r="E770">
        <f t="shared" si="59"/>
        <v>2016</v>
      </c>
      <c r="F770" s="280" t="str">
        <f t="shared" si="60"/>
        <v>4Q16</v>
      </c>
      <c r="G770" s="281">
        <v>42713</v>
      </c>
      <c r="H770" s="280">
        <v>3.3784999999999998</v>
      </c>
    </row>
    <row r="771" spans="2:8">
      <c r="B771" s="280" t="str">
        <f t="shared" ref="B771:B834" si="62">VLOOKUP(C771,$N$3:$O$14,2,0)</f>
        <v>4Q</v>
      </c>
      <c r="C771" s="280">
        <f t="shared" si="61"/>
        <v>12</v>
      </c>
      <c r="D771" s="280" t="str">
        <f t="shared" ref="D771:D834" si="63">RIGHT(E771,2)</f>
        <v>16</v>
      </c>
      <c r="E771">
        <f t="shared" ref="E771:E834" si="64">YEAR(G771)</f>
        <v>2016</v>
      </c>
      <c r="F771" s="280" t="str">
        <f t="shared" ref="F771:F834" si="65">+B771&amp;D771</f>
        <v>4Q16</v>
      </c>
      <c r="G771" s="281">
        <v>42716</v>
      </c>
      <c r="H771" s="280">
        <v>3.3388</v>
      </c>
    </row>
    <row r="772" spans="2:8">
      <c r="B772" s="280" t="str">
        <f t="shared" si="62"/>
        <v>4Q</v>
      </c>
      <c r="C772" s="280">
        <f t="shared" ref="C772:C835" si="66">MONTH(G772)</f>
        <v>12</v>
      </c>
      <c r="D772" s="280" t="str">
        <f t="shared" si="63"/>
        <v>16</v>
      </c>
      <c r="E772">
        <f t="shared" si="64"/>
        <v>2016</v>
      </c>
      <c r="F772" s="280" t="str">
        <f t="shared" si="65"/>
        <v>4Q16</v>
      </c>
      <c r="G772" s="281">
        <v>42717</v>
      </c>
      <c r="H772" s="280">
        <v>3.3355000000000001</v>
      </c>
    </row>
    <row r="773" spans="2:8">
      <c r="B773" s="280" t="str">
        <f t="shared" si="62"/>
        <v>4Q</v>
      </c>
      <c r="C773" s="280">
        <f t="shared" si="66"/>
        <v>12</v>
      </c>
      <c r="D773" s="280" t="str">
        <f t="shared" si="63"/>
        <v>16</v>
      </c>
      <c r="E773">
        <f t="shared" si="64"/>
        <v>2016</v>
      </c>
      <c r="F773" s="280" t="str">
        <f t="shared" si="65"/>
        <v>4Q16</v>
      </c>
      <c r="G773" s="281">
        <v>42718</v>
      </c>
      <c r="H773" s="280">
        <v>3.3704999999999998</v>
      </c>
    </row>
    <row r="774" spans="2:8">
      <c r="B774" s="280" t="str">
        <f t="shared" si="62"/>
        <v>4Q</v>
      </c>
      <c r="C774" s="280">
        <f t="shared" si="66"/>
        <v>12</v>
      </c>
      <c r="D774" s="280" t="str">
        <f t="shared" si="63"/>
        <v>16</v>
      </c>
      <c r="E774">
        <f t="shared" si="64"/>
        <v>2016</v>
      </c>
      <c r="F774" s="280" t="str">
        <f t="shared" si="65"/>
        <v>4Q16</v>
      </c>
      <c r="G774" s="281">
        <v>42719</v>
      </c>
      <c r="H774" s="280">
        <v>3.3694999999999999</v>
      </c>
    </row>
    <row r="775" spans="2:8">
      <c r="B775" s="280" t="str">
        <f t="shared" si="62"/>
        <v>4Q</v>
      </c>
      <c r="C775" s="280">
        <f t="shared" si="66"/>
        <v>12</v>
      </c>
      <c r="D775" s="280" t="str">
        <f t="shared" si="63"/>
        <v>16</v>
      </c>
      <c r="E775">
        <f t="shared" si="64"/>
        <v>2016</v>
      </c>
      <c r="F775" s="280" t="str">
        <f t="shared" si="65"/>
        <v>4Q16</v>
      </c>
      <c r="G775" s="281">
        <v>42720</v>
      </c>
      <c r="H775" s="280">
        <v>3.3919999999999999</v>
      </c>
    </row>
    <row r="776" spans="2:8">
      <c r="B776" s="280" t="str">
        <f t="shared" si="62"/>
        <v>4Q</v>
      </c>
      <c r="C776" s="280">
        <f t="shared" si="66"/>
        <v>12</v>
      </c>
      <c r="D776" s="280" t="str">
        <f t="shared" si="63"/>
        <v>16</v>
      </c>
      <c r="E776">
        <f t="shared" si="64"/>
        <v>2016</v>
      </c>
      <c r="F776" s="280" t="str">
        <f t="shared" si="65"/>
        <v>4Q16</v>
      </c>
      <c r="G776" s="281">
        <v>42723</v>
      </c>
      <c r="H776" s="280">
        <v>3.3650000000000002</v>
      </c>
    </row>
    <row r="777" spans="2:8">
      <c r="B777" s="280" t="str">
        <f t="shared" si="62"/>
        <v>4Q</v>
      </c>
      <c r="C777" s="280">
        <f t="shared" si="66"/>
        <v>12</v>
      </c>
      <c r="D777" s="280" t="str">
        <f t="shared" si="63"/>
        <v>16</v>
      </c>
      <c r="E777">
        <f t="shared" si="64"/>
        <v>2016</v>
      </c>
      <c r="F777" s="280" t="str">
        <f t="shared" si="65"/>
        <v>4Q16</v>
      </c>
      <c r="G777" s="281">
        <v>42724</v>
      </c>
      <c r="H777" s="280">
        <v>3.3546999999999998</v>
      </c>
    </row>
    <row r="778" spans="2:8">
      <c r="B778" s="280" t="str">
        <f t="shared" si="62"/>
        <v>4Q</v>
      </c>
      <c r="C778" s="280">
        <f t="shared" si="66"/>
        <v>12</v>
      </c>
      <c r="D778" s="280" t="str">
        <f t="shared" si="63"/>
        <v>16</v>
      </c>
      <c r="E778">
        <f t="shared" si="64"/>
        <v>2016</v>
      </c>
      <c r="F778" s="280" t="str">
        <f t="shared" si="65"/>
        <v>4Q16</v>
      </c>
      <c r="G778" s="281">
        <v>42725</v>
      </c>
      <c r="H778" s="280">
        <v>3.327</v>
      </c>
    </row>
    <row r="779" spans="2:8">
      <c r="B779" s="280" t="str">
        <f t="shared" si="62"/>
        <v>4Q</v>
      </c>
      <c r="C779" s="280">
        <f t="shared" si="66"/>
        <v>12</v>
      </c>
      <c r="D779" s="280" t="str">
        <f t="shared" si="63"/>
        <v>16</v>
      </c>
      <c r="E779">
        <f t="shared" si="64"/>
        <v>2016</v>
      </c>
      <c r="F779" s="280" t="str">
        <f t="shared" si="65"/>
        <v>4Q16</v>
      </c>
      <c r="G779" s="281">
        <v>42726</v>
      </c>
      <c r="H779" s="280">
        <v>3.2875000000000001</v>
      </c>
    </row>
    <row r="780" spans="2:8">
      <c r="B780" s="280" t="str">
        <f t="shared" si="62"/>
        <v>4Q</v>
      </c>
      <c r="C780" s="280">
        <f t="shared" si="66"/>
        <v>12</v>
      </c>
      <c r="D780" s="280" t="str">
        <f t="shared" si="63"/>
        <v>16</v>
      </c>
      <c r="E780">
        <f t="shared" si="64"/>
        <v>2016</v>
      </c>
      <c r="F780" s="280" t="str">
        <f t="shared" si="65"/>
        <v>4Q16</v>
      </c>
      <c r="G780" s="281">
        <v>42727</v>
      </c>
      <c r="H780" s="280">
        <v>3.2709999999999999</v>
      </c>
    </row>
    <row r="781" spans="2:8">
      <c r="B781" s="280" t="str">
        <f t="shared" si="62"/>
        <v>4Q</v>
      </c>
      <c r="C781" s="280">
        <f t="shared" si="66"/>
        <v>12</v>
      </c>
      <c r="D781" s="280" t="str">
        <f t="shared" si="63"/>
        <v>16</v>
      </c>
      <c r="E781">
        <f t="shared" si="64"/>
        <v>2016</v>
      </c>
      <c r="F781" s="280" t="str">
        <f t="shared" si="65"/>
        <v>4Q16</v>
      </c>
      <c r="G781" s="281">
        <v>42730</v>
      </c>
      <c r="H781" s="280">
        <v>3.2770000000000001</v>
      </c>
    </row>
    <row r="782" spans="2:8">
      <c r="B782" s="280" t="str">
        <f t="shared" si="62"/>
        <v>4Q</v>
      </c>
      <c r="C782" s="280">
        <f t="shared" si="66"/>
        <v>12</v>
      </c>
      <c r="D782" s="280" t="str">
        <f t="shared" si="63"/>
        <v>16</v>
      </c>
      <c r="E782">
        <f t="shared" si="64"/>
        <v>2016</v>
      </c>
      <c r="F782" s="280" t="str">
        <f t="shared" si="65"/>
        <v>4Q16</v>
      </c>
      <c r="G782" s="281">
        <v>42731</v>
      </c>
      <c r="H782" s="280">
        <v>3.2711999999999999</v>
      </c>
    </row>
    <row r="783" spans="2:8">
      <c r="B783" s="280" t="str">
        <f t="shared" si="62"/>
        <v>4Q</v>
      </c>
      <c r="C783" s="280">
        <f t="shared" si="66"/>
        <v>12</v>
      </c>
      <c r="D783" s="280" t="str">
        <f t="shared" si="63"/>
        <v>16</v>
      </c>
      <c r="E783">
        <f t="shared" si="64"/>
        <v>2016</v>
      </c>
      <c r="F783" s="280" t="str">
        <f t="shared" si="65"/>
        <v>4Q16</v>
      </c>
      <c r="G783" s="281">
        <v>42732</v>
      </c>
      <c r="H783" s="280">
        <v>3.2845</v>
      </c>
    </row>
    <row r="784" spans="2:8">
      <c r="B784" s="280" t="str">
        <f t="shared" si="62"/>
        <v>4Q</v>
      </c>
      <c r="C784" s="280">
        <f t="shared" si="66"/>
        <v>12</v>
      </c>
      <c r="D784" s="280" t="str">
        <f t="shared" si="63"/>
        <v>16</v>
      </c>
      <c r="E784">
        <f t="shared" si="64"/>
        <v>2016</v>
      </c>
      <c r="F784" s="280" t="str">
        <f t="shared" si="65"/>
        <v>4Q16</v>
      </c>
      <c r="G784" s="281">
        <v>42733</v>
      </c>
      <c r="H784" s="280">
        <v>3.2547000000000001</v>
      </c>
    </row>
    <row r="785" spans="2:8">
      <c r="B785" s="280" t="str">
        <f t="shared" si="62"/>
        <v>4Q</v>
      </c>
      <c r="C785" s="280">
        <f t="shared" si="66"/>
        <v>12</v>
      </c>
      <c r="D785" s="280" t="str">
        <f t="shared" si="63"/>
        <v>16</v>
      </c>
      <c r="E785">
        <f t="shared" si="64"/>
        <v>2016</v>
      </c>
      <c r="F785" s="280" t="str">
        <f t="shared" si="65"/>
        <v>4Q16</v>
      </c>
      <c r="G785" s="281">
        <v>42734</v>
      </c>
      <c r="H785" s="280">
        <v>3.2547000000000001</v>
      </c>
    </row>
    <row r="786" spans="2:8">
      <c r="B786" s="280" t="str">
        <f t="shared" si="62"/>
        <v>1Q</v>
      </c>
      <c r="C786" s="280">
        <f t="shared" si="66"/>
        <v>1</v>
      </c>
      <c r="D786" s="280" t="str">
        <f t="shared" si="63"/>
        <v>17</v>
      </c>
      <c r="E786">
        <f t="shared" si="64"/>
        <v>2017</v>
      </c>
      <c r="F786" s="280" t="str">
        <f t="shared" si="65"/>
        <v>1Q17</v>
      </c>
      <c r="G786" s="281">
        <v>42737</v>
      </c>
      <c r="H786" s="280">
        <v>3.2856999999999998</v>
      </c>
    </row>
    <row r="787" spans="2:8">
      <c r="B787" s="280" t="str">
        <f t="shared" si="62"/>
        <v>1Q</v>
      </c>
      <c r="C787" s="280">
        <f t="shared" si="66"/>
        <v>1</v>
      </c>
      <c r="D787" s="280" t="str">
        <f t="shared" si="63"/>
        <v>17</v>
      </c>
      <c r="E787">
        <f t="shared" si="64"/>
        <v>2017</v>
      </c>
      <c r="F787" s="280" t="str">
        <f t="shared" si="65"/>
        <v>1Q17</v>
      </c>
      <c r="G787" s="281">
        <v>42738</v>
      </c>
      <c r="H787" s="280">
        <v>3.2652000000000001</v>
      </c>
    </row>
    <row r="788" spans="2:8">
      <c r="B788" s="280" t="str">
        <f t="shared" si="62"/>
        <v>1Q</v>
      </c>
      <c r="C788" s="280">
        <f t="shared" si="66"/>
        <v>1</v>
      </c>
      <c r="D788" s="280" t="str">
        <f t="shared" si="63"/>
        <v>17</v>
      </c>
      <c r="E788">
        <f t="shared" si="64"/>
        <v>2017</v>
      </c>
      <c r="F788" s="280" t="str">
        <f t="shared" si="65"/>
        <v>1Q17</v>
      </c>
      <c r="G788" s="281">
        <v>42739</v>
      </c>
      <c r="H788" s="280">
        <v>3.2162999999999999</v>
      </c>
    </row>
    <row r="789" spans="2:8">
      <c r="B789" s="280" t="str">
        <f t="shared" si="62"/>
        <v>1Q</v>
      </c>
      <c r="C789" s="280">
        <f t="shared" si="66"/>
        <v>1</v>
      </c>
      <c r="D789" s="280" t="str">
        <f t="shared" si="63"/>
        <v>17</v>
      </c>
      <c r="E789">
        <f t="shared" si="64"/>
        <v>2017</v>
      </c>
      <c r="F789" s="280" t="str">
        <f t="shared" si="65"/>
        <v>1Q17</v>
      </c>
      <c r="G789" s="281">
        <v>42740</v>
      </c>
      <c r="H789" s="280">
        <v>3.1989999999999998</v>
      </c>
    </row>
    <row r="790" spans="2:8">
      <c r="B790" s="280" t="str">
        <f t="shared" si="62"/>
        <v>1Q</v>
      </c>
      <c r="C790" s="280">
        <f t="shared" si="66"/>
        <v>1</v>
      </c>
      <c r="D790" s="280" t="str">
        <f t="shared" si="63"/>
        <v>17</v>
      </c>
      <c r="E790">
        <f t="shared" si="64"/>
        <v>2017</v>
      </c>
      <c r="F790" s="280" t="str">
        <f t="shared" si="65"/>
        <v>1Q17</v>
      </c>
      <c r="G790" s="281">
        <v>42741</v>
      </c>
      <c r="H790" s="280">
        <v>3.2241</v>
      </c>
    </row>
    <row r="791" spans="2:8">
      <c r="B791" s="280" t="str">
        <f t="shared" si="62"/>
        <v>1Q</v>
      </c>
      <c r="C791" s="280">
        <f t="shared" si="66"/>
        <v>1</v>
      </c>
      <c r="D791" s="280" t="str">
        <f t="shared" si="63"/>
        <v>17</v>
      </c>
      <c r="E791">
        <f t="shared" si="64"/>
        <v>2017</v>
      </c>
      <c r="F791" s="280" t="str">
        <f t="shared" si="65"/>
        <v>1Q17</v>
      </c>
      <c r="G791" s="281">
        <v>42744</v>
      </c>
      <c r="H791" s="280">
        <v>3.1968999999999999</v>
      </c>
    </row>
    <row r="792" spans="2:8">
      <c r="B792" s="280" t="str">
        <f t="shared" si="62"/>
        <v>1Q</v>
      </c>
      <c r="C792" s="280">
        <f t="shared" si="66"/>
        <v>1</v>
      </c>
      <c r="D792" s="280" t="str">
        <f t="shared" si="63"/>
        <v>17</v>
      </c>
      <c r="E792">
        <f t="shared" si="64"/>
        <v>2017</v>
      </c>
      <c r="F792" s="280" t="str">
        <f t="shared" si="65"/>
        <v>1Q17</v>
      </c>
      <c r="G792" s="281">
        <v>42745</v>
      </c>
      <c r="H792" s="280">
        <v>3.1960999999999999</v>
      </c>
    </row>
    <row r="793" spans="2:8">
      <c r="B793" s="280" t="str">
        <f t="shared" si="62"/>
        <v>1Q</v>
      </c>
      <c r="C793" s="280">
        <f t="shared" si="66"/>
        <v>1</v>
      </c>
      <c r="D793" s="280" t="str">
        <f t="shared" si="63"/>
        <v>17</v>
      </c>
      <c r="E793">
        <f t="shared" si="64"/>
        <v>2017</v>
      </c>
      <c r="F793" s="280" t="str">
        <f t="shared" si="65"/>
        <v>1Q17</v>
      </c>
      <c r="G793" s="281">
        <v>42746</v>
      </c>
      <c r="H793" s="280">
        <v>3.1974999999999998</v>
      </c>
    </row>
    <row r="794" spans="2:8">
      <c r="B794" s="280" t="str">
        <f t="shared" si="62"/>
        <v>1Q</v>
      </c>
      <c r="C794" s="280">
        <f t="shared" si="66"/>
        <v>1</v>
      </c>
      <c r="D794" s="280" t="str">
        <f t="shared" si="63"/>
        <v>17</v>
      </c>
      <c r="E794">
        <f t="shared" si="64"/>
        <v>2017</v>
      </c>
      <c r="F794" s="280" t="str">
        <f t="shared" si="65"/>
        <v>1Q17</v>
      </c>
      <c r="G794" s="281">
        <v>42747</v>
      </c>
      <c r="H794" s="280">
        <v>3.1880999999999999</v>
      </c>
    </row>
    <row r="795" spans="2:8">
      <c r="B795" s="280" t="str">
        <f t="shared" si="62"/>
        <v>1Q</v>
      </c>
      <c r="C795" s="280">
        <f t="shared" si="66"/>
        <v>1</v>
      </c>
      <c r="D795" s="280" t="str">
        <f t="shared" si="63"/>
        <v>17</v>
      </c>
      <c r="E795">
        <f t="shared" si="64"/>
        <v>2017</v>
      </c>
      <c r="F795" s="280" t="str">
        <f t="shared" si="65"/>
        <v>1Q17</v>
      </c>
      <c r="G795" s="281">
        <v>42748</v>
      </c>
      <c r="H795" s="280">
        <v>3.2212999999999998</v>
      </c>
    </row>
    <row r="796" spans="2:8">
      <c r="B796" s="280" t="str">
        <f t="shared" si="62"/>
        <v>1Q</v>
      </c>
      <c r="C796" s="280">
        <f t="shared" si="66"/>
        <v>1</v>
      </c>
      <c r="D796" s="280" t="str">
        <f t="shared" si="63"/>
        <v>17</v>
      </c>
      <c r="E796">
        <f t="shared" si="64"/>
        <v>2017</v>
      </c>
      <c r="F796" s="280" t="str">
        <f t="shared" si="65"/>
        <v>1Q17</v>
      </c>
      <c r="G796" s="281">
        <v>42751</v>
      </c>
      <c r="H796" s="280">
        <v>3.2418</v>
      </c>
    </row>
    <row r="797" spans="2:8">
      <c r="B797" s="280" t="str">
        <f t="shared" si="62"/>
        <v>1Q</v>
      </c>
      <c r="C797" s="280">
        <f t="shared" si="66"/>
        <v>1</v>
      </c>
      <c r="D797" s="280" t="str">
        <f t="shared" si="63"/>
        <v>17</v>
      </c>
      <c r="E797">
        <f t="shared" si="64"/>
        <v>2017</v>
      </c>
      <c r="F797" s="280" t="str">
        <f t="shared" si="65"/>
        <v>1Q17</v>
      </c>
      <c r="G797" s="281">
        <v>42752</v>
      </c>
      <c r="H797" s="280">
        <v>3.2115</v>
      </c>
    </row>
    <row r="798" spans="2:8">
      <c r="B798" s="280" t="str">
        <f t="shared" si="62"/>
        <v>1Q</v>
      </c>
      <c r="C798" s="280">
        <f t="shared" si="66"/>
        <v>1</v>
      </c>
      <c r="D798" s="280" t="str">
        <f t="shared" si="63"/>
        <v>17</v>
      </c>
      <c r="E798">
        <f t="shared" si="64"/>
        <v>2017</v>
      </c>
      <c r="F798" s="280" t="str">
        <f t="shared" si="65"/>
        <v>1Q17</v>
      </c>
      <c r="G798" s="281">
        <v>42753</v>
      </c>
      <c r="H798" s="280">
        <v>3.2309000000000001</v>
      </c>
    </row>
    <row r="799" spans="2:8">
      <c r="B799" s="280" t="str">
        <f t="shared" si="62"/>
        <v>1Q</v>
      </c>
      <c r="C799" s="280">
        <f t="shared" si="66"/>
        <v>1</v>
      </c>
      <c r="D799" s="280" t="str">
        <f t="shared" si="63"/>
        <v>17</v>
      </c>
      <c r="E799">
        <f t="shared" si="64"/>
        <v>2017</v>
      </c>
      <c r="F799" s="280" t="str">
        <f t="shared" si="65"/>
        <v>1Q17</v>
      </c>
      <c r="G799" s="281">
        <v>42754</v>
      </c>
      <c r="H799" s="280">
        <v>3.1964999999999999</v>
      </c>
    </row>
    <row r="800" spans="2:8">
      <c r="B800" s="280" t="str">
        <f t="shared" si="62"/>
        <v>1Q</v>
      </c>
      <c r="C800" s="280">
        <f t="shared" si="66"/>
        <v>1</v>
      </c>
      <c r="D800" s="280" t="str">
        <f t="shared" si="63"/>
        <v>17</v>
      </c>
      <c r="E800">
        <f t="shared" si="64"/>
        <v>2017</v>
      </c>
      <c r="F800" s="280" t="str">
        <f t="shared" si="65"/>
        <v>1Q17</v>
      </c>
      <c r="G800" s="281">
        <v>42755</v>
      </c>
      <c r="H800" s="280">
        <v>3.169</v>
      </c>
    </row>
    <row r="801" spans="2:8">
      <c r="B801" s="280" t="str">
        <f t="shared" si="62"/>
        <v>1Q</v>
      </c>
      <c r="C801" s="280">
        <f t="shared" si="66"/>
        <v>1</v>
      </c>
      <c r="D801" s="280" t="str">
        <f t="shared" si="63"/>
        <v>17</v>
      </c>
      <c r="E801">
        <f t="shared" si="64"/>
        <v>2017</v>
      </c>
      <c r="F801" s="280" t="str">
        <f t="shared" si="65"/>
        <v>1Q17</v>
      </c>
      <c r="G801" s="281">
        <v>42758</v>
      </c>
      <c r="H801" s="280">
        <v>3.1633</v>
      </c>
    </row>
    <row r="802" spans="2:8">
      <c r="B802" s="280" t="str">
        <f t="shared" si="62"/>
        <v>1Q</v>
      </c>
      <c r="C802" s="280">
        <f t="shared" si="66"/>
        <v>1</v>
      </c>
      <c r="D802" s="280" t="str">
        <f t="shared" si="63"/>
        <v>17</v>
      </c>
      <c r="E802">
        <f t="shared" si="64"/>
        <v>2017</v>
      </c>
      <c r="F802" s="280" t="str">
        <f t="shared" si="65"/>
        <v>1Q17</v>
      </c>
      <c r="G802" s="281">
        <v>42759</v>
      </c>
      <c r="H802" s="280">
        <v>3.1701999999999999</v>
      </c>
    </row>
    <row r="803" spans="2:8">
      <c r="B803" s="280" t="str">
        <f t="shared" si="62"/>
        <v>1Q</v>
      </c>
      <c r="C803" s="280">
        <f t="shared" si="66"/>
        <v>1</v>
      </c>
      <c r="D803" s="280" t="str">
        <f t="shared" si="63"/>
        <v>17</v>
      </c>
      <c r="E803">
        <f t="shared" si="64"/>
        <v>2017</v>
      </c>
      <c r="F803" s="280" t="str">
        <f t="shared" si="65"/>
        <v>1Q17</v>
      </c>
      <c r="G803" s="281">
        <v>42760</v>
      </c>
      <c r="H803" s="280">
        <v>3.1701999999999999</v>
      </c>
    </row>
    <row r="804" spans="2:8">
      <c r="B804" s="280" t="str">
        <f t="shared" si="62"/>
        <v>1Q</v>
      </c>
      <c r="C804" s="280">
        <f t="shared" si="66"/>
        <v>1</v>
      </c>
      <c r="D804" s="280" t="str">
        <f t="shared" si="63"/>
        <v>17</v>
      </c>
      <c r="E804">
        <f t="shared" si="64"/>
        <v>2017</v>
      </c>
      <c r="F804" s="280" t="str">
        <f t="shared" si="65"/>
        <v>1Q17</v>
      </c>
      <c r="G804" s="281">
        <v>42761</v>
      </c>
      <c r="H804" s="280">
        <v>3.1779999999999999</v>
      </c>
    </row>
    <row r="805" spans="2:8">
      <c r="B805" s="280" t="str">
        <f t="shared" si="62"/>
        <v>1Q</v>
      </c>
      <c r="C805" s="280">
        <f t="shared" si="66"/>
        <v>1</v>
      </c>
      <c r="D805" s="280" t="str">
        <f t="shared" si="63"/>
        <v>17</v>
      </c>
      <c r="E805">
        <f t="shared" si="64"/>
        <v>2017</v>
      </c>
      <c r="F805" s="280" t="str">
        <f t="shared" si="65"/>
        <v>1Q17</v>
      </c>
      <c r="G805" s="281">
        <v>42762</v>
      </c>
      <c r="H805" s="280">
        <v>3.141</v>
      </c>
    </row>
    <row r="806" spans="2:8">
      <c r="B806" s="280" t="str">
        <f t="shared" si="62"/>
        <v>1Q</v>
      </c>
      <c r="C806" s="280">
        <f t="shared" si="66"/>
        <v>1</v>
      </c>
      <c r="D806" s="280" t="str">
        <f t="shared" si="63"/>
        <v>17</v>
      </c>
      <c r="E806">
        <f t="shared" si="64"/>
        <v>2017</v>
      </c>
      <c r="F806" s="280" t="str">
        <f t="shared" si="65"/>
        <v>1Q17</v>
      </c>
      <c r="G806" s="281">
        <v>42765</v>
      </c>
      <c r="H806" s="280">
        <v>3.1269999999999998</v>
      </c>
    </row>
    <row r="807" spans="2:8">
      <c r="B807" s="280" t="str">
        <f t="shared" si="62"/>
        <v>1Q</v>
      </c>
      <c r="C807" s="280">
        <f t="shared" si="66"/>
        <v>1</v>
      </c>
      <c r="D807" s="280" t="str">
        <f t="shared" si="63"/>
        <v>17</v>
      </c>
      <c r="E807">
        <f t="shared" si="64"/>
        <v>2017</v>
      </c>
      <c r="F807" s="280" t="str">
        <f t="shared" si="65"/>
        <v>1Q17</v>
      </c>
      <c r="G807" s="281">
        <v>42766</v>
      </c>
      <c r="H807" s="280">
        <v>3.1509</v>
      </c>
    </row>
    <row r="808" spans="2:8">
      <c r="B808" s="280" t="str">
        <f t="shared" si="62"/>
        <v>1Q</v>
      </c>
      <c r="C808" s="280">
        <f t="shared" si="66"/>
        <v>2</v>
      </c>
      <c r="D808" s="280" t="str">
        <f t="shared" si="63"/>
        <v>17</v>
      </c>
      <c r="E808">
        <f t="shared" si="64"/>
        <v>2017</v>
      </c>
      <c r="F808" s="280" t="str">
        <f t="shared" si="65"/>
        <v>1Q17</v>
      </c>
      <c r="G808" s="281">
        <v>42767</v>
      </c>
      <c r="H808" s="280">
        <v>3.1295000000000002</v>
      </c>
    </row>
    <row r="809" spans="2:8">
      <c r="B809" s="280" t="str">
        <f t="shared" si="62"/>
        <v>1Q</v>
      </c>
      <c r="C809" s="280">
        <f t="shared" si="66"/>
        <v>2</v>
      </c>
      <c r="D809" s="280" t="str">
        <f t="shared" si="63"/>
        <v>17</v>
      </c>
      <c r="E809">
        <f t="shared" si="64"/>
        <v>2017</v>
      </c>
      <c r="F809" s="280" t="str">
        <f t="shared" si="65"/>
        <v>1Q17</v>
      </c>
      <c r="G809" s="281">
        <v>42768</v>
      </c>
      <c r="H809" s="280">
        <v>3.1240000000000001</v>
      </c>
    </row>
    <row r="810" spans="2:8">
      <c r="B810" s="280" t="str">
        <f t="shared" si="62"/>
        <v>1Q</v>
      </c>
      <c r="C810" s="280">
        <f t="shared" si="66"/>
        <v>2</v>
      </c>
      <c r="D810" s="280" t="str">
        <f t="shared" si="63"/>
        <v>17</v>
      </c>
      <c r="E810">
        <f t="shared" si="64"/>
        <v>2017</v>
      </c>
      <c r="F810" s="280" t="str">
        <f t="shared" si="65"/>
        <v>1Q17</v>
      </c>
      <c r="G810" s="281">
        <v>42769</v>
      </c>
      <c r="H810" s="280">
        <v>3.1177000000000001</v>
      </c>
    </row>
    <row r="811" spans="2:8">
      <c r="B811" s="280" t="str">
        <f t="shared" si="62"/>
        <v>1Q</v>
      </c>
      <c r="C811" s="280">
        <f t="shared" si="66"/>
        <v>2</v>
      </c>
      <c r="D811" s="280" t="str">
        <f t="shared" si="63"/>
        <v>17</v>
      </c>
      <c r="E811">
        <f t="shared" si="64"/>
        <v>2017</v>
      </c>
      <c r="F811" s="280" t="str">
        <f t="shared" si="65"/>
        <v>1Q17</v>
      </c>
      <c r="G811" s="281">
        <v>42772</v>
      </c>
      <c r="H811" s="280">
        <v>3.1160000000000001</v>
      </c>
    </row>
    <row r="812" spans="2:8">
      <c r="B812" s="280" t="str">
        <f t="shared" si="62"/>
        <v>1Q</v>
      </c>
      <c r="C812" s="280">
        <f t="shared" si="66"/>
        <v>2</v>
      </c>
      <c r="D812" s="280" t="str">
        <f t="shared" si="63"/>
        <v>17</v>
      </c>
      <c r="E812">
        <f t="shared" si="64"/>
        <v>2017</v>
      </c>
      <c r="F812" s="280" t="str">
        <f t="shared" si="65"/>
        <v>1Q17</v>
      </c>
      <c r="G812" s="281">
        <v>42773</v>
      </c>
      <c r="H812" s="280">
        <v>3.1204999999999998</v>
      </c>
    </row>
    <row r="813" spans="2:8">
      <c r="B813" s="280" t="str">
        <f t="shared" si="62"/>
        <v>1Q</v>
      </c>
      <c r="C813" s="280">
        <f t="shared" si="66"/>
        <v>2</v>
      </c>
      <c r="D813" s="280" t="str">
        <f t="shared" si="63"/>
        <v>17</v>
      </c>
      <c r="E813">
        <f t="shared" si="64"/>
        <v>2017</v>
      </c>
      <c r="F813" s="280" t="str">
        <f t="shared" si="65"/>
        <v>1Q17</v>
      </c>
      <c r="G813" s="281">
        <v>42774</v>
      </c>
      <c r="H813" s="280">
        <v>3.1175000000000002</v>
      </c>
    </row>
    <row r="814" spans="2:8">
      <c r="B814" s="280" t="str">
        <f t="shared" si="62"/>
        <v>1Q</v>
      </c>
      <c r="C814" s="280">
        <f t="shared" si="66"/>
        <v>2</v>
      </c>
      <c r="D814" s="280" t="str">
        <f t="shared" si="63"/>
        <v>17</v>
      </c>
      <c r="E814">
        <f t="shared" si="64"/>
        <v>2017</v>
      </c>
      <c r="F814" s="280" t="str">
        <f t="shared" si="65"/>
        <v>1Q17</v>
      </c>
      <c r="G814" s="281">
        <v>42775</v>
      </c>
      <c r="H814" s="280">
        <v>3.1301000000000001</v>
      </c>
    </row>
    <row r="815" spans="2:8">
      <c r="B815" s="280" t="str">
        <f t="shared" si="62"/>
        <v>1Q</v>
      </c>
      <c r="C815" s="280">
        <f t="shared" si="66"/>
        <v>2</v>
      </c>
      <c r="D815" s="280" t="str">
        <f t="shared" si="63"/>
        <v>17</v>
      </c>
      <c r="E815">
        <f t="shared" si="64"/>
        <v>2017</v>
      </c>
      <c r="F815" s="280" t="str">
        <f t="shared" si="65"/>
        <v>1Q17</v>
      </c>
      <c r="G815" s="281">
        <v>42776</v>
      </c>
      <c r="H815" s="280">
        <v>3.1158000000000001</v>
      </c>
    </row>
    <row r="816" spans="2:8">
      <c r="B816" s="280" t="str">
        <f t="shared" si="62"/>
        <v>1Q</v>
      </c>
      <c r="C816" s="280">
        <f t="shared" si="66"/>
        <v>2</v>
      </c>
      <c r="D816" s="280" t="str">
        <f t="shared" si="63"/>
        <v>17</v>
      </c>
      <c r="E816">
        <f t="shared" si="64"/>
        <v>2017</v>
      </c>
      <c r="F816" s="280" t="str">
        <f t="shared" si="65"/>
        <v>1Q17</v>
      </c>
      <c r="G816" s="281">
        <v>42779</v>
      </c>
      <c r="H816" s="280">
        <v>3.1116000000000001</v>
      </c>
    </row>
    <row r="817" spans="2:8">
      <c r="B817" s="280" t="str">
        <f t="shared" si="62"/>
        <v>1Q</v>
      </c>
      <c r="C817" s="280">
        <f t="shared" si="66"/>
        <v>2</v>
      </c>
      <c r="D817" s="280" t="str">
        <f t="shared" si="63"/>
        <v>17</v>
      </c>
      <c r="E817">
        <f t="shared" si="64"/>
        <v>2017</v>
      </c>
      <c r="F817" s="280" t="str">
        <f t="shared" si="65"/>
        <v>1Q17</v>
      </c>
      <c r="G817" s="281">
        <v>42780</v>
      </c>
      <c r="H817" s="280">
        <v>3.085</v>
      </c>
    </row>
    <row r="818" spans="2:8">
      <c r="B818" s="280" t="str">
        <f t="shared" si="62"/>
        <v>1Q</v>
      </c>
      <c r="C818" s="280">
        <f t="shared" si="66"/>
        <v>2</v>
      </c>
      <c r="D818" s="280" t="str">
        <f t="shared" si="63"/>
        <v>17</v>
      </c>
      <c r="E818">
        <f t="shared" si="64"/>
        <v>2017</v>
      </c>
      <c r="F818" s="280" t="str">
        <f t="shared" si="65"/>
        <v>1Q17</v>
      </c>
      <c r="G818" s="281">
        <v>42781</v>
      </c>
      <c r="H818" s="280">
        <v>3.0575000000000001</v>
      </c>
    </row>
    <row r="819" spans="2:8">
      <c r="B819" s="280" t="str">
        <f t="shared" si="62"/>
        <v>1Q</v>
      </c>
      <c r="C819" s="280">
        <f t="shared" si="66"/>
        <v>2</v>
      </c>
      <c r="D819" s="280" t="str">
        <f t="shared" si="63"/>
        <v>17</v>
      </c>
      <c r="E819">
        <f t="shared" si="64"/>
        <v>2017</v>
      </c>
      <c r="F819" s="280" t="str">
        <f t="shared" si="65"/>
        <v>1Q17</v>
      </c>
      <c r="G819" s="281">
        <v>42782</v>
      </c>
      <c r="H819" s="280">
        <v>3.0891999999999999</v>
      </c>
    </row>
    <row r="820" spans="2:8">
      <c r="B820" s="280" t="str">
        <f t="shared" si="62"/>
        <v>1Q</v>
      </c>
      <c r="C820" s="280">
        <f t="shared" si="66"/>
        <v>2</v>
      </c>
      <c r="D820" s="280" t="str">
        <f t="shared" si="63"/>
        <v>17</v>
      </c>
      <c r="E820">
        <f t="shared" si="64"/>
        <v>2017</v>
      </c>
      <c r="F820" s="280" t="str">
        <f t="shared" si="65"/>
        <v>1Q17</v>
      </c>
      <c r="G820" s="281">
        <v>42783</v>
      </c>
      <c r="H820" s="280">
        <v>3.1048</v>
      </c>
    </row>
    <row r="821" spans="2:8">
      <c r="B821" s="280" t="str">
        <f t="shared" si="62"/>
        <v>1Q</v>
      </c>
      <c r="C821" s="280">
        <f t="shared" si="66"/>
        <v>2</v>
      </c>
      <c r="D821" s="280" t="str">
        <f t="shared" si="63"/>
        <v>17</v>
      </c>
      <c r="E821">
        <f t="shared" si="64"/>
        <v>2017</v>
      </c>
      <c r="F821" s="280" t="str">
        <f t="shared" si="65"/>
        <v>1Q17</v>
      </c>
      <c r="G821" s="281">
        <v>42786</v>
      </c>
      <c r="H821" s="280">
        <v>3.0870000000000002</v>
      </c>
    </row>
    <row r="822" spans="2:8">
      <c r="B822" s="280" t="str">
        <f t="shared" si="62"/>
        <v>1Q</v>
      </c>
      <c r="C822" s="280">
        <f t="shared" si="66"/>
        <v>2</v>
      </c>
      <c r="D822" s="280" t="str">
        <f t="shared" si="63"/>
        <v>17</v>
      </c>
      <c r="E822">
        <f t="shared" si="64"/>
        <v>2017</v>
      </c>
      <c r="F822" s="280" t="str">
        <f t="shared" si="65"/>
        <v>1Q17</v>
      </c>
      <c r="G822" s="281">
        <v>42787</v>
      </c>
      <c r="H822" s="280">
        <v>3.0951</v>
      </c>
    </row>
    <row r="823" spans="2:8">
      <c r="B823" s="280" t="str">
        <f t="shared" si="62"/>
        <v>1Q</v>
      </c>
      <c r="C823" s="280">
        <f t="shared" si="66"/>
        <v>2</v>
      </c>
      <c r="D823" s="280" t="str">
        <f t="shared" si="63"/>
        <v>17</v>
      </c>
      <c r="E823">
        <f t="shared" si="64"/>
        <v>2017</v>
      </c>
      <c r="F823" s="280" t="str">
        <f t="shared" si="65"/>
        <v>1Q17</v>
      </c>
      <c r="G823" s="281">
        <v>42788</v>
      </c>
      <c r="H823" s="280">
        <v>3.0640000000000001</v>
      </c>
    </row>
    <row r="824" spans="2:8">
      <c r="B824" s="280" t="str">
        <f t="shared" si="62"/>
        <v>1Q</v>
      </c>
      <c r="C824" s="280">
        <f t="shared" si="66"/>
        <v>2</v>
      </c>
      <c r="D824" s="280" t="str">
        <f t="shared" si="63"/>
        <v>17</v>
      </c>
      <c r="E824">
        <f t="shared" si="64"/>
        <v>2017</v>
      </c>
      <c r="F824" s="280" t="str">
        <f t="shared" si="65"/>
        <v>1Q17</v>
      </c>
      <c r="G824" s="281">
        <v>42789</v>
      </c>
      <c r="H824" s="280">
        <v>3.0594999999999999</v>
      </c>
    </row>
    <row r="825" spans="2:8">
      <c r="B825" s="280" t="str">
        <f t="shared" si="62"/>
        <v>1Q</v>
      </c>
      <c r="C825" s="280">
        <f t="shared" si="66"/>
        <v>2</v>
      </c>
      <c r="D825" s="280" t="str">
        <f t="shared" si="63"/>
        <v>17</v>
      </c>
      <c r="E825">
        <f t="shared" si="64"/>
        <v>2017</v>
      </c>
      <c r="F825" s="280" t="str">
        <f t="shared" si="65"/>
        <v>1Q17</v>
      </c>
      <c r="G825" s="281">
        <v>42790</v>
      </c>
      <c r="H825" s="280">
        <v>3.1110000000000002</v>
      </c>
    </row>
    <row r="826" spans="2:8">
      <c r="B826" s="280" t="str">
        <f t="shared" si="62"/>
        <v>1Q</v>
      </c>
      <c r="C826" s="280">
        <f t="shared" si="66"/>
        <v>2</v>
      </c>
      <c r="D826" s="280" t="str">
        <f t="shared" si="63"/>
        <v>17</v>
      </c>
      <c r="E826">
        <f t="shared" si="64"/>
        <v>2017</v>
      </c>
      <c r="F826" s="280" t="str">
        <f t="shared" si="65"/>
        <v>1Q17</v>
      </c>
      <c r="G826" s="281">
        <v>42793</v>
      </c>
      <c r="H826" s="280">
        <v>3.109</v>
      </c>
    </row>
    <row r="827" spans="2:8">
      <c r="B827" s="280" t="str">
        <f t="shared" si="62"/>
        <v>1Q</v>
      </c>
      <c r="C827" s="280">
        <f t="shared" si="66"/>
        <v>2</v>
      </c>
      <c r="D827" s="280" t="str">
        <f t="shared" si="63"/>
        <v>17</v>
      </c>
      <c r="E827">
        <f t="shared" si="64"/>
        <v>2017</v>
      </c>
      <c r="F827" s="280" t="str">
        <f t="shared" si="65"/>
        <v>1Q17</v>
      </c>
      <c r="G827" s="281">
        <v>42794</v>
      </c>
      <c r="H827" s="280">
        <v>3.1091000000000002</v>
      </c>
    </row>
    <row r="828" spans="2:8">
      <c r="B828" s="280" t="str">
        <f t="shared" si="62"/>
        <v>1Q</v>
      </c>
      <c r="C828" s="280">
        <f t="shared" si="66"/>
        <v>3</v>
      </c>
      <c r="D828" s="280" t="str">
        <f t="shared" si="63"/>
        <v>17</v>
      </c>
      <c r="E828">
        <f t="shared" si="64"/>
        <v>2017</v>
      </c>
      <c r="F828" s="280" t="str">
        <f t="shared" si="65"/>
        <v>1Q17</v>
      </c>
      <c r="G828" s="281">
        <v>42795</v>
      </c>
      <c r="H828" s="280">
        <v>3.09</v>
      </c>
    </row>
    <row r="829" spans="2:8">
      <c r="B829" s="280" t="str">
        <f t="shared" si="62"/>
        <v>1Q</v>
      </c>
      <c r="C829" s="280">
        <f t="shared" si="66"/>
        <v>3</v>
      </c>
      <c r="D829" s="280" t="str">
        <f t="shared" si="63"/>
        <v>17</v>
      </c>
      <c r="E829">
        <f t="shared" si="64"/>
        <v>2017</v>
      </c>
      <c r="F829" s="280" t="str">
        <f t="shared" si="65"/>
        <v>1Q17</v>
      </c>
      <c r="G829" s="281">
        <v>42796</v>
      </c>
      <c r="H829" s="280">
        <v>3.1564999999999999</v>
      </c>
    </row>
    <row r="830" spans="2:8">
      <c r="B830" s="280" t="str">
        <f t="shared" si="62"/>
        <v>1Q</v>
      </c>
      <c r="C830" s="280">
        <f t="shared" si="66"/>
        <v>3</v>
      </c>
      <c r="D830" s="280" t="str">
        <f t="shared" si="63"/>
        <v>17</v>
      </c>
      <c r="E830">
        <f t="shared" si="64"/>
        <v>2017</v>
      </c>
      <c r="F830" s="280" t="str">
        <f t="shared" si="65"/>
        <v>1Q17</v>
      </c>
      <c r="G830" s="281">
        <v>42797</v>
      </c>
      <c r="H830" s="280">
        <v>3.1158000000000001</v>
      </c>
    </row>
    <row r="831" spans="2:8">
      <c r="B831" s="280" t="str">
        <f t="shared" si="62"/>
        <v>1Q</v>
      </c>
      <c r="C831" s="280">
        <f t="shared" si="66"/>
        <v>3</v>
      </c>
      <c r="D831" s="280" t="str">
        <f t="shared" si="63"/>
        <v>17</v>
      </c>
      <c r="E831">
        <f t="shared" si="64"/>
        <v>2017</v>
      </c>
      <c r="F831" s="280" t="str">
        <f t="shared" si="65"/>
        <v>1Q17</v>
      </c>
      <c r="G831" s="281">
        <v>42800</v>
      </c>
      <c r="H831" s="280">
        <v>3.1385999999999998</v>
      </c>
    </row>
    <row r="832" spans="2:8">
      <c r="B832" s="280" t="str">
        <f t="shared" si="62"/>
        <v>1Q</v>
      </c>
      <c r="C832" s="280">
        <f t="shared" si="66"/>
        <v>3</v>
      </c>
      <c r="D832" s="280" t="str">
        <f t="shared" si="63"/>
        <v>17</v>
      </c>
      <c r="E832">
        <f t="shared" si="64"/>
        <v>2017</v>
      </c>
      <c r="F832" s="280" t="str">
        <f t="shared" si="65"/>
        <v>1Q17</v>
      </c>
      <c r="G832" s="281">
        <v>42801</v>
      </c>
      <c r="H832" s="280">
        <v>3.1194999999999999</v>
      </c>
    </row>
    <row r="833" spans="2:8">
      <c r="B833" s="280" t="str">
        <f t="shared" si="62"/>
        <v>1Q</v>
      </c>
      <c r="C833" s="280">
        <f t="shared" si="66"/>
        <v>3</v>
      </c>
      <c r="D833" s="280" t="str">
        <f t="shared" si="63"/>
        <v>17</v>
      </c>
      <c r="E833">
        <f t="shared" si="64"/>
        <v>2017</v>
      </c>
      <c r="F833" s="280" t="str">
        <f t="shared" si="65"/>
        <v>1Q17</v>
      </c>
      <c r="G833" s="281">
        <v>42802</v>
      </c>
      <c r="H833" s="280">
        <v>3.1631</v>
      </c>
    </row>
    <row r="834" spans="2:8">
      <c r="B834" s="280" t="str">
        <f t="shared" si="62"/>
        <v>1Q</v>
      </c>
      <c r="C834" s="280">
        <f t="shared" si="66"/>
        <v>3</v>
      </c>
      <c r="D834" s="280" t="str">
        <f t="shared" si="63"/>
        <v>17</v>
      </c>
      <c r="E834">
        <f t="shared" si="64"/>
        <v>2017</v>
      </c>
      <c r="F834" s="280" t="str">
        <f t="shared" si="65"/>
        <v>1Q17</v>
      </c>
      <c r="G834" s="281">
        <v>42803</v>
      </c>
      <c r="H834" s="280">
        <v>3.1932</v>
      </c>
    </row>
    <row r="835" spans="2:8">
      <c r="B835" s="280" t="str">
        <f t="shared" ref="B835:B898" si="67">VLOOKUP(C835,$N$3:$O$14,2,0)</f>
        <v>1Q</v>
      </c>
      <c r="C835" s="280">
        <f t="shared" si="66"/>
        <v>3</v>
      </c>
      <c r="D835" s="280" t="str">
        <f t="shared" ref="D835:D898" si="68">RIGHT(E835,2)</f>
        <v>17</v>
      </c>
      <c r="E835">
        <f t="shared" ref="E835:E898" si="69">YEAR(G835)</f>
        <v>2017</v>
      </c>
      <c r="F835" s="280" t="str">
        <f t="shared" ref="F835:F898" si="70">+B835&amp;D835</f>
        <v>1Q17</v>
      </c>
      <c r="G835" s="281">
        <v>42804</v>
      </c>
      <c r="H835" s="280">
        <v>3.1395</v>
      </c>
    </row>
    <row r="836" spans="2:8">
      <c r="B836" s="280" t="str">
        <f t="shared" si="67"/>
        <v>1Q</v>
      </c>
      <c r="C836" s="280">
        <f t="shared" ref="C836:C899" si="71">MONTH(G836)</f>
        <v>3</v>
      </c>
      <c r="D836" s="280" t="str">
        <f t="shared" si="68"/>
        <v>17</v>
      </c>
      <c r="E836">
        <f t="shared" si="69"/>
        <v>2017</v>
      </c>
      <c r="F836" s="280" t="str">
        <f t="shared" si="70"/>
        <v>1Q17</v>
      </c>
      <c r="G836" s="281">
        <v>42807</v>
      </c>
      <c r="H836" s="280">
        <v>3.1528999999999998</v>
      </c>
    </row>
    <row r="837" spans="2:8">
      <c r="B837" s="280" t="str">
        <f t="shared" si="67"/>
        <v>1Q</v>
      </c>
      <c r="C837" s="280">
        <f t="shared" si="71"/>
        <v>3</v>
      </c>
      <c r="D837" s="280" t="str">
        <f t="shared" si="68"/>
        <v>17</v>
      </c>
      <c r="E837">
        <f t="shared" si="69"/>
        <v>2017</v>
      </c>
      <c r="F837" s="280" t="str">
        <f t="shared" si="70"/>
        <v>1Q17</v>
      </c>
      <c r="G837" s="281">
        <v>42808</v>
      </c>
      <c r="H837" s="280">
        <v>3.1684999999999999</v>
      </c>
    </row>
    <row r="838" spans="2:8">
      <c r="B838" s="280" t="str">
        <f t="shared" si="67"/>
        <v>1Q</v>
      </c>
      <c r="C838" s="280">
        <f t="shared" si="71"/>
        <v>3</v>
      </c>
      <c r="D838" s="280" t="str">
        <f t="shared" si="68"/>
        <v>17</v>
      </c>
      <c r="E838">
        <f t="shared" si="69"/>
        <v>2017</v>
      </c>
      <c r="F838" s="280" t="str">
        <f t="shared" si="70"/>
        <v>1Q17</v>
      </c>
      <c r="G838" s="281">
        <v>42809</v>
      </c>
      <c r="H838" s="280">
        <v>3.1036999999999999</v>
      </c>
    </row>
    <row r="839" spans="2:8">
      <c r="B839" s="280" t="str">
        <f t="shared" si="67"/>
        <v>1Q</v>
      </c>
      <c r="C839" s="280">
        <f t="shared" si="71"/>
        <v>3</v>
      </c>
      <c r="D839" s="280" t="str">
        <f t="shared" si="68"/>
        <v>17</v>
      </c>
      <c r="E839">
        <f t="shared" si="69"/>
        <v>2017</v>
      </c>
      <c r="F839" s="280" t="str">
        <f t="shared" si="70"/>
        <v>1Q17</v>
      </c>
      <c r="G839" s="281">
        <v>42810</v>
      </c>
      <c r="H839" s="280">
        <v>3.1185</v>
      </c>
    </row>
    <row r="840" spans="2:8">
      <c r="B840" s="280" t="str">
        <f t="shared" si="67"/>
        <v>1Q</v>
      </c>
      <c r="C840" s="280">
        <f t="shared" si="71"/>
        <v>3</v>
      </c>
      <c r="D840" s="280" t="str">
        <f t="shared" si="68"/>
        <v>17</v>
      </c>
      <c r="E840">
        <f t="shared" si="69"/>
        <v>2017</v>
      </c>
      <c r="F840" s="280" t="str">
        <f t="shared" si="70"/>
        <v>1Q17</v>
      </c>
      <c r="G840" s="281">
        <v>42811</v>
      </c>
      <c r="H840" s="280">
        <v>3.0918000000000001</v>
      </c>
    </row>
    <row r="841" spans="2:8">
      <c r="B841" s="280" t="str">
        <f t="shared" si="67"/>
        <v>1Q</v>
      </c>
      <c r="C841" s="280">
        <f t="shared" si="71"/>
        <v>3</v>
      </c>
      <c r="D841" s="280" t="str">
        <f t="shared" si="68"/>
        <v>17</v>
      </c>
      <c r="E841">
        <f t="shared" si="69"/>
        <v>2017</v>
      </c>
      <c r="F841" s="280" t="str">
        <f t="shared" si="70"/>
        <v>1Q17</v>
      </c>
      <c r="G841" s="281">
        <v>42814</v>
      </c>
      <c r="H841" s="280">
        <v>3.0726</v>
      </c>
    </row>
    <row r="842" spans="2:8">
      <c r="B842" s="280" t="str">
        <f t="shared" si="67"/>
        <v>1Q</v>
      </c>
      <c r="C842" s="280">
        <f t="shared" si="71"/>
        <v>3</v>
      </c>
      <c r="D842" s="280" t="str">
        <f t="shared" si="68"/>
        <v>17</v>
      </c>
      <c r="E842">
        <f t="shared" si="69"/>
        <v>2017</v>
      </c>
      <c r="F842" s="280" t="str">
        <f t="shared" si="70"/>
        <v>1Q17</v>
      </c>
      <c r="G842" s="281">
        <v>42815</v>
      </c>
      <c r="H842" s="280">
        <v>3.0884</v>
      </c>
    </row>
    <row r="843" spans="2:8">
      <c r="B843" s="280" t="str">
        <f t="shared" si="67"/>
        <v>1Q</v>
      </c>
      <c r="C843" s="280">
        <f t="shared" si="71"/>
        <v>3</v>
      </c>
      <c r="D843" s="280" t="str">
        <f t="shared" si="68"/>
        <v>17</v>
      </c>
      <c r="E843">
        <f t="shared" si="69"/>
        <v>2017</v>
      </c>
      <c r="F843" s="280" t="str">
        <f t="shared" si="70"/>
        <v>1Q17</v>
      </c>
      <c r="G843" s="281">
        <v>42816</v>
      </c>
      <c r="H843" s="280">
        <v>3.0880000000000001</v>
      </c>
    </row>
    <row r="844" spans="2:8">
      <c r="B844" s="280" t="str">
        <f t="shared" si="67"/>
        <v>1Q</v>
      </c>
      <c r="C844" s="280">
        <f t="shared" si="71"/>
        <v>3</v>
      </c>
      <c r="D844" s="280" t="str">
        <f t="shared" si="68"/>
        <v>17</v>
      </c>
      <c r="E844">
        <f t="shared" si="69"/>
        <v>2017</v>
      </c>
      <c r="F844" s="280" t="str">
        <f t="shared" si="70"/>
        <v>1Q17</v>
      </c>
      <c r="G844" s="281">
        <v>42817</v>
      </c>
      <c r="H844" s="280">
        <v>3.1395</v>
      </c>
    </row>
    <row r="845" spans="2:8">
      <c r="B845" s="280" t="str">
        <f t="shared" si="67"/>
        <v>1Q</v>
      </c>
      <c r="C845" s="280">
        <f t="shared" si="71"/>
        <v>3</v>
      </c>
      <c r="D845" s="280" t="str">
        <f t="shared" si="68"/>
        <v>17</v>
      </c>
      <c r="E845">
        <f t="shared" si="69"/>
        <v>2017</v>
      </c>
      <c r="F845" s="280" t="str">
        <f t="shared" si="70"/>
        <v>1Q17</v>
      </c>
      <c r="G845" s="281">
        <v>42818</v>
      </c>
      <c r="H845" s="280">
        <v>3.1086</v>
      </c>
    </row>
    <row r="846" spans="2:8">
      <c r="B846" s="280" t="str">
        <f t="shared" si="67"/>
        <v>1Q</v>
      </c>
      <c r="C846" s="280">
        <f t="shared" si="71"/>
        <v>3</v>
      </c>
      <c r="D846" s="280" t="str">
        <f t="shared" si="68"/>
        <v>17</v>
      </c>
      <c r="E846">
        <f t="shared" si="69"/>
        <v>2017</v>
      </c>
      <c r="F846" s="280" t="str">
        <f t="shared" si="70"/>
        <v>1Q17</v>
      </c>
      <c r="G846" s="281">
        <v>42821</v>
      </c>
      <c r="H846" s="280">
        <v>3.1265000000000001</v>
      </c>
    </row>
    <row r="847" spans="2:8">
      <c r="B847" s="280" t="str">
        <f t="shared" si="67"/>
        <v>1Q</v>
      </c>
      <c r="C847" s="280">
        <f t="shared" si="71"/>
        <v>3</v>
      </c>
      <c r="D847" s="280" t="str">
        <f t="shared" si="68"/>
        <v>17</v>
      </c>
      <c r="E847">
        <f t="shared" si="69"/>
        <v>2017</v>
      </c>
      <c r="F847" s="280" t="str">
        <f t="shared" si="70"/>
        <v>1Q17</v>
      </c>
      <c r="G847" s="281">
        <v>42822</v>
      </c>
      <c r="H847" s="280">
        <v>3.1412</v>
      </c>
    </row>
    <row r="848" spans="2:8">
      <c r="B848" s="280" t="str">
        <f t="shared" si="67"/>
        <v>1Q</v>
      </c>
      <c r="C848" s="280">
        <f t="shared" si="71"/>
        <v>3</v>
      </c>
      <c r="D848" s="280" t="str">
        <f t="shared" si="68"/>
        <v>17</v>
      </c>
      <c r="E848">
        <f t="shared" si="69"/>
        <v>2017</v>
      </c>
      <c r="F848" s="280" t="str">
        <f t="shared" si="70"/>
        <v>1Q17</v>
      </c>
      <c r="G848" s="281">
        <v>42823</v>
      </c>
      <c r="H848" s="280">
        <v>3.1198999999999999</v>
      </c>
    </row>
    <row r="849" spans="2:8">
      <c r="B849" s="280" t="str">
        <f t="shared" si="67"/>
        <v>1Q</v>
      </c>
      <c r="C849" s="280">
        <f t="shared" si="71"/>
        <v>3</v>
      </c>
      <c r="D849" s="280" t="str">
        <f t="shared" si="68"/>
        <v>17</v>
      </c>
      <c r="E849">
        <f t="shared" si="69"/>
        <v>2017</v>
      </c>
      <c r="F849" s="280" t="str">
        <f t="shared" si="70"/>
        <v>1Q17</v>
      </c>
      <c r="G849" s="281">
        <v>42824</v>
      </c>
      <c r="H849" s="280">
        <v>3.1495000000000002</v>
      </c>
    </row>
    <row r="850" spans="2:8">
      <c r="B850" s="280" t="str">
        <f t="shared" si="67"/>
        <v>1Q</v>
      </c>
      <c r="C850" s="280">
        <f t="shared" si="71"/>
        <v>3</v>
      </c>
      <c r="D850" s="280" t="str">
        <f t="shared" si="68"/>
        <v>17</v>
      </c>
      <c r="E850">
        <f t="shared" si="69"/>
        <v>2017</v>
      </c>
      <c r="F850" s="280" t="str">
        <f t="shared" si="70"/>
        <v>1Q17</v>
      </c>
      <c r="G850" s="281">
        <v>42825</v>
      </c>
      <c r="H850" s="280">
        <v>3.1233</v>
      </c>
    </row>
    <row r="851" spans="2:8">
      <c r="B851" s="280" t="str">
        <f t="shared" si="67"/>
        <v>2Q</v>
      </c>
      <c r="C851" s="280">
        <f t="shared" si="71"/>
        <v>4</v>
      </c>
      <c r="D851" s="280" t="str">
        <f t="shared" si="68"/>
        <v>17</v>
      </c>
      <c r="E851">
        <f t="shared" si="69"/>
        <v>2017</v>
      </c>
      <c r="F851" s="280" t="str">
        <f t="shared" si="70"/>
        <v>2Q17</v>
      </c>
      <c r="G851" s="281">
        <v>42828</v>
      </c>
      <c r="H851" s="280">
        <v>3.1147</v>
      </c>
    </row>
    <row r="852" spans="2:8">
      <c r="B852" s="280" t="str">
        <f t="shared" si="67"/>
        <v>2Q</v>
      </c>
      <c r="C852" s="280">
        <f t="shared" si="71"/>
        <v>4</v>
      </c>
      <c r="D852" s="280" t="str">
        <f t="shared" si="68"/>
        <v>17</v>
      </c>
      <c r="E852">
        <f t="shared" si="69"/>
        <v>2017</v>
      </c>
      <c r="F852" s="280" t="str">
        <f t="shared" si="70"/>
        <v>2Q17</v>
      </c>
      <c r="G852" s="281">
        <v>42829</v>
      </c>
      <c r="H852" s="280">
        <v>3.0939000000000001</v>
      </c>
    </row>
    <row r="853" spans="2:8">
      <c r="B853" s="280" t="str">
        <f t="shared" si="67"/>
        <v>2Q</v>
      </c>
      <c r="C853" s="280">
        <f t="shared" si="71"/>
        <v>4</v>
      </c>
      <c r="D853" s="280" t="str">
        <f t="shared" si="68"/>
        <v>17</v>
      </c>
      <c r="E853">
        <f t="shared" si="69"/>
        <v>2017</v>
      </c>
      <c r="F853" s="280" t="str">
        <f t="shared" si="70"/>
        <v>2Q17</v>
      </c>
      <c r="G853" s="281">
        <v>42830</v>
      </c>
      <c r="H853" s="280">
        <v>3.1202999999999999</v>
      </c>
    </row>
    <row r="854" spans="2:8">
      <c r="B854" s="280" t="str">
        <f t="shared" si="67"/>
        <v>2Q</v>
      </c>
      <c r="C854" s="280">
        <f t="shared" si="71"/>
        <v>4</v>
      </c>
      <c r="D854" s="280" t="str">
        <f t="shared" si="68"/>
        <v>17</v>
      </c>
      <c r="E854">
        <f t="shared" si="69"/>
        <v>2017</v>
      </c>
      <c r="F854" s="280" t="str">
        <f t="shared" si="70"/>
        <v>2Q17</v>
      </c>
      <c r="G854" s="281">
        <v>42831</v>
      </c>
      <c r="H854" s="280">
        <v>3.1425999999999998</v>
      </c>
    </row>
    <row r="855" spans="2:8">
      <c r="B855" s="280" t="str">
        <f t="shared" si="67"/>
        <v>2Q</v>
      </c>
      <c r="C855" s="280">
        <f t="shared" si="71"/>
        <v>4</v>
      </c>
      <c r="D855" s="280" t="str">
        <f t="shared" si="68"/>
        <v>17</v>
      </c>
      <c r="E855">
        <f t="shared" si="69"/>
        <v>2017</v>
      </c>
      <c r="F855" s="280" t="str">
        <f t="shared" si="70"/>
        <v>2Q17</v>
      </c>
      <c r="G855" s="281">
        <v>42832</v>
      </c>
      <c r="H855" s="280">
        <v>3.1461999999999999</v>
      </c>
    </row>
    <row r="856" spans="2:8">
      <c r="B856" s="280" t="str">
        <f t="shared" si="67"/>
        <v>2Q</v>
      </c>
      <c r="C856" s="280">
        <f t="shared" si="71"/>
        <v>4</v>
      </c>
      <c r="D856" s="280" t="str">
        <f t="shared" si="68"/>
        <v>17</v>
      </c>
      <c r="E856">
        <f t="shared" si="69"/>
        <v>2017</v>
      </c>
      <c r="F856" s="280" t="str">
        <f t="shared" si="70"/>
        <v>2Q17</v>
      </c>
      <c r="G856" s="281">
        <v>42835</v>
      </c>
      <c r="H856" s="280">
        <v>3.1320000000000001</v>
      </c>
    </row>
    <row r="857" spans="2:8">
      <c r="B857" s="280" t="str">
        <f t="shared" si="67"/>
        <v>2Q</v>
      </c>
      <c r="C857" s="280">
        <f t="shared" si="71"/>
        <v>4</v>
      </c>
      <c r="D857" s="280" t="str">
        <f t="shared" si="68"/>
        <v>17</v>
      </c>
      <c r="E857">
        <f t="shared" si="69"/>
        <v>2017</v>
      </c>
      <c r="F857" s="280" t="str">
        <f t="shared" si="70"/>
        <v>2Q17</v>
      </c>
      <c r="G857" s="281">
        <v>42836</v>
      </c>
      <c r="H857" s="280">
        <v>3.1372</v>
      </c>
    </row>
    <row r="858" spans="2:8">
      <c r="B858" s="280" t="str">
        <f t="shared" si="67"/>
        <v>2Q</v>
      </c>
      <c r="C858" s="280">
        <f t="shared" si="71"/>
        <v>4</v>
      </c>
      <c r="D858" s="280" t="str">
        <f t="shared" si="68"/>
        <v>17</v>
      </c>
      <c r="E858">
        <f t="shared" si="69"/>
        <v>2017</v>
      </c>
      <c r="F858" s="280" t="str">
        <f t="shared" si="70"/>
        <v>2Q17</v>
      </c>
      <c r="G858" s="281">
        <v>42837</v>
      </c>
      <c r="H858" s="280">
        <v>3.1257999999999999</v>
      </c>
    </row>
    <row r="859" spans="2:8">
      <c r="B859" s="280" t="str">
        <f t="shared" si="67"/>
        <v>2Q</v>
      </c>
      <c r="C859" s="280">
        <f t="shared" si="71"/>
        <v>4</v>
      </c>
      <c r="D859" s="280" t="str">
        <f t="shared" si="68"/>
        <v>17</v>
      </c>
      <c r="E859">
        <f t="shared" si="69"/>
        <v>2017</v>
      </c>
      <c r="F859" s="280" t="str">
        <f t="shared" si="70"/>
        <v>2Q17</v>
      </c>
      <c r="G859" s="281">
        <v>42838</v>
      </c>
      <c r="H859" s="280">
        <v>3.1444000000000001</v>
      </c>
    </row>
    <row r="860" spans="2:8">
      <c r="B860" s="280" t="str">
        <f t="shared" si="67"/>
        <v>2Q</v>
      </c>
      <c r="C860" s="280">
        <f t="shared" si="71"/>
        <v>4</v>
      </c>
      <c r="D860" s="280" t="str">
        <f t="shared" si="68"/>
        <v>17</v>
      </c>
      <c r="E860">
        <f t="shared" si="69"/>
        <v>2017</v>
      </c>
      <c r="F860" s="280" t="str">
        <f t="shared" si="70"/>
        <v>2Q17</v>
      </c>
      <c r="G860" s="281">
        <v>42839</v>
      </c>
      <c r="H860" s="280">
        <v>3.1448</v>
      </c>
    </row>
    <row r="861" spans="2:8">
      <c r="B861" s="280" t="str">
        <f t="shared" si="67"/>
        <v>2Q</v>
      </c>
      <c r="C861" s="280">
        <f t="shared" si="71"/>
        <v>4</v>
      </c>
      <c r="D861" s="280" t="str">
        <f t="shared" si="68"/>
        <v>17</v>
      </c>
      <c r="E861">
        <f t="shared" si="69"/>
        <v>2017</v>
      </c>
      <c r="F861" s="280" t="str">
        <f t="shared" si="70"/>
        <v>2Q17</v>
      </c>
      <c r="G861" s="281">
        <v>42842</v>
      </c>
      <c r="H861" s="280">
        <v>3.0985</v>
      </c>
    </row>
    <row r="862" spans="2:8">
      <c r="B862" s="280" t="str">
        <f t="shared" si="67"/>
        <v>2Q</v>
      </c>
      <c r="C862" s="280">
        <f t="shared" si="71"/>
        <v>4</v>
      </c>
      <c r="D862" s="280" t="str">
        <f t="shared" si="68"/>
        <v>17</v>
      </c>
      <c r="E862">
        <f t="shared" si="69"/>
        <v>2017</v>
      </c>
      <c r="F862" s="280" t="str">
        <f t="shared" si="70"/>
        <v>2Q17</v>
      </c>
      <c r="G862" s="281">
        <v>42843</v>
      </c>
      <c r="H862" s="280">
        <v>3.1078999999999999</v>
      </c>
    </row>
    <row r="863" spans="2:8">
      <c r="B863" s="280" t="str">
        <f t="shared" si="67"/>
        <v>2Q</v>
      </c>
      <c r="C863" s="280">
        <f t="shared" si="71"/>
        <v>4</v>
      </c>
      <c r="D863" s="280" t="str">
        <f t="shared" si="68"/>
        <v>17</v>
      </c>
      <c r="E863">
        <f t="shared" si="69"/>
        <v>2017</v>
      </c>
      <c r="F863" s="280" t="str">
        <f t="shared" si="70"/>
        <v>2Q17</v>
      </c>
      <c r="G863" s="281">
        <v>42844</v>
      </c>
      <c r="H863" s="280">
        <v>3.1522000000000001</v>
      </c>
    </row>
    <row r="864" spans="2:8">
      <c r="B864" s="280" t="str">
        <f t="shared" si="67"/>
        <v>2Q</v>
      </c>
      <c r="C864" s="280">
        <f t="shared" si="71"/>
        <v>4</v>
      </c>
      <c r="D864" s="280" t="str">
        <f t="shared" si="68"/>
        <v>17</v>
      </c>
      <c r="E864">
        <f t="shared" si="69"/>
        <v>2017</v>
      </c>
      <c r="F864" s="280" t="str">
        <f t="shared" si="70"/>
        <v>2Q17</v>
      </c>
      <c r="G864" s="281">
        <v>42845</v>
      </c>
      <c r="H864" s="280">
        <v>3.1486000000000001</v>
      </c>
    </row>
    <row r="865" spans="2:8">
      <c r="B865" s="280" t="str">
        <f t="shared" si="67"/>
        <v>2Q</v>
      </c>
      <c r="C865" s="280">
        <f t="shared" si="71"/>
        <v>4</v>
      </c>
      <c r="D865" s="280" t="str">
        <f t="shared" si="68"/>
        <v>17</v>
      </c>
      <c r="E865">
        <f t="shared" si="69"/>
        <v>2017</v>
      </c>
      <c r="F865" s="280" t="str">
        <f t="shared" si="70"/>
        <v>2Q17</v>
      </c>
      <c r="G865" s="281">
        <v>42846</v>
      </c>
      <c r="H865" s="280">
        <v>3.1482000000000001</v>
      </c>
    </row>
    <row r="866" spans="2:8">
      <c r="B866" s="280" t="str">
        <f t="shared" si="67"/>
        <v>2Q</v>
      </c>
      <c r="C866" s="280">
        <f t="shared" si="71"/>
        <v>4</v>
      </c>
      <c r="D866" s="280" t="str">
        <f t="shared" si="68"/>
        <v>17</v>
      </c>
      <c r="E866">
        <f t="shared" si="69"/>
        <v>2017</v>
      </c>
      <c r="F866" s="280" t="str">
        <f t="shared" si="70"/>
        <v>2Q17</v>
      </c>
      <c r="G866" s="281">
        <v>42849</v>
      </c>
      <c r="H866" s="280">
        <v>3.1280000000000001</v>
      </c>
    </row>
    <row r="867" spans="2:8">
      <c r="B867" s="280" t="str">
        <f t="shared" si="67"/>
        <v>2Q</v>
      </c>
      <c r="C867" s="280">
        <f t="shared" si="71"/>
        <v>4</v>
      </c>
      <c r="D867" s="280" t="str">
        <f t="shared" si="68"/>
        <v>17</v>
      </c>
      <c r="E867">
        <f t="shared" si="69"/>
        <v>2017</v>
      </c>
      <c r="F867" s="280" t="str">
        <f t="shared" si="70"/>
        <v>2Q17</v>
      </c>
      <c r="G867" s="281">
        <v>42850</v>
      </c>
      <c r="H867" s="280">
        <v>3.1471</v>
      </c>
    </row>
    <row r="868" spans="2:8">
      <c r="B868" s="280" t="str">
        <f t="shared" si="67"/>
        <v>2Q</v>
      </c>
      <c r="C868" s="280">
        <f t="shared" si="71"/>
        <v>4</v>
      </c>
      <c r="D868" s="280" t="str">
        <f t="shared" si="68"/>
        <v>17</v>
      </c>
      <c r="E868">
        <f t="shared" si="69"/>
        <v>2017</v>
      </c>
      <c r="F868" s="280" t="str">
        <f t="shared" si="70"/>
        <v>2Q17</v>
      </c>
      <c r="G868" s="281">
        <v>42851</v>
      </c>
      <c r="H868" s="280">
        <v>3.1722999999999999</v>
      </c>
    </row>
    <row r="869" spans="2:8">
      <c r="B869" s="280" t="str">
        <f t="shared" si="67"/>
        <v>2Q</v>
      </c>
      <c r="C869" s="280">
        <f t="shared" si="71"/>
        <v>4</v>
      </c>
      <c r="D869" s="280" t="str">
        <f t="shared" si="68"/>
        <v>17</v>
      </c>
      <c r="E869">
        <f t="shared" si="69"/>
        <v>2017</v>
      </c>
      <c r="F869" s="280" t="str">
        <f t="shared" si="70"/>
        <v>2Q17</v>
      </c>
      <c r="G869" s="281">
        <v>42852</v>
      </c>
      <c r="H869" s="280">
        <v>3.1833999999999998</v>
      </c>
    </row>
    <row r="870" spans="2:8">
      <c r="B870" s="280" t="str">
        <f t="shared" si="67"/>
        <v>2Q</v>
      </c>
      <c r="C870" s="280">
        <f t="shared" si="71"/>
        <v>4</v>
      </c>
      <c r="D870" s="280" t="str">
        <f t="shared" si="68"/>
        <v>17</v>
      </c>
      <c r="E870">
        <f t="shared" si="69"/>
        <v>2017</v>
      </c>
      <c r="F870" s="280" t="str">
        <f t="shared" si="70"/>
        <v>2Q17</v>
      </c>
      <c r="G870" s="281">
        <v>42853</v>
      </c>
      <c r="H870" s="280">
        <v>3.1766999999999999</v>
      </c>
    </row>
    <row r="871" spans="2:8">
      <c r="B871" s="280" t="str">
        <f t="shared" si="67"/>
        <v>2Q</v>
      </c>
      <c r="C871" s="280">
        <f t="shared" si="71"/>
        <v>5</v>
      </c>
      <c r="D871" s="280" t="str">
        <f t="shared" si="68"/>
        <v>17</v>
      </c>
      <c r="E871">
        <f t="shared" si="69"/>
        <v>2017</v>
      </c>
      <c r="F871" s="280" t="str">
        <f t="shared" si="70"/>
        <v>2Q17</v>
      </c>
      <c r="G871" s="281">
        <v>42856</v>
      </c>
      <c r="H871" s="280">
        <v>3.1764999999999999</v>
      </c>
    </row>
    <row r="872" spans="2:8">
      <c r="B872" s="280" t="str">
        <f t="shared" si="67"/>
        <v>2Q</v>
      </c>
      <c r="C872" s="280">
        <f t="shared" si="71"/>
        <v>5</v>
      </c>
      <c r="D872" s="280" t="str">
        <f t="shared" si="68"/>
        <v>17</v>
      </c>
      <c r="E872">
        <f t="shared" si="69"/>
        <v>2017</v>
      </c>
      <c r="F872" s="280" t="str">
        <f t="shared" si="70"/>
        <v>2Q17</v>
      </c>
      <c r="G872" s="281">
        <v>42857</v>
      </c>
      <c r="H872" s="280">
        <v>3.1516999999999999</v>
      </c>
    </row>
    <row r="873" spans="2:8">
      <c r="B873" s="280" t="str">
        <f t="shared" si="67"/>
        <v>2Q</v>
      </c>
      <c r="C873" s="280">
        <f t="shared" si="71"/>
        <v>5</v>
      </c>
      <c r="D873" s="280" t="str">
        <f t="shared" si="68"/>
        <v>17</v>
      </c>
      <c r="E873">
        <f t="shared" si="69"/>
        <v>2017</v>
      </c>
      <c r="F873" s="280" t="str">
        <f t="shared" si="70"/>
        <v>2Q17</v>
      </c>
      <c r="G873" s="281">
        <v>42858</v>
      </c>
      <c r="H873" s="280">
        <v>3.1652</v>
      </c>
    </row>
    <row r="874" spans="2:8">
      <c r="B874" s="280" t="str">
        <f t="shared" si="67"/>
        <v>2Q</v>
      </c>
      <c r="C874" s="280">
        <f t="shared" si="71"/>
        <v>5</v>
      </c>
      <c r="D874" s="280" t="str">
        <f t="shared" si="68"/>
        <v>17</v>
      </c>
      <c r="E874">
        <f t="shared" si="69"/>
        <v>2017</v>
      </c>
      <c r="F874" s="280" t="str">
        <f t="shared" si="70"/>
        <v>2Q17</v>
      </c>
      <c r="G874" s="281">
        <v>42859</v>
      </c>
      <c r="H874" s="280">
        <v>3.1884999999999999</v>
      </c>
    </row>
    <row r="875" spans="2:8">
      <c r="B875" s="280" t="str">
        <f t="shared" si="67"/>
        <v>2Q</v>
      </c>
      <c r="C875" s="280">
        <f t="shared" si="71"/>
        <v>5</v>
      </c>
      <c r="D875" s="280" t="str">
        <f t="shared" si="68"/>
        <v>17</v>
      </c>
      <c r="E875">
        <f t="shared" si="69"/>
        <v>2017</v>
      </c>
      <c r="F875" s="280" t="str">
        <f t="shared" si="70"/>
        <v>2Q17</v>
      </c>
      <c r="G875" s="281">
        <v>42860</v>
      </c>
      <c r="H875" s="280">
        <v>3.1774</v>
      </c>
    </row>
    <row r="876" spans="2:8">
      <c r="B876" s="280" t="str">
        <f t="shared" si="67"/>
        <v>2Q</v>
      </c>
      <c r="C876" s="280">
        <f t="shared" si="71"/>
        <v>5</v>
      </c>
      <c r="D876" s="280" t="str">
        <f t="shared" si="68"/>
        <v>17</v>
      </c>
      <c r="E876">
        <f t="shared" si="69"/>
        <v>2017</v>
      </c>
      <c r="F876" s="280" t="str">
        <f t="shared" si="70"/>
        <v>2Q17</v>
      </c>
      <c r="G876" s="281">
        <v>42863</v>
      </c>
      <c r="H876" s="280">
        <v>3.198</v>
      </c>
    </row>
    <row r="877" spans="2:8">
      <c r="B877" s="280" t="str">
        <f t="shared" si="67"/>
        <v>2Q</v>
      </c>
      <c r="C877" s="280">
        <f t="shared" si="71"/>
        <v>5</v>
      </c>
      <c r="D877" s="280" t="str">
        <f t="shared" si="68"/>
        <v>17</v>
      </c>
      <c r="E877">
        <f t="shared" si="69"/>
        <v>2017</v>
      </c>
      <c r="F877" s="280" t="str">
        <f t="shared" si="70"/>
        <v>2Q17</v>
      </c>
      <c r="G877" s="281">
        <v>42864</v>
      </c>
      <c r="H877" s="280">
        <v>3.1901999999999999</v>
      </c>
    </row>
    <row r="878" spans="2:8">
      <c r="B878" s="280" t="str">
        <f t="shared" si="67"/>
        <v>2Q</v>
      </c>
      <c r="C878" s="280">
        <f t="shared" si="71"/>
        <v>5</v>
      </c>
      <c r="D878" s="280" t="str">
        <f t="shared" si="68"/>
        <v>17</v>
      </c>
      <c r="E878">
        <f t="shared" si="69"/>
        <v>2017</v>
      </c>
      <c r="F878" s="280" t="str">
        <f t="shared" si="70"/>
        <v>2Q17</v>
      </c>
      <c r="G878" s="281">
        <v>42865</v>
      </c>
      <c r="H878" s="280">
        <v>3.1678000000000002</v>
      </c>
    </row>
    <row r="879" spans="2:8">
      <c r="B879" s="280" t="str">
        <f t="shared" si="67"/>
        <v>2Q</v>
      </c>
      <c r="C879" s="280">
        <f t="shared" si="71"/>
        <v>5</v>
      </c>
      <c r="D879" s="280" t="str">
        <f t="shared" si="68"/>
        <v>17</v>
      </c>
      <c r="E879">
        <f t="shared" si="69"/>
        <v>2017</v>
      </c>
      <c r="F879" s="280" t="str">
        <f t="shared" si="70"/>
        <v>2Q17</v>
      </c>
      <c r="G879" s="281">
        <v>42866</v>
      </c>
      <c r="H879" s="280">
        <v>3.1402999999999999</v>
      </c>
    </row>
    <row r="880" spans="2:8">
      <c r="B880" s="280" t="str">
        <f t="shared" si="67"/>
        <v>2Q</v>
      </c>
      <c r="C880" s="280">
        <f t="shared" si="71"/>
        <v>5</v>
      </c>
      <c r="D880" s="280" t="str">
        <f t="shared" si="68"/>
        <v>17</v>
      </c>
      <c r="E880">
        <f t="shared" si="69"/>
        <v>2017</v>
      </c>
      <c r="F880" s="280" t="str">
        <f t="shared" si="70"/>
        <v>2Q17</v>
      </c>
      <c r="G880" s="281">
        <v>42867</v>
      </c>
      <c r="H880" s="280">
        <v>3.1217999999999999</v>
      </c>
    </row>
    <row r="881" spans="2:8">
      <c r="B881" s="280" t="str">
        <f t="shared" si="67"/>
        <v>2Q</v>
      </c>
      <c r="C881" s="280">
        <f t="shared" si="71"/>
        <v>5</v>
      </c>
      <c r="D881" s="280" t="str">
        <f t="shared" si="68"/>
        <v>17</v>
      </c>
      <c r="E881">
        <f t="shared" si="69"/>
        <v>2017</v>
      </c>
      <c r="F881" s="280" t="str">
        <f t="shared" si="70"/>
        <v>2Q17</v>
      </c>
      <c r="G881" s="281">
        <v>42870</v>
      </c>
      <c r="H881" s="280">
        <v>3.1113</v>
      </c>
    </row>
    <row r="882" spans="2:8">
      <c r="B882" s="280" t="str">
        <f t="shared" si="67"/>
        <v>2Q</v>
      </c>
      <c r="C882" s="280">
        <f t="shared" si="71"/>
        <v>5</v>
      </c>
      <c r="D882" s="280" t="str">
        <f t="shared" si="68"/>
        <v>17</v>
      </c>
      <c r="E882">
        <f t="shared" si="69"/>
        <v>2017</v>
      </c>
      <c r="F882" s="280" t="str">
        <f t="shared" si="70"/>
        <v>2Q17</v>
      </c>
      <c r="G882" s="281">
        <v>42871</v>
      </c>
      <c r="H882" s="280">
        <v>3.0964</v>
      </c>
    </row>
    <row r="883" spans="2:8">
      <c r="B883" s="280" t="str">
        <f t="shared" si="67"/>
        <v>2Q</v>
      </c>
      <c r="C883" s="280">
        <f t="shared" si="71"/>
        <v>5</v>
      </c>
      <c r="D883" s="280" t="str">
        <f t="shared" si="68"/>
        <v>17</v>
      </c>
      <c r="E883">
        <f t="shared" si="69"/>
        <v>2017</v>
      </c>
      <c r="F883" s="280" t="str">
        <f t="shared" si="70"/>
        <v>2Q17</v>
      </c>
      <c r="G883" s="281">
        <v>42872</v>
      </c>
      <c r="H883" s="280">
        <v>3.1379999999999999</v>
      </c>
    </row>
    <row r="884" spans="2:8">
      <c r="B884" s="280" t="str">
        <f t="shared" si="67"/>
        <v>2Q</v>
      </c>
      <c r="C884" s="280">
        <f t="shared" si="71"/>
        <v>5</v>
      </c>
      <c r="D884" s="280" t="str">
        <f t="shared" si="68"/>
        <v>17</v>
      </c>
      <c r="E884">
        <f t="shared" si="69"/>
        <v>2017</v>
      </c>
      <c r="F884" s="280" t="str">
        <f t="shared" si="70"/>
        <v>2Q17</v>
      </c>
      <c r="G884" s="281">
        <v>42873</v>
      </c>
      <c r="H884" s="280">
        <v>3.371</v>
      </c>
    </row>
    <row r="885" spans="2:8">
      <c r="B885" s="280" t="str">
        <f t="shared" si="67"/>
        <v>2Q</v>
      </c>
      <c r="C885" s="280">
        <f t="shared" si="71"/>
        <v>5</v>
      </c>
      <c r="D885" s="280" t="str">
        <f t="shared" si="68"/>
        <v>17</v>
      </c>
      <c r="E885">
        <f t="shared" si="69"/>
        <v>2017</v>
      </c>
      <c r="F885" s="280" t="str">
        <f t="shared" si="70"/>
        <v>2Q17</v>
      </c>
      <c r="G885" s="281">
        <v>42874</v>
      </c>
      <c r="H885" s="280">
        <v>3.2530000000000001</v>
      </c>
    </row>
    <row r="886" spans="2:8">
      <c r="B886" s="280" t="str">
        <f t="shared" si="67"/>
        <v>2Q</v>
      </c>
      <c r="C886" s="280">
        <f t="shared" si="71"/>
        <v>5</v>
      </c>
      <c r="D886" s="280" t="str">
        <f t="shared" si="68"/>
        <v>17</v>
      </c>
      <c r="E886">
        <f t="shared" si="69"/>
        <v>2017</v>
      </c>
      <c r="F886" s="280" t="str">
        <f t="shared" si="70"/>
        <v>2Q17</v>
      </c>
      <c r="G886" s="281">
        <v>42877</v>
      </c>
      <c r="H886" s="280">
        <v>3.2656000000000001</v>
      </c>
    </row>
    <row r="887" spans="2:8">
      <c r="B887" s="280" t="str">
        <f t="shared" si="67"/>
        <v>2Q</v>
      </c>
      <c r="C887" s="280">
        <f t="shared" si="71"/>
        <v>5</v>
      </c>
      <c r="D887" s="280" t="str">
        <f t="shared" si="68"/>
        <v>17</v>
      </c>
      <c r="E887">
        <f t="shared" si="69"/>
        <v>2017</v>
      </c>
      <c r="F887" s="280" t="str">
        <f t="shared" si="70"/>
        <v>2Q17</v>
      </c>
      <c r="G887" s="281">
        <v>42878</v>
      </c>
      <c r="H887" s="280">
        <v>3.2705000000000002</v>
      </c>
    </row>
    <row r="888" spans="2:8">
      <c r="B888" s="280" t="str">
        <f t="shared" si="67"/>
        <v>2Q</v>
      </c>
      <c r="C888" s="280">
        <f t="shared" si="71"/>
        <v>5</v>
      </c>
      <c r="D888" s="280" t="str">
        <f t="shared" si="68"/>
        <v>17</v>
      </c>
      <c r="E888">
        <f t="shared" si="69"/>
        <v>2017</v>
      </c>
      <c r="F888" s="280" t="str">
        <f t="shared" si="70"/>
        <v>2Q17</v>
      </c>
      <c r="G888" s="281">
        <v>42879</v>
      </c>
      <c r="H888" s="280">
        <v>3.2784</v>
      </c>
    </row>
    <row r="889" spans="2:8">
      <c r="B889" s="280" t="str">
        <f t="shared" si="67"/>
        <v>2Q</v>
      </c>
      <c r="C889" s="280">
        <f t="shared" si="71"/>
        <v>5</v>
      </c>
      <c r="D889" s="280" t="str">
        <f t="shared" si="68"/>
        <v>17</v>
      </c>
      <c r="E889">
        <f t="shared" si="69"/>
        <v>2017</v>
      </c>
      <c r="F889" s="280" t="str">
        <f t="shared" si="70"/>
        <v>2Q17</v>
      </c>
      <c r="G889" s="281">
        <v>42880</v>
      </c>
      <c r="H889" s="280">
        <v>3.2736000000000001</v>
      </c>
    </row>
    <row r="890" spans="2:8">
      <c r="B890" s="280" t="str">
        <f t="shared" si="67"/>
        <v>2Q</v>
      </c>
      <c r="C890" s="280">
        <f t="shared" si="71"/>
        <v>5</v>
      </c>
      <c r="D890" s="280" t="str">
        <f t="shared" si="68"/>
        <v>17</v>
      </c>
      <c r="E890">
        <f t="shared" si="69"/>
        <v>2017</v>
      </c>
      <c r="F890" s="280" t="str">
        <f t="shared" si="70"/>
        <v>2Q17</v>
      </c>
      <c r="G890" s="281">
        <v>42881</v>
      </c>
      <c r="H890" s="280">
        <v>3.2601</v>
      </c>
    </row>
    <row r="891" spans="2:8">
      <c r="B891" s="280" t="str">
        <f t="shared" si="67"/>
        <v>2Q</v>
      </c>
      <c r="C891" s="280">
        <f t="shared" si="71"/>
        <v>5</v>
      </c>
      <c r="D891" s="280" t="str">
        <f t="shared" si="68"/>
        <v>17</v>
      </c>
      <c r="E891">
        <f t="shared" si="69"/>
        <v>2017</v>
      </c>
      <c r="F891" s="280" t="str">
        <f t="shared" si="70"/>
        <v>2Q17</v>
      </c>
      <c r="G891" s="281">
        <v>42884</v>
      </c>
      <c r="H891" s="280">
        <v>3.2566999999999999</v>
      </c>
    </row>
    <row r="892" spans="2:8">
      <c r="B892" s="280" t="str">
        <f t="shared" si="67"/>
        <v>2Q</v>
      </c>
      <c r="C892" s="280">
        <f t="shared" si="71"/>
        <v>5</v>
      </c>
      <c r="D892" s="280" t="str">
        <f t="shared" si="68"/>
        <v>17</v>
      </c>
      <c r="E892">
        <f t="shared" si="69"/>
        <v>2017</v>
      </c>
      <c r="F892" s="280" t="str">
        <f t="shared" si="70"/>
        <v>2Q17</v>
      </c>
      <c r="G892" s="281">
        <v>42885</v>
      </c>
      <c r="H892" s="280">
        <v>3.2576999999999998</v>
      </c>
    </row>
    <row r="893" spans="2:8">
      <c r="B893" s="280" t="str">
        <f t="shared" si="67"/>
        <v>2Q</v>
      </c>
      <c r="C893" s="280">
        <f t="shared" si="71"/>
        <v>5</v>
      </c>
      <c r="D893" s="280" t="str">
        <f t="shared" si="68"/>
        <v>17</v>
      </c>
      <c r="E893">
        <f t="shared" si="69"/>
        <v>2017</v>
      </c>
      <c r="F893" s="280" t="str">
        <f t="shared" si="70"/>
        <v>2Q17</v>
      </c>
      <c r="G893" s="281">
        <v>42886</v>
      </c>
      <c r="H893" s="280">
        <v>3.2265999999999999</v>
      </c>
    </row>
    <row r="894" spans="2:8">
      <c r="B894" s="280" t="str">
        <f t="shared" si="67"/>
        <v>2Q</v>
      </c>
      <c r="C894" s="280">
        <f t="shared" si="71"/>
        <v>6</v>
      </c>
      <c r="D894" s="280" t="str">
        <f t="shared" si="68"/>
        <v>17</v>
      </c>
      <c r="E894">
        <f t="shared" si="69"/>
        <v>2017</v>
      </c>
      <c r="F894" s="280" t="str">
        <f t="shared" si="70"/>
        <v>2Q17</v>
      </c>
      <c r="G894" s="281">
        <v>42887</v>
      </c>
      <c r="H894" s="280">
        <v>3.2505999999999999</v>
      </c>
    </row>
    <row r="895" spans="2:8">
      <c r="B895" s="280" t="str">
        <f t="shared" si="67"/>
        <v>2Q</v>
      </c>
      <c r="C895" s="280">
        <f t="shared" si="71"/>
        <v>6</v>
      </c>
      <c r="D895" s="280" t="str">
        <f t="shared" si="68"/>
        <v>17</v>
      </c>
      <c r="E895">
        <f t="shared" si="69"/>
        <v>2017</v>
      </c>
      <c r="F895" s="280" t="str">
        <f t="shared" si="70"/>
        <v>2Q17</v>
      </c>
      <c r="G895" s="281">
        <v>42888</v>
      </c>
      <c r="H895" s="280">
        <v>3.2483</v>
      </c>
    </row>
    <row r="896" spans="2:8">
      <c r="B896" s="280" t="str">
        <f t="shared" si="67"/>
        <v>2Q</v>
      </c>
      <c r="C896" s="280">
        <f t="shared" si="71"/>
        <v>6</v>
      </c>
      <c r="D896" s="280" t="str">
        <f t="shared" si="68"/>
        <v>17</v>
      </c>
      <c r="E896">
        <f t="shared" si="69"/>
        <v>2017</v>
      </c>
      <c r="F896" s="280" t="str">
        <f t="shared" si="70"/>
        <v>2Q17</v>
      </c>
      <c r="G896" s="281">
        <v>42891</v>
      </c>
      <c r="H896" s="280">
        <v>3.2968999999999999</v>
      </c>
    </row>
    <row r="897" spans="2:8">
      <c r="B897" s="280" t="str">
        <f t="shared" si="67"/>
        <v>2Q</v>
      </c>
      <c r="C897" s="280">
        <f t="shared" si="71"/>
        <v>6</v>
      </c>
      <c r="D897" s="280" t="str">
        <f t="shared" si="68"/>
        <v>17</v>
      </c>
      <c r="E897">
        <f t="shared" si="69"/>
        <v>2017</v>
      </c>
      <c r="F897" s="280" t="str">
        <f t="shared" si="70"/>
        <v>2Q17</v>
      </c>
      <c r="G897" s="281">
        <v>42892</v>
      </c>
      <c r="H897" s="280">
        <v>3.2778</v>
      </c>
    </row>
    <row r="898" spans="2:8">
      <c r="B898" s="280" t="str">
        <f t="shared" si="67"/>
        <v>2Q</v>
      </c>
      <c r="C898" s="280">
        <f t="shared" si="71"/>
        <v>6</v>
      </c>
      <c r="D898" s="280" t="str">
        <f t="shared" si="68"/>
        <v>17</v>
      </c>
      <c r="E898">
        <f t="shared" si="69"/>
        <v>2017</v>
      </c>
      <c r="F898" s="280" t="str">
        <f t="shared" si="70"/>
        <v>2Q17</v>
      </c>
      <c r="G898" s="281">
        <v>42893</v>
      </c>
      <c r="H898" s="280">
        <v>3.2694999999999999</v>
      </c>
    </row>
    <row r="899" spans="2:8">
      <c r="B899" s="280" t="str">
        <f t="shared" ref="B899:B962" si="72">VLOOKUP(C899,$N$3:$O$14,2,0)</f>
        <v>2Q</v>
      </c>
      <c r="C899" s="280">
        <f t="shared" si="71"/>
        <v>6</v>
      </c>
      <c r="D899" s="280" t="str">
        <f t="shared" ref="D899:D962" si="73">RIGHT(E899,2)</f>
        <v>17</v>
      </c>
      <c r="E899">
        <f t="shared" ref="E899:E962" si="74">YEAR(G899)</f>
        <v>2017</v>
      </c>
      <c r="F899" s="280" t="str">
        <f t="shared" ref="F899:F962" si="75">+B899&amp;D899</f>
        <v>2Q17</v>
      </c>
      <c r="G899" s="281">
        <v>42894</v>
      </c>
      <c r="H899" s="280">
        <v>3.2616999999999998</v>
      </c>
    </row>
    <row r="900" spans="2:8">
      <c r="B900" s="280" t="str">
        <f t="shared" si="72"/>
        <v>2Q</v>
      </c>
      <c r="C900" s="280">
        <f t="shared" ref="C900:C963" si="76">MONTH(G900)</f>
        <v>6</v>
      </c>
      <c r="D900" s="280" t="str">
        <f t="shared" si="73"/>
        <v>17</v>
      </c>
      <c r="E900">
        <f t="shared" si="74"/>
        <v>2017</v>
      </c>
      <c r="F900" s="280" t="str">
        <f t="shared" si="75"/>
        <v>2Q17</v>
      </c>
      <c r="G900" s="281">
        <v>42895</v>
      </c>
      <c r="H900" s="280">
        <v>3.2970999999999999</v>
      </c>
    </row>
    <row r="901" spans="2:8">
      <c r="B901" s="280" t="str">
        <f t="shared" si="72"/>
        <v>2Q</v>
      </c>
      <c r="C901" s="280">
        <f t="shared" si="76"/>
        <v>6</v>
      </c>
      <c r="D901" s="280" t="str">
        <f t="shared" si="73"/>
        <v>17</v>
      </c>
      <c r="E901">
        <f t="shared" si="74"/>
        <v>2017</v>
      </c>
      <c r="F901" s="280" t="str">
        <f t="shared" si="75"/>
        <v>2Q17</v>
      </c>
      <c r="G901" s="281">
        <v>42898</v>
      </c>
      <c r="H901" s="280">
        <v>3.3180999999999998</v>
      </c>
    </row>
    <row r="902" spans="2:8">
      <c r="B902" s="280" t="str">
        <f t="shared" si="72"/>
        <v>2Q</v>
      </c>
      <c r="C902" s="280">
        <f t="shared" si="76"/>
        <v>6</v>
      </c>
      <c r="D902" s="280" t="str">
        <f t="shared" si="73"/>
        <v>17</v>
      </c>
      <c r="E902">
        <f t="shared" si="74"/>
        <v>2017</v>
      </c>
      <c r="F902" s="280" t="str">
        <f t="shared" si="75"/>
        <v>2Q17</v>
      </c>
      <c r="G902" s="281">
        <v>42899</v>
      </c>
      <c r="H902" s="280">
        <v>3.3153999999999999</v>
      </c>
    </row>
    <row r="903" spans="2:8">
      <c r="B903" s="280" t="str">
        <f t="shared" si="72"/>
        <v>2Q</v>
      </c>
      <c r="C903" s="280">
        <f t="shared" si="76"/>
        <v>6</v>
      </c>
      <c r="D903" s="280" t="str">
        <f t="shared" si="73"/>
        <v>17</v>
      </c>
      <c r="E903">
        <f t="shared" si="74"/>
        <v>2017</v>
      </c>
      <c r="F903" s="280" t="str">
        <f t="shared" si="75"/>
        <v>2Q17</v>
      </c>
      <c r="G903" s="281">
        <v>42900</v>
      </c>
      <c r="H903" s="280">
        <v>3.2740999999999998</v>
      </c>
    </row>
    <row r="904" spans="2:8">
      <c r="B904" s="280" t="str">
        <f t="shared" si="72"/>
        <v>2Q</v>
      </c>
      <c r="C904" s="280">
        <f t="shared" si="76"/>
        <v>6</v>
      </c>
      <c r="D904" s="280" t="str">
        <f t="shared" si="73"/>
        <v>17</v>
      </c>
      <c r="E904">
        <f t="shared" si="74"/>
        <v>2017</v>
      </c>
      <c r="F904" s="280" t="str">
        <f t="shared" si="75"/>
        <v>2Q17</v>
      </c>
      <c r="G904" s="281">
        <v>42901</v>
      </c>
      <c r="H904" s="280">
        <v>3.2749999999999999</v>
      </c>
    </row>
    <row r="905" spans="2:8">
      <c r="B905" s="280" t="str">
        <f t="shared" si="72"/>
        <v>2Q</v>
      </c>
      <c r="C905" s="280">
        <f t="shared" si="76"/>
        <v>6</v>
      </c>
      <c r="D905" s="280" t="str">
        <f t="shared" si="73"/>
        <v>17</v>
      </c>
      <c r="E905">
        <f t="shared" si="74"/>
        <v>2017</v>
      </c>
      <c r="F905" s="280" t="str">
        <f t="shared" si="75"/>
        <v>2Q17</v>
      </c>
      <c r="G905" s="281">
        <v>42902</v>
      </c>
      <c r="H905" s="280">
        <v>3.2932999999999999</v>
      </c>
    </row>
    <row r="906" spans="2:8">
      <c r="B906" s="280" t="str">
        <f t="shared" si="72"/>
        <v>2Q</v>
      </c>
      <c r="C906" s="280">
        <f t="shared" si="76"/>
        <v>6</v>
      </c>
      <c r="D906" s="280" t="str">
        <f t="shared" si="73"/>
        <v>17</v>
      </c>
      <c r="E906">
        <f t="shared" si="74"/>
        <v>2017</v>
      </c>
      <c r="F906" s="280" t="str">
        <f t="shared" si="75"/>
        <v>2Q17</v>
      </c>
      <c r="G906" s="281">
        <v>42905</v>
      </c>
      <c r="H906" s="280">
        <v>3.2827999999999999</v>
      </c>
    </row>
    <row r="907" spans="2:8">
      <c r="B907" s="280" t="str">
        <f t="shared" si="72"/>
        <v>2Q</v>
      </c>
      <c r="C907" s="280">
        <f t="shared" si="76"/>
        <v>6</v>
      </c>
      <c r="D907" s="280" t="str">
        <f t="shared" si="73"/>
        <v>17</v>
      </c>
      <c r="E907">
        <f t="shared" si="74"/>
        <v>2017</v>
      </c>
      <c r="F907" s="280" t="str">
        <f t="shared" si="75"/>
        <v>2Q17</v>
      </c>
      <c r="G907" s="281">
        <v>42906</v>
      </c>
      <c r="H907" s="280">
        <v>3.327</v>
      </c>
    </row>
    <row r="908" spans="2:8">
      <c r="B908" s="280" t="str">
        <f t="shared" si="72"/>
        <v>2Q</v>
      </c>
      <c r="C908" s="280">
        <f t="shared" si="76"/>
        <v>6</v>
      </c>
      <c r="D908" s="280" t="str">
        <f t="shared" si="73"/>
        <v>17</v>
      </c>
      <c r="E908">
        <f t="shared" si="74"/>
        <v>2017</v>
      </c>
      <c r="F908" s="280" t="str">
        <f t="shared" si="75"/>
        <v>2Q17</v>
      </c>
      <c r="G908" s="281">
        <v>42907</v>
      </c>
      <c r="H908" s="280">
        <v>3.3361999999999998</v>
      </c>
    </row>
    <row r="909" spans="2:8">
      <c r="B909" s="280" t="str">
        <f t="shared" si="72"/>
        <v>2Q</v>
      </c>
      <c r="C909" s="280">
        <f t="shared" si="76"/>
        <v>6</v>
      </c>
      <c r="D909" s="280" t="str">
        <f t="shared" si="73"/>
        <v>17</v>
      </c>
      <c r="E909">
        <f t="shared" si="74"/>
        <v>2017</v>
      </c>
      <c r="F909" s="280" t="str">
        <f t="shared" si="75"/>
        <v>2Q17</v>
      </c>
      <c r="G909" s="281">
        <v>42908</v>
      </c>
      <c r="H909" s="280">
        <v>3.3424999999999998</v>
      </c>
    </row>
    <row r="910" spans="2:8">
      <c r="B910" s="280" t="str">
        <f t="shared" si="72"/>
        <v>2Q</v>
      </c>
      <c r="C910" s="280">
        <f t="shared" si="76"/>
        <v>6</v>
      </c>
      <c r="D910" s="280" t="str">
        <f t="shared" si="73"/>
        <v>17</v>
      </c>
      <c r="E910">
        <f t="shared" si="74"/>
        <v>2017</v>
      </c>
      <c r="F910" s="280" t="str">
        <f t="shared" si="75"/>
        <v>2Q17</v>
      </c>
      <c r="G910" s="281">
        <v>42909</v>
      </c>
      <c r="H910" s="280">
        <v>3.343</v>
      </c>
    </row>
    <row r="911" spans="2:8">
      <c r="B911" s="280" t="str">
        <f t="shared" si="72"/>
        <v>2Q</v>
      </c>
      <c r="C911" s="280">
        <f t="shared" si="76"/>
        <v>6</v>
      </c>
      <c r="D911" s="280" t="str">
        <f t="shared" si="73"/>
        <v>17</v>
      </c>
      <c r="E911">
        <f t="shared" si="74"/>
        <v>2017</v>
      </c>
      <c r="F911" s="280" t="str">
        <f t="shared" si="75"/>
        <v>2Q17</v>
      </c>
      <c r="G911" s="281">
        <v>42912</v>
      </c>
      <c r="H911" s="280">
        <v>3.2964000000000002</v>
      </c>
    </row>
    <row r="912" spans="2:8">
      <c r="B912" s="280" t="str">
        <f t="shared" si="72"/>
        <v>2Q</v>
      </c>
      <c r="C912" s="280">
        <f t="shared" si="76"/>
        <v>6</v>
      </c>
      <c r="D912" s="280" t="str">
        <f t="shared" si="73"/>
        <v>17</v>
      </c>
      <c r="E912">
        <f t="shared" si="74"/>
        <v>2017</v>
      </c>
      <c r="F912" s="280" t="str">
        <f t="shared" si="75"/>
        <v>2Q17</v>
      </c>
      <c r="G912" s="281">
        <v>42913</v>
      </c>
      <c r="H912" s="280">
        <v>3.3134999999999999</v>
      </c>
    </row>
    <row r="913" spans="2:8">
      <c r="B913" s="280" t="str">
        <f t="shared" si="72"/>
        <v>2Q</v>
      </c>
      <c r="C913" s="280">
        <f t="shared" si="76"/>
        <v>6</v>
      </c>
      <c r="D913" s="280" t="str">
        <f t="shared" si="73"/>
        <v>17</v>
      </c>
      <c r="E913">
        <f t="shared" si="74"/>
        <v>2017</v>
      </c>
      <c r="F913" s="280" t="str">
        <f t="shared" si="75"/>
        <v>2Q17</v>
      </c>
      <c r="G913" s="281">
        <v>42914</v>
      </c>
      <c r="H913" s="280">
        <v>3.2805</v>
      </c>
    </row>
    <row r="914" spans="2:8">
      <c r="B914" s="280" t="str">
        <f t="shared" si="72"/>
        <v>2Q</v>
      </c>
      <c r="C914" s="280">
        <f t="shared" si="76"/>
        <v>6</v>
      </c>
      <c r="D914" s="280" t="str">
        <f t="shared" si="73"/>
        <v>17</v>
      </c>
      <c r="E914">
        <f t="shared" si="74"/>
        <v>2017</v>
      </c>
      <c r="F914" s="280" t="str">
        <f t="shared" si="75"/>
        <v>2Q17</v>
      </c>
      <c r="G914" s="281">
        <v>42915</v>
      </c>
      <c r="H914" s="280">
        <v>3.3043</v>
      </c>
    </row>
    <row r="915" spans="2:8">
      <c r="B915" s="280" t="str">
        <f t="shared" si="72"/>
        <v>2Q</v>
      </c>
      <c r="C915" s="280">
        <f t="shared" si="76"/>
        <v>6</v>
      </c>
      <c r="D915" s="280" t="str">
        <f t="shared" si="73"/>
        <v>17</v>
      </c>
      <c r="E915">
        <f t="shared" si="74"/>
        <v>2017</v>
      </c>
      <c r="F915" s="280" t="str">
        <f t="shared" si="75"/>
        <v>2Q17</v>
      </c>
      <c r="G915" s="281">
        <v>42916</v>
      </c>
      <c r="H915" s="280">
        <v>3.3071999999999999</v>
      </c>
    </row>
    <row r="916" spans="2:8">
      <c r="B916" s="280" t="str">
        <f t="shared" si="72"/>
        <v>3Q</v>
      </c>
      <c r="C916" s="280">
        <f t="shared" si="76"/>
        <v>7</v>
      </c>
      <c r="D916" s="280" t="str">
        <f t="shared" si="73"/>
        <v>17</v>
      </c>
      <c r="E916">
        <f t="shared" si="74"/>
        <v>2017</v>
      </c>
      <c r="F916" s="280" t="str">
        <f t="shared" si="75"/>
        <v>3Q17</v>
      </c>
      <c r="G916" s="281">
        <v>42919</v>
      </c>
      <c r="H916" s="280">
        <v>3.3014999999999999</v>
      </c>
    </row>
    <row r="917" spans="2:8">
      <c r="B917" s="280" t="str">
        <f t="shared" si="72"/>
        <v>3Q</v>
      </c>
      <c r="C917" s="280">
        <f t="shared" si="76"/>
        <v>7</v>
      </c>
      <c r="D917" s="280" t="str">
        <f t="shared" si="73"/>
        <v>17</v>
      </c>
      <c r="E917">
        <f t="shared" si="74"/>
        <v>2017</v>
      </c>
      <c r="F917" s="280" t="str">
        <f t="shared" si="75"/>
        <v>3Q17</v>
      </c>
      <c r="G917" s="281">
        <v>42920</v>
      </c>
      <c r="H917" s="280">
        <v>3.3092999999999999</v>
      </c>
    </row>
    <row r="918" spans="2:8">
      <c r="B918" s="280" t="str">
        <f t="shared" si="72"/>
        <v>3Q</v>
      </c>
      <c r="C918" s="280">
        <f t="shared" si="76"/>
        <v>7</v>
      </c>
      <c r="D918" s="280" t="str">
        <f t="shared" si="73"/>
        <v>17</v>
      </c>
      <c r="E918">
        <f t="shared" si="74"/>
        <v>2017</v>
      </c>
      <c r="F918" s="280" t="str">
        <f t="shared" si="75"/>
        <v>3Q17</v>
      </c>
      <c r="G918" s="281">
        <v>42921</v>
      </c>
      <c r="H918" s="280">
        <v>3.2888999999999999</v>
      </c>
    </row>
    <row r="919" spans="2:8">
      <c r="B919" s="280" t="str">
        <f t="shared" si="72"/>
        <v>3Q</v>
      </c>
      <c r="C919" s="280">
        <f t="shared" si="76"/>
        <v>7</v>
      </c>
      <c r="D919" s="280" t="str">
        <f t="shared" si="73"/>
        <v>17</v>
      </c>
      <c r="E919">
        <f t="shared" si="74"/>
        <v>2017</v>
      </c>
      <c r="F919" s="280" t="str">
        <f t="shared" si="75"/>
        <v>3Q17</v>
      </c>
      <c r="G919" s="281">
        <v>42922</v>
      </c>
      <c r="H919" s="280">
        <v>3.2961999999999998</v>
      </c>
    </row>
    <row r="920" spans="2:8">
      <c r="B920" s="280" t="str">
        <f t="shared" si="72"/>
        <v>3Q</v>
      </c>
      <c r="C920" s="280">
        <f t="shared" si="76"/>
        <v>7</v>
      </c>
      <c r="D920" s="280" t="str">
        <f t="shared" si="73"/>
        <v>17</v>
      </c>
      <c r="E920">
        <f t="shared" si="74"/>
        <v>2017</v>
      </c>
      <c r="F920" s="280" t="str">
        <f t="shared" si="75"/>
        <v>3Q17</v>
      </c>
      <c r="G920" s="281">
        <v>42923</v>
      </c>
      <c r="H920" s="280">
        <v>3.2812999999999999</v>
      </c>
    </row>
    <row r="921" spans="2:8">
      <c r="B921" s="280" t="str">
        <f t="shared" si="72"/>
        <v>3Q</v>
      </c>
      <c r="C921" s="280">
        <f t="shared" si="76"/>
        <v>7</v>
      </c>
      <c r="D921" s="280" t="str">
        <f t="shared" si="73"/>
        <v>17</v>
      </c>
      <c r="E921">
        <f t="shared" si="74"/>
        <v>2017</v>
      </c>
      <c r="F921" s="280" t="str">
        <f t="shared" si="75"/>
        <v>3Q17</v>
      </c>
      <c r="G921" s="281">
        <v>42926</v>
      </c>
      <c r="H921" s="280">
        <v>3.2557</v>
      </c>
    </row>
    <row r="922" spans="2:8">
      <c r="B922" s="280" t="str">
        <f t="shared" si="72"/>
        <v>3Q</v>
      </c>
      <c r="C922" s="280">
        <f t="shared" si="76"/>
        <v>7</v>
      </c>
      <c r="D922" s="280" t="str">
        <f t="shared" si="73"/>
        <v>17</v>
      </c>
      <c r="E922">
        <f t="shared" si="74"/>
        <v>2017</v>
      </c>
      <c r="F922" s="280" t="str">
        <f t="shared" si="75"/>
        <v>3Q17</v>
      </c>
      <c r="G922" s="281">
        <v>42927</v>
      </c>
      <c r="H922" s="280">
        <v>3.2547999999999999</v>
      </c>
    </row>
    <row r="923" spans="2:8">
      <c r="B923" s="280" t="str">
        <f t="shared" si="72"/>
        <v>3Q</v>
      </c>
      <c r="C923" s="280">
        <f t="shared" si="76"/>
        <v>7</v>
      </c>
      <c r="D923" s="280" t="str">
        <f t="shared" si="73"/>
        <v>17</v>
      </c>
      <c r="E923">
        <f t="shared" si="74"/>
        <v>2017</v>
      </c>
      <c r="F923" s="280" t="str">
        <f t="shared" si="75"/>
        <v>3Q17</v>
      </c>
      <c r="G923" s="281">
        <v>42928</v>
      </c>
      <c r="H923" s="280">
        <v>3.2078000000000002</v>
      </c>
    </row>
    <row r="924" spans="2:8">
      <c r="B924" s="280" t="str">
        <f t="shared" si="72"/>
        <v>3Q</v>
      </c>
      <c r="C924" s="280">
        <f t="shared" si="76"/>
        <v>7</v>
      </c>
      <c r="D924" s="280" t="str">
        <f t="shared" si="73"/>
        <v>17</v>
      </c>
      <c r="E924">
        <f t="shared" si="74"/>
        <v>2017</v>
      </c>
      <c r="F924" s="280" t="str">
        <f t="shared" si="75"/>
        <v>3Q17</v>
      </c>
      <c r="G924" s="281">
        <v>42929</v>
      </c>
      <c r="H924" s="280">
        <v>3.2138</v>
      </c>
    </row>
    <row r="925" spans="2:8">
      <c r="B925" s="280" t="str">
        <f t="shared" si="72"/>
        <v>3Q</v>
      </c>
      <c r="C925" s="280">
        <f t="shared" si="76"/>
        <v>7</v>
      </c>
      <c r="D925" s="280" t="str">
        <f t="shared" si="73"/>
        <v>17</v>
      </c>
      <c r="E925">
        <f t="shared" si="74"/>
        <v>2017</v>
      </c>
      <c r="F925" s="280" t="str">
        <f t="shared" si="75"/>
        <v>3Q17</v>
      </c>
      <c r="G925" s="281">
        <v>42930</v>
      </c>
      <c r="H925" s="280">
        <v>3.1798999999999999</v>
      </c>
    </row>
    <row r="926" spans="2:8">
      <c r="B926" s="280" t="str">
        <f t="shared" si="72"/>
        <v>3Q</v>
      </c>
      <c r="C926" s="280">
        <f t="shared" si="76"/>
        <v>7</v>
      </c>
      <c r="D926" s="280" t="str">
        <f t="shared" si="73"/>
        <v>17</v>
      </c>
      <c r="E926">
        <f t="shared" si="74"/>
        <v>2017</v>
      </c>
      <c r="F926" s="280" t="str">
        <f t="shared" si="75"/>
        <v>3Q17</v>
      </c>
      <c r="G926" s="281">
        <v>42933</v>
      </c>
      <c r="H926" s="280">
        <v>3.1833</v>
      </c>
    </row>
    <row r="927" spans="2:8">
      <c r="B927" s="280" t="str">
        <f t="shared" si="72"/>
        <v>3Q</v>
      </c>
      <c r="C927" s="280">
        <f t="shared" si="76"/>
        <v>7</v>
      </c>
      <c r="D927" s="280" t="str">
        <f t="shared" si="73"/>
        <v>17</v>
      </c>
      <c r="E927">
        <f t="shared" si="74"/>
        <v>2017</v>
      </c>
      <c r="F927" s="280" t="str">
        <f t="shared" si="75"/>
        <v>3Q17</v>
      </c>
      <c r="G927" s="281">
        <v>42934</v>
      </c>
      <c r="H927" s="280">
        <v>3.1545000000000001</v>
      </c>
    </row>
    <row r="928" spans="2:8">
      <c r="B928" s="280" t="str">
        <f t="shared" si="72"/>
        <v>3Q</v>
      </c>
      <c r="C928" s="280">
        <f t="shared" si="76"/>
        <v>7</v>
      </c>
      <c r="D928" s="280" t="str">
        <f t="shared" si="73"/>
        <v>17</v>
      </c>
      <c r="E928">
        <f t="shared" si="74"/>
        <v>2017</v>
      </c>
      <c r="F928" s="280" t="str">
        <f t="shared" si="75"/>
        <v>3Q17</v>
      </c>
      <c r="G928" s="281">
        <v>42935</v>
      </c>
      <c r="H928" s="280">
        <v>3.149</v>
      </c>
    </row>
    <row r="929" spans="2:8">
      <c r="B929" s="280" t="str">
        <f t="shared" si="72"/>
        <v>3Q</v>
      </c>
      <c r="C929" s="280">
        <f t="shared" si="76"/>
        <v>7</v>
      </c>
      <c r="D929" s="280" t="str">
        <f t="shared" si="73"/>
        <v>17</v>
      </c>
      <c r="E929">
        <f t="shared" si="74"/>
        <v>2017</v>
      </c>
      <c r="F929" s="280" t="str">
        <f t="shared" si="75"/>
        <v>3Q17</v>
      </c>
      <c r="G929" s="281">
        <v>42936</v>
      </c>
      <c r="H929" s="280">
        <v>3.1208</v>
      </c>
    </row>
    <row r="930" spans="2:8">
      <c r="B930" s="280" t="str">
        <f t="shared" si="72"/>
        <v>3Q</v>
      </c>
      <c r="C930" s="280">
        <f t="shared" si="76"/>
        <v>7</v>
      </c>
      <c r="D930" s="280" t="str">
        <f t="shared" si="73"/>
        <v>17</v>
      </c>
      <c r="E930">
        <f t="shared" si="74"/>
        <v>2017</v>
      </c>
      <c r="F930" s="280" t="str">
        <f t="shared" si="75"/>
        <v>3Q17</v>
      </c>
      <c r="G930" s="281">
        <v>42937</v>
      </c>
      <c r="H930" s="280">
        <v>3.1417999999999999</v>
      </c>
    </row>
    <row r="931" spans="2:8">
      <c r="B931" s="280" t="str">
        <f t="shared" si="72"/>
        <v>3Q</v>
      </c>
      <c r="C931" s="280">
        <f t="shared" si="76"/>
        <v>7</v>
      </c>
      <c r="D931" s="280" t="str">
        <f t="shared" si="73"/>
        <v>17</v>
      </c>
      <c r="E931">
        <f t="shared" si="74"/>
        <v>2017</v>
      </c>
      <c r="F931" s="280" t="str">
        <f t="shared" si="75"/>
        <v>3Q17</v>
      </c>
      <c r="G931" s="281">
        <v>42940</v>
      </c>
      <c r="H931" s="280">
        <v>3.1469999999999998</v>
      </c>
    </row>
    <row r="932" spans="2:8">
      <c r="B932" s="280" t="str">
        <f t="shared" si="72"/>
        <v>3Q</v>
      </c>
      <c r="C932" s="280">
        <f t="shared" si="76"/>
        <v>7</v>
      </c>
      <c r="D932" s="280" t="str">
        <f t="shared" si="73"/>
        <v>17</v>
      </c>
      <c r="E932">
        <f t="shared" si="74"/>
        <v>2017</v>
      </c>
      <c r="F932" s="280" t="str">
        <f t="shared" si="75"/>
        <v>3Q17</v>
      </c>
      <c r="G932" s="281">
        <v>42941</v>
      </c>
      <c r="H932" s="280">
        <v>3.1726000000000001</v>
      </c>
    </row>
    <row r="933" spans="2:8">
      <c r="B933" s="280" t="str">
        <f t="shared" si="72"/>
        <v>3Q</v>
      </c>
      <c r="C933" s="280">
        <f t="shared" si="76"/>
        <v>7</v>
      </c>
      <c r="D933" s="280" t="str">
        <f t="shared" si="73"/>
        <v>17</v>
      </c>
      <c r="E933">
        <f t="shared" si="74"/>
        <v>2017</v>
      </c>
      <c r="F933" s="280" t="str">
        <f t="shared" si="75"/>
        <v>3Q17</v>
      </c>
      <c r="G933" s="281">
        <v>42942</v>
      </c>
      <c r="H933" s="280">
        <v>3.1387</v>
      </c>
    </row>
    <row r="934" spans="2:8">
      <c r="B934" s="280" t="str">
        <f t="shared" si="72"/>
        <v>3Q</v>
      </c>
      <c r="C934" s="280">
        <f t="shared" si="76"/>
        <v>7</v>
      </c>
      <c r="D934" s="280" t="str">
        <f t="shared" si="73"/>
        <v>17</v>
      </c>
      <c r="E934">
        <f t="shared" si="74"/>
        <v>2017</v>
      </c>
      <c r="F934" s="280" t="str">
        <f t="shared" si="75"/>
        <v>3Q17</v>
      </c>
      <c r="G934" s="281">
        <v>42943</v>
      </c>
      <c r="H934" s="280">
        <v>3.153</v>
      </c>
    </row>
    <row r="935" spans="2:8">
      <c r="B935" s="280" t="str">
        <f t="shared" si="72"/>
        <v>3Q</v>
      </c>
      <c r="C935" s="280">
        <f t="shared" si="76"/>
        <v>7</v>
      </c>
      <c r="D935" s="280" t="str">
        <f t="shared" si="73"/>
        <v>17</v>
      </c>
      <c r="E935">
        <f t="shared" si="74"/>
        <v>2017</v>
      </c>
      <c r="F935" s="280" t="str">
        <f t="shared" si="75"/>
        <v>3Q17</v>
      </c>
      <c r="G935" s="281">
        <v>42944</v>
      </c>
      <c r="H935" s="280">
        <v>3.1318999999999999</v>
      </c>
    </row>
    <row r="936" spans="2:8">
      <c r="B936" s="280" t="str">
        <f t="shared" si="72"/>
        <v>3Q</v>
      </c>
      <c r="C936" s="280">
        <f t="shared" si="76"/>
        <v>7</v>
      </c>
      <c r="D936" s="280" t="str">
        <f t="shared" si="73"/>
        <v>17</v>
      </c>
      <c r="E936">
        <f t="shared" si="74"/>
        <v>2017</v>
      </c>
      <c r="F936" s="280" t="str">
        <f t="shared" si="75"/>
        <v>3Q17</v>
      </c>
      <c r="G936" s="281">
        <v>42947</v>
      </c>
      <c r="H936" s="280">
        <v>3.1263999999999998</v>
      </c>
    </row>
    <row r="937" spans="2:8">
      <c r="B937" s="280" t="str">
        <f t="shared" si="72"/>
        <v>3Q</v>
      </c>
      <c r="C937" s="280">
        <f t="shared" si="76"/>
        <v>8</v>
      </c>
      <c r="D937" s="280" t="str">
        <f t="shared" si="73"/>
        <v>17</v>
      </c>
      <c r="E937">
        <f t="shared" si="74"/>
        <v>2017</v>
      </c>
      <c r="F937" s="280" t="str">
        <f t="shared" si="75"/>
        <v>3Q17</v>
      </c>
      <c r="G937" s="281">
        <v>42948</v>
      </c>
      <c r="H937" s="280">
        <v>3.1265000000000001</v>
      </c>
    </row>
    <row r="938" spans="2:8">
      <c r="B938" s="280" t="str">
        <f t="shared" si="72"/>
        <v>3Q</v>
      </c>
      <c r="C938" s="280">
        <f t="shared" si="76"/>
        <v>8</v>
      </c>
      <c r="D938" s="280" t="str">
        <f t="shared" si="73"/>
        <v>17</v>
      </c>
      <c r="E938">
        <f t="shared" si="74"/>
        <v>2017</v>
      </c>
      <c r="F938" s="280" t="str">
        <f t="shared" si="75"/>
        <v>3Q17</v>
      </c>
      <c r="G938" s="281">
        <v>42949</v>
      </c>
      <c r="H938" s="280">
        <v>3.1137000000000001</v>
      </c>
    </row>
    <row r="939" spans="2:8">
      <c r="B939" s="280" t="str">
        <f t="shared" si="72"/>
        <v>3Q</v>
      </c>
      <c r="C939" s="280">
        <f t="shared" si="76"/>
        <v>8</v>
      </c>
      <c r="D939" s="280" t="str">
        <f t="shared" si="73"/>
        <v>17</v>
      </c>
      <c r="E939">
        <f t="shared" si="74"/>
        <v>2017</v>
      </c>
      <c r="F939" s="280" t="str">
        <f t="shared" si="75"/>
        <v>3Q17</v>
      </c>
      <c r="G939" s="281">
        <v>42950</v>
      </c>
      <c r="H939" s="280">
        <v>3.1124999999999998</v>
      </c>
    </row>
    <row r="940" spans="2:8">
      <c r="B940" s="280" t="str">
        <f t="shared" si="72"/>
        <v>3Q</v>
      </c>
      <c r="C940" s="280">
        <f t="shared" si="76"/>
        <v>8</v>
      </c>
      <c r="D940" s="280" t="str">
        <f t="shared" si="73"/>
        <v>17</v>
      </c>
      <c r="E940">
        <f t="shared" si="74"/>
        <v>2017</v>
      </c>
      <c r="F940" s="280" t="str">
        <f t="shared" si="75"/>
        <v>3Q17</v>
      </c>
      <c r="G940" s="281">
        <v>42951</v>
      </c>
      <c r="H940" s="280">
        <v>3.1314000000000002</v>
      </c>
    </row>
    <row r="941" spans="2:8">
      <c r="B941" s="280" t="str">
        <f t="shared" si="72"/>
        <v>3Q</v>
      </c>
      <c r="C941" s="280">
        <f t="shared" si="76"/>
        <v>8</v>
      </c>
      <c r="D941" s="280" t="str">
        <f t="shared" si="73"/>
        <v>17</v>
      </c>
      <c r="E941">
        <f t="shared" si="74"/>
        <v>2017</v>
      </c>
      <c r="F941" s="280" t="str">
        <f t="shared" si="75"/>
        <v>3Q17</v>
      </c>
      <c r="G941" s="281">
        <v>42954</v>
      </c>
      <c r="H941" s="280">
        <v>3.1265000000000001</v>
      </c>
    </row>
    <row r="942" spans="2:8">
      <c r="B942" s="280" t="str">
        <f t="shared" si="72"/>
        <v>3Q</v>
      </c>
      <c r="C942" s="280">
        <f t="shared" si="76"/>
        <v>8</v>
      </c>
      <c r="D942" s="280" t="str">
        <f t="shared" si="73"/>
        <v>17</v>
      </c>
      <c r="E942">
        <f t="shared" si="74"/>
        <v>2017</v>
      </c>
      <c r="F942" s="280" t="str">
        <f t="shared" si="75"/>
        <v>3Q17</v>
      </c>
      <c r="G942" s="281">
        <v>42955</v>
      </c>
      <c r="H942" s="280">
        <v>3.1269</v>
      </c>
    </row>
    <row r="943" spans="2:8">
      <c r="B943" s="280" t="str">
        <f t="shared" si="72"/>
        <v>3Q</v>
      </c>
      <c r="C943" s="280">
        <f t="shared" si="76"/>
        <v>8</v>
      </c>
      <c r="D943" s="280" t="str">
        <f t="shared" si="73"/>
        <v>17</v>
      </c>
      <c r="E943">
        <f t="shared" si="74"/>
        <v>2017</v>
      </c>
      <c r="F943" s="280" t="str">
        <f t="shared" si="75"/>
        <v>3Q17</v>
      </c>
      <c r="G943" s="281">
        <v>42956</v>
      </c>
      <c r="H943" s="280">
        <v>3.1558999999999999</v>
      </c>
    </row>
    <row r="944" spans="2:8">
      <c r="B944" s="280" t="str">
        <f t="shared" si="72"/>
        <v>3Q</v>
      </c>
      <c r="C944" s="280">
        <f t="shared" si="76"/>
        <v>8</v>
      </c>
      <c r="D944" s="280" t="str">
        <f t="shared" si="73"/>
        <v>17</v>
      </c>
      <c r="E944">
        <f t="shared" si="74"/>
        <v>2017</v>
      </c>
      <c r="F944" s="280" t="str">
        <f t="shared" si="75"/>
        <v>3Q17</v>
      </c>
      <c r="G944" s="281">
        <v>42957</v>
      </c>
      <c r="H944" s="280">
        <v>3.1757</v>
      </c>
    </row>
    <row r="945" spans="2:8">
      <c r="B945" s="280" t="str">
        <f t="shared" si="72"/>
        <v>3Q</v>
      </c>
      <c r="C945" s="280">
        <f t="shared" si="76"/>
        <v>8</v>
      </c>
      <c r="D945" s="280" t="str">
        <f t="shared" si="73"/>
        <v>17</v>
      </c>
      <c r="E945">
        <f t="shared" si="74"/>
        <v>2017</v>
      </c>
      <c r="F945" s="280" t="str">
        <f t="shared" si="75"/>
        <v>3Q17</v>
      </c>
      <c r="G945" s="281">
        <v>42958</v>
      </c>
      <c r="H945" s="280">
        <v>3.1938</v>
      </c>
    </row>
    <row r="946" spans="2:8">
      <c r="B946" s="280" t="str">
        <f t="shared" si="72"/>
        <v>3Q</v>
      </c>
      <c r="C946" s="280">
        <f t="shared" si="76"/>
        <v>8</v>
      </c>
      <c r="D946" s="280" t="str">
        <f t="shared" si="73"/>
        <v>17</v>
      </c>
      <c r="E946">
        <f t="shared" si="74"/>
        <v>2017</v>
      </c>
      <c r="F946" s="280" t="str">
        <f t="shared" si="75"/>
        <v>3Q17</v>
      </c>
      <c r="G946" s="281">
        <v>42961</v>
      </c>
      <c r="H946" s="280">
        <v>3.1890000000000001</v>
      </c>
    </row>
    <row r="947" spans="2:8">
      <c r="B947" s="280" t="str">
        <f t="shared" si="72"/>
        <v>3Q</v>
      </c>
      <c r="C947" s="280">
        <f t="shared" si="76"/>
        <v>8</v>
      </c>
      <c r="D947" s="280" t="str">
        <f t="shared" si="73"/>
        <v>17</v>
      </c>
      <c r="E947">
        <f t="shared" si="74"/>
        <v>2017</v>
      </c>
      <c r="F947" s="280" t="str">
        <f t="shared" si="75"/>
        <v>3Q17</v>
      </c>
      <c r="G947" s="281">
        <v>42962</v>
      </c>
      <c r="H947" s="280">
        <v>3.1695000000000002</v>
      </c>
    </row>
    <row r="948" spans="2:8">
      <c r="B948" s="280" t="str">
        <f t="shared" si="72"/>
        <v>3Q</v>
      </c>
      <c r="C948" s="280">
        <f t="shared" si="76"/>
        <v>8</v>
      </c>
      <c r="D948" s="280" t="str">
        <f t="shared" si="73"/>
        <v>17</v>
      </c>
      <c r="E948">
        <f t="shared" si="74"/>
        <v>2017</v>
      </c>
      <c r="F948" s="280" t="str">
        <f t="shared" si="75"/>
        <v>3Q17</v>
      </c>
      <c r="G948" s="281">
        <v>42963</v>
      </c>
      <c r="H948" s="280">
        <v>3.1524000000000001</v>
      </c>
    </row>
    <row r="949" spans="2:8">
      <c r="B949" s="280" t="str">
        <f t="shared" si="72"/>
        <v>3Q</v>
      </c>
      <c r="C949" s="280">
        <f t="shared" si="76"/>
        <v>8</v>
      </c>
      <c r="D949" s="280" t="str">
        <f t="shared" si="73"/>
        <v>17</v>
      </c>
      <c r="E949">
        <f t="shared" si="74"/>
        <v>2017</v>
      </c>
      <c r="F949" s="280" t="str">
        <f t="shared" si="75"/>
        <v>3Q17</v>
      </c>
      <c r="G949" s="281">
        <v>42964</v>
      </c>
      <c r="H949" s="280">
        <v>3.1751</v>
      </c>
    </row>
    <row r="950" spans="2:8">
      <c r="B950" s="280" t="str">
        <f t="shared" si="72"/>
        <v>3Q</v>
      </c>
      <c r="C950" s="280">
        <f t="shared" si="76"/>
        <v>8</v>
      </c>
      <c r="D950" s="280" t="str">
        <f t="shared" si="73"/>
        <v>17</v>
      </c>
      <c r="E950">
        <f t="shared" si="74"/>
        <v>2017</v>
      </c>
      <c r="F950" s="280" t="str">
        <f t="shared" si="75"/>
        <v>3Q17</v>
      </c>
      <c r="G950" s="281">
        <v>42965</v>
      </c>
      <c r="H950" s="280">
        <v>3.1465000000000001</v>
      </c>
    </row>
    <row r="951" spans="2:8">
      <c r="B951" s="280" t="str">
        <f t="shared" si="72"/>
        <v>3Q</v>
      </c>
      <c r="C951" s="280">
        <f t="shared" si="76"/>
        <v>8</v>
      </c>
      <c r="D951" s="280" t="str">
        <f t="shared" si="73"/>
        <v>17</v>
      </c>
      <c r="E951">
        <f t="shared" si="74"/>
        <v>2017</v>
      </c>
      <c r="F951" s="280" t="str">
        <f t="shared" si="75"/>
        <v>3Q17</v>
      </c>
      <c r="G951" s="281">
        <v>42968</v>
      </c>
      <c r="H951" s="280">
        <v>3.1644999999999999</v>
      </c>
    </row>
    <row r="952" spans="2:8">
      <c r="B952" s="280" t="str">
        <f t="shared" si="72"/>
        <v>3Q</v>
      </c>
      <c r="C952" s="280">
        <f t="shared" si="76"/>
        <v>8</v>
      </c>
      <c r="D952" s="280" t="str">
        <f t="shared" si="73"/>
        <v>17</v>
      </c>
      <c r="E952">
        <f t="shared" si="74"/>
        <v>2017</v>
      </c>
      <c r="F952" s="280" t="str">
        <f t="shared" si="75"/>
        <v>3Q17</v>
      </c>
      <c r="G952" s="281">
        <v>42969</v>
      </c>
      <c r="H952" s="280">
        <v>3.1610999999999998</v>
      </c>
    </row>
    <row r="953" spans="2:8">
      <c r="B953" s="280" t="str">
        <f t="shared" si="72"/>
        <v>3Q</v>
      </c>
      <c r="C953" s="280">
        <f t="shared" si="76"/>
        <v>8</v>
      </c>
      <c r="D953" s="280" t="str">
        <f t="shared" si="73"/>
        <v>17</v>
      </c>
      <c r="E953">
        <f t="shared" si="74"/>
        <v>2017</v>
      </c>
      <c r="F953" s="280" t="str">
        <f t="shared" si="75"/>
        <v>3Q17</v>
      </c>
      <c r="G953" s="281">
        <v>42970</v>
      </c>
      <c r="H953" s="280">
        <v>3.1414</v>
      </c>
    </row>
    <row r="954" spans="2:8">
      <c r="B954" s="280" t="str">
        <f t="shared" si="72"/>
        <v>3Q</v>
      </c>
      <c r="C954" s="280">
        <f t="shared" si="76"/>
        <v>8</v>
      </c>
      <c r="D954" s="280" t="str">
        <f t="shared" si="73"/>
        <v>17</v>
      </c>
      <c r="E954">
        <f t="shared" si="74"/>
        <v>2017</v>
      </c>
      <c r="F954" s="280" t="str">
        <f t="shared" si="75"/>
        <v>3Q17</v>
      </c>
      <c r="G954" s="281">
        <v>42971</v>
      </c>
      <c r="H954" s="280">
        <v>3.1480999999999999</v>
      </c>
    </row>
    <row r="955" spans="2:8">
      <c r="B955" s="280" t="str">
        <f t="shared" si="72"/>
        <v>3Q</v>
      </c>
      <c r="C955" s="280">
        <f t="shared" si="76"/>
        <v>8</v>
      </c>
      <c r="D955" s="280" t="str">
        <f t="shared" si="73"/>
        <v>17</v>
      </c>
      <c r="E955">
        <f t="shared" si="74"/>
        <v>2017</v>
      </c>
      <c r="F955" s="280" t="str">
        <f t="shared" si="75"/>
        <v>3Q17</v>
      </c>
      <c r="G955" s="281">
        <v>42972</v>
      </c>
      <c r="H955" s="280">
        <v>3.1602999999999999</v>
      </c>
    </row>
    <row r="956" spans="2:8">
      <c r="B956" s="280" t="str">
        <f t="shared" si="72"/>
        <v>3Q</v>
      </c>
      <c r="C956" s="280">
        <f t="shared" si="76"/>
        <v>8</v>
      </c>
      <c r="D956" s="280" t="str">
        <f t="shared" si="73"/>
        <v>17</v>
      </c>
      <c r="E956">
        <f t="shared" si="74"/>
        <v>2017</v>
      </c>
      <c r="F956" s="280" t="str">
        <f t="shared" si="75"/>
        <v>3Q17</v>
      </c>
      <c r="G956" s="281">
        <v>42975</v>
      </c>
      <c r="H956" s="280">
        <v>3.1669999999999998</v>
      </c>
    </row>
    <row r="957" spans="2:8">
      <c r="B957" s="280" t="str">
        <f t="shared" si="72"/>
        <v>3Q</v>
      </c>
      <c r="C957" s="280">
        <f t="shared" si="76"/>
        <v>8</v>
      </c>
      <c r="D957" s="280" t="str">
        <f t="shared" si="73"/>
        <v>17</v>
      </c>
      <c r="E957">
        <f t="shared" si="74"/>
        <v>2017</v>
      </c>
      <c r="F957" s="280" t="str">
        <f t="shared" si="75"/>
        <v>3Q17</v>
      </c>
      <c r="G957" s="281">
        <v>42976</v>
      </c>
      <c r="H957" s="280">
        <v>3.1652</v>
      </c>
    </row>
    <row r="958" spans="2:8">
      <c r="B958" s="280" t="str">
        <f t="shared" si="72"/>
        <v>3Q</v>
      </c>
      <c r="C958" s="280">
        <f t="shared" si="76"/>
        <v>8</v>
      </c>
      <c r="D958" s="280" t="str">
        <f t="shared" si="73"/>
        <v>17</v>
      </c>
      <c r="E958">
        <f t="shared" si="74"/>
        <v>2017</v>
      </c>
      <c r="F958" s="280" t="str">
        <f t="shared" si="75"/>
        <v>3Q17</v>
      </c>
      <c r="G958" s="281">
        <v>42977</v>
      </c>
      <c r="H958" s="280">
        <v>3.1602999999999999</v>
      </c>
    </row>
    <row r="959" spans="2:8">
      <c r="B959" s="280" t="str">
        <f t="shared" si="72"/>
        <v>3Q</v>
      </c>
      <c r="C959" s="280">
        <f t="shared" si="76"/>
        <v>8</v>
      </c>
      <c r="D959" s="280" t="str">
        <f t="shared" si="73"/>
        <v>17</v>
      </c>
      <c r="E959">
        <f t="shared" si="74"/>
        <v>2017</v>
      </c>
      <c r="F959" s="280" t="str">
        <f t="shared" si="75"/>
        <v>3Q17</v>
      </c>
      <c r="G959" s="281">
        <v>42978</v>
      </c>
      <c r="H959" s="280">
        <v>3.1478999999999999</v>
      </c>
    </row>
    <row r="960" spans="2:8">
      <c r="B960" s="280" t="str">
        <f t="shared" si="72"/>
        <v>3Q</v>
      </c>
      <c r="C960" s="280">
        <f t="shared" si="76"/>
        <v>9</v>
      </c>
      <c r="D960" s="280" t="str">
        <f t="shared" si="73"/>
        <v>17</v>
      </c>
      <c r="E960">
        <f t="shared" si="74"/>
        <v>2017</v>
      </c>
      <c r="F960" s="280" t="str">
        <f t="shared" si="75"/>
        <v>3Q17</v>
      </c>
      <c r="G960" s="281">
        <v>42979</v>
      </c>
      <c r="H960" s="280">
        <v>3.1415999999999999</v>
      </c>
    </row>
    <row r="961" spans="2:8">
      <c r="B961" s="280" t="str">
        <f t="shared" si="72"/>
        <v>3Q</v>
      </c>
      <c r="C961" s="280">
        <f t="shared" si="76"/>
        <v>9</v>
      </c>
      <c r="D961" s="280" t="str">
        <f t="shared" si="73"/>
        <v>17</v>
      </c>
      <c r="E961">
        <f t="shared" si="74"/>
        <v>2017</v>
      </c>
      <c r="F961" s="280" t="str">
        <f t="shared" si="75"/>
        <v>3Q17</v>
      </c>
      <c r="G961" s="281">
        <v>42982</v>
      </c>
      <c r="H961" s="280">
        <v>3.1417000000000002</v>
      </c>
    </row>
    <row r="962" spans="2:8">
      <c r="B962" s="280" t="str">
        <f t="shared" si="72"/>
        <v>3Q</v>
      </c>
      <c r="C962" s="280">
        <f t="shared" si="76"/>
        <v>9</v>
      </c>
      <c r="D962" s="280" t="str">
        <f t="shared" si="73"/>
        <v>17</v>
      </c>
      <c r="E962">
        <f t="shared" si="74"/>
        <v>2017</v>
      </c>
      <c r="F962" s="280" t="str">
        <f t="shared" si="75"/>
        <v>3Q17</v>
      </c>
      <c r="G962" s="281">
        <v>42983</v>
      </c>
      <c r="H962" s="280">
        <v>3.1173999999999999</v>
      </c>
    </row>
    <row r="963" spans="2:8">
      <c r="B963" s="280" t="str">
        <f t="shared" ref="B963:B1026" si="77">VLOOKUP(C963,$N$3:$O$14,2,0)</f>
        <v>3Q</v>
      </c>
      <c r="C963" s="280">
        <f t="shared" si="76"/>
        <v>9</v>
      </c>
      <c r="D963" s="280" t="str">
        <f t="shared" ref="D963:D1026" si="78">RIGHT(E963,2)</f>
        <v>17</v>
      </c>
      <c r="E963">
        <f t="shared" ref="E963:E1026" si="79">YEAR(G963)</f>
        <v>2017</v>
      </c>
      <c r="F963" s="280" t="str">
        <f t="shared" ref="F963:F1026" si="80">+B963&amp;D963</f>
        <v>3Q17</v>
      </c>
      <c r="G963" s="281">
        <v>42984</v>
      </c>
      <c r="H963" s="280">
        <v>3.1004</v>
      </c>
    </row>
    <row r="964" spans="2:8">
      <c r="B964" s="280" t="str">
        <f t="shared" si="77"/>
        <v>3Q</v>
      </c>
      <c r="C964" s="280">
        <f t="shared" ref="C964:C1027" si="81">MONTH(G964)</f>
        <v>9</v>
      </c>
      <c r="D964" s="280" t="str">
        <f t="shared" si="78"/>
        <v>17</v>
      </c>
      <c r="E964">
        <f t="shared" si="79"/>
        <v>2017</v>
      </c>
      <c r="F964" s="280" t="str">
        <f t="shared" si="80"/>
        <v>3Q17</v>
      </c>
      <c r="G964" s="281">
        <v>42985</v>
      </c>
      <c r="H964" s="280">
        <v>3.0992999999999999</v>
      </c>
    </row>
    <row r="965" spans="2:8">
      <c r="B965" s="280" t="str">
        <f t="shared" si="77"/>
        <v>3Q</v>
      </c>
      <c r="C965" s="280">
        <f t="shared" si="81"/>
        <v>9</v>
      </c>
      <c r="D965" s="280" t="str">
        <f t="shared" si="78"/>
        <v>17</v>
      </c>
      <c r="E965">
        <f t="shared" si="79"/>
        <v>2017</v>
      </c>
      <c r="F965" s="280" t="str">
        <f t="shared" si="80"/>
        <v>3Q17</v>
      </c>
      <c r="G965" s="281">
        <v>42986</v>
      </c>
      <c r="H965" s="280">
        <v>3.0868000000000002</v>
      </c>
    </row>
    <row r="966" spans="2:8">
      <c r="B966" s="280" t="str">
        <f t="shared" si="77"/>
        <v>3Q</v>
      </c>
      <c r="C966" s="280">
        <f t="shared" si="81"/>
        <v>9</v>
      </c>
      <c r="D966" s="280" t="str">
        <f t="shared" si="78"/>
        <v>17</v>
      </c>
      <c r="E966">
        <f t="shared" si="79"/>
        <v>2017</v>
      </c>
      <c r="F966" s="280" t="str">
        <f t="shared" si="80"/>
        <v>3Q17</v>
      </c>
      <c r="G966" s="281">
        <v>42989</v>
      </c>
      <c r="H966" s="280">
        <v>3.1029</v>
      </c>
    </row>
    <row r="967" spans="2:8">
      <c r="B967" s="280" t="str">
        <f t="shared" si="77"/>
        <v>3Q</v>
      </c>
      <c r="C967" s="280">
        <f t="shared" si="81"/>
        <v>9</v>
      </c>
      <c r="D967" s="280" t="str">
        <f t="shared" si="78"/>
        <v>17</v>
      </c>
      <c r="E967">
        <f t="shared" si="79"/>
        <v>2017</v>
      </c>
      <c r="F967" s="280" t="str">
        <f t="shared" si="80"/>
        <v>3Q17</v>
      </c>
      <c r="G967" s="281">
        <v>42990</v>
      </c>
      <c r="H967" s="280">
        <v>3.1251000000000002</v>
      </c>
    </row>
    <row r="968" spans="2:8">
      <c r="B968" s="280" t="str">
        <f t="shared" si="77"/>
        <v>3Q</v>
      </c>
      <c r="C968" s="280">
        <f t="shared" si="81"/>
        <v>9</v>
      </c>
      <c r="D968" s="280" t="str">
        <f t="shared" si="78"/>
        <v>17</v>
      </c>
      <c r="E968">
        <f t="shared" si="79"/>
        <v>2017</v>
      </c>
      <c r="F968" s="280" t="str">
        <f t="shared" si="80"/>
        <v>3Q17</v>
      </c>
      <c r="G968" s="281">
        <v>42991</v>
      </c>
      <c r="H968" s="280">
        <v>3.1353</v>
      </c>
    </row>
    <row r="969" spans="2:8">
      <c r="B969" s="280" t="str">
        <f t="shared" si="77"/>
        <v>3Q</v>
      </c>
      <c r="C969" s="280">
        <f t="shared" si="81"/>
        <v>9</v>
      </c>
      <c r="D969" s="280" t="str">
        <f t="shared" si="78"/>
        <v>17</v>
      </c>
      <c r="E969">
        <f t="shared" si="79"/>
        <v>2017</v>
      </c>
      <c r="F969" s="280" t="str">
        <f t="shared" si="80"/>
        <v>3Q17</v>
      </c>
      <c r="G969" s="281">
        <v>42992</v>
      </c>
      <c r="H969" s="280">
        <v>3.1190000000000002</v>
      </c>
    </row>
    <row r="970" spans="2:8">
      <c r="B970" s="280" t="str">
        <f t="shared" si="77"/>
        <v>3Q</v>
      </c>
      <c r="C970" s="280">
        <f t="shared" si="81"/>
        <v>9</v>
      </c>
      <c r="D970" s="280" t="str">
        <f t="shared" si="78"/>
        <v>17</v>
      </c>
      <c r="E970">
        <f t="shared" si="79"/>
        <v>2017</v>
      </c>
      <c r="F970" s="280" t="str">
        <f t="shared" si="80"/>
        <v>3Q17</v>
      </c>
      <c r="G970" s="281">
        <v>42993</v>
      </c>
      <c r="H970" s="280">
        <v>3.1084999999999998</v>
      </c>
    </row>
    <row r="971" spans="2:8">
      <c r="B971" s="280" t="str">
        <f t="shared" si="77"/>
        <v>3Q</v>
      </c>
      <c r="C971" s="280">
        <f t="shared" si="81"/>
        <v>9</v>
      </c>
      <c r="D971" s="280" t="str">
        <f t="shared" si="78"/>
        <v>17</v>
      </c>
      <c r="E971">
        <f t="shared" si="79"/>
        <v>2017</v>
      </c>
      <c r="F971" s="280" t="str">
        <f t="shared" si="80"/>
        <v>3Q17</v>
      </c>
      <c r="G971" s="281">
        <v>42996</v>
      </c>
      <c r="H971" s="280">
        <v>3.1368</v>
      </c>
    </row>
    <row r="972" spans="2:8">
      <c r="B972" s="280" t="str">
        <f t="shared" si="77"/>
        <v>3Q</v>
      </c>
      <c r="C972" s="280">
        <f t="shared" si="81"/>
        <v>9</v>
      </c>
      <c r="D972" s="280" t="str">
        <f t="shared" si="78"/>
        <v>17</v>
      </c>
      <c r="E972">
        <f t="shared" si="79"/>
        <v>2017</v>
      </c>
      <c r="F972" s="280" t="str">
        <f t="shared" si="80"/>
        <v>3Q17</v>
      </c>
      <c r="G972" s="281">
        <v>42997</v>
      </c>
      <c r="H972" s="280">
        <v>3.1349999999999998</v>
      </c>
    </row>
    <row r="973" spans="2:8">
      <c r="B973" s="280" t="str">
        <f t="shared" si="77"/>
        <v>3Q</v>
      </c>
      <c r="C973" s="280">
        <f t="shared" si="81"/>
        <v>9</v>
      </c>
      <c r="D973" s="280" t="str">
        <f t="shared" si="78"/>
        <v>17</v>
      </c>
      <c r="E973">
        <f t="shared" si="79"/>
        <v>2017</v>
      </c>
      <c r="F973" s="280" t="str">
        <f t="shared" si="80"/>
        <v>3Q17</v>
      </c>
      <c r="G973" s="281">
        <v>42998</v>
      </c>
      <c r="H973" s="280">
        <v>3.1324999999999998</v>
      </c>
    </row>
    <row r="974" spans="2:8">
      <c r="B974" s="280" t="str">
        <f t="shared" si="77"/>
        <v>3Q</v>
      </c>
      <c r="C974" s="280">
        <f t="shared" si="81"/>
        <v>9</v>
      </c>
      <c r="D974" s="280" t="str">
        <f t="shared" si="78"/>
        <v>17</v>
      </c>
      <c r="E974">
        <f t="shared" si="79"/>
        <v>2017</v>
      </c>
      <c r="F974" s="280" t="str">
        <f t="shared" si="80"/>
        <v>3Q17</v>
      </c>
      <c r="G974" s="281">
        <v>42999</v>
      </c>
      <c r="H974" s="280">
        <v>3.1377000000000002</v>
      </c>
    </row>
    <row r="975" spans="2:8">
      <c r="B975" s="280" t="str">
        <f t="shared" si="77"/>
        <v>3Q</v>
      </c>
      <c r="C975" s="280">
        <f t="shared" si="81"/>
        <v>9</v>
      </c>
      <c r="D975" s="280" t="str">
        <f t="shared" si="78"/>
        <v>17</v>
      </c>
      <c r="E975">
        <f t="shared" si="79"/>
        <v>2017</v>
      </c>
      <c r="F975" s="280" t="str">
        <f t="shared" si="80"/>
        <v>3Q17</v>
      </c>
      <c r="G975" s="281">
        <v>43000</v>
      </c>
      <c r="H975" s="280">
        <v>3.125</v>
      </c>
    </row>
    <row r="976" spans="2:8">
      <c r="B976" s="280" t="str">
        <f t="shared" si="77"/>
        <v>3Q</v>
      </c>
      <c r="C976" s="280">
        <f t="shared" si="81"/>
        <v>9</v>
      </c>
      <c r="D976" s="280" t="str">
        <f t="shared" si="78"/>
        <v>17</v>
      </c>
      <c r="E976">
        <f t="shared" si="79"/>
        <v>2017</v>
      </c>
      <c r="F976" s="280" t="str">
        <f t="shared" si="80"/>
        <v>3Q17</v>
      </c>
      <c r="G976" s="281">
        <v>43003</v>
      </c>
      <c r="H976" s="280">
        <v>3.16</v>
      </c>
    </row>
    <row r="977" spans="2:8">
      <c r="B977" s="280" t="str">
        <f t="shared" si="77"/>
        <v>3Q</v>
      </c>
      <c r="C977" s="280">
        <f t="shared" si="81"/>
        <v>9</v>
      </c>
      <c r="D977" s="280" t="str">
        <f t="shared" si="78"/>
        <v>17</v>
      </c>
      <c r="E977">
        <f t="shared" si="79"/>
        <v>2017</v>
      </c>
      <c r="F977" s="280" t="str">
        <f t="shared" si="80"/>
        <v>3Q17</v>
      </c>
      <c r="G977" s="281">
        <v>43004</v>
      </c>
      <c r="H977" s="280">
        <v>3.1665999999999999</v>
      </c>
    </row>
    <row r="978" spans="2:8">
      <c r="B978" s="280" t="str">
        <f t="shared" si="77"/>
        <v>3Q</v>
      </c>
      <c r="C978" s="280">
        <f t="shared" si="81"/>
        <v>9</v>
      </c>
      <c r="D978" s="280" t="str">
        <f t="shared" si="78"/>
        <v>17</v>
      </c>
      <c r="E978">
        <f t="shared" si="79"/>
        <v>2017</v>
      </c>
      <c r="F978" s="280" t="str">
        <f t="shared" si="80"/>
        <v>3Q17</v>
      </c>
      <c r="G978" s="281">
        <v>43005</v>
      </c>
      <c r="H978" s="280">
        <v>3.1932</v>
      </c>
    </row>
    <row r="979" spans="2:8">
      <c r="B979" s="280" t="str">
        <f t="shared" si="77"/>
        <v>3Q</v>
      </c>
      <c r="C979" s="280">
        <f t="shared" si="81"/>
        <v>9</v>
      </c>
      <c r="D979" s="280" t="str">
        <f t="shared" si="78"/>
        <v>17</v>
      </c>
      <c r="E979">
        <f t="shared" si="79"/>
        <v>2017</v>
      </c>
      <c r="F979" s="280" t="str">
        <f t="shared" si="80"/>
        <v>3Q17</v>
      </c>
      <c r="G979" s="281">
        <v>43006</v>
      </c>
      <c r="H979" s="280">
        <v>3.1825000000000001</v>
      </c>
    </row>
    <row r="980" spans="2:8">
      <c r="B980" s="280" t="str">
        <f t="shared" si="77"/>
        <v>3Q</v>
      </c>
      <c r="C980" s="280">
        <f t="shared" si="81"/>
        <v>9</v>
      </c>
      <c r="D980" s="280" t="str">
        <f t="shared" si="78"/>
        <v>17</v>
      </c>
      <c r="E980">
        <f t="shared" si="79"/>
        <v>2017</v>
      </c>
      <c r="F980" s="280" t="str">
        <f t="shared" si="80"/>
        <v>3Q17</v>
      </c>
      <c r="G980" s="281">
        <v>43007</v>
      </c>
      <c r="H980" s="280">
        <v>3.1619000000000002</v>
      </c>
    </row>
    <row r="981" spans="2:8">
      <c r="B981" s="280" t="str">
        <f t="shared" si="77"/>
        <v>4Q</v>
      </c>
      <c r="C981" s="280">
        <f t="shared" si="81"/>
        <v>10</v>
      </c>
      <c r="D981" s="280" t="str">
        <f t="shared" si="78"/>
        <v>17</v>
      </c>
      <c r="E981">
        <f t="shared" si="79"/>
        <v>2017</v>
      </c>
      <c r="F981" s="280" t="str">
        <f t="shared" si="80"/>
        <v>4Q17</v>
      </c>
      <c r="G981" s="281">
        <v>43010</v>
      </c>
      <c r="H981" s="280">
        <v>3.1543999999999999</v>
      </c>
    </row>
    <row r="982" spans="2:8">
      <c r="B982" s="280" t="str">
        <f t="shared" si="77"/>
        <v>4Q</v>
      </c>
      <c r="C982" s="280">
        <f t="shared" si="81"/>
        <v>10</v>
      </c>
      <c r="D982" s="280" t="str">
        <f t="shared" si="78"/>
        <v>17</v>
      </c>
      <c r="E982">
        <f t="shared" si="79"/>
        <v>2017</v>
      </c>
      <c r="F982" s="280" t="str">
        <f t="shared" si="80"/>
        <v>4Q17</v>
      </c>
      <c r="G982" s="281">
        <v>43011</v>
      </c>
      <c r="H982" s="280">
        <v>3.1427</v>
      </c>
    </row>
    <row r="983" spans="2:8">
      <c r="B983" s="280" t="str">
        <f t="shared" si="77"/>
        <v>4Q</v>
      </c>
      <c r="C983" s="280">
        <f t="shared" si="81"/>
        <v>10</v>
      </c>
      <c r="D983" s="280" t="str">
        <f t="shared" si="78"/>
        <v>17</v>
      </c>
      <c r="E983">
        <f t="shared" si="79"/>
        <v>2017</v>
      </c>
      <c r="F983" s="280" t="str">
        <f t="shared" si="80"/>
        <v>4Q17</v>
      </c>
      <c r="G983" s="281">
        <v>43012</v>
      </c>
      <c r="H983" s="280">
        <v>3.1352000000000002</v>
      </c>
    </row>
    <row r="984" spans="2:8">
      <c r="B984" s="280" t="str">
        <f t="shared" si="77"/>
        <v>4Q</v>
      </c>
      <c r="C984" s="280">
        <f t="shared" si="81"/>
        <v>10</v>
      </c>
      <c r="D984" s="280" t="str">
        <f t="shared" si="78"/>
        <v>17</v>
      </c>
      <c r="E984">
        <f t="shared" si="79"/>
        <v>2017</v>
      </c>
      <c r="F984" s="280" t="str">
        <f t="shared" si="80"/>
        <v>4Q17</v>
      </c>
      <c r="G984" s="281">
        <v>43013</v>
      </c>
      <c r="H984" s="280">
        <v>3.1543999999999999</v>
      </c>
    </row>
    <row r="985" spans="2:8">
      <c r="B985" s="280" t="str">
        <f t="shared" si="77"/>
        <v>4Q</v>
      </c>
      <c r="C985" s="280">
        <f t="shared" si="81"/>
        <v>10</v>
      </c>
      <c r="D985" s="280" t="str">
        <f t="shared" si="78"/>
        <v>17</v>
      </c>
      <c r="E985">
        <f t="shared" si="79"/>
        <v>2017</v>
      </c>
      <c r="F985" s="280" t="str">
        <f t="shared" si="80"/>
        <v>4Q17</v>
      </c>
      <c r="G985" s="281">
        <v>43014</v>
      </c>
      <c r="H985" s="280">
        <v>3.1560999999999999</v>
      </c>
    </row>
    <row r="986" spans="2:8">
      <c r="B986" s="280" t="str">
        <f t="shared" si="77"/>
        <v>4Q</v>
      </c>
      <c r="C986" s="280">
        <f t="shared" si="81"/>
        <v>10</v>
      </c>
      <c r="D986" s="280" t="str">
        <f t="shared" si="78"/>
        <v>17</v>
      </c>
      <c r="E986">
        <f t="shared" si="79"/>
        <v>2017</v>
      </c>
      <c r="F986" s="280" t="str">
        <f t="shared" si="80"/>
        <v>4Q17</v>
      </c>
      <c r="G986" s="281">
        <v>43017</v>
      </c>
      <c r="H986" s="280">
        <v>3.1888000000000001</v>
      </c>
    </row>
    <row r="987" spans="2:8">
      <c r="B987" s="280" t="str">
        <f t="shared" si="77"/>
        <v>4Q</v>
      </c>
      <c r="C987" s="280">
        <f t="shared" si="81"/>
        <v>10</v>
      </c>
      <c r="D987" s="280" t="str">
        <f t="shared" si="78"/>
        <v>17</v>
      </c>
      <c r="E987">
        <f t="shared" si="79"/>
        <v>2017</v>
      </c>
      <c r="F987" s="280" t="str">
        <f t="shared" si="80"/>
        <v>4Q17</v>
      </c>
      <c r="G987" s="281">
        <v>43018</v>
      </c>
      <c r="H987" s="280">
        <v>3.1795</v>
      </c>
    </row>
    <row r="988" spans="2:8">
      <c r="B988" s="280" t="str">
        <f t="shared" si="77"/>
        <v>4Q</v>
      </c>
      <c r="C988" s="280">
        <f t="shared" si="81"/>
        <v>10</v>
      </c>
      <c r="D988" s="280" t="str">
        <f t="shared" si="78"/>
        <v>17</v>
      </c>
      <c r="E988">
        <f t="shared" si="79"/>
        <v>2017</v>
      </c>
      <c r="F988" s="280" t="str">
        <f t="shared" si="80"/>
        <v>4Q17</v>
      </c>
      <c r="G988" s="281">
        <v>43019</v>
      </c>
      <c r="H988" s="280">
        <v>3.1724000000000001</v>
      </c>
    </row>
    <row r="989" spans="2:8">
      <c r="B989" s="280" t="str">
        <f t="shared" si="77"/>
        <v>4Q</v>
      </c>
      <c r="C989" s="280">
        <f t="shared" si="81"/>
        <v>10</v>
      </c>
      <c r="D989" s="280" t="str">
        <f t="shared" si="78"/>
        <v>17</v>
      </c>
      <c r="E989">
        <f t="shared" si="79"/>
        <v>2017</v>
      </c>
      <c r="F989" s="280" t="str">
        <f t="shared" si="80"/>
        <v>4Q17</v>
      </c>
      <c r="G989" s="281">
        <v>43020</v>
      </c>
      <c r="H989" s="280">
        <v>3.1705000000000001</v>
      </c>
    </row>
    <row r="990" spans="2:8">
      <c r="B990" s="280" t="str">
        <f t="shared" si="77"/>
        <v>4Q</v>
      </c>
      <c r="C990" s="280">
        <f t="shared" si="81"/>
        <v>10</v>
      </c>
      <c r="D990" s="280" t="str">
        <f t="shared" si="78"/>
        <v>17</v>
      </c>
      <c r="E990">
        <f t="shared" si="79"/>
        <v>2017</v>
      </c>
      <c r="F990" s="280" t="str">
        <f t="shared" si="80"/>
        <v>4Q17</v>
      </c>
      <c r="G990" s="281">
        <v>43021</v>
      </c>
      <c r="H990" s="280">
        <v>3.1452</v>
      </c>
    </row>
    <row r="991" spans="2:8">
      <c r="B991" s="280" t="str">
        <f t="shared" si="77"/>
        <v>4Q</v>
      </c>
      <c r="C991" s="280">
        <f t="shared" si="81"/>
        <v>10</v>
      </c>
      <c r="D991" s="280" t="str">
        <f t="shared" si="78"/>
        <v>17</v>
      </c>
      <c r="E991">
        <f t="shared" si="79"/>
        <v>2017</v>
      </c>
      <c r="F991" s="280" t="str">
        <f t="shared" si="80"/>
        <v>4Q17</v>
      </c>
      <c r="G991" s="281">
        <v>43024</v>
      </c>
      <c r="H991" s="280">
        <v>3.1711999999999998</v>
      </c>
    </row>
    <row r="992" spans="2:8">
      <c r="B992" s="280" t="str">
        <f t="shared" si="77"/>
        <v>4Q</v>
      </c>
      <c r="C992" s="280">
        <f t="shared" si="81"/>
        <v>10</v>
      </c>
      <c r="D992" s="280" t="str">
        <f t="shared" si="78"/>
        <v>17</v>
      </c>
      <c r="E992">
        <f t="shared" si="79"/>
        <v>2017</v>
      </c>
      <c r="F992" s="280" t="str">
        <f t="shared" si="80"/>
        <v>4Q17</v>
      </c>
      <c r="G992" s="281">
        <v>43025</v>
      </c>
      <c r="H992" s="280">
        <v>3.1579999999999999</v>
      </c>
    </row>
    <row r="993" spans="2:8">
      <c r="B993" s="280" t="str">
        <f t="shared" si="77"/>
        <v>4Q</v>
      </c>
      <c r="C993" s="280">
        <f t="shared" si="81"/>
        <v>10</v>
      </c>
      <c r="D993" s="280" t="str">
        <f t="shared" si="78"/>
        <v>17</v>
      </c>
      <c r="E993">
        <f t="shared" si="79"/>
        <v>2017</v>
      </c>
      <c r="F993" s="280" t="str">
        <f t="shared" si="80"/>
        <v>4Q17</v>
      </c>
      <c r="G993" s="281">
        <v>43026</v>
      </c>
      <c r="H993" s="280">
        <v>3.1711</v>
      </c>
    </row>
    <row r="994" spans="2:8">
      <c r="B994" s="280" t="str">
        <f t="shared" si="77"/>
        <v>4Q</v>
      </c>
      <c r="C994" s="280">
        <f t="shared" si="81"/>
        <v>10</v>
      </c>
      <c r="D994" s="280" t="str">
        <f t="shared" si="78"/>
        <v>17</v>
      </c>
      <c r="E994">
        <f t="shared" si="79"/>
        <v>2017</v>
      </c>
      <c r="F994" s="280" t="str">
        <f t="shared" si="80"/>
        <v>4Q17</v>
      </c>
      <c r="G994" s="281">
        <v>43027</v>
      </c>
      <c r="H994" s="280">
        <v>3.1671</v>
      </c>
    </row>
    <row r="995" spans="2:8">
      <c r="B995" s="280" t="str">
        <f t="shared" si="77"/>
        <v>4Q</v>
      </c>
      <c r="C995" s="280">
        <f t="shared" si="81"/>
        <v>10</v>
      </c>
      <c r="D995" s="280" t="str">
        <f t="shared" si="78"/>
        <v>17</v>
      </c>
      <c r="E995">
        <f t="shared" si="79"/>
        <v>2017</v>
      </c>
      <c r="F995" s="280" t="str">
        <f t="shared" si="80"/>
        <v>4Q17</v>
      </c>
      <c r="G995" s="281">
        <v>43028</v>
      </c>
      <c r="H995" s="280">
        <v>3.1924999999999999</v>
      </c>
    </row>
    <row r="996" spans="2:8">
      <c r="B996" s="280" t="str">
        <f t="shared" si="77"/>
        <v>4Q</v>
      </c>
      <c r="C996" s="280">
        <f t="shared" si="81"/>
        <v>10</v>
      </c>
      <c r="D996" s="280" t="str">
        <f t="shared" si="78"/>
        <v>17</v>
      </c>
      <c r="E996">
        <f t="shared" si="79"/>
        <v>2017</v>
      </c>
      <c r="F996" s="280" t="str">
        <f t="shared" si="80"/>
        <v>4Q17</v>
      </c>
      <c r="G996" s="281">
        <v>43031</v>
      </c>
      <c r="H996" s="280">
        <v>3.2378</v>
      </c>
    </row>
    <row r="997" spans="2:8">
      <c r="B997" s="280" t="str">
        <f t="shared" si="77"/>
        <v>4Q</v>
      </c>
      <c r="C997" s="280">
        <f t="shared" si="81"/>
        <v>10</v>
      </c>
      <c r="D997" s="280" t="str">
        <f t="shared" si="78"/>
        <v>17</v>
      </c>
      <c r="E997">
        <f t="shared" si="79"/>
        <v>2017</v>
      </c>
      <c r="F997" s="280" t="str">
        <f t="shared" si="80"/>
        <v>4Q17</v>
      </c>
      <c r="G997" s="281">
        <v>43032</v>
      </c>
      <c r="H997" s="280">
        <v>3.2435</v>
      </c>
    </row>
    <row r="998" spans="2:8">
      <c r="B998" s="280" t="str">
        <f t="shared" si="77"/>
        <v>4Q</v>
      </c>
      <c r="C998" s="280">
        <f t="shared" si="81"/>
        <v>10</v>
      </c>
      <c r="D998" s="280" t="str">
        <f t="shared" si="78"/>
        <v>17</v>
      </c>
      <c r="E998">
        <f t="shared" si="79"/>
        <v>2017</v>
      </c>
      <c r="F998" s="280" t="str">
        <f t="shared" si="80"/>
        <v>4Q17</v>
      </c>
      <c r="G998" s="281">
        <v>43033</v>
      </c>
      <c r="H998" s="280">
        <v>3.2332000000000001</v>
      </c>
    </row>
    <row r="999" spans="2:8">
      <c r="B999" s="280" t="str">
        <f t="shared" si="77"/>
        <v>4Q</v>
      </c>
      <c r="C999" s="280">
        <f t="shared" si="81"/>
        <v>10</v>
      </c>
      <c r="D999" s="280" t="str">
        <f t="shared" si="78"/>
        <v>17</v>
      </c>
      <c r="E999">
        <f t="shared" si="79"/>
        <v>2017</v>
      </c>
      <c r="F999" s="280" t="str">
        <f t="shared" si="80"/>
        <v>4Q17</v>
      </c>
      <c r="G999" s="281">
        <v>43034</v>
      </c>
      <c r="H999" s="280">
        <v>3.2905000000000002</v>
      </c>
    </row>
    <row r="1000" spans="2:8">
      <c r="B1000" s="280" t="str">
        <f t="shared" si="77"/>
        <v>4Q</v>
      </c>
      <c r="C1000" s="280">
        <f t="shared" si="81"/>
        <v>10</v>
      </c>
      <c r="D1000" s="280" t="str">
        <f t="shared" si="78"/>
        <v>17</v>
      </c>
      <c r="E1000">
        <f t="shared" si="79"/>
        <v>2017</v>
      </c>
      <c r="F1000" s="280" t="str">
        <f t="shared" si="80"/>
        <v>4Q17</v>
      </c>
      <c r="G1000" s="281">
        <v>43035</v>
      </c>
      <c r="H1000" s="280">
        <v>3.2363</v>
      </c>
    </row>
    <row r="1001" spans="2:8">
      <c r="B1001" s="280" t="str">
        <f t="shared" si="77"/>
        <v>4Q</v>
      </c>
      <c r="C1001" s="280">
        <f t="shared" si="81"/>
        <v>10</v>
      </c>
      <c r="D1001" s="280" t="str">
        <f t="shared" si="78"/>
        <v>17</v>
      </c>
      <c r="E1001">
        <f t="shared" si="79"/>
        <v>2017</v>
      </c>
      <c r="F1001" s="280" t="str">
        <f t="shared" si="80"/>
        <v>4Q17</v>
      </c>
      <c r="G1001" s="281">
        <v>43038</v>
      </c>
      <c r="H1001" s="280">
        <v>3.2890999999999999</v>
      </c>
    </row>
    <row r="1002" spans="2:8">
      <c r="B1002" s="280" t="str">
        <f t="shared" si="77"/>
        <v>4Q</v>
      </c>
      <c r="C1002" s="280">
        <f t="shared" si="81"/>
        <v>10</v>
      </c>
      <c r="D1002" s="280" t="str">
        <f t="shared" si="78"/>
        <v>17</v>
      </c>
      <c r="E1002">
        <f t="shared" si="79"/>
        <v>2017</v>
      </c>
      <c r="F1002" s="280" t="str">
        <f t="shared" si="80"/>
        <v>4Q17</v>
      </c>
      <c r="G1002" s="281">
        <v>43039</v>
      </c>
      <c r="H1002" s="280">
        <v>3.2728000000000002</v>
      </c>
    </row>
    <row r="1003" spans="2:8">
      <c r="B1003" s="280" t="str">
        <f t="shared" si="77"/>
        <v>4Q</v>
      </c>
      <c r="C1003" s="280">
        <f t="shared" si="81"/>
        <v>11</v>
      </c>
      <c r="D1003" s="280" t="str">
        <f t="shared" si="78"/>
        <v>17</v>
      </c>
      <c r="E1003">
        <f t="shared" si="79"/>
        <v>2017</v>
      </c>
      <c r="F1003" s="280" t="str">
        <f t="shared" si="80"/>
        <v>4Q17</v>
      </c>
      <c r="G1003" s="281">
        <v>43040</v>
      </c>
      <c r="H1003" s="280">
        <v>3.2675999999999998</v>
      </c>
    </row>
    <row r="1004" spans="2:8">
      <c r="B1004" s="280" t="str">
        <f t="shared" si="77"/>
        <v>4Q</v>
      </c>
      <c r="C1004" s="280">
        <f t="shared" si="81"/>
        <v>11</v>
      </c>
      <c r="D1004" s="280" t="str">
        <f t="shared" si="78"/>
        <v>17</v>
      </c>
      <c r="E1004">
        <f t="shared" si="79"/>
        <v>2017</v>
      </c>
      <c r="F1004" s="280" t="str">
        <f t="shared" si="80"/>
        <v>4Q17</v>
      </c>
      <c r="G1004" s="281">
        <v>43041</v>
      </c>
      <c r="H1004" s="280">
        <v>3.2679999999999998</v>
      </c>
    </row>
    <row r="1005" spans="2:8">
      <c r="B1005" s="280" t="str">
        <f t="shared" si="77"/>
        <v>4Q</v>
      </c>
      <c r="C1005" s="280">
        <f t="shared" si="81"/>
        <v>11</v>
      </c>
      <c r="D1005" s="280" t="str">
        <f t="shared" si="78"/>
        <v>17</v>
      </c>
      <c r="E1005">
        <f t="shared" si="79"/>
        <v>2017</v>
      </c>
      <c r="F1005" s="280" t="str">
        <f t="shared" si="80"/>
        <v>4Q17</v>
      </c>
      <c r="G1005" s="281">
        <v>43042</v>
      </c>
      <c r="H1005" s="280">
        <v>3.3144</v>
      </c>
    </row>
    <row r="1006" spans="2:8">
      <c r="B1006" s="280" t="str">
        <f t="shared" si="77"/>
        <v>4Q</v>
      </c>
      <c r="C1006" s="280">
        <f t="shared" si="81"/>
        <v>11</v>
      </c>
      <c r="D1006" s="280" t="str">
        <f t="shared" si="78"/>
        <v>17</v>
      </c>
      <c r="E1006">
        <f t="shared" si="79"/>
        <v>2017</v>
      </c>
      <c r="F1006" s="280" t="str">
        <f t="shared" si="80"/>
        <v>4Q17</v>
      </c>
      <c r="G1006" s="281">
        <v>43045</v>
      </c>
      <c r="H1006" s="280">
        <v>3.2494999999999998</v>
      </c>
    </row>
    <row r="1007" spans="2:8">
      <c r="B1007" s="280" t="str">
        <f t="shared" si="77"/>
        <v>4Q</v>
      </c>
      <c r="C1007" s="280">
        <f t="shared" si="81"/>
        <v>11</v>
      </c>
      <c r="D1007" s="280" t="str">
        <f t="shared" si="78"/>
        <v>17</v>
      </c>
      <c r="E1007">
        <f t="shared" si="79"/>
        <v>2017</v>
      </c>
      <c r="F1007" s="280" t="str">
        <f t="shared" si="80"/>
        <v>4Q17</v>
      </c>
      <c r="G1007" s="281">
        <v>43046</v>
      </c>
      <c r="H1007" s="280">
        <v>3.2713999999999999</v>
      </c>
    </row>
    <row r="1008" spans="2:8">
      <c r="B1008" s="280" t="str">
        <f t="shared" si="77"/>
        <v>4Q</v>
      </c>
      <c r="C1008" s="280">
        <f t="shared" si="81"/>
        <v>11</v>
      </c>
      <c r="D1008" s="280" t="str">
        <f t="shared" si="78"/>
        <v>17</v>
      </c>
      <c r="E1008">
        <f t="shared" si="79"/>
        <v>2017</v>
      </c>
      <c r="F1008" s="280" t="str">
        <f t="shared" si="80"/>
        <v>4Q17</v>
      </c>
      <c r="G1008" s="281">
        <v>43047</v>
      </c>
      <c r="H1008" s="280">
        <v>3.2547999999999999</v>
      </c>
    </row>
    <row r="1009" spans="2:8">
      <c r="B1009" s="280" t="str">
        <f t="shared" si="77"/>
        <v>4Q</v>
      </c>
      <c r="C1009" s="280">
        <f t="shared" si="81"/>
        <v>11</v>
      </c>
      <c r="D1009" s="280" t="str">
        <f t="shared" si="78"/>
        <v>17</v>
      </c>
      <c r="E1009">
        <f t="shared" si="79"/>
        <v>2017</v>
      </c>
      <c r="F1009" s="280" t="str">
        <f t="shared" si="80"/>
        <v>4Q17</v>
      </c>
      <c r="G1009" s="281">
        <v>43048</v>
      </c>
      <c r="H1009" s="280">
        <v>3.2521</v>
      </c>
    </row>
    <row r="1010" spans="2:8">
      <c r="B1010" s="280" t="str">
        <f t="shared" si="77"/>
        <v>4Q</v>
      </c>
      <c r="C1010" s="280">
        <f t="shared" si="81"/>
        <v>11</v>
      </c>
      <c r="D1010" s="280" t="str">
        <f t="shared" si="78"/>
        <v>17</v>
      </c>
      <c r="E1010">
        <f t="shared" si="79"/>
        <v>2017</v>
      </c>
      <c r="F1010" s="280" t="str">
        <f t="shared" si="80"/>
        <v>4Q17</v>
      </c>
      <c r="G1010" s="281">
        <v>43049</v>
      </c>
      <c r="H1010" s="280">
        <v>3.2778999999999998</v>
      </c>
    </row>
    <row r="1011" spans="2:8">
      <c r="B1011" s="280" t="str">
        <f t="shared" si="77"/>
        <v>4Q</v>
      </c>
      <c r="C1011" s="280">
        <f t="shared" si="81"/>
        <v>11</v>
      </c>
      <c r="D1011" s="280" t="str">
        <f t="shared" si="78"/>
        <v>17</v>
      </c>
      <c r="E1011">
        <f t="shared" si="79"/>
        <v>2017</v>
      </c>
      <c r="F1011" s="280" t="str">
        <f t="shared" si="80"/>
        <v>4Q17</v>
      </c>
      <c r="G1011" s="281">
        <v>43052</v>
      </c>
      <c r="H1011" s="280">
        <v>3.2793999999999999</v>
      </c>
    </row>
    <row r="1012" spans="2:8">
      <c r="B1012" s="280" t="str">
        <f t="shared" si="77"/>
        <v>4Q</v>
      </c>
      <c r="C1012" s="280">
        <f t="shared" si="81"/>
        <v>11</v>
      </c>
      <c r="D1012" s="280" t="str">
        <f t="shared" si="78"/>
        <v>17</v>
      </c>
      <c r="E1012">
        <f t="shared" si="79"/>
        <v>2017</v>
      </c>
      <c r="F1012" s="280" t="str">
        <f t="shared" si="80"/>
        <v>4Q17</v>
      </c>
      <c r="G1012" s="281">
        <v>43053</v>
      </c>
      <c r="H1012" s="280">
        <v>3.3130999999999999</v>
      </c>
    </row>
    <row r="1013" spans="2:8">
      <c r="B1013" s="280" t="str">
        <f t="shared" si="77"/>
        <v>4Q</v>
      </c>
      <c r="C1013" s="280">
        <f t="shared" si="81"/>
        <v>11</v>
      </c>
      <c r="D1013" s="280" t="str">
        <f t="shared" si="78"/>
        <v>17</v>
      </c>
      <c r="E1013">
        <f t="shared" si="79"/>
        <v>2017</v>
      </c>
      <c r="F1013" s="280" t="str">
        <f t="shared" si="80"/>
        <v>4Q17</v>
      </c>
      <c r="G1013" s="281">
        <v>43054</v>
      </c>
      <c r="H1013" s="280">
        <v>3.3132999999999999</v>
      </c>
    </row>
    <row r="1014" spans="2:8">
      <c r="B1014" s="280" t="str">
        <f t="shared" si="77"/>
        <v>4Q</v>
      </c>
      <c r="C1014" s="280">
        <f t="shared" si="81"/>
        <v>11</v>
      </c>
      <c r="D1014" s="280" t="str">
        <f t="shared" si="78"/>
        <v>17</v>
      </c>
      <c r="E1014">
        <f t="shared" si="79"/>
        <v>2017</v>
      </c>
      <c r="F1014" s="280" t="str">
        <f t="shared" si="80"/>
        <v>4Q17</v>
      </c>
      <c r="G1014" s="281">
        <v>43055</v>
      </c>
      <c r="H1014" s="280">
        <v>3.274</v>
      </c>
    </row>
    <row r="1015" spans="2:8">
      <c r="B1015" s="280" t="str">
        <f t="shared" si="77"/>
        <v>4Q</v>
      </c>
      <c r="C1015" s="280">
        <f t="shared" si="81"/>
        <v>11</v>
      </c>
      <c r="D1015" s="280" t="str">
        <f t="shared" si="78"/>
        <v>17</v>
      </c>
      <c r="E1015">
        <f t="shared" si="79"/>
        <v>2017</v>
      </c>
      <c r="F1015" s="280" t="str">
        <f t="shared" si="80"/>
        <v>4Q17</v>
      </c>
      <c r="G1015" s="281">
        <v>43056</v>
      </c>
      <c r="H1015" s="280">
        <v>3.2574000000000001</v>
      </c>
    </row>
    <row r="1016" spans="2:8">
      <c r="B1016" s="280" t="str">
        <f t="shared" si="77"/>
        <v>4Q</v>
      </c>
      <c r="C1016" s="280">
        <f t="shared" si="81"/>
        <v>11</v>
      </c>
      <c r="D1016" s="280" t="str">
        <f t="shared" si="78"/>
        <v>17</v>
      </c>
      <c r="E1016">
        <f t="shared" si="79"/>
        <v>2017</v>
      </c>
      <c r="F1016" s="280" t="str">
        <f t="shared" si="80"/>
        <v>4Q17</v>
      </c>
      <c r="G1016" s="281">
        <v>43059</v>
      </c>
      <c r="H1016" s="280">
        <v>3.2572999999999999</v>
      </c>
    </row>
    <row r="1017" spans="2:8">
      <c r="B1017" s="280" t="str">
        <f t="shared" si="77"/>
        <v>4Q</v>
      </c>
      <c r="C1017" s="280">
        <f t="shared" si="81"/>
        <v>11</v>
      </c>
      <c r="D1017" s="280" t="str">
        <f t="shared" si="78"/>
        <v>17</v>
      </c>
      <c r="E1017">
        <f t="shared" si="79"/>
        <v>2017</v>
      </c>
      <c r="F1017" s="280" t="str">
        <f t="shared" si="80"/>
        <v>4Q17</v>
      </c>
      <c r="G1017" s="281">
        <v>43060</v>
      </c>
      <c r="H1017" s="280">
        <v>3.2587999999999999</v>
      </c>
    </row>
    <row r="1018" spans="2:8">
      <c r="B1018" s="280" t="str">
        <f t="shared" si="77"/>
        <v>4Q</v>
      </c>
      <c r="C1018" s="280">
        <f t="shared" si="81"/>
        <v>11</v>
      </c>
      <c r="D1018" s="280" t="str">
        <f t="shared" si="78"/>
        <v>17</v>
      </c>
      <c r="E1018">
        <f t="shared" si="79"/>
        <v>2017</v>
      </c>
      <c r="F1018" s="280" t="str">
        <f t="shared" si="80"/>
        <v>4Q17</v>
      </c>
      <c r="G1018" s="281">
        <v>43061</v>
      </c>
      <c r="H1018" s="280">
        <v>3.2242999999999999</v>
      </c>
    </row>
    <row r="1019" spans="2:8">
      <c r="B1019" s="280" t="str">
        <f t="shared" si="77"/>
        <v>4Q</v>
      </c>
      <c r="C1019" s="280">
        <f t="shared" si="81"/>
        <v>11</v>
      </c>
      <c r="D1019" s="280" t="str">
        <f t="shared" si="78"/>
        <v>17</v>
      </c>
      <c r="E1019">
        <f t="shared" si="79"/>
        <v>2017</v>
      </c>
      <c r="F1019" s="280" t="str">
        <f t="shared" si="80"/>
        <v>4Q17</v>
      </c>
      <c r="G1019" s="281">
        <v>43062</v>
      </c>
      <c r="H1019" s="280">
        <v>3.2219000000000002</v>
      </c>
    </row>
    <row r="1020" spans="2:8">
      <c r="B1020" s="280" t="str">
        <f t="shared" si="77"/>
        <v>4Q</v>
      </c>
      <c r="C1020" s="280">
        <f t="shared" si="81"/>
        <v>11</v>
      </c>
      <c r="D1020" s="280" t="str">
        <f t="shared" si="78"/>
        <v>17</v>
      </c>
      <c r="E1020">
        <f t="shared" si="79"/>
        <v>2017</v>
      </c>
      <c r="F1020" s="280" t="str">
        <f t="shared" si="80"/>
        <v>4Q17</v>
      </c>
      <c r="G1020" s="281">
        <v>43063</v>
      </c>
      <c r="H1020" s="280">
        <v>3.2330000000000001</v>
      </c>
    </row>
    <row r="1021" spans="2:8">
      <c r="B1021" s="280" t="str">
        <f t="shared" si="77"/>
        <v>4Q</v>
      </c>
      <c r="C1021" s="280">
        <f t="shared" si="81"/>
        <v>11</v>
      </c>
      <c r="D1021" s="280" t="str">
        <f t="shared" si="78"/>
        <v>17</v>
      </c>
      <c r="E1021">
        <f t="shared" si="79"/>
        <v>2017</v>
      </c>
      <c r="F1021" s="280" t="str">
        <f t="shared" si="80"/>
        <v>4Q17</v>
      </c>
      <c r="G1021" s="281">
        <v>43066</v>
      </c>
      <c r="H1021" s="280">
        <v>3.2277999999999998</v>
      </c>
    </row>
    <row r="1022" spans="2:8">
      <c r="B1022" s="280" t="str">
        <f t="shared" si="77"/>
        <v>4Q</v>
      </c>
      <c r="C1022" s="280">
        <f t="shared" si="81"/>
        <v>11</v>
      </c>
      <c r="D1022" s="280" t="str">
        <f t="shared" si="78"/>
        <v>17</v>
      </c>
      <c r="E1022">
        <f t="shared" si="79"/>
        <v>2017</v>
      </c>
      <c r="F1022" s="280" t="str">
        <f t="shared" si="80"/>
        <v>4Q17</v>
      </c>
      <c r="G1022" s="281">
        <v>43067</v>
      </c>
      <c r="H1022" s="280">
        <v>3.2130999999999998</v>
      </c>
    </row>
    <row r="1023" spans="2:8">
      <c r="B1023" s="280" t="str">
        <f t="shared" si="77"/>
        <v>4Q</v>
      </c>
      <c r="C1023" s="280">
        <f t="shared" si="81"/>
        <v>11</v>
      </c>
      <c r="D1023" s="280" t="str">
        <f t="shared" si="78"/>
        <v>17</v>
      </c>
      <c r="E1023">
        <f t="shared" si="79"/>
        <v>2017</v>
      </c>
      <c r="F1023" s="280" t="str">
        <f t="shared" si="80"/>
        <v>4Q17</v>
      </c>
      <c r="G1023" s="281">
        <v>43068</v>
      </c>
      <c r="H1023" s="280">
        <v>3.2461000000000002</v>
      </c>
    </row>
    <row r="1024" spans="2:8">
      <c r="B1024" s="280" t="str">
        <f t="shared" si="77"/>
        <v>4Q</v>
      </c>
      <c r="C1024" s="280">
        <f t="shared" si="81"/>
        <v>11</v>
      </c>
      <c r="D1024" s="280" t="str">
        <f t="shared" si="78"/>
        <v>17</v>
      </c>
      <c r="E1024">
        <f t="shared" si="79"/>
        <v>2017</v>
      </c>
      <c r="F1024" s="280" t="str">
        <f t="shared" si="80"/>
        <v>4Q17</v>
      </c>
      <c r="G1024" s="281">
        <v>43069</v>
      </c>
      <c r="H1024" s="280">
        <v>3.2726999999999999</v>
      </c>
    </row>
    <row r="1025" spans="2:8">
      <c r="B1025" s="280" t="str">
        <f t="shared" si="77"/>
        <v>4Q</v>
      </c>
      <c r="C1025" s="280">
        <f t="shared" si="81"/>
        <v>12</v>
      </c>
      <c r="D1025" s="280" t="str">
        <f t="shared" si="78"/>
        <v>17</v>
      </c>
      <c r="E1025">
        <f t="shared" si="79"/>
        <v>2017</v>
      </c>
      <c r="F1025" s="280" t="str">
        <f t="shared" si="80"/>
        <v>4Q17</v>
      </c>
      <c r="G1025" s="281">
        <v>43070</v>
      </c>
      <c r="H1025" s="280">
        <v>3.2581000000000002</v>
      </c>
    </row>
    <row r="1026" spans="2:8">
      <c r="B1026" s="280" t="str">
        <f t="shared" si="77"/>
        <v>4Q</v>
      </c>
      <c r="C1026" s="280">
        <f t="shared" si="81"/>
        <v>12</v>
      </c>
      <c r="D1026" s="280" t="str">
        <f t="shared" si="78"/>
        <v>17</v>
      </c>
      <c r="E1026">
        <f t="shared" si="79"/>
        <v>2017</v>
      </c>
      <c r="F1026" s="280" t="str">
        <f t="shared" si="80"/>
        <v>4Q17</v>
      </c>
      <c r="G1026" s="281">
        <v>43073</v>
      </c>
      <c r="H1026" s="280">
        <v>3.2442000000000002</v>
      </c>
    </row>
    <row r="1027" spans="2:8">
      <c r="B1027" s="280" t="str">
        <f t="shared" ref="B1027:B1090" si="82">VLOOKUP(C1027,$N$3:$O$14,2,0)</f>
        <v>4Q</v>
      </c>
      <c r="C1027" s="280">
        <f t="shared" si="81"/>
        <v>12</v>
      </c>
      <c r="D1027" s="280" t="str">
        <f t="shared" ref="D1027:D1090" si="83">RIGHT(E1027,2)</f>
        <v>17</v>
      </c>
      <c r="E1027">
        <f t="shared" ref="E1027:E1090" si="84">YEAR(G1027)</f>
        <v>2017</v>
      </c>
      <c r="F1027" s="280" t="str">
        <f t="shared" ref="F1027:F1090" si="85">+B1027&amp;D1027</f>
        <v>4Q17</v>
      </c>
      <c r="G1027" s="281">
        <v>43074</v>
      </c>
      <c r="H1027" s="280">
        <v>3.2418</v>
      </c>
    </row>
    <row r="1028" spans="2:8">
      <c r="B1028" s="280" t="str">
        <f t="shared" si="82"/>
        <v>4Q</v>
      </c>
      <c r="C1028" s="280">
        <f t="shared" ref="C1028:C1091" si="86">MONTH(G1028)</f>
        <v>12</v>
      </c>
      <c r="D1028" s="280" t="str">
        <f t="shared" si="83"/>
        <v>17</v>
      </c>
      <c r="E1028">
        <f t="shared" si="84"/>
        <v>2017</v>
      </c>
      <c r="F1028" s="280" t="str">
        <f t="shared" si="85"/>
        <v>4Q17</v>
      </c>
      <c r="G1028" s="281">
        <v>43075</v>
      </c>
      <c r="H1028" s="280">
        <v>3.2357</v>
      </c>
    </row>
    <row r="1029" spans="2:8">
      <c r="B1029" s="280" t="str">
        <f t="shared" si="82"/>
        <v>4Q</v>
      </c>
      <c r="C1029" s="280">
        <f t="shared" si="86"/>
        <v>12</v>
      </c>
      <c r="D1029" s="280" t="str">
        <f t="shared" si="83"/>
        <v>17</v>
      </c>
      <c r="E1029">
        <f t="shared" si="84"/>
        <v>2017</v>
      </c>
      <c r="F1029" s="280" t="str">
        <f t="shared" si="85"/>
        <v>4Q17</v>
      </c>
      <c r="G1029" s="281">
        <v>43076</v>
      </c>
      <c r="H1029" s="280">
        <v>3.2907000000000002</v>
      </c>
    </row>
    <row r="1030" spans="2:8">
      <c r="B1030" s="280" t="str">
        <f t="shared" si="82"/>
        <v>4Q</v>
      </c>
      <c r="C1030" s="280">
        <f t="shared" si="86"/>
        <v>12</v>
      </c>
      <c r="D1030" s="280" t="str">
        <f t="shared" si="83"/>
        <v>17</v>
      </c>
      <c r="E1030">
        <f t="shared" si="84"/>
        <v>2017</v>
      </c>
      <c r="F1030" s="280" t="str">
        <f t="shared" si="85"/>
        <v>4Q17</v>
      </c>
      <c r="G1030" s="281">
        <v>43077</v>
      </c>
      <c r="H1030" s="280">
        <v>3.2919</v>
      </c>
    </row>
    <row r="1031" spans="2:8">
      <c r="B1031" s="280" t="str">
        <f t="shared" si="82"/>
        <v>4Q</v>
      </c>
      <c r="C1031" s="280">
        <f t="shared" si="86"/>
        <v>12</v>
      </c>
      <c r="D1031" s="280" t="str">
        <f t="shared" si="83"/>
        <v>17</v>
      </c>
      <c r="E1031">
        <f t="shared" si="84"/>
        <v>2017</v>
      </c>
      <c r="F1031" s="280" t="str">
        <f t="shared" si="85"/>
        <v>4Q17</v>
      </c>
      <c r="G1031" s="281">
        <v>43080</v>
      </c>
      <c r="H1031" s="280">
        <v>3.3048000000000002</v>
      </c>
    </row>
    <row r="1032" spans="2:8">
      <c r="B1032" s="280" t="str">
        <f t="shared" si="82"/>
        <v>4Q</v>
      </c>
      <c r="C1032" s="280">
        <f t="shared" si="86"/>
        <v>12</v>
      </c>
      <c r="D1032" s="280" t="str">
        <f t="shared" si="83"/>
        <v>17</v>
      </c>
      <c r="E1032">
        <f t="shared" si="84"/>
        <v>2017</v>
      </c>
      <c r="F1032" s="280" t="str">
        <f t="shared" si="85"/>
        <v>4Q17</v>
      </c>
      <c r="G1032" s="281">
        <v>43081</v>
      </c>
      <c r="H1032" s="280">
        <v>3.3065000000000002</v>
      </c>
    </row>
    <row r="1033" spans="2:8">
      <c r="B1033" s="280" t="str">
        <f t="shared" si="82"/>
        <v>4Q</v>
      </c>
      <c r="C1033" s="280">
        <f t="shared" si="86"/>
        <v>12</v>
      </c>
      <c r="D1033" s="280" t="str">
        <f t="shared" si="83"/>
        <v>17</v>
      </c>
      <c r="E1033">
        <f t="shared" si="84"/>
        <v>2017</v>
      </c>
      <c r="F1033" s="280" t="str">
        <f t="shared" si="85"/>
        <v>4Q17</v>
      </c>
      <c r="G1033" s="281">
        <v>43082</v>
      </c>
      <c r="H1033" s="280">
        <v>3.31</v>
      </c>
    </row>
    <row r="1034" spans="2:8">
      <c r="B1034" s="280" t="str">
        <f t="shared" si="82"/>
        <v>4Q</v>
      </c>
      <c r="C1034" s="280">
        <f t="shared" si="86"/>
        <v>12</v>
      </c>
      <c r="D1034" s="280" t="str">
        <f t="shared" si="83"/>
        <v>17</v>
      </c>
      <c r="E1034">
        <f t="shared" si="84"/>
        <v>2017</v>
      </c>
      <c r="F1034" s="280" t="str">
        <f t="shared" si="85"/>
        <v>4Q17</v>
      </c>
      <c r="G1034" s="281">
        <v>43083</v>
      </c>
      <c r="H1034" s="280">
        <v>3.3418999999999999</v>
      </c>
    </row>
    <row r="1035" spans="2:8">
      <c r="B1035" s="280" t="str">
        <f t="shared" si="82"/>
        <v>4Q</v>
      </c>
      <c r="C1035" s="280">
        <f t="shared" si="86"/>
        <v>12</v>
      </c>
      <c r="D1035" s="280" t="str">
        <f t="shared" si="83"/>
        <v>17</v>
      </c>
      <c r="E1035">
        <f t="shared" si="84"/>
        <v>2017</v>
      </c>
      <c r="F1035" s="280" t="str">
        <f t="shared" si="85"/>
        <v>4Q17</v>
      </c>
      <c r="G1035" s="281">
        <v>43084</v>
      </c>
      <c r="H1035" s="280">
        <v>3.2947000000000002</v>
      </c>
    </row>
    <row r="1036" spans="2:8">
      <c r="B1036" s="280" t="str">
        <f t="shared" si="82"/>
        <v>4Q</v>
      </c>
      <c r="C1036" s="280">
        <f t="shared" si="86"/>
        <v>12</v>
      </c>
      <c r="D1036" s="280" t="str">
        <f t="shared" si="83"/>
        <v>17</v>
      </c>
      <c r="E1036">
        <f t="shared" si="84"/>
        <v>2017</v>
      </c>
      <c r="F1036" s="280" t="str">
        <f t="shared" si="85"/>
        <v>4Q17</v>
      </c>
      <c r="G1036" s="281">
        <v>43087</v>
      </c>
      <c r="H1036" s="280">
        <v>3.2923</v>
      </c>
    </row>
    <row r="1037" spans="2:8">
      <c r="B1037" s="280" t="str">
        <f t="shared" si="82"/>
        <v>4Q</v>
      </c>
      <c r="C1037" s="280">
        <f t="shared" si="86"/>
        <v>12</v>
      </c>
      <c r="D1037" s="280" t="str">
        <f t="shared" si="83"/>
        <v>17</v>
      </c>
      <c r="E1037">
        <f t="shared" si="84"/>
        <v>2017</v>
      </c>
      <c r="F1037" s="280" t="str">
        <f t="shared" si="85"/>
        <v>4Q17</v>
      </c>
      <c r="G1037" s="281">
        <v>43088</v>
      </c>
      <c r="H1037" s="280">
        <v>3.29</v>
      </c>
    </row>
    <row r="1038" spans="2:8">
      <c r="B1038" s="280" t="str">
        <f t="shared" si="82"/>
        <v>4Q</v>
      </c>
      <c r="C1038" s="280">
        <f t="shared" si="86"/>
        <v>12</v>
      </c>
      <c r="D1038" s="280" t="str">
        <f t="shared" si="83"/>
        <v>17</v>
      </c>
      <c r="E1038">
        <f t="shared" si="84"/>
        <v>2017</v>
      </c>
      <c r="F1038" s="280" t="str">
        <f t="shared" si="85"/>
        <v>4Q17</v>
      </c>
      <c r="G1038" s="281">
        <v>43089</v>
      </c>
      <c r="H1038" s="280">
        <v>3.2978999999999998</v>
      </c>
    </row>
    <row r="1039" spans="2:8">
      <c r="B1039" s="280" t="str">
        <f t="shared" si="82"/>
        <v>4Q</v>
      </c>
      <c r="C1039" s="280">
        <f t="shared" si="86"/>
        <v>12</v>
      </c>
      <c r="D1039" s="280" t="str">
        <f t="shared" si="83"/>
        <v>17</v>
      </c>
      <c r="E1039">
        <f t="shared" si="84"/>
        <v>2017</v>
      </c>
      <c r="F1039" s="280" t="str">
        <f t="shared" si="85"/>
        <v>4Q17</v>
      </c>
      <c r="G1039" s="281">
        <v>43090</v>
      </c>
      <c r="H1039" s="280">
        <v>3.3083999999999998</v>
      </c>
    </row>
    <row r="1040" spans="2:8">
      <c r="B1040" s="280" t="str">
        <f t="shared" si="82"/>
        <v>4Q</v>
      </c>
      <c r="C1040" s="280">
        <f t="shared" si="86"/>
        <v>12</v>
      </c>
      <c r="D1040" s="280" t="str">
        <f t="shared" si="83"/>
        <v>17</v>
      </c>
      <c r="E1040">
        <f t="shared" si="84"/>
        <v>2017</v>
      </c>
      <c r="F1040" s="280" t="str">
        <f t="shared" si="85"/>
        <v>4Q17</v>
      </c>
      <c r="G1040" s="281">
        <v>43091</v>
      </c>
      <c r="H1040" s="280">
        <v>3.3370000000000002</v>
      </c>
    </row>
    <row r="1041" spans="2:8">
      <c r="B1041" s="280" t="str">
        <f t="shared" si="82"/>
        <v>4Q</v>
      </c>
      <c r="C1041" s="280">
        <f t="shared" si="86"/>
        <v>12</v>
      </c>
      <c r="D1041" s="280" t="str">
        <f t="shared" si="83"/>
        <v>17</v>
      </c>
      <c r="E1041">
        <f t="shared" si="84"/>
        <v>2017</v>
      </c>
      <c r="F1041" s="280" t="str">
        <f t="shared" si="85"/>
        <v>4Q17</v>
      </c>
      <c r="G1041" s="281">
        <v>43094</v>
      </c>
      <c r="H1041" s="280">
        <v>3.3370000000000002</v>
      </c>
    </row>
    <row r="1042" spans="2:8">
      <c r="B1042" s="280" t="str">
        <f t="shared" si="82"/>
        <v>4Q</v>
      </c>
      <c r="C1042" s="280">
        <f t="shared" si="86"/>
        <v>12</v>
      </c>
      <c r="D1042" s="280" t="str">
        <f t="shared" si="83"/>
        <v>17</v>
      </c>
      <c r="E1042">
        <f t="shared" si="84"/>
        <v>2017</v>
      </c>
      <c r="F1042" s="280" t="str">
        <f t="shared" si="85"/>
        <v>4Q17</v>
      </c>
      <c r="G1042" s="281">
        <v>43095</v>
      </c>
      <c r="H1042" s="280">
        <v>3.3111000000000002</v>
      </c>
    </row>
    <row r="1043" spans="2:8">
      <c r="B1043" s="280" t="str">
        <f t="shared" si="82"/>
        <v>4Q</v>
      </c>
      <c r="C1043" s="280">
        <f t="shared" si="86"/>
        <v>12</v>
      </c>
      <c r="D1043" s="280" t="str">
        <f t="shared" si="83"/>
        <v>17</v>
      </c>
      <c r="E1043">
        <f t="shared" si="84"/>
        <v>2017</v>
      </c>
      <c r="F1043" s="280" t="str">
        <f t="shared" si="85"/>
        <v>4Q17</v>
      </c>
      <c r="G1043" s="281">
        <v>43096</v>
      </c>
      <c r="H1043" s="280">
        <v>3.3149999999999999</v>
      </c>
    </row>
    <row r="1044" spans="2:8">
      <c r="B1044" s="280" t="str">
        <f t="shared" si="82"/>
        <v>4Q</v>
      </c>
      <c r="C1044" s="280">
        <f t="shared" si="86"/>
        <v>12</v>
      </c>
      <c r="D1044" s="280" t="str">
        <f t="shared" si="83"/>
        <v>17</v>
      </c>
      <c r="E1044">
        <f t="shared" si="84"/>
        <v>2017</v>
      </c>
      <c r="F1044" s="280" t="str">
        <f t="shared" si="85"/>
        <v>4Q17</v>
      </c>
      <c r="G1044" s="281">
        <v>43097</v>
      </c>
      <c r="H1044" s="280">
        <v>3.3125</v>
      </c>
    </row>
    <row r="1045" spans="2:8">
      <c r="B1045" s="280" t="str">
        <f t="shared" si="82"/>
        <v>4Q</v>
      </c>
      <c r="C1045" s="280">
        <f t="shared" si="86"/>
        <v>12</v>
      </c>
      <c r="D1045" s="280" t="str">
        <f t="shared" si="83"/>
        <v>17</v>
      </c>
      <c r="E1045">
        <f t="shared" si="84"/>
        <v>2017</v>
      </c>
      <c r="F1045" s="280" t="str">
        <f t="shared" si="85"/>
        <v>4Q17</v>
      </c>
      <c r="G1045" s="281">
        <v>43098</v>
      </c>
      <c r="H1045" s="280">
        <v>3.3125</v>
      </c>
    </row>
    <row r="1046" spans="2:8">
      <c r="B1046" s="280" t="str">
        <f t="shared" si="82"/>
        <v>1Q</v>
      </c>
      <c r="C1046" s="280">
        <f t="shared" si="86"/>
        <v>1</v>
      </c>
      <c r="D1046" s="280" t="str">
        <f t="shared" si="83"/>
        <v>18</v>
      </c>
      <c r="E1046">
        <f t="shared" si="84"/>
        <v>2018</v>
      </c>
      <c r="F1046" s="280" t="str">
        <f t="shared" si="85"/>
        <v>1Q18</v>
      </c>
      <c r="G1046" s="281">
        <v>43101</v>
      </c>
      <c r="H1046" s="280">
        <v>3.3125</v>
      </c>
    </row>
    <row r="1047" spans="2:8">
      <c r="B1047" s="280" t="str">
        <f t="shared" si="82"/>
        <v>1Q</v>
      </c>
      <c r="C1047" s="280">
        <f t="shared" si="86"/>
        <v>1</v>
      </c>
      <c r="D1047" s="280" t="str">
        <f t="shared" si="83"/>
        <v>18</v>
      </c>
      <c r="E1047">
        <f t="shared" si="84"/>
        <v>2018</v>
      </c>
      <c r="F1047" s="280" t="str">
        <f t="shared" si="85"/>
        <v>1Q18</v>
      </c>
      <c r="G1047" s="281">
        <v>43102</v>
      </c>
      <c r="H1047" s="280">
        <v>3.2591000000000001</v>
      </c>
    </row>
    <row r="1048" spans="2:8">
      <c r="B1048" s="280" t="str">
        <f t="shared" si="82"/>
        <v>1Q</v>
      </c>
      <c r="C1048" s="280">
        <f t="shared" si="86"/>
        <v>1</v>
      </c>
      <c r="D1048" s="280" t="str">
        <f t="shared" si="83"/>
        <v>18</v>
      </c>
      <c r="E1048">
        <f t="shared" si="84"/>
        <v>2018</v>
      </c>
      <c r="F1048" s="280" t="str">
        <f t="shared" si="85"/>
        <v>1Q18</v>
      </c>
      <c r="G1048" s="281">
        <v>43103</v>
      </c>
      <c r="H1048" s="280">
        <v>3.2370000000000001</v>
      </c>
    </row>
    <row r="1049" spans="2:8">
      <c r="B1049" s="280" t="str">
        <f t="shared" si="82"/>
        <v>1Q</v>
      </c>
      <c r="C1049" s="280">
        <f t="shared" si="86"/>
        <v>1</v>
      </c>
      <c r="D1049" s="280" t="str">
        <f t="shared" si="83"/>
        <v>18</v>
      </c>
      <c r="E1049">
        <f t="shared" si="84"/>
        <v>2018</v>
      </c>
      <c r="F1049" s="280" t="str">
        <f t="shared" si="85"/>
        <v>1Q18</v>
      </c>
      <c r="G1049" s="281">
        <v>43104</v>
      </c>
      <c r="H1049" s="280">
        <v>3.2347000000000001</v>
      </c>
    </row>
    <row r="1050" spans="2:8">
      <c r="B1050" s="280" t="str">
        <f t="shared" si="82"/>
        <v>1Q</v>
      </c>
      <c r="C1050" s="280">
        <f t="shared" si="86"/>
        <v>1</v>
      </c>
      <c r="D1050" s="280" t="str">
        <f t="shared" si="83"/>
        <v>18</v>
      </c>
      <c r="E1050">
        <f t="shared" si="84"/>
        <v>2018</v>
      </c>
      <c r="F1050" s="280" t="str">
        <f t="shared" si="85"/>
        <v>1Q18</v>
      </c>
      <c r="G1050" s="281">
        <v>43105</v>
      </c>
      <c r="H1050" s="280">
        <v>3.2290999999999999</v>
      </c>
    </row>
    <row r="1051" spans="2:8">
      <c r="B1051" s="280" t="str">
        <f t="shared" si="82"/>
        <v>1Q</v>
      </c>
      <c r="C1051" s="280">
        <f t="shared" si="86"/>
        <v>1</v>
      </c>
      <c r="D1051" s="280" t="str">
        <f t="shared" si="83"/>
        <v>18</v>
      </c>
      <c r="E1051">
        <f t="shared" si="84"/>
        <v>2018</v>
      </c>
      <c r="F1051" s="280" t="str">
        <f t="shared" si="85"/>
        <v>1Q18</v>
      </c>
      <c r="G1051" s="281">
        <v>43108</v>
      </c>
      <c r="H1051" s="280">
        <v>3.2406999999999999</v>
      </c>
    </row>
    <row r="1052" spans="2:8">
      <c r="B1052" s="280" t="str">
        <f t="shared" si="82"/>
        <v>1Q</v>
      </c>
      <c r="C1052" s="280">
        <f t="shared" si="86"/>
        <v>1</v>
      </c>
      <c r="D1052" s="280" t="str">
        <f t="shared" si="83"/>
        <v>18</v>
      </c>
      <c r="E1052">
        <f t="shared" si="84"/>
        <v>2018</v>
      </c>
      <c r="F1052" s="280" t="str">
        <f t="shared" si="85"/>
        <v>1Q18</v>
      </c>
      <c r="G1052" s="281">
        <v>43109</v>
      </c>
      <c r="H1052" s="280">
        <v>3.2483</v>
      </c>
    </row>
    <row r="1053" spans="2:8">
      <c r="B1053" s="280" t="str">
        <f t="shared" si="82"/>
        <v>1Q</v>
      </c>
      <c r="C1053" s="280">
        <f t="shared" si="86"/>
        <v>1</v>
      </c>
      <c r="D1053" s="280" t="str">
        <f t="shared" si="83"/>
        <v>18</v>
      </c>
      <c r="E1053">
        <f t="shared" si="84"/>
        <v>2018</v>
      </c>
      <c r="F1053" s="280" t="str">
        <f t="shared" si="85"/>
        <v>1Q18</v>
      </c>
      <c r="G1053" s="281">
        <v>43110</v>
      </c>
      <c r="H1053" s="280">
        <v>3.2282999999999999</v>
      </c>
    </row>
    <row r="1054" spans="2:8">
      <c r="B1054" s="280" t="str">
        <f t="shared" si="82"/>
        <v>1Q</v>
      </c>
      <c r="C1054" s="280">
        <f t="shared" si="86"/>
        <v>1</v>
      </c>
      <c r="D1054" s="280" t="str">
        <f t="shared" si="83"/>
        <v>18</v>
      </c>
      <c r="E1054">
        <f t="shared" si="84"/>
        <v>2018</v>
      </c>
      <c r="F1054" s="280" t="str">
        <f t="shared" si="85"/>
        <v>1Q18</v>
      </c>
      <c r="G1054" s="281">
        <v>43111</v>
      </c>
      <c r="H1054" s="280">
        <v>3.2155</v>
      </c>
    </row>
    <row r="1055" spans="2:8">
      <c r="B1055" s="280" t="str">
        <f t="shared" si="82"/>
        <v>1Q</v>
      </c>
      <c r="C1055" s="280">
        <f t="shared" si="86"/>
        <v>1</v>
      </c>
      <c r="D1055" s="280" t="str">
        <f t="shared" si="83"/>
        <v>18</v>
      </c>
      <c r="E1055">
        <f t="shared" si="84"/>
        <v>2018</v>
      </c>
      <c r="F1055" s="280" t="str">
        <f t="shared" si="85"/>
        <v>1Q18</v>
      </c>
      <c r="G1055" s="281">
        <v>43112</v>
      </c>
      <c r="H1055" s="280">
        <v>3.2063999999999999</v>
      </c>
    </row>
    <row r="1056" spans="2:8">
      <c r="B1056" s="280" t="str">
        <f t="shared" si="82"/>
        <v>1Q</v>
      </c>
      <c r="C1056" s="280">
        <f t="shared" si="86"/>
        <v>1</v>
      </c>
      <c r="D1056" s="280" t="str">
        <f t="shared" si="83"/>
        <v>18</v>
      </c>
      <c r="E1056">
        <f t="shared" si="84"/>
        <v>2018</v>
      </c>
      <c r="F1056" s="280" t="str">
        <f t="shared" si="85"/>
        <v>1Q18</v>
      </c>
      <c r="G1056" s="281">
        <v>43115</v>
      </c>
      <c r="H1056" s="280">
        <v>3.2162999999999999</v>
      </c>
    </row>
    <row r="1057" spans="2:8">
      <c r="B1057" s="280" t="str">
        <f t="shared" si="82"/>
        <v>1Q</v>
      </c>
      <c r="C1057" s="280">
        <f t="shared" si="86"/>
        <v>1</v>
      </c>
      <c r="D1057" s="280" t="str">
        <f t="shared" si="83"/>
        <v>18</v>
      </c>
      <c r="E1057">
        <f t="shared" si="84"/>
        <v>2018</v>
      </c>
      <c r="F1057" s="280" t="str">
        <f t="shared" si="85"/>
        <v>1Q18</v>
      </c>
      <c r="G1057" s="281">
        <v>43116</v>
      </c>
      <c r="H1057" s="280">
        <v>3.2242999999999999</v>
      </c>
    </row>
    <row r="1058" spans="2:8">
      <c r="B1058" s="280" t="str">
        <f t="shared" si="82"/>
        <v>1Q</v>
      </c>
      <c r="C1058" s="280">
        <f t="shared" si="86"/>
        <v>1</v>
      </c>
      <c r="D1058" s="280" t="str">
        <f t="shared" si="83"/>
        <v>18</v>
      </c>
      <c r="E1058">
        <f t="shared" si="84"/>
        <v>2018</v>
      </c>
      <c r="F1058" s="280" t="str">
        <f t="shared" si="85"/>
        <v>1Q18</v>
      </c>
      <c r="G1058" s="281">
        <v>43117</v>
      </c>
      <c r="H1058" s="280">
        <v>3.2238000000000002</v>
      </c>
    </row>
    <row r="1059" spans="2:8">
      <c r="B1059" s="280" t="str">
        <f t="shared" si="82"/>
        <v>1Q</v>
      </c>
      <c r="C1059" s="280">
        <f t="shared" si="86"/>
        <v>1</v>
      </c>
      <c r="D1059" s="280" t="str">
        <f t="shared" si="83"/>
        <v>18</v>
      </c>
      <c r="E1059">
        <f t="shared" si="84"/>
        <v>2018</v>
      </c>
      <c r="F1059" s="280" t="str">
        <f t="shared" si="85"/>
        <v>1Q18</v>
      </c>
      <c r="G1059" s="281">
        <v>43118</v>
      </c>
      <c r="H1059" s="280">
        <v>3.2065000000000001</v>
      </c>
    </row>
    <row r="1060" spans="2:8">
      <c r="B1060" s="280" t="str">
        <f t="shared" si="82"/>
        <v>1Q</v>
      </c>
      <c r="C1060" s="280">
        <f t="shared" si="86"/>
        <v>1</v>
      </c>
      <c r="D1060" s="280" t="str">
        <f t="shared" si="83"/>
        <v>18</v>
      </c>
      <c r="E1060">
        <f t="shared" si="84"/>
        <v>2018</v>
      </c>
      <c r="F1060" s="280" t="str">
        <f t="shared" si="85"/>
        <v>1Q18</v>
      </c>
      <c r="G1060" s="281">
        <v>43119</v>
      </c>
      <c r="H1060" s="280">
        <v>3.1962000000000002</v>
      </c>
    </row>
    <row r="1061" spans="2:8">
      <c r="B1061" s="280" t="str">
        <f t="shared" si="82"/>
        <v>1Q</v>
      </c>
      <c r="C1061" s="280">
        <f t="shared" si="86"/>
        <v>1</v>
      </c>
      <c r="D1061" s="280" t="str">
        <f t="shared" si="83"/>
        <v>18</v>
      </c>
      <c r="E1061">
        <f t="shared" si="84"/>
        <v>2018</v>
      </c>
      <c r="F1061" s="280" t="str">
        <f t="shared" si="85"/>
        <v>1Q18</v>
      </c>
      <c r="G1061" s="281">
        <v>43122</v>
      </c>
      <c r="H1061" s="280">
        <v>3.2021000000000002</v>
      </c>
    </row>
    <row r="1062" spans="2:8">
      <c r="B1062" s="280" t="str">
        <f t="shared" si="82"/>
        <v>1Q</v>
      </c>
      <c r="C1062" s="280">
        <f t="shared" si="86"/>
        <v>1</v>
      </c>
      <c r="D1062" s="280" t="str">
        <f t="shared" si="83"/>
        <v>18</v>
      </c>
      <c r="E1062">
        <f t="shared" si="84"/>
        <v>2018</v>
      </c>
      <c r="F1062" s="280" t="str">
        <f t="shared" si="85"/>
        <v>1Q18</v>
      </c>
      <c r="G1062" s="281">
        <v>43123</v>
      </c>
      <c r="H1062" s="280">
        <v>3.2370000000000001</v>
      </c>
    </row>
    <row r="1063" spans="2:8">
      <c r="B1063" s="280" t="str">
        <f t="shared" si="82"/>
        <v>1Q</v>
      </c>
      <c r="C1063" s="280">
        <f t="shared" si="86"/>
        <v>1</v>
      </c>
      <c r="D1063" s="280" t="str">
        <f t="shared" si="83"/>
        <v>18</v>
      </c>
      <c r="E1063">
        <f t="shared" si="84"/>
        <v>2018</v>
      </c>
      <c r="F1063" s="280" t="str">
        <f t="shared" si="85"/>
        <v>1Q18</v>
      </c>
      <c r="G1063" s="281">
        <v>43124</v>
      </c>
      <c r="H1063" s="280">
        <v>3.1465000000000001</v>
      </c>
    </row>
    <row r="1064" spans="2:8">
      <c r="B1064" s="280" t="str">
        <f t="shared" si="82"/>
        <v>1Q</v>
      </c>
      <c r="C1064" s="280">
        <f t="shared" si="86"/>
        <v>1</v>
      </c>
      <c r="D1064" s="280" t="str">
        <f t="shared" si="83"/>
        <v>18</v>
      </c>
      <c r="E1064">
        <f t="shared" si="84"/>
        <v>2018</v>
      </c>
      <c r="F1064" s="280" t="str">
        <f t="shared" si="85"/>
        <v>1Q18</v>
      </c>
      <c r="G1064" s="281">
        <v>43125</v>
      </c>
      <c r="H1064" s="280">
        <v>3.1484999999999999</v>
      </c>
    </row>
    <row r="1065" spans="2:8">
      <c r="B1065" s="280" t="str">
        <f t="shared" si="82"/>
        <v>1Q</v>
      </c>
      <c r="C1065" s="280">
        <f t="shared" si="86"/>
        <v>1</v>
      </c>
      <c r="D1065" s="280" t="str">
        <f t="shared" si="83"/>
        <v>18</v>
      </c>
      <c r="E1065">
        <f t="shared" si="84"/>
        <v>2018</v>
      </c>
      <c r="F1065" s="280" t="str">
        <f t="shared" si="85"/>
        <v>1Q18</v>
      </c>
      <c r="G1065" s="281">
        <v>43126</v>
      </c>
      <c r="H1065" s="280">
        <v>3.1509999999999998</v>
      </c>
    </row>
    <row r="1066" spans="2:8">
      <c r="B1066" s="280" t="str">
        <f t="shared" si="82"/>
        <v>1Q</v>
      </c>
      <c r="C1066" s="280">
        <f t="shared" si="86"/>
        <v>1</v>
      </c>
      <c r="D1066" s="280" t="str">
        <f t="shared" si="83"/>
        <v>18</v>
      </c>
      <c r="E1066">
        <f t="shared" si="84"/>
        <v>2018</v>
      </c>
      <c r="F1066" s="280" t="str">
        <f t="shared" si="85"/>
        <v>1Q18</v>
      </c>
      <c r="G1066" s="281">
        <v>43129</v>
      </c>
      <c r="H1066" s="280">
        <v>3.1549999999999998</v>
      </c>
    </row>
    <row r="1067" spans="2:8">
      <c r="B1067" s="280" t="str">
        <f t="shared" si="82"/>
        <v>1Q</v>
      </c>
      <c r="C1067" s="280">
        <f t="shared" si="86"/>
        <v>1</v>
      </c>
      <c r="D1067" s="280" t="str">
        <f t="shared" si="83"/>
        <v>18</v>
      </c>
      <c r="E1067">
        <f t="shared" si="84"/>
        <v>2018</v>
      </c>
      <c r="F1067" s="280" t="str">
        <f t="shared" si="85"/>
        <v>1Q18</v>
      </c>
      <c r="G1067" s="281">
        <v>43130</v>
      </c>
      <c r="H1067" s="280">
        <v>3.1812</v>
      </c>
    </row>
    <row r="1068" spans="2:8">
      <c r="B1068" s="280" t="str">
        <f t="shared" si="82"/>
        <v>1Q</v>
      </c>
      <c r="C1068" s="280">
        <f t="shared" si="86"/>
        <v>1</v>
      </c>
      <c r="D1068" s="280" t="str">
        <f t="shared" si="83"/>
        <v>18</v>
      </c>
      <c r="E1068">
        <f t="shared" si="84"/>
        <v>2018</v>
      </c>
      <c r="F1068" s="280" t="str">
        <f t="shared" si="85"/>
        <v>1Q18</v>
      </c>
      <c r="G1068" s="281">
        <v>43131</v>
      </c>
      <c r="H1068" s="280">
        <v>3.1859000000000002</v>
      </c>
    </row>
    <row r="1069" spans="2:8">
      <c r="B1069" s="280" t="str">
        <f t="shared" si="82"/>
        <v>1Q</v>
      </c>
      <c r="C1069" s="280">
        <f t="shared" si="86"/>
        <v>2</v>
      </c>
      <c r="D1069" s="280" t="str">
        <f t="shared" si="83"/>
        <v>18</v>
      </c>
      <c r="E1069">
        <f t="shared" si="84"/>
        <v>2018</v>
      </c>
      <c r="F1069" s="280" t="str">
        <f t="shared" si="85"/>
        <v>1Q18</v>
      </c>
      <c r="G1069" s="281">
        <v>43132</v>
      </c>
      <c r="H1069" s="280">
        <v>3.1669</v>
      </c>
    </row>
    <row r="1070" spans="2:8">
      <c r="B1070" s="280" t="str">
        <f t="shared" si="82"/>
        <v>1Q</v>
      </c>
      <c r="C1070" s="280">
        <f t="shared" si="86"/>
        <v>2</v>
      </c>
      <c r="D1070" s="280" t="str">
        <f t="shared" si="83"/>
        <v>18</v>
      </c>
      <c r="E1070">
        <f t="shared" si="84"/>
        <v>2018</v>
      </c>
      <c r="F1070" s="280" t="str">
        <f t="shared" si="85"/>
        <v>1Q18</v>
      </c>
      <c r="G1070" s="281">
        <v>43133</v>
      </c>
      <c r="H1070" s="280">
        <v>3.2181000000000002</v>
      </c>
    </row>
    <row r="1071" spans="2:8">
      <c r="B1071" s="280" t="str">
        <f t="shared" si="82"/>
        <v>1Q</v>
      </c>
      <c r="C1071" s="280">
        <f t="shared" si="86"/>
        <v>2</v>
      </c>
      <c r="D1071" s="280" t="str">
        <f t="shared" si="83"/>
        <v>18</v>
      </c>
      <c r="E1071">
        <f t="shared" si="84"/>
        <v>2018</v>
      </c>
      <c r="F1071" s="280" t="str">
        <f t="shared" si="85"/>
        <v>1Q18</v>
      </c>
      <c r="G1071" s="281">
        <v>43136</v>
      </c>
      <c r="H1071" s="280">
        <v>3.2625000000000002</v>
      </c>
    </row>
    <row r="1072" spans="2:8">
      <c r="B1072" s="280" t="str">
        <f t="shared" si="82"/>
        <v>1Q</v>
      </c>
      <c r="C1072" s="280">
        <f t="shared" si="86"/>
        <v>2</v>
      </c>
      <c r="D1072" s="280" t="str">
        <f t="shared" si="83"/>
        <v>18</v>
      </c>
      <c r="E1072">
        <f t="shared" si="84"/>
        <v>2018</v>
      </c>
      <c r="F1072" s="280" t="str">
        <f t="shared" si="85"/>
        <v>1Q18</v>
      </c>
      <c r="G1072" s="281">
        <v>43137</v>
      </c>
      <c r="H1072" s="280">
        <v>3.2347999999999999</v>
      </c>
    </row>
    <row r="1073" spans="2:8">
      <c r="B1073" s="280" t="str">
        <f t="shared" si="82"/>
        <v>1Q</v>
      </c>
      <c r="C1073" s="280">
        <f t="shared" si="86"/>
        <v>2</v>
      </c>
      <c r="D1073" s="280" t="str">
        <f t="shared" si="83"/>
        <v>18</v>
      </c>
      <c r="E1073">
        <f t="shared" si="84"/>
        <v>2018</v>
      </c>
      <c r="F1073" s="280" t="str">
        <f t="shared" si="85"/>
        <v>1Q18</v>
      </c>
      <c r="G1073" s="281">
        <v>43138</v>
      </c>
      <c r="H1073" s="280">
        <v>3.2713999999999999</v>
      </c>
    </row>
    <row r="1074" spans="2:8">
      <c r="B1074" s="280" t="str">
        <f t="shared" si="82"/>
        <v>1Q</v>
      </c>
      <c r="C1074" s="280">
        <f t="shared" si="86"/>
        <v>2</v>
      </c>
      <c r="D1074" s="280" t="str">
        <f t="shared" si="83"/>
        <v>18</v>
      </c>
      <c r="E1074">
        <f t="shared" si="84"/>
        <v>2018</v>
      </c>
      <c r="F1074" s="280" t="str">
        <f t="shared" si="85"/>
        <v>1Q18</v>
      </c>
      <c r="G1074" s="281">
        <v>43139</v>
      </c>
      <c r="H1074" s="280">
        <v>3.2858000000000001</v>
      </c>
    </row>
    <row r="1075" spans="2:8">
      <c r="B1075" s="280" t="str">
        <f t="shared" si="82"/>
        <v>1Q</v>
      </c>
      <c r="C1075" s="280">
        <f t="shared" si="86"/>
        <v>2</v>
      </c>
      <c r="D1075" s="280" t="str">
        <f t="shared" si="83"/>
        <v>18</v>
      </c>
      <c r="E1075">
        <f t="shared" si="84"/>
        <v>2018</v>
      </c>
      <c r="F1075" s="280" t="str">
        <f t="shared" si="85"/>
        <v>1Q18</v>
      </c>
      <c r="G1075" s="281">
        <v>43140</v>
      </c>
      <c r="H1075" s="280">
        <v>3.2942</v>
      </c>
    </row>
    <row r="1076" spans="2:8">
      <c r="B1076" s="280" t="str">
        <f t="shared" si="82"/>
        <v>1Q</v>
      </c>
      <c r="C1076" s="280">
        <f t="shared" si="86"/>
        <v>2</v>
      </c>
      <c r="D1076" s="280" t="str">
        <f t="shared" si="83"/>
        <v>18</v>
      </c>
      <c r="E1076">
        <f t="shared" si="84"/>
        <v>2018</v>
      </c>
      <c r="F1076" s="280" t="str">
        <f t="shared" si="85"/>
        <v>1Q18</v>
      </c>
      <c r="G1076" s="281">
        <v>43143</v>
      </c>
      <c r="H1076" s="280">
        <v>3.2953999999999999</v>
      </c>
    </row>
    <row r="1077" spans="2:8">
      <c r="B1077" s="280" t="str">
        <f t="shared" si="82"/>
        <v>1Q</v>
      </c>
      <c r="C1077" s="280">
        <f t="shared" si="86"/>
        <v>2</v>
      </c>
      <c r="D1077" s="280" t="str">
        <f t="shared" si="83"/>
        <v>18</v>
      </c>
      <c r="E1077">
        <f t="shared" si="84"/>
        <v>2018</v>
      </c>
      <c r="F1077" s="280" t="str">
        <f t="shared" si="85"/>
        <v>1Q18</v>
      </c>
      <c r="G1077" s="281">
        <v>43144</v>
      </c>
      <c r="H1077" s="280">
        <v>3.2957000000000001</v>
      </c>
    </row>
    <row r="1078" spans="2:8">
      <c r="B1078" s="280" t="str">
        <f t="shared" si="82"/>
        <v>1Q</v>
      </c>
      <c r="C1078" s="280">
        <f t="shared" si="86"/>
        <v>2</v>
      </c>
      <c r="D1078" s="280" t="str">
        <f t="shared" si="83"/>
        <v>18</v>
      </c>
      <c r="E1078">
        <f t="shared" si="84"/>
        <v>2018</v>
      </c>
      <c r="F1078" s="280" t="str">
        <f t="shared" si="85"/>
        <v>1Q18</v>
      </c>
      <c r="G1078" s="281">
        <v>43145</v>
      </c>
      <c r="H1078" s="280">
        <v>3.2174</v>
      </c>
    </row>
    <row r="1079" spans="2:8">
      <c r="B1079" s="280" t="str">
        <f t="shared" si="82"/>
        <v>1Q</v>
      </c>
      <c r="C1079" s="280">
        <f t="shared" si="86"/>
        <v>2</v>
      </c>
      <c r="D1079" s="280" t="str">
        <f t="shared" si="83"/>
        <v>18</v>
      </c>
      <c r="E1079">
        <f t="shared" si="84"/>
        <v>2018</v>
      </c>
      <c r="F1079" s="280" t="str">
        <f t="shared" si="85"/>
        <v>1Q18</v>
      </c>
      <c r="G1079" s="281">
        <v>43146</v>
      </c>
      <c r="H1079" s="280">
        <v>3.2279</v>
      </c>
    </row>
    <row r="1080" spans="2:8">
      <c r="B1080" s="280" t="str">
        <f t="shared" si="82"/>
        <v>1Q</v>
      </c>
      <c r="C1080" s="280">
        <f t="shared" si="86"/>
        <v>2</v>
      </c>
      <c r="D1080" s="280" t="str">
        <f t="shared" si="83"/>
        <v>18</v>
      </c>
      <c r="E1080">
        <f t="shared" si="84"/>
        <v>2018</v>
      </c>
      <c r="F1080" s="280" t="str">
        <f t="shared" si="85"/>
        <v>1Q18</v>
      </c>
      <c r="G1080" s="281">
        <v>43147</v>
      </c>
      <c r="H1080" s="280">
        <v>3.2311999999999999</v>
      </c>
    </row>
    <row r="1081" spans="2:8">
      <c r="B1081" s="280" t="str">
        <f t="shared" si="82"/>
        <v>1Q</v>
      </c>
      <c r="C1081" s="280">
        <f t="shared" si="86"/>
        <v>2</v>
      </c>
      <c r="D1081" s="280" t="str">
        <f t="shared" si="83"/>
        <v>18</v>
      </c>
      <c r="E1081">
        <f t="shared" si="84"/>
        <v>2018</v>
      </c>
      <c r="F1081" s="280" t="str">
        <f t="shared" si="85"/>
        <v>1Q18</v>
      </c>
      <c r="G1081" s="281">
        <v>43150</v>
      </c>
      <c r="H1081" s="280">
        <v>3.2347000000000001</v>
      </c>
    </row>
    <row r="1082" spans="2:8">
      <c r="B1082" s="280" t="str">
        <f t="shared" si="82"/>
        <v>1Q</v>
      </c>
      <c r="C1082" s="280">
        <f t="shared" si="86"/>
        <v>2</v>
      </c>
      <c r="D1082" s="280" t="str">
        <f t="shared" si="83"/>
        <v>18</v>
      </c>
      <c r="E1082">
        <f t="shared" si="84"/>
        <v>2018</v>
      </c>
      <c r="F1082" s="280" t="str">
        <f t="shared" si="85"/>
        <v>1Q18</v>
      </c>
      <c r="G1082" s="281">
        <v>43151</v>
      </c>
      <c r="H1082" s="280">
        <v>3.2557</v>
      </c>
    </row>
    <row r="1083" spans="2:8">
      <c r="B1083" s="280" t="str">
        <f t="shared" si="82"/>
        <v>1Q</v>
      </c>
      <c r="C1083" s="280">
        <f t="shared" si="86"/>
        <v>2</v>
      </c>
      <c r="D1083" s="280" t="str">
        <f t="shared" si="83"/>
        <v>18</v>
      </c>
      <c r="E1083">
        <f t="shared" si="84"/>
        <v>2018</v>
      </c>
      <c r="F1083" s="280" t="str">
        <f t="shared" si="85"/>
        <v>1Q18</v>
      </c>
      <c r="G1083" s="281">
        <v>43152</v>
      </c>
      <c r="H1083" s="280">
        <v>3.2692000000000001</v>
      </c>
    </row>
    <row r="1084" spans="2:8">
      <c r="B1084" s="280" t="str">
        <f t="shared" si="82"/>
        <v>1Q</v>
      </c>
      <c r="C1084" s="280">
        <f t="shared" si="86"/>
        <v>2</v>
      </c>
      <c r="D1084" s="280" t="str">
        <f t="shared" si="83"/>
        <v>18</v>
      </c>
      <c r="E1084">
        <f t="shared" si="84"/>
        <v>2018</v>
      </c>
      <c r="F1084" s="280" t="str">
        <f t="shared" si="85"/>
        <v>1Q18</v>
      </c>
      <c r="G1084" s="281">
        <v>43153</v>
      </c>
      <c r="H1084" s="280">
        <v>3.2502</v>
      </c>
    </row>
    <row r="1085" spans="2:8">
      <c r="B1085" s="280" t="str">
        <f t="shared" si="82"/>
        <v>1Q</v>
      </c>
      <c r="C1085" s="280">
        <f t="shared" si="86"/>
        <v>2</v>
      </c>
      <c r="D1085" s="280" t="str">
        <f t="shared" si="83"/>
        <v>18</v>
      </c>
      <c r="E1085">
        <f t="shared" si="84"/>
        <v>2018</v>
      </c>
      <c r="F1085" s="280" t="str">
        <f t="shared" si="85"/>
        <v>1Q18</v>
      </c>
      <c r="G1085" s="281">
        <v>43154</v>
      </c>
      <c r="H1085" s="280">
        <v>3.2378999999999998</v>
      </c>
    </row>
    <row r="1086" spans="2:8">
      <c r="B1086" s="280" t="str">
        <f t="shared" si="82"/>
        <v>1Q</v>
      </c>
      <c r="C1086" s="280">
        <f t="shared" si="86"/>
        <v>2</v>
      </c>
      <c r="D1086" s="280" t="str">
        <f t="shared" si="83"/>
        <v>18</v>
      </c>
      <c r="E1086">
        <f t="shared" si="84"/>
        <v>2018</v>
      </c>
      <c r="F1086" s="280" t="str">
        <f t="shared" si="85"/>
        <v>1Q18</v>
      </c>
      <c r="G1086" s="281">
        <v>43157</v>
      </c>
      <c r="H1086" s="280">
        <v>3.2258</v>
      </c>
    </row>
    <row r="1087" spans="2:8">
      <c r="B1087" s="280" t="str">
        <f t="shared" si="82"/>
        <v>1Q</v>
      </c>
      <c r="C1087" s="280">
        <f t="shared" si="86"/>
        <v>2</v>
      </c>
      <c r="D1087" s="280" t="str">
        <f t="shared" si="83"/>
        <v>18</v>
      </c>
      <c r="E1087">
        <f t="shared" si="84"/>
        <v>2018</v>
      </c>
      <c r="F1087" s="280" t="str">
        <f t="shared" si="85"/>
        <v>1Q18</v>
      </c>
      <c r="G1087" s="281">
        <v>43158</v>
      </c>
      <c r="H1087" s="280">
        <v>3.2515999999999998</v>
      </c>
    </row>
    <row r="1088" spans="2:8">
      <c r="B1088" s="280" t="str">
        <f t="shared" si="82"/>
        <v>1Q</v>
      </c>
      <c r="C1088" s="280">
        <f t="shared" si="86"/>
        <v>2</v>
      </c>
      <c r="D1088" s="280" t="str">
        <f t="shared" si="83"/>
        <v>18</v>
      </c>
      <c r="E1088">
        <f t="shared" si="84"/>
        <v>2018</v>
      </c>
      <c r="F1088" s="280" t="str">
        <f t="shared" si="85"/>
        <v>1Q18</v>
      </c>
      <c r="G1088" s="281">
        <v>43159</v>
      </c>
      <c r="H1088" s="280">
        <v>3.2462</v>
      </c>
    </row>
    <row r="1089" spans="2:8">
      <c r="B1089" s="280" t="str">
        <f t="shared" si="82"/>
        <v>1Q</v>
      </c>
      <c r="C1089" s="280">
        <f t="shared" si="86"/>
        <v>3</v>
      </c>
      <c r="D1089" s="280" t="str">
        <f t="shared" si="83"/>
        <v>18</v>
      </c>
      <c r="E1089">
        <f t="shared" si="84"/>
        <v>2018</v>
      </c>
      <c r="F1089" s="280" t="str">
        <f t="shared" si="85"/>
        <v>1Q18</v>
      </c>
      <c r="G1089" s="281">
        <v>43160</v>
      </c>
      <c r="H1089" s="280">
        <v>3.2515000000000001</v>
      </c>
    </row>
    <row r="1090" spans="2:8">
      <c r="B1090" s="280" t="str">
        <f t="shared" si="82"/>
        <v>1Q</v>
      </c>
      <c r="C1090" s="280">
        <f t="shared" si="86"/>
        <v>3</v>
      </c>
      <c r="D1090" s="280" t="str">
        <f t="shared" si="83"/>
        <v>18</v>
      </c>
      <c r="E1090">
        <f t="shared" si="84"/>
        <v>2018</v>
      </c>
      <c r="F1090" s="280" t="str">
        <f t="shared" si="85"/>
        <v>1Q18</v>
      </c>
      <c r="G1090" s="281">
        <v>43161</v>
      </c>
      <c r="H1090" s="280">
        <v>3.2528000000000001</v>
      </c>
    </row>
    <row r="1091" spans="2:8">
      <c r="B1091" s="280" t="str">
        <f t="shared" ref="B1091:B1154" si="87">VLOOKUP(C1091,$N$3:$O$14,2,0)</f>
        <v>1Q</v>
      </c>
      <c r="C1091" s="280">
        <f t="shared" si="86"/>
        <v>3</v>
      </c>
      <c r="D1091" s="280" t="str">
        <f t="shared" ref="D1091:D1154" si="88">RIGHT(E1091,2)</f>
        <v>18</v>
      </c>
      <c r="E1091">
        <f t="shared" ref="E1091:E1154" si="89">YEAR(G1091)</f>
        <v>2018</v>
      </c>
      <c r="F1091" s="280" t="str">
        <f t="shared" ref="F1091:F1154" si="90">+B1091&amp;D1091</f>
        <v>1Q18</v>
      </c>
      <c r="G1091" s="281">
        <v>43164</v>
      </c>
      <c r="H1091" s="280">
        <v>3.2429999999999999</v>
      </c>
    </row>
    <row r="1092" spans="2:8">
      <c r="B1092" s="280" t="str">
        <f t="shared" si="87"/>
        <v>1Q</v>
      </c>
      <c r="C1092" s="280">
        <f t="shared" ref="C1092:C1155" si="91">MONTH(G1092)</f>
        <v>3</v>
      </c>
      <c r="D1092" s="280" t="str">
        <f t="shared" si="88"/>
        <v>18</v>
      </c>
      <c r="E1092">
        <f t="shared" si="89"/>
        <v>2018</v>
      </c>
      <c r="F1092" s="280" t="str">
        <f t="shared" si="90"/>
        <v>1Q18</v>
      </c>
      <c r="G1092" s="281">
        <v>43165</v>
      </c>
      <c r="H1092" s="280">
        <v>3.2117</v>
      </c>
    </row>
    <row r="1093" spans="2:8">
      <c r="B1093" s="280" t="str">
        <f t="shared" si="87"/>
        <v>1Q</v>
      </c>
      <c r="C1093" s="280">
        <f t="shared" si="91"/>
        <v>3</v>
      </c>
      <c r="D1093" s="280" t="str">
        <f t="shared" si="88"/>
        <v>18</v>
      </c>
      <c r="E1093">
        <f t="shared" si="89"/>
        <v>2018</v>
      </c>
      <c r="F1093" s="280" t="str">
        <f t="shared" si="90"/>
        <v>1Q18</v>
      </c>
      <c r="G1093" s="281">
        <v>43166</v>
      </c>
      <c r="H1093" s="280">
        <v>3.2454000000000001</v>
      </c>
    </row>
    <row r="1094" spans="2:8">
      <c r="B1094" s="280" t="str">
        <f t="shared" si="87"/>
        <v>1Q</v>
      </c>
      <c r="C1094" s="280">
        <f t="shared" si="91"/>
        <v>3</v>
      </c>
      <c r="D1094" s="280" t="str">
        <f t="shared" si="88"/>
        <v>18</v>
      </c>
      <c r="E1094">
        <f t="shared" si="89"/>
        <v>2018</v>
      </c>
      <c r="F1094" s="280" t="str">
        <f t="shared" si="90"/>
        <v>1Q18</v>
      </c>
      <c r="G1094" s="281">
        <v>43167</v>
      </c>
      <c r="H1094" s="280">
        <v>3.2669000000000001</v>
      </c>
    </row>
    <row r="1095" spans="2:8">
      <c r="B1095" s="280" t="str">
        <f t="shared" si="87"/>
        <v>1Q</v>
      </c>
      <c r="C1095" s="280">
        <f t="shared" si="91"/>
        <v>3</v>
      </c>
      <c r="D1095" s="280" t="str">
        <f t="shared" si="88"/>
        <v>18</v>
      </c>
      <c r="E1095">
        <f t="shared" si="89"/>
        <v>2018</v>
      </c>
      <c r="F1095" s="280" t="str">
        <f t="shared" si="90"/>
        <v>1Q18</v>
      </c>
      <c r="G1095" s="281">
        <v>43168</v>
      </c>
      <c r="H1095" s="280">
        <v>3.2553000000000001</v>
      </c>
    </row>
    <row r="1096" spans="2:8">
      <c r="B1096" s="280" t="str">
        <f t="shared" si="87"/>
        <v>1Q</v>
      </c>
      <c r="C1096" s="280">
        <f t="shared" si="91"/>
        <v>3</v>
      </c>
      <c r="D1096" s="280" t="str">
        <f t="shared" si="88"/>
        <v>18</v>
      </c>
      <c r="E1096">
        <f t="shared" si="89"/>
        <v>2018</v>
      </c>
      <c r="F1096" s="280" t="str">
        <f t="shared" si="90"/>
        <v>1Q18</v>
      </c>
      <c r="G1096" s="281">
        <v>43171</v>
      </c>
      <c r="H1096" s="280">
        <v>3.2622</v>
      </c>
    </row>
    <row r="1097" spans="2:8">
      <c r="B1097" s="280" t="str">
        <f t="shared" si="87"/>
        <v>1Q</v>
      </c>
      <c r="C1097" s="280">
        <f t="shared" si="91"/>
        <v>3</v>
      </c>
      <c r="D1097" s="280" t="str">
        <f t="shared" si="88"/>
        <v>18</v>
      </c>
      <c r="E1097">
        <f t="shared" si="89"/>
        <v>2018</v>
      </c>
      <c r="F1097" s="280" t="str">
        <f t="shared" si="90"/>
        <v>1Q18</v>
      </c>
      <c r="G1097" s="281">
        <v>43172</v>
      </c>
      <c r="H1097" s="280">
        <v>3.2606999999999999</v>
      </c>
    </row>
    <row r="1098" spans="2:8">
      <c r="B1098" s="280" t="str">
        <f t="shared" si="87"/>
        <v>1Q</v>
      </c>
      <c r="C1098" s="280">
        <f t="shared" si="91"/>
        <v>3</v>
      </c>
      <c r="D1098" s="280" t="str">
        <f t="shared" si="88"/>
        <v>18</v>
      </c>
      <c r="E1098">
        <f t="shared" si="89"/>
        <v>2018</v>
      </c>
      <c r="F1098" s="280" t="str">
        <f t="shared" si="90"/>
        <v>1Q18</v>
      </c>
      <c r="G1098" s="281">
        <v>43173</v>
      </c>
      <c r="H1098" s="280">
        <v>3.2606999999999999</v>
      </c>
    </row>
    <row r="1099" spans="2:8">
      <c r="B1099" s="280" t="str">
        <f t="shared" si="87"/>
        <v>1Q</v>
      </c>
      <c r="C1099" s="280">
        <f t="shared" si="91"/>
        <v>3</v>
      </c>
      <c r="D1099" s="280" t="str">
        <f t="shared" si="88"/>
        <v>18</v>
      </c>
      <c r="E1099">
        <f t="shared" si="89"/>
        <v>2018</v>
      </c>
      <c r="F1099" s="280" t="str">
        <f t="shared" si="90"/>
        <v>1Q18</v>
      </c>
      <c r="G1099" s="281">
        <v>43174</v>
      </c>
      <c r="H1099" s="280">
        <v>3.2862</v>
      </c>
    </row>
    <row r="1100" spans="2:8">
      <c r="B1100" s="280" t="str">
        <f t="shared" si="87"/>
        <v>1Q</v>
      </c>
      <c r="C1100" s="280">
        <f t="shared" si="91"/>
        <v>3</v>
      </c>
      <c r="D1100" s="280" t="str">
        <f t="shared" si="88"/>
        <v>18</v>
      </c>
      <c r="E1100">
        <f t="shared" si="89"/>
        <v>2018</v>
      </c>
      <c r="F1100" s="280" t="str">
        <f t="shared" si="90"/>
        <v>1Q18</v>
      </c>
      <c r="G1100" s="281">
        <v>43175</v>
      </c>
      <c r="H1100" s="280">
        <v>3.2810999999999999</v>
      </c>
    </row>
    <row r="1101" spans="2:8">
      <c r="B1101" s="280" t="str">
        <f t="shared" si="87"/>
        <v>1Q</v>
      </c>
      <c r="C1101" s="280">
        <f t="shared" si="91"/>
        <v>3</v>
      </c>
      <c r="D1101" s="280" t="str">
        <f t="shared" si="88"/>
        <v>18</v>
      </c>
      <c r="E1101">
        <f t="shared" si="89"/>
        <v>2018</v>
      </c>
      <c r="F1101" s="280" t="str">
        <f t="shared" si="90"/>
        <v>1Q18</v>
      </c>
      <c r="G1101" s="281">
        <v>43178</v>
      </c>
      <c r="H1101" s="280">
        <v>3.2862</v>
      </c>
    </row>
    <row r="1102" spans="2:8">
      <c r="B1102" s="280" t="str">
        <f t="shared" si="87"/>
        <v>1Q</v>
      </c>
      <c r="C1102" s="280">
        <f t="shared" si="91"/>
        <v>3</v>
      </c>
      <c r="D1102" s="280" t="str">
        <f t="shared" si="88"/>
        <v>18</v>
      </c>
      <c r="E1102">
        <f t="shared" si="89"/>
        <v>2018</v>
      </c>
      <c r="F1102" s="280" t="str">
        <f t="shared" si="90"/>
        <v>1Q18</v>
      </c>
      <c r="G1102" s="281">
        <v>43179</v>
      </c>
      <c r="H1102" s="280">
        <v>3.3117000000000001</v>
      </c>
    </row>
    <row r="1103" spans="2:8">
      <c r="B1103" s="280" t="str">
        <f t="shared" si="87"/>
        <v>1Q</v>
      </c>
      <c r="C1103" s="280">
        <f t="shared" si="91"/>
        <v>3</v>
      </c>
      <c r="D1103" s="280" t="str">
        <f t="shared" si="88"/>
        <v>18</v>
      </c>
      <c r="E1103">
        <f t="shared" si="89"/>
        <v>2018</v>
      </c>
      <c r="F1103" s="280" t="str">
        <f t="shared" si="90"/>
        <v>1Q18</v>
      </c>
      <c r="G1103" s="281">
        <v>43180</v>
      </c>
      <c r="H1103" s="280">
        <v>3.2725</v>
      </c>
    </row>
    <row r="1104" spans="2:8">
      <c r="B1104" s="280" t="str">
        <f t="shared" si="87"/>
        <v>1Q</v>
      </c>
      <c r="C1104" s="280">
        <f t="shared" si="91"/>
        <v>3</v>
      </c>
      <c r="D1104" s="280" t="str">
        <f t="shared" si="88"/>
        <v>18</v>
      </c>
      <c r="E1104">
        <f t="shared" si="89"/>
        <v>2018</v>
      </c>
      <c r="F1104" s="280" t="str">
        <f t="shared" si="90"/>
        <v>1Q18</v>
      </c>
      <c r="G1104" s="281">
        <v>43181</v>
      </c>
      <c r="H1104" s="280">
        <v>3.3159000000000001</v>
      </c>
    </row>
    <row r="1105" spans="2:8">
      <c r="B1105" s="280" t="str">
        <f t="shared" si="87"/>
        <v>1Q</v>
      </c>
      <c r="C1105" s="280">
        <f t="shared" si="91"/>
        <v>3</v>
      </c>
      <c r="D1105" s="280" t="str">
        <f t="shared" si="88"/>
        <v>18</v>
      </c>
      <c r="E1105">
        <f t="shared" si="89"/>
        <v>2018</v>
      </c>
      <c r="F1105" s="280" t="str">
        <f t="shared" si="90"/>
        <v>1Q18</v>
      </c>
      <c r="G1105" s="281">
        <v>43182</v>
      </c>
      <c r="H1105" s="280">
        <v>3.3123</v>
      </c>
    </row>
    <row r="1106" spans="2:8">
      <c r="B1106" s="280" t="str">
        <f t="shared" si="87"/>
        <v>1Q</v>
      </c>
      <c r="C1106" s="280">
        <f t="shared" si="91"/>
        <v>3</v>
      </c>
      <c r="D1106" s="280" t="str">
        <f t="shared" si="88"/>
        <v>18</v>
      </c>
      <c r="E1106">
        <f t="shared" si="89"/>
        <v>2018</v>
      </c>
      <c r="F1106" s="280" t="str">
        <f t="shared" si="90"/>
        <v>1Q18</v>
      </c>
      <c r="G1106" s="281">
        <v>43185</v>
      </c>
      <c r="H1106" s="280">
        <v>3.3119000000000001</v>
      </c>
    </row>
    <row r="1107" spans="2:8">
      <c r="B1107" s="280" t="str">
        <f t="shared" si="87"/>
        <v>1Q</v>
      </c>
      <c r="C1107" s="280">
        <f t="shared" si="91"/>
        <v>3</v>
      </c>
      <c r="D1107" s="280" t="str">
        <f t="shared" si="88"/>
        <v>18</v>
      </c>
      <c r="E1107">
        <f t="shared" si="89"/>
        <v>2018</v>
      </c>
      <c r="F1107" s="280" t="str">
        <f t="shared" si="90"/>
        <v>1Q18</v>
      </c>
      <c r="G1107" s="281">
        <v>43186</v>
      </c>
      <c r="H1107" s="280">
        <v>3.3288000000000002</v>
      </c>
    </row>
    <row r="1108" spans="2:8">
      <c r="B1108" s="280" t="str">
        <f t="shared" si="87"/>
        <v>1Q</v>
      </c>
      <c r="C1108" s="280">
        <f t="shared" si="91"/>
        <v>3</v>
      </c>
      <c r="D1108" s="280" t="str">
        <f t="shared" si="88"/>
        <v>18</v>
      </c>
      <c r="E1108">
        <f t="shared" si="89"/>
        <v>2018</v>
      </c>
      <c r="F1108" s="280" t="str">
        <f t="shared" si="90"/>
        <v>1Q18</v>
      </c>
      <c r="G1108" s="281">
        <v>43187</v>
      </c>
      <c r="H1108" s="280">
        <v>3.3205</v>
      </c>
    </row>
    <row r="1109" spans="2:8">
      <c r="B1109" s="280" t="str">
        <f t="shared" si="87"/>
        <v>1Q</v>
      </c>
      <c r="C1109" s="280">
        <f t="shared" si="91"/>
        <v>3</v>
      </c>
      <c r="D1109" s="280" t="str">
        <f t="shared" si="88"/>
        <v>18</v>
      </c>
      <c r="E1109">
        <f t="shared" si="89"/>
        <v>2018</v>
      </c>
      <c r="F1109" s="280" t="str">
        <f t="shared" si="90"/>
        <v>1Q18</v>
      </c>
      <c r="G1109" s="281">
        <v>43188</v>
      </c>
      <c r="H1109" s="280">
        <v>3.306</v>
      </c>
    </row>
    <row r="1110" spans="2:8">
      <c r="B1110" s="280" t="str">
        <f t="shared" si="87"/>
        <v>1Q</v>
      </c>
      <c r="C1110" s="280">
        <f t="shared" si="91"/>
        <v>3</v>
      </c>
      <c r="D1110" s="280" t="str">
        <f t="shared" si="88"/>
        <v>18</v>
      </c>
      <c r="E1110">
        <f t="shared" si="89"/>
        <v>2018</v>
      </c>
      <c r="F1110" s="280" t="str">
        <f t="shared" si="90"/>
        <v>1Q18</v>
      </c>
      <c r="G1110" s="281">
        <v>43189</v>
      </c>
      <c r="H1110" s="280">
        <v>3.3050999999999999</v>
      </c>
    </row>
    <row r="1111" spans="2:8">
      <c r="B1111" s="280" t="str">
        <f t="shared" si="87"/>
        <v>2Q</v>
      </c>
      <c r="C1111" s="280">
        <f t="shared" si="91"/>
        <v>4</v>
      </c>
      <c r="D1111" s="280" t="str">
        <f t="shared" si="88"/>
        <v>18</v>
      </c>
      <c r="E1111">
        <f t="shared" si="89"/>
        <v>2018</v>
      </c>
      <c r="F1111" s="280" t="str">
        <f t="shared" si="90"/>
        <v>2Q18</v>
      </c>
      <c r="G1111" s="281">
        <v>43192</v>
      </c>
      <c r="H1111" s="280">
        <v>3.3111000000000002</v>
      </c>
    </row>
    <row r="1112" spans="2:8">
      <c r="B1112" s="280" t="str">
        <f t="shared" si="87"/>
        <v>2Q</v>
      </c>
      <c r="C1112" s="280">
        <f t="shared" si="91"/>
        <v>4</v>
      </c>
      <c r="D1112" s="280" t="str">
        <f t="shared" si="88"/>
        <v>18</v>
      </c>
      <c r="E1112">
        <f t="shared" si="89"/>
        <v>2018</v>
      </c>
      <c r="F1112" s="280" t="str">
        <f t="shared" si="90"/>
        <v>2Q18</v>
      </c>
      <c r="G1112" s="281">
        <v>43193</v>
      </c>
      <c r="H1112" s="280">
        <v>3.3412999999999999</v>
      </c>
    </row>
    <row r="1113" spans="2:8">
      <c r="B1113" s="280" t="str">
        <f t="shared" si="87"/>
        <v>2Q</v>
      </c>
      <c r="C1113" s="280">
        <f t="shared" si="91"/>
        <v>4</v>
      </c>
      <c r="D1113" s="280" t="str">
        <f t="shared" si="88"/>
        <v>18</v>
      </c>
      <c r="E1113">
        <f t="shared" si="89"/>
        <v>2018</v>
      </c>
      <c r="F1113" s="280" t="str">
        <f t="shared" si="90"/>
        <v>2Q18</v>
      </c>
      <c r="G1113" s="281">
        <v>43194</v>
      </c>
      <c r="H1113" s="280">
        <v>3.3296999999999999</v>
      </c>
    </row>
    <row r="1114" spans="2:8">
      <c r="B1114" s="280" t="str">
        <f t="shared" si="87"/>
        <v>2Q</v>
      </c>
      <c r="C1114" s="280">
        <f t="shared" si="91"/>
        <v>4</v>
      </c>
      <c r="D1114" s="280" t="str">
        <f t="shared" si="88"/>
        <v>18</v>
      </c>
      <c r="E1114">
        <f t="shared" si="89"/>
        <v>2018</v>
      </c>
      <c r="F1114" s="280" t="str">
        <f t="shared" si="90"/>
        <v>2Q18</v>
      </c>
      <c r="G1114" s="281">
        <v>43195</v>
      </c>
      <c r="H1114" s="280">
        <v>3.3449</v>
      </c>
    </row>
    <row r="1115" spans="2:8">
      <c r="B1115" s="280" t="str">
        <f t="shared" si="87"/>
        <v>2Q</v>
      </c>
      <c r="C1115" s="280">
        <f t="shared" si="91"/>
        <v>4</v>
      </c>
      <c r="D1115" s="280" t="str">
        <f t="shared" si="88"/>
        <v>18</v>
      </c>
      <c r="E1115">
        <f t="shared" si="89"/>
        <v>2018</v>
      </c>
      <c r="F1115" s="280" t="str">
        <f t="shared" si="90"/>
        <v>2Q18</v>
      </c>
      <c r="G1115" s="281">
        <v>43196</v>
      </c>
      <c r="H1115" s="280">
        <v>3.3696999999999999</v>
      </c>
    </row>
    <row r="1116" spans="2:8">
      <c r="B1116" s="280" t="str">
        <f t="shared" si="87"/>
        <v>2Q</v>
      </c>
      <c r="C1116" s="280">
        <f t="shared" si="91"/>
        <v>4</v>
      </c>
      <c r="D1116" s="280" t="str">
        <f t="shared" si="88"/>
        <v>18</v>
      </c>
      <c r="E1116">
        <f t="shared" si="89"/>
        <v>2018</v>
      </c>
      <c r="F1116" s="280" t="str">
        <f t="shared" si="90"/>
        <v>2Q18</v>
      </c>
      <c r="G1116" s="281">
        <v>43199</v>
      </c>
      <c r="H1116" s="280">
        <v>3.42</v>
      </c>
    </row>
    <row r="1117" spans="2:8">
      <c r="B1117" s="280" t="str">
        <f t="shared" si="87"/>
        <v>2Q</v>
      </c>
      <c r="C1117" s="280">
        <f t="shared" si="91"/>
        <v>4</v>
      </c>
      <c r="D1117" s="280" t="str">
        <f t="shared" si="88"/>
        <v>18</v>
      </c>
      <c r="E1117">
        <f t="shared" si="89"/>
        <v>2018</v>
      </c>
      <c r="F1117" s="280" t="str">
        <f t="shared" si="90"/>
        <v>2Q18</v>
      </c>
      <c r="G1117" s="281">
        <v>43200</v>
      </c>
      <c r="H1117" s="280">
        <v>3.4087999999999998</v>
      </c>
    </row>
    <row r="1118" spans="2:8">
      <c r="B1118" s="280" t="str">
        <f t="shared" si="87"/>
        <v>2Q</v>
      </c>
      <c r="C1118" s="280">
        <f t="shared" si="91"/>
        <v>4</v>
      </c>
      <c r="D1118" s="280" t="str">
        <f t="shared" si="88"/>
        <v>18</v>
      </c>
      <c r="E1118">
        <f t="shared" si="89"/>
        <v>2018</v>
      </c>
      <c r="F1118" s="280" t="str">
        <f t="shared" si="90"/>
        <v>2Q18</v>
      </c>
      <c r="G1118" s="281">
        <v>43201</v>
      </c>
      <c r="H1118" s="280">
        <v>3.3746</v>
      </c>
    </row>
    <row r="1119" spans="2:8">
      <c r="B1119" s="280" t="str">
        <f t="shared" si="87"/>
        <v>2Q</v>
      </c>
      <c r="C1119" s="280">
        <f t="shared" si="91"/>
        <v>4</v>
      </c>
      <c r="D1119" s="280" t="str">
        <f t="shared" si="88"/>
        <v>18</v>
      </c>
      <c r="E1119">
        <f t="shared" si="89"/>
        <v>2018</v>
      </c>
      <c r="F1119" s="280" t="str">
        <f t="shared" si="90"/>
        <v>2Q18</v>
      </c>
      <c r="G1119" s="281">
        <v>43202</v>
      </c>
      <c r="H1119" s="280">
        <v>3.4131999999999998</v>
      </c>
    </row>
    <row r="1120" spans="2:8">
      <c r="B1120" s="280" t="str">
        <f t="shared" si="87"/>
        <v>2Q</v>
      </c>
      <c r="C1120" s="280">
        <f t="shared" si="91"/>
        <v>4</v>
      </c>
      <c r="D1120" s="280" t="str">
        <f t="shared" si="88"/>
        <v>18</v>
      </c>
      <c r="E1120">
        <f t="shared" si="89"/>
        <v>2018</v>
      </c>
      <c r="F1120" s="280" t="str">
        <f t="shared" si="90"/>
        <v>2Q18</v>
      </c>
      <c r="G1120" s="281">
        <v>43203</v>
      </c>
      <c r="H1120" s="280">
        <v>3.4222999999999999</v>
      </c>
    </row>
    <row r="1121" spans="2:8">
      <c r="B1121" s="280" t="str">
        <f t="shared" si="87"/>
        <v>2Q</v>
      </c>
      <c r="C1121" s="280">
        <f t="shared" si="91"/>
        <v>4</v>
      </c>
      <c r="D1121" s="280" t="str">
        <f t="shared" si="88"/>
        <v>18</v>
      </c>
      <c r="E1121">
        <f t="shared" si="89"/>
        <v>2018</v>
      </c>
      <c r="F1121" s="280" t="str">
        <f t="shared" si="90"/>
        <v>2Q18</v>
      </c>
      <c r="G1121" s="281">
        <v>43206</v>
      </c>
      <c r="H1121" s="280">
        <v>3.4194</v>
      </c>
    </row>
    <row r="1122" spans="2:8">
      <c r="B1122" s="280" t="str">
        <f t="shared" si="87"/>
        <v>2Q</v>
      </c>
      <c r="C1122" s="280">
        <f t="shared" si="91"/>
        <v>4</v>
      </c>
      <c r="D1122" s="280" t="str">
        <f t="shared" si="88"/>
        <v>18</v>
      </c>
      <c r="E1122">
        <f t="shared" si="89"/>
        <v>2018</v>
      </c>
      <c r="F1122" s="280" t="str">
        <f t="shared" si="90"/>
        <v>2Q18</v>
      </c>
      <c r="G1122" s="281">
        <v>43207</v>
      </c>
      <c r="H1122" s="280">
        <v>3.4079000000000002</v>
      </c>
    </row>
    <row r="1123" spans="2:8">
      <c r="B1123" s="280" t="str">
        <f t="shared" si="87"/>
        <v>2Q</v>
      </c>
      <c r="C1123" s="280">
        <f t="shared" si="91"/>
        <v>4</v>
      </c>
      <c r="D1123" s="280" t="str">
        <f t="shared" si="88"/>
        <v>18</v>
      </c>
      <c r="E1123">
        <f t="shared" si="89"/>
        <v>2018</v>
      </c>
      <c r="F1123" s="280" t="str">
        <f t="shared" si="90"/>
        <v>2Q18</v>
      </c>
      <c r="G1123" s="281">
        <v>43208</v>
      </c>
      <c r="H1123" s="280">
        <v>3.3803999999999998</v>
      </c>
    </row>
    <row r="1124" spans="2:8">
      <c r="B1124" s="280" t="str">
        <f t="shared" si="87"/>
        <v>2Q</v>
      </c>
      <c r="C1124" s="280">
        <f t="shared" si="91"/>
        <v>4</v>
      </c>
      <c r="D1124" s="280" t="str">
        <f t="shared" si="88"/>
        <v>18</v>
      </c>
      <c r="E1124">
        <f t="shared" si="89"/>
        <v>2018</v>
      </c>
      <c r="F1124" s="280" t="str">
        <f t="shared" si="90"/>
        <v>2Q18</v>
      </c>
      <c r="G1124" s="281">
        <v>43209</v>
      </c>
      <c r="H1124" s="280">
        <v>3.3885000000000001</v>
      </c>
    </row>
    <row r="1125" spans="2:8">
      <c r="B1125" s="280" t="str">
        <f t="shared" si="87"/>
        <v>2Q</v>
      </c>
      <c r="C1125" s="280">
        <f t="shared" si="91"/>
        <v>4</v>
      </c>
      <c r="D1125" s="280" t="str">
        <f t="shared" si="88"/>
        <v>18</v>
      </c>
      <c r="E1125">
        <f t="shared" si="89"/>
        <v>2018</v>
      </c>
      <c r="F1125" s="280" t="str">
        <f t="shared" si="90"/>
        <v>2Q18</v>
      </c>
      <c r="G1125" s="281">
        <v>43210</v>
      </c>
      <c r="H1125" s="280">
        <v>3.4129999999999998</v>
      </c>
    </row>
    <row r="1126" spans="2:8">
      <c r="B1126" s="280" t="str">
        <f t="shared" si="87"/>
        <v>2Q</v>
      </c>
      <c r="C1126" s="280">
        <f t="shared" si="91"/>
        <v>4</v>
      </c>
      <c r="D1126" s="280" t="str">
        <f t="shared" si="88"/>
        <v>18</v>
      </c>
      <c r="E1126">
        <f t="shared" si="89"/>
        <v>2018</v>
      </c>
      <c r="F1126" s="280" t="str">
        <f t="shared" si="90"/>
        <v>2Q18</v>
      </c>
      <c r="G1126" s="281">
        <v>43213</v>
      </c>
      <c r="H1126" s="280">
        <v>3.4527000000000001</v>
      </c>
    </row>
    <row r="1127" spans="2:8">
      <c r="B1127" s="280" t="str">
        <f t="shared" si="87"/>
        <v>2Q</v>
      </c>
      <c r="C1127" s="280">
        <f t="shared" si="91"/>
        <v>4</v>
      </c>
      <c r="D1127" s="280" t="str">
        <f t="shared" si="88"/>
        <v>18</v>
      </c>
      <c r="E1127">
        <f t="shared" si="89"/>
        <v>2018</v>
      </c>
      <c r="F1127" s="280" t="str">
        <f t="shared" si="90"/>
        <v>2Q18</v>
      </c>
      <c r="G1127" s="281">
        <v>43214</v>
      </c>
      <c r="H1127" s="280">
        <v>3.4714</v>
      </c>
    </row>
    <row r="1128" spans="2:8">
      <c r="B1128" s="280" t="str">
        <f t="shared" si="87"/>
        <v>2Q</v>
      </c>
      <c r="C1128" s="280">
        <f t="shared" si="91"/>
        <v>4</v>
      </c>
      <c r="D1128" s="280" t="str">
        <f t="shared" si="88"/>
        <v>18</v>
      </c>
      <c r="E1128">
        <f t="shared" si="89"/>
        <v>2018</v>
      </c>
      <c r="F1128" s="280" t="str">
        <f t="shared" si="90"/>
        <v>2Q18</v>
      </c>
      <c r="G1128" s="281">
        <v>43215</v>
      </c>
      <c r="H1128" s="280">
        <v>3.4849999999999999</v>
      </c>
    </row>
    <row r="1129" spans="2:8">
      <c r="B1129" s="280" t="str">
        <f t="shared" si="87"/>
        <v>2Q</v>
      </c>
      <c r="C1129" s="280">
        <f t="shared" si="91"/>
        <v>4</v>
      </c>
      <c r="D1129" s="280" t="str">
        <f t="shared" si="88"/>
        <v>18</v>
      </c>
      <c r="E1129">
        <f t="shared" si="89"/>
        <v>2018</v>
      </c>
      <c r="F1129" s="280" t="str">
        <f t="shared" si="90"/>
        <v>2Q18</v>
      </c>
      <c r="G1129" s="281">
        <v>43216</v>
      </c>
      <c r="H1129" s="280">
        <v>3.4754999999999998</v>
      </c>
    </row>
    <row r="1130" spans="2:8">
      <c r="B1130" s="280" t="str">
        <f t="shared" si="87"/>
        <v>2Q</v>
      </c>
      <c r="C1130" s="280">
        <f t="shared" si="91"/>
        <v>4</v>
      </c>
      <c r="D1130" s="280" t="str">
        <f t="shared" si="88"/>
        <v>18</v>
      </c>
      <c r="E1130">
        <f t="shared" si="89"/>
        <v>2018</v>
      </c>
      <c r="F1130" s="280" t="str">
        <f t="shared" si="90"/>
        <v>2Q18</v>
      </c>
      <c r="G1130" s="281">
        <v>43217</v>
      </c>
      <c r="H1130" s="280">
        <v>3.4567999999999999</v>
      </c>
    </row>
    <row r="1131" spans="2:8">
      <c r="B1131" s="280" t="str">
        <f t="shared" si="87"/>
        <v>2Q</v>
      </c>
      <c r="C1131" s="280">
        <f t="shared" si="91"/>
        <v>4</v>
      </c>
      <c r="D1131" s="280" t="str">
        <f t="shared" si="88"/>
        <v>18</v>
      </c>
      <c r="E1131">
        <f t="shared" si="89"/>
        <v>2018</v>
      </c>
      <c r="F1131" s="280" t="str">
        <f t="shared" si="90"/>
        <v>2Q18</v>
      </c>
      <c r="G1131" s="281">
        <v>43220</v>
      </c>
      <c r="H1131" s="280">
        <v>3.5072000000000001</v>
      </c>
    </row>
    <row r="1132" spans="2:8">
      <c r="B1132" s="280" t="str">
        <f t="shared" si="87"/>
        <v>2Q</v>
      </c>
      <c r="C1132" s="280">
        <f t="shared" si="91"/>
        <v>5</v>
      </c>
      <c r="D1132" s="280" t="str">
        <f t="shared" si="88"/>
        <v>18</v>
      </c>
      <c r="E1132">
        <f t="shared" si="89"/>
        <v>2018</v>
      </c>
      <c r="F1132" s="280" t="str">
        <f t="shared" si="90"/>
        <v>2Q18</v>
      </c>
      <c r="G1132" s="281">
        <v>43221</v>
      </c>
      <c r="H1132" s="280">
        <v>3.5076000000000001</v>
      </c>
    </row>
    <row r="1133" spans="2:8">
      <c r="B1133" s="280" t="str">
        <f t="shared" si="87"/>
        <v>2Q</v>
      </c>
      <c r="C1133" s="280">
        <f t="shared" si="91"/>
        <v>5</v>
      </c>
      <c r="D1133" s="280" t="str">
        <f t="shared" si="88"/>
        <v>18</v>
      </c>
      <c r="E1133">
        <f t="shared" si="89"/>
        <v>2018</v>
      </c>
      <c r="F1133" s="280" t="str">
        <f t="shared" si="90"/>
        <v>2Q18</v>
      </c>
      <c r="G1133" s="281">
        <v>43222</v>
      </c>
      <c r="H1133" s="280">
        <v>3.5518000000000001</v>
      </c>
    </row>
    <row r="1134" spans="2:8">
      <c r="B1134" s="280" t="str">
        <f t="shared" si="87"/>
        <v>2Q</v>
      </c>
      <c r="C1134" s="280">
        <f t="shared" si="91"/>
        <v>5</v>
      </c>
      <c r="D1134" s="280" t="str">
        <f t="shared" si="88"/>
        <v>18</v>
      </c>
      <c r="E1134">
        <f t="shared" si="89"/>
        <v>2018</v>
      </c>
      <c r="F1134" s="280" t="str">
        <f t="shared" si="90"/>
        <v>2Q18</v>
      </c>
      <c r="G1134" s="281">
        <v>43223</v>
      </c>
      <c r="H1134" s="280">
        <v>3.5282</v>
      </c>
    </row>
    <row r="1135" spans="2:8">
      <c r="B1135" s="280" t="str">
        <f t="shared" si="87"/>
        <v>2Q</v>
      </c>
      <c r="C1135" s="280">
        <f t="shared" si="91"/>
        <v>5</v>
      </c>
      <c r="D1135" s="280" t="str">
        <f t="shared" si="88"/>
        <v>18</v>
      </c>
      <c r="E1135">
        <f t="shared" si="89"/>
        <v>2018</v>
      </c>
      <c r="F1135" s="280" t="str">
        <f t="shared" si="90"/>
        <v>2Q18</v>
      </c>
      <c r="G1135" s="281">
        <v>43224</v>
      </c>
      <c r="H1135" s="280">
        <v>3.5304000000000002</v>
      </c>
    </row>
    <row r="1136" spans="2:8">
      <c r="B1136" s="280" t="str">
        <f t="shared" si="87"/>
        <v>2Q</v>
      </c>
      <c r="C1136" s="280">
        <f t="shared" si="91"/>
        <v>5</v>
      </c>
      <c r="D1136" s="280" t="str">
        <f t="shared" si="88"/>
        <v>18</v>
      </c>
      <c r="E1136">
        <f t="shared" si="89"/>
        <v>2018</v>
      </c>
      <c r="F1136" s="280" t="str">
        <f t="shared" si="90"/>
        <v>2Q18</v>
      </c>
      <c r="G1136" s="281">
        <v>43227</v>
      </c>
      <c r="H1136" s="280">
        <v>3.5533999999999999</v>
      </c>
    </row>
    <row r="1137" spans="2:8">
      <c r="B1137" s="280" t="str">
        <f t="shared" si="87"/>
        <v>2Q</v>
      </c>
      <c r="C1137" s="280">
        <f t="shared" si="91"/>
        <v>5</v>
      </c>
      <c r="D1137" s="280" t="str">
        <f t="shared" si="88"/>
        <v>18</v>
      </c>
      <c r="E1137">
        <f t="shared" si="89"/>
        <v>2018</v>
      </c>
      <c r="F1137" s="280" t="str">
        <f t="shared" si="90"/>
        <v>2Q18</v>
      </c>
      <c r="G1137" s="281">
        <v>43228</v>
      </c>
      <c r="H1137" s="280">
        <v>3.5636000000000001</v>
      </c>
    </row>
    <row r="1138" spans="2:8">
      <c r="B1138" s="280" t="str">
        <f t="shared" si="87"/>
        <v>2Q</v>
      </c>
      <c r="C1138" s="280">
        <f t="shared" si="91"/>
        <v>5</v>
      </c>
      <c r="D1138" s="280" t="str">
        <f t="shared" si="88"/>
        <v>18</v>
      </c>
      <c r="E1138">
        <f t="shared" si="89"/>
        <v>2018</v>
      </c>
      <c r="F1138" s="280" t="str">
        <f t="shared" si="90"/>
        <v>2Q18</v>
      </c>
      <c r="G1138" s="281">
        <v>43229</v>
      </c>
      <c r="H1138" s="280">
        <v>3.5924</v>
      </c>
    </row>
    <row r="1139" spans="2:8">
      <c r="B1139" s="280" t="str">
        <f t="shared" si="87"/>
        <v>2Q</v>
      </c>
      <c r="C1139" s="280">
        <f t="shared" si="91"/>
        <v>5</v>
      </c>
      <c r="D1139" s="280" t="str">
        <f t="shared" si="88"/>
        <v>18</v>
      </c>
      <c r="E1139">
        <f t="shared" si="89"/>
        <v>2018</v>
      </c>
      <c r="F1139" s="280" t="str">
        <f t="shared" si="90"/>
        <v>2Q18</v>
      </c>
      <c r="G1139" s="281">
        <v>43230</v>
      </c>
      <c r="H1139" s="280">
        <v>3.5501999999999998</v>
      </c>
    </row>
    <row r="1140" spans="2:8">
      <c r="B1140" s="280" t="str">
        <f t="shared" si="87"/>
        <v>2Q</v>
      </c>
      <c r="C1140" s="280">
        <f t="shared" si="91"/>
        <v>5</v>
      </c>
      <c r="D1140" s="280" t="str">
        <f t="shared" si="88"/>
        <v>18</v>
      </c>
      <c r="E1140">
        <f t="shared" si="89"/>
        <v>2018</v>
      </c>
      <c r="F1140" s="280" t="str">
        <f t="shared" si="90"/>
        <v>2Q18</v>
      </c>
      <c r="G1140" s="281">
        <v>43231</v>
      </c>
      <c r="H1140" s="280">
        <v>3.5998999999999999</v>
      </c>
    </row>
    <row r="1141" spans="2:8">
      <c r="B1141" s="280" t="str">
        <f t="shared" si="87"/>
        <v>2Q</v>
      </c>
      <c r="C1141" s="280">
        <f t="shared" si="91"/>
        <v>5</v>
      </c>
      <c r="D1141" s="280" t="str">
        <f t="shared" si="88"/>
        <v>18</v>
      </c>
      <c r="E1141">
        <f t="shared" si="89"/>
        <v>2018</v>
      </c>
      <c r="F1141" s="280" t="str">
        <f t="shared" si="90"/>
        <v>2Q18</v>
      </c>
      <c r="G1141" s="281">
        <v>43234</v>
      </c>
      <c r="H1141" s="280">
        <v>3.6231</v>
      </c>
    </row>
    <row r="1142" spans="2:8">
      <c r="B1142" s="280" t="str">
        <f t="shared" si="87"/>
        <v>2Q</v>
      </c>
      <c r="C1142" s="280">
        <f t="shared" si="91"/>
        <v>5</v>
      </c>
      <c r="D1142" s="280" t="str">
        <f t="shared" si="88"/>
        <v>18</v>
      </c>
      <c r="E1142">
        <f t="shared" si="89"/>
        <v>2018</v>
      </c>
      <c r="F1142" s="280" t="str">
        <f t="shared" si="90"/>
        <v>2Q18</v>
      </c>
      <c r="G1142" s="281">
        <v>43235</v>
      </c>
      <c r="H1142" s="280">
        <v>3.6539999999999999</v>
      </c>
    </row>
    <row r="1143" spans="2:8">
      <c r="B1143" s="280" t="str">
        <f t="shared" si="87"/>
        <v>2Q</v>
      </c>
      <c r="C1143" s="280">
        <f t="shared" si="91"/>
        <v>5</v>
      </c>
      <c r="D1143" s="280" t="str">
        <f t="shared" si="88"/>
        <v>18</v>
      </c>
      <c r="E1143">
        <f t="shared" si="89"/>
        <v>2018</v>
      </c>
      <c r="F1143" s="280" t="str">
        <f t="shared" si="90"/>
        <v>2Q18</v>
      </c>
      <c r="G1143" s="281">
        <v>43236</v>
      </c>
      <c r="H1143" s="280">
        <v>3.6760999999999999</v>
      </c>
    </row>
    <row r="1144" spans="2:8">
      <c r="B1144" s="280" t="str">
        <f t="shared" si="87"/>
        <v>2Q</v>
      </c>
      <c r="C1144" s="280">
        <f t="shared" si="91"/>
        <v>5</v>
      </c>
      <c r="D1144" s="280" t="str">
        <f t="shared" si="88"/>
        <v>18</v>
      </c>
      <c r="E1144">
        <f t="shared" si="89"/>
        <v>2018</v>
      </c>
      <c r="F1144" s="280" t="str">
        <f t="shared" si="90"/>
        <v>2Q18</v>
      </c>
      <c r="G1144" s="281">
        <v>43237</v>
      </c>
      <c r="H1144" s="280">
        <v>3.6966000000000001</v>
      </c>
    </row>
    <row r="1145" spans="2:8">
      <c r="B1145" s="280" t="str">
        <f t="shared" si="87"/>
        <v>2Q</v>
      </c>
      <c r="C1145" s="280">
        <f t="shared" si="91"/>
        <v>5</v>
      </c>
      <c r="D1145" s="280" t="str">
        <f t="shared" si="88"/>
        <v>18</v>
      </c>
      <c r="E1145">
        <f t="shared" si="89"/>
        <v>2018</v>
      </c>
      <c r="F1145" s="280" t="str">
        <f t="shared" si="90"/>
        <v>2Q18</v>
      </c>
      <c r="G1145" s="281">
        <v>43238</v>
      </c>
      <c r="H1145" s="280">
        <v>3.7370000000000001</v>
      </c>
    </row>
    <row r="1146" spans="2:8">
      <c r="B1146" s="280" t="str">
        <f t="shared" si="87"/>
        <v>2Q</v>
      </c>
      <c r="C1146" s="280">
        <f t="shared" si="91"/>
        <v>5</v>
      </c>
      <c r="D1146" s="280" t="str">
        <f t="shared" si="88"/>
        <v>18</v>
      </c>
      <c r="E1146">
        <f t="shared" si="89"/>
        <v>2018</v>
      </c>
      <c r="F1146" s="280" t="str">
        <f t="shared" si="90"/>
        <v>2Q18</v>
      </c>
      <c r="G1146" s="281">
        <v>43241</v>
      </c>
      <c r="H1146" s="280">
        <v>3.6772</v>
      </c>
    </row>
    <row r="1147" spans="2:8">
      <c r="B1147" s="280" t="str">
        <f t="shared" si="87"/>
        <v>2Q</v>
      </c>
      <c r="C1147" s="280">
        <f t="shared" si="91"/>
        <v>5</v>
      </c>
      <c r="D1147" s="280" t="str">
        <f t="shared" si="88"/>
        <v>18</v>
      </c>
      <c r="E1147">
        <f t="shared" si="89"/>
        <v>2018</v>
      </c>
      <c r="F1147" s="280" t="str">
        <f t="shared" si="90"/>
        <v>2Q18</v>
      </c>
      <c r="G1147" s="281">
        <v>43242</v>
      </c>
      <c r="H1147" s="280">
        <v>3.6448</v>
      </c>
    </row>
    <row r="1148" spans="2:8">
      <c r="B1148" s="280" t="str">
        <f t="shared" si="87"/>
        <v>2Q</v>
      </c>
      <c r="C1148" s="280">
        <f t="shared" si="91"/>
        <v>5</v>
      </c>
      <c r="D1148" s="280" t="str">
        <f t="shared" si="88"/>
        <v>18</v>
      </c>
      <c r="E1148">
        <f t="shared" si="89"/>
        <v>2018</v>
      </c>
      <c r="F1148" s="280" t="str">
        <f t="shared" si="90"/>
        <v>2Q18</v>
      </c>
      <c r="G1148" s="281">
        <v>43243</v>
      </c>
      <c r="H1148" s="280">
        <v>3.6288</v>
      </c>
    </row>
    <row r="1149" spans="2:8">
      <c r="B1149" s="280" t="str">
        <f t="shared" si="87"/>
        <v>2Q</v>
      </c>
      <c r="C1149" s="280">
        <f t="shared" si="91"/>
        <v>5</v>
      </c>
      <c r="D1149" s="280" t="str">
        <f t="shared" si="88"/>
        <v>18</v>
      </c>
      <c r="E1149">
        <f t="shared" si="89"/>
        <v>2018</v>
      </c>
      <c r="F1149" s="280" t="str">
        <f t="shared" si="90"/>
        <v>2Q18</v>
      </c>
      <c r="G1149" s="281">
        <v>43244</v>
      </c>
      <c r="H1149" s="280">
        <v>3.6495000000000002</v>
      </c>
    </row>
    <row r="1150" spans="2:8">
      <c r="B1150" s="280" t="str">
        <f t="shared" si="87"/>
        <v>2Q</v>
      </c>
      <c r="C1150" s="280">
        <f t="shared" si="91"/>
        <v>5</v>
      </c>
      <c r="D1150" s="280" t="str">
        <f t="shared" si="88"/>
        <v>18</v>
      </c>
      <c r="E1150">
        <f t="shared" si="89"/>
        <v>2018</v>
      </c>
      <c r="F1150" s="280" t="str">
        <f t="shared" si="90"/>
        <v>2Q18</v>
      </c>
      <c r="G1150" s="281">
        <v>43245</v>
      </c>
      <c r="H1150" s="280">
        <v>3.6524000000000001</v>
      </c>
    </row>
    <row r="1151" spans="2:8">
      <c r="B1151" s="280" t="str">
        <f t="shared" si="87"/>
        <v>2Q</v>
      </c>
      <c r="C1151" s="280">
        <f t="shared" si="91"/>
        <v>5</v>
      </c>
      <c r="D1151" s="280" t="str">
        <f t="shared" si="88"/>
        <v>18</v>
      </c>
      <c r="E1151">
        <f t="shared" si="89"/>
        <v>2018</v>
      </c>
      <c r="F1151" s="280" t="str">
        <f t="shared" si="90"/>
        <v>2Q18</v>
      </c>
      <c r="G1151" s="281">
        <v>43248</v>
      </c>
      <c r="H1151" s="280">
        <v>3.7351999999999999</v>
      </c>
    </row>
    <row r="1152" spans="2:8">
      <c r="B1152" s="280" t="str">
        <f t="shared" si="87"/>
        <v>2Q</v>
      </c>
      <c r="C1152" s="280">
        <f t="shared" si="91"/>
        <v>5</v>
      </c>
      <c r="D1152" s="280" t="str">
        <f t="shared" si="88"/>
        <v>18</v>
      </c>
      <c r="E1152">
        <f t="shared" si="89"/>
        <v>2018</v>
      </c>
      <c r="F1152" s="280" t="str">
        <f t="shared" si="90"/>
        <v>2Q18</v>
      </c>
      <c r="G1152" s="281">
        <v>43249</v>
      </c>
      <c r="H1152" s="280">
        <v>3.7254</v>
      </c>
    </row>
    <row r="1153" spans="2:8">
      <c r="B1153" s="280" t="str">
        <f t="shared" si="87"/>
        <v>2Q</v>
      </c>
      <c r="C1153" s="280">
        <f t="shared" si="91"/>
        <v>5</v>
      </c>
      <c r="D1153" s="280" t="str">
        <f t="shared" si="88"/>
        <v>18</v>
      </c>
      <c r="E1153">
        <f t="shared" si="89"/>
        <v>2018</v>
      </c>
      <c r="F1153" s="280" t="str">
        <f t="shared" si="90"/>
        <v>2Q18</v>
      </c>
      <c r="G1153" s="281">
        <v>43250</v>
      </c>
      <c r="H1153" s="280">
        <v>3.7241</v>
      </c>
    </row>
    <row r="1154" spans="2:8">
      <c r="B1154" s="280" t="str">
        <f t="shared" si="87"/>
        <v>2Q</v>
      </c>
      <c r="C1154" s="280">
        <f t="shared" si="91"/>
        <v>5</v>
      </c>
      <c r="D1154" s="280" t="str">
        <f t="shared" si="88"/>
        <v>18</v>
      </c>
      <c r="E1154">
        <f t="shared" si="89"/>
        <v>2018</v>
      </c>
      <c r="F1154" s="280" t="str">
        <f t="shared" si="90"/>
        <v>2Q18</v>
      </c>
      <c r="G1154" s="281">
        <v>43251</v>
      </c>
      <c r="H1154" s="280">
        <v>3.7235</v>
      </c>
    </row>
    <row r="1155" spans="2:8">
      <c r="B1155" s="280" t="str">
        <f t="shared" ref="B1155:B1218" si="92">VLOOKUP(C1155,$N$3:$O$14,2,0)</f>
        <v>2Q</v>
      </c>
      <c r="C1155" s="280">
        <f t="shared" si="91"/>
        <v>6</v>
      </c>
      <c r="D1155" s="280" t="str">
        <f t="shared" ref="D1155:D1218" si="93">RIGHT(E1155,2)</f>
        <v>18</v>
      </c>
      <c r="E1155">
        <f t="shared" ref="E1155:E1218" si="94">YEAR(G1155)</f>
        <v>2018</v>
      </c>
      <c r="F1155" s="280" t="str">
        <f t="shared" ref="F1155:F1218" si="95">+B1155&amp;D1155</f>
        <v>2Q18</v>
      </c>
      <c r="G1155" s="281">
        <v>43252</v>
      </c>
      <c r="H1155" s="280">
        <v>3.7633000000000001</v>
      </c>
    </row>
    <row r="1156" spans="2:8">
      <c r="B1156" s="280" t="str">
        <f t="shared" si="92"/>
        <v>2Q</v>
      </c>
      <c r="C1156" s="280">
        <f t="shared" ref="C1156:C1219" si="96">MONTH(G1156)</f>
        <v>6</v>
      </c>
      <c r="D1156" s="280" t="str">
        <f t="shared" si="93"/>
        <v>18</v>
      </c>
      <c r="E1156">
        <f t="shared" si="94"/>
        <v>2018</v>
      </c>
      <c r="F1156" s="280" t="str">
        <f t="shared" si="95"/>
        <v>2Q18</v>
      </c>
      <c r="G1156" s="281">
        <v>43255</v>
      </c>
      <c r="H1156" s="280">
        <v>3.7467999999999999</v>
      </c>
    </row>
    <row r="1157" spans="2:8">
      <c r="B1157" s="280" t="str">
        <f t="shared" si="92"/>
        <v>2Q</v>
      </c>
      <c r="C1157" s="280">
        <f t="shared" si="96"/>
        <v>6</v>
      </c>
      <c r="D1157" s="280" t="str">
        <f t="shared" si="93"/>
        <v>18</v>
      </c>
      <c r="E1157">
        <f t="shared" si="94"/>
        <v>2018</v>
      </c>
      <c r="F1157" s="280" t="str">
        <f t="shared" si="95"/>
        <v>2Q18</v>
      </c>
      <c r="G1157" s="281">
        <v>43256</v>
      </c>
      <c r="H1157" s="280">
        <v>3.8068</v>
      </c>
    </row>
    <row r="1158" spans="2:8">
      <c r="B1158" s="280" t="str">
        <f t="shared" si="92"/>
        <v>2Q</v>
      </c>
      <c r="C1158" s="280">
        <f t="shared" si="96"/>
        <v>6</v>
      </c>
      <c r="D1158" s="280" t="str">
        <f t="shared" si="93"/>
        <v>18</v>
      </c>
      <c r="E1158">
        <f t="shared" si="94"/>
        <v>2018</v>
      </c>
      <c r="F1158" s="280" t="str">
        <f t="shared" si="95"/>
        <v>2Q18</v>
      </c>
      <c r="G1158" s="281">
        <v>43257</v>
      </c>
      <c r="H1158" s="280">
        <v>3.8488000000000002</v>
      </c>
    </row>
    <row r="1159" spans="2:8">
      <c r="B1159" s="280" t="str">
        <f t="shared" si="92"/>
        <v>2Q</v>
      </c>
      <c r="C1159" s="280">
        <f t="shared" si="96"/>
        <v>6</v>
      </c>
      <c r="D1159" s="280" t="str">
        <f t="shared" si="93"/>
        <v>18</v>
      </c>
      <c r="E1159">
        <f t="shared" si="94"/>
        <v>2018</v>
      </c>
      <c r="F1159" s="280" t="str">
        <f t="shared" si="95"/>
        <v>2Q18</v>
      </c>
      <c r="G1159" s="281">
        <v>43258</v>
      </c>
      <c r="H1159" s="280">
        <v>3.9077999999999999</v>
      </c>
    </row>
    <row r="1160" spans="2:8">
      <c r="B1160" s="280" t="str">
        <f t="shared" si="92"/>
        <v>2Q</v>
      </c>
      <c r="C1160" s="280">
        <f t="shared" si="96"/>
        <v>6</v>
      </c>
      <c r="D1160" s="280" t="str">
        <f t="shared" si="93"/>
        <v>18</v>
      </c>
      <c r="E1160">
        <f t="shared" si="94"/>
        <v>2018</v>
      </c>
      <c r="F1160" s="280" t="str">
        <f t="shared" si="95"/>
        <v>2Q18</v>
      </c>
      <c r="G1160" s="281">
        <v>43259</v>
      </c>
      <c r="H1160" s="280">
        <v>3.7094</v>
      </c>
    </row>
    <row r="1161" spans="2:8">
      <c r="B1161" s="280" t="str">
        <f t="shared" si="92"/>
        <v>2Q</v>
      </c>
      <c r="C1161" s="280">
        <f t="shared" si="96"/>
        <v>6</v>
      </c>
      <c r="D1161" s="280" t="str">
        <f t="shared" si="93"/>
        <v>18</v>
      </c>
      <c r="E1161">
        <f t="shared" si="94"/>
        <v>2018</v>
      </c>
      <c r="F1161" s="280" t="str">
        <f t="shared" si="95"/>
        <v>2Q18</v>
      </c>
      <c r="G1161" s="281">
        <v>43262</v>
      </c>
      <c r="H1161" s="280">
        <v>3.7097000000000002</v>
      </c>
    </row>
    <row r="1162" spans="2:8">
      <c r="B1162" s="280" t="str">
        <f t="shared" si="92"/>
        <v>2Q</v>
      </c>
      <c r="C1162" s="280">
        <f t="shared" si="96"/>
        <v>6</v>
      </c>
      <c r="D1162" s="280" t="str">
        <f t="shared" si="93"/>
        <v>18</v>
      </c>
      <c r="E1162">
        <f t="shared" si="94"/>
        <v>2018</v>
      </c>
      <c r="F1162" s="280" t="str">
        <f t="shared" si="95"/>
        <v>2Q18</v>
      </c>
      <c r="G1162" s="281">
        <v>43263</v>
      </c>
      <c r="H1162" s="280">
        <v>3.7185000000000001</v>
      </c>
    </row>
    <row r="1163" spans="2:8">
      <c r="B1163" s="280" t="str">
        <f t="shared" si="92"/>
        <v>2Q</v>
      </c>
      <c r="C1163" s="280">
        <f t="shared" si="96"/>
        <v>6</v>
      </c>
      <c r="D1163" s="280" t="str">
        <f t="shared" si="93"/>
        <v>18</v>
      </c>
      <c r="E1163">
        <f t="shared" si="94"/>
        <v>2018</v>
      </c>
      <c r="F1163" s="280" t="str">
        <f t="shared" si="95"/>
        <v>2Q18</v>
      </c>
      <c r="G1163" s="281">
        <v>43264</v>
      </c>
      <c r="H1163" s="280">
        <v>3.7201</v>
      </c>
    </row>
    <row r="1164" spans="2:8">
      <c r="B1164" s="280" t="str">
        <f t="shared" si="92"/>
        <v>2Q</v>
      </c>
      <c r="C1164" s="280">
        <f t="shared" si="96"/>
        <v>6</v>
      </c>
      <c r="D1164" s="280" t="str">
        <f t="shared" si="93"/>
        <v>18</v>
      </c>
      <c r="E1164">
        <f t="shared" si="94"/>
        <v>2018</v>
      </c>
      <c r="F1164" s="280" t="str">
        <f t="shared" si="95"/>
        <v>2Q18</v>
      </c>
      <c r="G1164" s="281">
        <v>43265</v>
      </c>
      <c r="H1164" s="280">
        <v>3.806</v>
      </c>
    </row>
    <row r="1165" spans="2:8">
      <c r="B1165" s="280" t="str">
        <f t="shared" si="92"/>
        <v>2Q</v>
      </c>
      <c r="C1165" s="280">
        <f t="shared" si="96"/>
        <v>6</v>
      </c>
      <c r="D1165" s="280" t="str">
        <f t="shared" si="93"/>
        <v>18</v>
      </c>
      <c r="E1165">
        <f t="shared" si="94"/>
        <v>2018</v>
      </c>
      <c r="F1165" s="280" t="str">
        <f t="shared" si="95"/>
        <v>2Q18</v>
      </c>
      <c r="G1165" s="281">
        <v>43266</v>
      </c>
      <c r="H1165" s="280">
        <v>3.7296999999999998</v>
      </c>
    </row>
    <row r="1166" spans="2:8">
      <c r="B1166" s="280" t="str">
        <f t="shared" si="92"/>
        <v>2Q</v>
      </c>
      <c r="C1166" s="280">
        <f t="shared" si="96"/>
        <v>6</v>
      </c>
      <c r="D1166" s="280" t="str">
        <f t="shared" si="93"/>
        <v>18</v>
      </c>
      <c r="E1166">
        <f t="shared" si="94"/>
        <v>2018</v>
      </c>
      <c r="F1166" s="280" t="str">
        <f t="shared" si="95"/>
        <v>2Q18</v>
      </c>
      <c r="G1166" s="281">
        <v>43269</v>
      </c>
      <c r="H1166" s="280">
        <v>3.7469999999999999</v>
      </c>
    </row>
    <row r="1167" spans="2:8">
      <c r="B1167" s="280" t="str">
        <f t="shared" si="92"/>
        <v>2Q</v>
      </c>
      <c r="C1167" s="280">
        <f t="shared" si="96"/>
        <v>6</v>
      </c>
      <c r="D1167" s="280" t="str">
        <f t="shared" si="93"/>
        <v>18</v>
      </c>
      <c r="E1167">
        <f t="shared" si="94"/>
        <v>2018</v>
      </c>
      <c r="F1167" s="280" t="str">
        <f t="shared" si="95"/>
        <v>2Q18</v>
      </c>
      <c r="G1167" s="281">
        <v>43270</v>
      </c>
      <c r="H1167" s="280">
        <v>3.7471000000000001</v>
      </c>
    </row>
    <row r="1168" spans="2:8">
      <c r="B1168" s="280" t="str">
        <f t="shared" si="92"/>
        <v>2Q</v>
      </c>
      <c r="C1168" s="280">
        <f t="shared" si="96"/>
        <v>6</v>
      </c>
      <c r="D1168" s="280" t="str">
        <f t="shared" si="93"/>
        <v>18</v>
      </c>
      <c r="E1168">
        <f t="shared" si="94"/>
        <v>2018</v>
      </c>
      <c r="F1168" s="280" t="str">
        <f t="shared" si="95"/>
        <v>2Q18</v>
      </c>
      <c r="G1168" s="281">
        <v>43271</v>
      </c>
      <c r="H1168" s="280">
        <v>3.7713999999999999</v>
      </c>
    </row>
    <row r="1169" spans="2:8">
      <c r="B1169" s="280" t="str">
        <f t="shared" si="92"/>
        <v>2Q</v>
      </c>
      <c r="C1169" s="280">
        <f t="shared" si="96"/>
        <v>6</v>
      </c>
      <c r="D1169" s="280" t="str">
        <f t="shared" si="93"/>
        <v>18</v>
      </c>
      <c r="E1169">
        <f t="shared" si="94"/>
        <v>2018</v>
      </c>
      <c r="F1169" s="280" t="str">
        <f t="shared" si="95"/>
        <v>2Q18</v>
      </c>
      <c r="G1169" s="281">
        <v>43272</v>
      </c>
      <c r="H1169" s="280">
        <v>3.7690999999999999</v>
      </c>
    </row>
    <row r="1170" spans="2:8">
      <c r="B1170" s="280" t="str">
        <f t="shared" si="92"/>
        <v>2Q</v>
      </c>
      <c r="C1170" s="280">
        <f t="shared" si="96"/>
        <v>6</v>
      </c>
      <c r="D1170" s="280" t="str">
        <f t="shared" si="93"/>
        <v>18</v>
      </c>
      <c r="E1170">
        <f t="shared" si="94"/>
        <v>2018</v>
      </c>
      <c r="F1170" s="280" t="str">
        <f t="shared" si="95"/>
        <v>2Q18</v>
      </c>
      <c r="G1170" s="281">
        <v>43273</v>
      </c>
      <c r="H1170" s="280">
        <v>3.786</v>
      </c>
    </row>
    <row r="1171" spans="2:8">
      <c r="B1171" s="280" t="str">
        <f t="shared" si="92"/>
        <v>2Q</v>
      </c>
      <c r="C1171" s="280">
        <f t="shared" si="96"/>
        <v>6</v>
      </c>
      <c r="D1171" s="280" t="str">
        <f t="shared" si="93"/>
        <v>18</v>
      </c>
      <c r="E1171">
        <f t="shared" si="94"/>
        <v>2018</v>
      </c>
      <c r="F1171" s="280" t="str">
        <f t="shared" si="95"/>
        <v>2Q18</v>
      </c>
      <c r="G1171" s="281">
        <v>43276</v>
      </c>
      <c r="H1171" s="280">
        <v>3.7766999999999999</v>
      </c>
    </row>
    <row r="1172" spans="2:8">
      <c r="B1172" s="280" t="str">
        <f t="shared" si="92"/>
        <v>2Q</v>
      </c>
      <c r="C1172" s="280">
        <f t="shared" si="96"/>
        <v>6</v>
      </c>
      <c r="D1172" s="280" t="str">
        <f t="shared" si="93"/>
        <v>18</v>
      </c>
      <c r="E1172">
        <f t="shared" si="94"/>
        <v>2018</v>
      </c>
      <c r="F1172" s="280" t="str">
        <f t="shared" si="95"/>
        <v>2Q18</v>
      </c>
      <c r="G1172" s="281">
        <v>43277</v>
      </c>
      <c r="H1172" s="280">
        <v>3.8016000000000001</v>
      </c>
    </row>
    <row r="1173" spans="2:8">
      <c r="B1173" s="280" t="str">
        <f t="shared" si="92"/>
        <v>2Q</v>
      </c>
      <c r="C1173" s="280">
        <f t="shared" si="96"/>
        <v>6</v>
      </c>
      <c r="D1173" s="280" t="str">
        <f t="shared" si="93"/>
        <v>18</v>
      </c>
      <c r="E1173">
        <f t="shared" si="94"/>
        <v>2018</v>
      </c>
      <c r="F1173" s="280" t="str">
        <f t="shared" si="95"/>
        <v>2Q18</v>
      </c>
      <c r="G1173" s="281">
        <v>43278</v>
      </c>
      <c r="H1173" s="280">
        <v>3.8628</v>
      </c>
    </row>
    <row r="1174" spans="2:8">
      <c r="B1174" s="280" t="str">
        <f t="shared" si="92"/>
        <v>2Q</v>
      </c>
      <c r="C1174" s="280">
        <f t="shared" si="96"/>
        <v>6</v>
      </c>
      <c r="D1174" s="280" t="str">
        <f t="shared" si="93"/>
        <v>18</v>
      </c>
      <c r="E1174">
        <f t="shared" si="94"/>
        <v>2018</v>
      </c>
      <c r="F1174" s="280" t="str">
        <f t="shared" si="95"/>
        <v>2Q18</v>
      </c>
      <c r="G1174" s="281">
        <v>43279</v>
      </c>
      <c r="H1174" s="280">
        <v>3.8624000000000001</v>
      </c>
    </row>
    <row r="1175" spans="2:8">
      <c r="B1175" s="280" t="str">
        <f t="shared" si="92"/>
        <v>2Q</v>
      </c>
      <c r="C1175" s="280">
        <f t="shared" si="96"/>
        <v>6</v>
      </c>
      <c r="D1175" s="280" t="str">
        <f t="shared" si="93"/>
        <v>18</v>
      </c>
      <c r="E1175">
        <f t="shared" si="94"/>
        <v>2018</v>
      </c>
      <c r="F1175" s="280" t="str">
        <f t="shared" si="95"/>
        <v>2Q18</v>
      </c>
      <c r="G1175" s="281">
        <v>43280</v>
      </c>
      <c r="H1175" s="280">
        <v>3.8771</v>
      </c>
    </row>
    <row r="1176" spans="2:8">
      <c r="B1176" s="280" t="str">
        <f t="shared" si="92"/>
        <v>3Q</v>
      </c>
      <c r="C1176" s="280">
        <f t="shared" si="96"/>
        <v>7</v>
      </c>
      <c r="D1176" s="280" t="str">
        <f t="shared" si="93"/>
        <v>18</v>
      </c>
      <c r="E1176">
        <f t="shared" si="94"/>
        <v>2018</v>
      </c>
      <c r="F1176" s="280" t="str">
        <f t="shared" si="95"/>
        <v>3Q18</v>
      </c>
      <c r="G1176" s="281">
        <v>43283</v>
      </c>
      <c r="H1176" s="280">
        <v>3.9129999999999998</v>
      </c>
    </row>
    <row r="1177" spans="2:8">
      <c r="B1177" s="280" t="str">
        <f t="shared" si="92"/>
        <v>3Q</v>
      </c>
      <c r="C1177" s="280">
        <f t="shared" si="96"/>
        <v>7</v>
      </c>
      <c r="D1177" s="280" t="str">
        <f t="shared" si="93"/>
        <v>18</v>
      </c>
      <c r="E1177">
        <f t="shared" si="94"/>
        <v>2018</v>
      </c>
      <c r="F1177" s="280" t="str">
        <f t="shared" si="95"/>
        <v>3Q18</v>
      </c>
      <c r="G1177" s="281">
        <v>43284</v>
      </c>
      <c r="H1177" s="280">
        <v>3.8975</v>
      </c>
    </row>
    <row r="1178" spans="2:8">
      <c r="B1178" s="280" t="str">
        <f t="shared" si="92"/>
        <v>3Q</v>
      </c>
      <c r="C1178" s="280">
        <f t="shared" si="96"/>
        <v>7</v>
      </c>
      <c r="D1178" s="280" t="str">
        <f t="shared" si="93"/>
        <v>18</v>
      </c>
      <c r="E1178">
        <f t="shared" si="94"/>
        <v>2018</v>
      </c>
      <c r="F1178" s="280" t="str">
        <f t="shared" si="95"/>
        <v>3Q18</v>
      </c>
      <c r="G1178" s="281">
        <v>43285</v>
      </c>
      <c r="H1178" s="280">
        <v>3.9138000000000002</v>
      </c>
    </row>
    <row r="1179" spans="2:8">
      <c r="B1179" s="280" t="str">
        <f t="shared" si="92"/>
        <v>3Q</v>
      </c>
      <c r="C1179" s="280">
        <f t="shared" si="96"/>
        <v>7</v>
      </c>
      <c r="D1179" s="280" t="str">
        <f t="shared" si="93"/>
        <v>18</v>
      </c>
      <c r="E1179">
        <f t="shared" si="94"/>
        <v>2018</v>
      </c>
      <c r="F1179" s="280" t="str">
        <f t="shared" si="95"/>
        <v>3Q18</v>
      </c>
      <c r="G1179" s="281">
        <v>43286</v>
      </c>
      <c r="H1179" s="280">
        <v>3.9327000000000001</v>
      </c>
    </row>
    <row r="1180" spans="2:8">
      <c r="B1180" s="280" t="str">
        <f t="shared" si="92"/>
        <v>3Q</v>
      </c>
      <c r="C1180" s="280">
        <f t="shared" si="96"/>
        <v>7</v>
      </c>
      <c r="D1180" s="280" t="str">
        <f t="shared" si="93"/>
        <v>18</v>
      </c>
      <c r="E1180">
        <f t="shared" si="94"/>
        <v>2018</v>
      </c>
      <c r="F1180" s="280" t="str">
        <f t="shared" si="95"/>
        <v>3Q18</v>
      </c>
      <c r="G1180" s="281">
        <v>43287</v>
      </c>
      <c r="H1180" s="280">
        <v>3.8628</v>
      </c>
    </row>
    <row r="1181" spans="2:8">
      <c r="B1181" s="280" t="str">
        <f t="shared" si="92"/>
        <v>3Q</v>
      </c>
      <c r="C1181" s="280">
        <f t="shared" si="96"/>
        <v>7</v>
      </c>
      <c r="D1181" s="280" t="str">
        <f t="shared" si="93"/>
        <v>18</v>
      </c>
      <c r="E1181">
        <f t="shared" si="94"/>
        <v>2018</v>
      </c>
      <c r="F1181" s="280" t="str">
        <f t="shared" si="95"/>
        <v>3Q18</v>
      </c>
      <c r="G1181" s="281">
        <v>43290</v>
      </c>
      <c r="H1181" s="280">
        <v>3.8727</v>
      </c>
    </row>
    <row r="1182" spans="2:8">
      <c r="B1182" s="280" t="str">
        <f t="shared" si="92"/>
        <v>3Q</v>
      </c>
      <c r="C1182" s="280">
        <f t="shared" si="96"/>
        <v>7</v>
      </c>
      <c r="D1182" s="280" t="str">
        <f t="shared" si="93"/>
        <v>18</v>
      </c>
      <c r="E1182">
        <f t="shared" si="94"/>
        <v>2018</v>
      </c>
      <c r="F1182" s="280" t="str">
        <f t="shared" si="95"/>
        <v>3Q18</v>
      </c>
      <c r="G1182" s="281">
        <v>43291</v>
      </c>
      <c r="H1182" s="280">
        <v>3.8151999999999999</v>
      </c>
    </row>
    <row r="1183" spans="2:8">
      <c r="B1183" s="280" t="str">
        <f t="shared" si="92"/>
        <v>3Q</v>
      </c>
      <c r="C1183" s="280">
        <f t="shared" si="96"/>
        <v>7</v>
      </c>
      <c r="D1183" s="280" t="str">
        <f t="shared" si="93"/>
        <v>18</v>
      </c>
      <c r="E1183">
        <f t="shared" si="94"/>
        <v>2018</v>
      </c>
      <c r="F1183" s="280" t="str">
        <f t="shared" si="95"/>
        <v>3Q18</v>
      </c>
      <c r="G1183" s="281">
        <v>43292</v>
      </c>
      <c r="H1183" s="280">
        <v>3.8773</v>
      </c>
    </row>
    <row r="1184" spans="2:8">
      <c r="B1184" s="280" t="str">
        <f t="shared" si="92"/>
        <v>3Q</v>
      </c>
      <c r="C1184" s="280">
        <f t="shared" si="96"/>
        <v>7</v>
      </c>
      <c r="D1184" s="280" t="str">
        <f t="shared" si="93"/>
        <v>18</v>
      </c>
      <c r="E1184">
        <f t="shared" si="94"/>
        <v>2018</v>
      </c>
      <c r="F1184" s="280" t="str">
        <f t="shared" si="95"/>
        <v>3Q18</v>
      </c>
      <c r="G1184" s="281">
        <v>43293</v>
      </c>
      <c r="H1184" s="280">
        <v>3.8822000000000001</v>
      </c>
    </row>
    <row r="1185" spans="2:8">
      <c r="B1185" s="280" t="str">
        <f t="shared" si="92"/>
        <v>3Q</v>
      </c>
      <c r="C1185" s="280">
        <f t="shared" si="96"/>
        <v>7</v>
      </c>
      <c r="D1185" s="280" t="str">
        <f t="shared" si="93"/>
        <v>18</v>
      </c>
      <c r="E1185">
        <f t="shared" si="94"/>
        <v>2018</v>
      </c>
      <c r="F1185" s="280" t="str">
        <f t="shared" si="95"/>
        <v>3Q18</v>
      </c>
      <c r="G1185" s="281">
        <v>43294</v>
      </c>
      <c r="H1185" s="280">
        <v>3.8517999999999999</v>
      </c>
    </row>
    <row r="1186" spans="2:8">
      <c r="B1186" s="280" t="str">
        <f t="shared" si="92"/>
        <v>3Q</v>
      </c>
      <c r="C1186" s="280">
        <f t="shared" si="96"/>
        <v>7</v>
      </c>
      <c r="D1186" s="280" t="str">
        <f t="shared" si="93"/>
        <v>18</v>
      </c>
      <c r="E1186">
        <f t="shared" si="94"/>
        <v>2018</v>
      </c>
      <c r="F1186" s="280" t="str">
        <f t="shared" si="95"/>
        <v>3Q18</v>
      </c>
      <c r="G1186" s="281">
        <v>43297</v>
      </c>
      <c r="H1186" s="280">
        <v>3.8605</v>
      </c>
    </row>
    <row r="1187" spans="2:8">
      <c r="B1187" s="280" t="str">
        <f t="shared" si="92"/>
        <v>3Q</v>
      </c>
      <c r="C1187" s="280">
        <f t="shared" si="96"/>
        <v>7</v>
      </c>
      <c r="D1187" s="280" t="str">
        <f t="shared" si="93"/>
        <v>18</v>
      </c>
      <c r="E1187">
        <f t="shared" si="94"/>
        <v>2018</v>
      </c>
      <c r="F1187" s="280" t="str">
        <f t="shared" si="95"/>
        <v>3Q18</v>
      </c>
      <c r="G1187" s="281">
        <v>43298</v>
      </c>
      <c r="H1187" s="280">
        <v>3.8388</v>
      </c>
    </row>
    <row r="1188" spans="2:8">
      <c r="B1188" s="280" t="str">
        <f t="shared" si="92"/>
        <v>3Q</v>
      </c>
      <c r="C1188" s="280">
        <f t="shared" si="96"/>
        <v>7</v>
      </c>
      <c r="D1188" s="280" t="str">
        <f t="shared" si="93"/>
        <v>18</v>
      </c>
      <c r="E1188">
        <f t="shared" si="94"/>
        <v>2018</v>
      </c>
      <c r="F1188" s="280" t="str">
        <f t="shared" si="95"/>
        <v>3Q18</v>
      </c>
      <c r="G1188" s="281">
        <v>43299</v>
      </c>
      <c r="H1188" s="280">
        <v>3.8513000000000002</v>
      </c>
    </row>
    <row r="1189" spans="2:8">
      <c r="B1189" s="280" t="str">
        <f t="shared" si="92"/>
        <v>3Q</v>
      </c>
      <c r="C1189" s="280">
        <f t="shared" si="96"/>
        <v>7</v>
      </c>
      <c r="D1189" s="280" t="str">
        <f t="shared" si="93"/>
        <v>18</v>
      </c>
      <c r="E1189">
        <f t="shared" si="94"/>
        <v>2018</v>
      </c>
      <c r="F1189" s="280" t="str">
        <f t="shared" si="95"/>
        <v>3Q18</v>
      </c>
      <c r="G1189" s="281">
        <v>43300</v>
      </c>
      <c r="H1189" s="280">
        <v>3.8294999999999999</v>
      </c>
    </row>
    <row r="1190" spans="2:8">
      <c r="B1190" s="280" t="str">
        <f t="shared" si="92"/>
        <v>3Q</v>
      </c>
      <c r="C1190" s="280">
        <f t="shared" si="96"/>
        <v>7</v>
      </c>
      <c r="D1190" s="280" t="str">
        <f t="shared" si="93"/>
        <v>18</v>
      </c>
      <c r="E1190">
        <f t="shared" si="94"/>
        <v>2018</v>
      </c>
      <c r="F1190" s="280" t="str">
        <f t="shared" si="95"/>
        <v>3Q18</v>
      </c>
      <c r="G1190" s="281">
        <v>43301</v>
      </c>
      <c r="H1190" s="280">
        <v>3.7681</v>
      </c>
    </row>
    <row r="1191" spans="2:8">
      <c r="B1191" s="280" t="str">
        <f t="shared" si="92"/>
        <v>3Q</v>
      </c>
      <c r="C1191" s="280">
        <f t="shared" si="96"/>
        <v>7</v>
      </c>
      <c r="D1191" s="280" t="str">
        <f t="shared" si="93"/>
        <v>18</v>
      </c>
      <c r="E1191">
        <f t="shared" si="94"/>
        <v>2018</v>
      </c>
      <c r="F1191" s="280" t="str">
        <f t="shared" si="95"/>
        <v>3Q18</v>
      </c>
      <c r="G1191" s="281">
        <v>43304</v>
      </c>
      <c r="H1191" s="280">
        <v>3.7827000000000002</v>
      </c>
    </row>
    <row r="1192" spans="2:8">
      <c r="B1192" s="280" t="str">
        <f t="shared" si="92"/>
        <v>3Q</v>
      </c>
      <c r="C1192" s="280">
        <f t="shared" si="96"/>
        <v>7</v>
      </c>
      <c r="D1192" s="280" t="str">
        <f t="shared" si="93"/>
        <v>18</v>
      </c>
      <c r="E1192">
        <f t="shared" si="94"/>
        <v>2018</v>
      </c>
      <c r="F1192" s="280" t="str">
        <f t="shared" si="95"/>
        <v>3Q18</v>
      </c>
      <c r="G1192" s="281">
        <v>43305</v>
      </c>
      <c r="H1192" s="280">
        <v>3.7481</v>
      </c>
    </row>
    <row r="1193" spans="2:8">
      <c r="B1193" s="280" t="str">
        <f t="shared" si="92"/>
        <v>3Q</v>
      </c>
      <c r="C1193" s="280">
        <f t="shared" si="96"/>
        <v>7</v>
      </c>
      <c r="D1193" s="280" t="str">
        <f t="shared" si="93"/>
        <v>18</v>
      </c>
      <c r="E1193">
        <f t="shared" si="94"/>
        <v>2018</v>
      </c>
      <c r="F1193" s="280" t="str">
        <f t="shared" si="95"/>
        <v>3Q18</v>
      </c>
      <c r="G1193" s="281">
        <v>43306</v>
      </c>
      <c r="H1193" s="280">
        <v>3.6886000000000001</v>
      </c>
    </row>
    <row r="1194" spans="2:8">
      <c r="B1194" s="280" t="str">
        <f t="shared" si="92"/>
        <v>3Q</v>
      </c>
      <c r="C1194" s="280">
        <f t="shared" si="96"/>
        <v>7</v>
      </c>
      <c r="D1194" s="280" t="str">
        <f t="shared" si="93"/>
        <v>18</v>
      </c>
      <c r="E1194">
        <f t="shared" si="94"/>
        <v>2018</v>
      </c>
      <c r="F1194" s="280" t="str">
        <f t="shared" si="95"/>
        <v>3Q18</v>
      </c>
      <c r="G1194" s="281">
        <v>43307</v>
      </c>
      <c r="H1194" s="280">
        <v>3.7462</v>
      </c>
    </row>
    <row r="1195" spans="2:8">
      <c r="B1195" s="280" t="str">
        <f t="shared" si="92"/>
        <v>3Q</v>
      </c>
      <c r="C1195" s="280">
        <f t="shared" si="96"/>
        <v>7</v>
      </c>
      <c r="D1195" s="280" t="str">
        <f t="shared" si="93"/>
        <v>18</v>
      </c>
      <c r="E1195">
        <f t="shared" si="94"/>
        <v>2018</v>
      </c>
      <c r="F1195" s="280" t="str">
        <f t="shared" si="95"/>
        <v>3Q18</v>
      </c>
      <c r="G1195" s="281">
        <v>43308</v>
      </c>
      <c r="H1195" s="280">
        <v>3.7113999999999998</v>
      </c>
    </row>
    <row r="1196" spans="2:8">
      <c r="B1196" s="280" t="str">
        <f t="shared" si="92"/>
        <v>3Q</v>
      </c>
      <c r="C1196" s="280">
        <f t="shared" si="96"/>
        <v>7</v>
      </c>
      <c r="D1196" s="280" t="str">
        <f t="shared" si="93"/>
        <v>18</v>
      </c>
      <c r="E1196">
        <f t="shared" si="94"/>
        <v>2018</v>
      </c>
      <c r="F1196" s="280" t="str">
        <f t="shared" si="95"/>
        <v>3Q18</v>
      </c>
      <c r="G1196" s="281">
        <v>43311</v>
      </c>
      <c r="H1196" s="280">
        <v>3.7307000000000001</v>
      </c>
    </row>
    <row r="1197" spans="2:8">
      <c r="B1197" s="280" t="str">
        <f t="shared" si="92"/>
        <v>3Q</v>
      </c>
      <c r="C1197" s="280">
        <f t="shared" si="96"/>
        <v>7</v>
      </c>
      <c r="D1197" s="280" t="str">
        <f t="shared" si="93"/>
        <v>18</v>
      </c>
      <c r="E1197">
        <f t="shared" si="94"/>
        <v>2018</v>
      </c>
      <c r="F1197" s="280" t="str">
        <f t="shared" si="95"/>
        <v>3Q18</v>
      </c>
      <c r="G1197" s="281">
        <v>43312</v>
      </c>
      <c r="H1197" s="280">
        <v>3.7564000000000002</v>
      </c>
    </row>
    <row r="1198" spans="2:8">
      <c r="B1198" s="280" t="str">
        <f t="shared" si="92"/>
        <v>3Q</v>
      </c>
      <c r="C1198" s="280">
        <f t="shared" si="96"/>
        <v>8</v>
      </c>
      <c r="D1198" s="280" t="str">
        <f t="shared" si="93"/>
        <v>18</v>
      </c>
      <c r="E1198">
        <f t="shared" si="94"/>
        <v>2018</v>
      </c>
      <c r="F1198" s="280" t="str">
        <f t="shared" si="95"/>
        <v>3Q18</v>
      </c>
      <c r="G1198" s="281">
        <v>43313</v>
      </c>
      <c r="H1198" s="280">
        <v>3.7498999999999998</v>
      </c>
    </row>
    <row r="1199" spans="2:8">
      <c r="B1199" s="280" t="str">
        <f t="shared" si="92"/>
        <v>3Q</v>
      </c>
      <c r="C1199" s="280">
        <f t="shared" si="96"/>
        <v>8</v>
      </c>
      <c r="D1199" s="280" t="str">
        <f t="shared" si="93"/>
        <v>18</v>
      </c>
      <c r="E1199">
        <f t="shared" si="94"/>
        <v>2018</v>
      </c>
      <c r="F1199" s="280" t="str">
        <f t="shared" si="95"/>
        <v>3Q18</v>
      </c>
      <c r="G1199" s="281">
        <v>43314</v>
      </c>
      <c r="H1199" s="280">
        <v>3.7503000000000002</v>
      </c>
    </row>
    <row r="1200" spans="2:8">
      <c r="B1200" s="280" t="str">
        <f t="shared" si="92"/>
        <v>3Q</v>
      </c>
      <c r="C1200" s="280">
        <f t="shared" si="96"/>
        <v>8</v>
      </c>
      <c r="D1200" s="280" t="str">
        <f t="shared" si="93"/>
        <v>18</v>
      </c>
      <c r="E1200">
        <f t="shared" si="94"/>
        <v>2018</v>
      </c>
      <c r="F1200" s="280" t="str">
        <f t="shared" si="95"/>
        <v>3Q18</v>
      </c>
      <c r="G1200" s="281">
        <v>43315</v>
      </c>
      <c r="H1200" s="280">
        <v>3.7080000000000002</v>
      </c>
    </row>
    <row r="1201" spans="2:8">
      <c r="B1201" s="280" t="str">
        <f t="shared" si="92"/>
        <v>3Q</v>
      </c>
      <c r="C1201" s="280">
        <f t="shared" si="96"/>
        <v>8</v>
      </c>
      <c r="D1201" s="280" t="str">
        <f t="shared" si="93"/>
        <v>18</v>
      </c>
      <c r="E1201">
        <f t="shared" si="94"/>
        <v>2018</v>
      </c>
      <c r="F1201" s="280" t="str">
        <f t="shared" si="95"/>
        <v>3Q18</v>
      </c>
      <c r="G1201" s="281">
        <v>43318</v>
      </c>
      <c r="H1201" s="280">
        <v>3.7363</v>
      </c>
    </row>
    <row r="1202" spans="2:8">
      <c r="B1202" s="280" t="str">
        <f t="shared" si="92"/>
        <v>3Q</v>
      </c>
      <c r="C1202" s="280">
        <f t="shared" si="96"/>
        <v>8</v>
      </c>
      <c r="D1202" s="280" t="str">
        <f t="shared" si="93"/>
        <v>18</v>
      </c>
      <c r="E1202">
        <f t="shared" si="94"/>
        <v>2018</v>
      </c>
      <c r="F1202" s="280" t="str">
        <f t="shared" si="95"/>
        <v>3Q18</v>
      </c>
      <c r="G1202" s="281">
        <v>43319</v>
      </c>
      <c r="H1202" s="280">
        <v>3.7515000000000001</v>
      </c>
    </row>
    <row r="1203" spans="2:8">
      <c r="B1203" s="280" t="str">
        <f t="shared" si="92"/>
        <v>3Q</v>
      </c>
      <c r="C1203" s="280">
        <f t="shared" si="96"/>
        <v>8</v>
      </c>
      <c r="D1203" s="280" t="str">
        <f t="shared" si="93"/>
        <v>18</v>
      </c>
      <c r="E1203">
        <f t="shared" si="94"/>
        <v>2018</v>
      </c>
      <c r="F1203" s="280" t="str">
        <f t="shared" si="95"/>
        <v>3Q18</v>
      </c>
      <c r="G1203" s="281">
        <v>43320</v>
      </c>
      <c r="H1203" s="280">
        <v>3.7721</v>
      </c>
    </row>
    <row r="1204" spans="2:8">
      <c r="B1204" s="280" t="str">
        <f t="shared" si="92"/>
        <v>3Q</v>
      </c>
      <c r="C1204" s="280">
        <f t="shared" si="96"/>
        <v>8</v>
      </c>
      <c r="D1204" s="280" t="str">
        <f t="shared" si="93"/>
        <v>18</v>
      </c>
      <c r="E1204">
        <f t="shared" si="94"/>
        <v>2018</v>
      </c>
      <c r="F1204" s="280" t="str">
        <f t="shared" si="95"/>
        <v>3Q18</v>
      </c>
      <c r="G1204" s="281">
        <v>43321</v>
      </c>
      <c r="H1204" s="280">
        <v>3.8014999999999999</v>
      </c>
    </row>
    <row r="1205" spans="2:8">
      <c r="B1205" s="280" t="str">
        <f t="shared" si="92"/>
        <v>3Q</v>
      </c>
      <c r="C1205" s="280">
        <f t="shared" si="96"/>
        <v>8</v>
      </c>
      <c r="D1205" s="280" t="str">
        <f t="shared" si="93"/>
        <v>18</v>
      </c>
      <c r="E1205">
        <f t="shared" si="94"/>
        <v>2018</v>
      </c>
      <c r="F1205" s="280" t="str">
        <f t="shared" si="95"/>
        <v>3Q18</v>
      </c>
      <c r="G1205" s="281">
        <v>43322</v>
      </c>
      <c r="H1205" s="280">
        <v>3.8597000000000001</v>
      </c>
    </row>
    <row r="1206" spans="2:8">
      <c r="B1206" s="280" t="str">
        <f t="shared" si="92"/>
        <v>3Q</v>
      </c>
      <c r="C1206" s="280">
        <f t="shared" si="96"/>
        <v>8</v>
      </c>
      <c r="D1206" s="280" t="str">
        <f t="shared" si="93"/>
        <v>18</v>
      </c>
      <c r="E1206">
        <f t="shared" si="94"/>
        <v>2018</v>
      </c>
      <c r="F1206" s="280" t="str">
        <f t="shared" si="95"/>
        <v>3Q18</v>
      </c>
      <c r="G1206" s="281">
        <v>43325</v>
      </c>
      <c r="H1206" s="280">
        <v>3.8839999999999999</v>
      </c>
    </row>
    <row r="1207" spans="2:8">
      <c r="B1207" s="280" t="str">
        <f t="shared" si="92"/>
        <v>3Q</v>
      </c>
      <c r="C1207" s="280">
        <f t="shared" si="96"/>
        <v>8</v>
      </c>
      <c r="D1207" s="280" t="str">
        <f t="shared" si="93"/>
        <v>18</v>
      </c>
      <c r="E1207">
        <f t="shared" si="94"/>
        <v>2018</v>
      </c>
      <c r="F1207" s="280" t="str">
        <f t="shared" si="95"/>
        <v>3Q18</v>
      </c>
      <c r="G1207" s="281">
        <v>43326</v>
      </c>
      <c r="H1207" s="280">
        <v>3.8673000000000002</v>
      </c>
    </row>
    <row r="1208" spans="2:8">
      <c r="B1208" s="280" t="str">
        <f t="shared" si="92"/>
        <v>3Q</v>
      </c>
      <c r="C1208" s="280">
        <f t="shared" si="96"/>
        <v>8</v>
      </c>
      <c r="D1208" s="280" t="str">
        <f t="shared" si="93"/>
        <v>18</v>
      </c>
      <c r="E1208">
        <f t="shared" si="94"/>
        <v>2018</v>
      </c>
      <c r="F1208" s="280" t="str">
        <f t="shared" si="95"/>
        <v>3Q18</v>
      </c>
      <c r="G1208" s="281">
        <v>43327</v>
      </c>
      <c r="H1208" s="280">
        <v>3.9055</v>
      </c>
    </row>
    <row r="1209" spans="2:8">
      <c r="B1209" s="280" t="str">
        <f t="shared" si="92"/>
        <v>3Q</v>
      </c>
      <c r="C1209" s="280">
        <f t="shared" si="96"/>
        <v>8</v>
      </c>
      <c r="D1209" s="280" t="str">
        <f t="shared" si="93"/>
        <v>18</v>
      </c>
      <c r="E1209">
        <f t="shared" si="94"/>
        <v>2018</v>
      </c>
      <c r="F1209" s="280" t="str">
        <f t="shared" si="95"/>
        <v>3Q18</v>
      </c>
      <c r="G1209" s="281">
        <v>43328</v>
      </c>
      <c r="H1209" s="280">
        <v>3.9070999999999998</v>
      </c>
    </row>
    <row r="1210" spans="2:8">
      <c r="B1210" s="280" t="str">
        <f t="shared" si="92"/>
        <v>3Q</v>
      </c>
      <c r="C1210" s="280">
        <f t="shared" si="96"/>
        <v>8</v>
      </c>
      <c r="D1210" s="280" t="str">
        <f t="shared" si="93"/>
        <v>18</v>
      </c>
      <c r="E1210">
        <f t="shared" si="94"/>
        <v>2018</v>
      </c>
      <c r="F1210" s="280" t="str">
        <f t="shared" si="95"/>
        <v>3Q18</v>
      </c>
      <c r="G1210" s="281">
        <v>43329</v>
      </c>
      <c r="H1210" s="280">
        <v>3.9116</v>
      </c>
    </row>
    <row r="1211" spans="2:8">
      <c r="B1211" s="280" t="str">
        <f t="shared" si="92"/>
        <v>3Q</v>
      </c>
      <c r="C1211" s="280">
        <f t="shared" si="96"/>
        <v>8</v>
      </c>
      <c r="D1211" s="280" t="str">
        <f t="shared" si="93"/>
        <v>18</v>
      </c>
      <c r="E1211">
        <f t="shared" si="94"/>
        <v>2018</v>
      </c>
      <c r="F1211" s="280" t="str">
        <f t="shared" si="95"/>
        <v>3Q18</v>
      </c>
      <c r="G1211" s="281">
        <v>43332</v>
      </c>
      <c r="H1211" s="280">
        <v>3.97</v>
      </c>
    </row>
    <row r="1212" spans="2:8">
      <c r="B1212" s="280" t="str">
        <f t="shared" si="92"/>
        <v>3Q</v>
      </c>
      <c r="C1212" s="280">
        <f t="shared" si="96"/>
        <v>8</v>
      </c>
      <c r="D1212" s="280" t="str">
        <f t="shared" si="93"/>
        <v>18</v>
      </c>
      <c r="E1212">
        <f t="shared" si="94"/>
        <v>2018</v>
      </c>
      <c r="F1212" s="280" t="str">
        <f t="shared" si="95"/>
        <v>3Q18</v>
      </c>
      <c r="G1212" s="281">
        <v>43333</v>
      </c>
      <c r="H1212" s="280">
        <v>4.0477999999999996</v>
      </c>
    </row>
    <row r="1213" spans="2:8">
      <c r="B1213" s="280" t="str">
        <f t="shared" si="92"/>
        <v>3Q</v>
      </c>
      <c r="C1213" s="280">
        <f t="shared" si="96"/>
        <v>8</v>
      </c>
      <c r="D1213" s="280" t="str">
        <f t="shared" si="93"/>
        <v>18</v>
      </c>
      <c r="E1213">
        <f t="shared" si="94"/>
        <v>2018</v>
      </c>
      <c r="F1213" s="280" t="str">
        <f t="shared" si="95"/>
        <v>3Q18</v>
      </c>
      <c r="G1213" s="281">
        <v>43334</v>
      </c>
      <c r="H1213" s="280">
        <v>4.0425000000000004</v>
      </c>
    </row>
    <row r="1214" spans="2:8">
      <c r="B1214" s="280" t="str">
        <f t="shared" si="92"/>
        <v>3Q</v>
      </c>
      <c r="C1214" s="280">
        <f t="shared" si="96"/>
        <v>8</v>
      </c>
      <c r="D1214" s="280" t="str">
        <f t="shared" si="93"/>
        <v>18</v>
      </c>
      <c r="E1214">
        <f t="shared" si="94"/>
        <v>2018</v>
      </c>
      <c r="F1214" s="280" t="str">
        <f t="shared" si="95"/>
        <v>3Q18</v>
      </c>
      <c r="G1214" s="281">
        <v>43335</v>
      </c>
      <c r="H1214" s="280">
        <v>4.1154999999999999</v>
      </c>
    </row>
    <row r="1215" spans="2:8">
      <c r="B1215" s="280" t="str">
        <f t="shared" si="92"/>
        <v>3Q</v>
      </c>
      <c r="C1215" s="280">
        <f t="shared" si="96"/>
        <v>8</v>
      </c>
      <c r="D1215" s="280" t="str">
        <f t="shared" si="93"/>
        <v>18</v>
      </c>
      <c r="E1215">
        <f t="shared" si="94"/>
        <v>2018</v>
      </c>
      <c r="F1215" s="280" t="str">
        <f t="shared" si="95"/>
        <v>3Q18</v>
      </c>
      <c r="G1215" s="281">
        <v>43336</v>
      </c>
      <c r="H1215" s="280">
        <v>4.1020000000000003</v>
      </c>
    </row>
    <row r="1216" spans="2:8">
      <c r="B1216" s="280" t="str">
        <f t="shared" si="92"/>
        <v>3Q</v>
      </c>
      <c r="C1216" s="280">
        <f t="shared" si="96"/>
        <v>8</v>
      </c>
      <c r="D1216" s="280" t="str">
        <f t="shared" si="93"/>
        <v>18</v>
      </c>
      <c r="E1216">
        <f t="shared" si="94"/>
        <v>2018</v>
      </c>
      <c r="F1216" s="280" t="str">
        <f t="shared" si="95"/>
        <v>3Q18</v>
      </c>
      <c r="G1216" s="281">
        <v>43339</v>
      </c>
      <c r="H1216" s="280">
        <v>4.0774999999999997</v>
      </c>
    </row>
    <row r="1217" spans="2:8">
      <c r="B1217" s="280" t="str">
        <f t="shared" si="92"/>
        <v>3Q</v>
      </c>
      <c r="C1217" s="280">
        <f t="shared" si="96"/>
        <v>8</v>
      </c>
      <c r="D1217" s="280" t="str">
        <f t="shared" si="93"/>
        <v>18</v>
      </c>
      <c r="E1217">
        <f t="shared" si="94"/>
        <v>2018</v>
      </c>
      <c r="F1217" s="280" t="str">
        <f t="shared" si="95"/>
        <v>3Q18</v>
      </c>
      <c r="G1217" s="281">
        <v>43340</v>
      </c>
      <c r="H1217" s="280">
        <v>4.1341999999999999</v>
      </c>
    </row>
    <row r="1218" spans="2:8">
      <c r="B1218" s="280" t="str">
        <f t="shared" si="92"/>
        <v>3Q</v>
      </c>
      <c r="C1218" s="280">
        <f t="shared" si="96"/>
        <v>8</v>
      </c>
      <c r="D1218" s="280" t="str">
        <f t="shared" si="93"/>
        <v>18</v>
      </c>
      <c r="E1218">
        <f t="shared" si="94"/>
        <v>2018</v>
      </c>
      <c r="F1218" s="280" t="str">
        <f t="shared" si="95"/>
        <v>3Q18</v>
      </c>
      <c r="G1218" s="281">
        <v>43341</v>
      </c>
      <c r="H1218" s="280">
        <v>4.1074000000000002</v>
      </c>
    </row>
    <row r="1219" spans="2:8">
      <c r="B1219" s="280" t="str">
        <f t="shared" ref="B1219:B1282" si="97">VLOOKUP(C1219,$N$3:$O$14,2,0)</f>
        <v>3Q</v>
      </c>
      <c r="C1219" s="280">
        <f t="shared" si="96"/>
        <v>8</v>
      </c>
      <c r="D1219" s="280" t="str">
        <f t="shared" ref="D1219:D1282" si="98">RIGHT(E1219,2)</f>
        <v>18</v>
      </c>
      <c r="E1219">
        <f t="shared" ref="E1219:E1282" si="99">YEAR(G1219)</f>
        <v>2018</v>
      </c>
      <c r="F1219" s="280" t="str">
        <f t="shared" ref="F1219:F1282" si="100">+B1219&amp;D1219</f>
        <v>3Q18</v>
      </c>
      <c r="G1219" s="281">
        <v>43342</v>
      </c>
      <c r="H1219" s="280">
        <v>4.1494999999999997</v>
      </c>
    </row>
    <row r="1220" spans="2:8">
      <c r="B1220" s="280" t="str">
        <f t="shared" si="97"/>
        <v>3Q</v>
      </c>
      <c r="C1220" s="280">
        <f t="shared" ref="C1220:C1283" si="101">MONTH(G1220)</f>
        <v>8</v>
      </c>
      <c r="D1220" s="280" t="str">
        <f t="shared" si="98"/>
        <v>18</v>
      </c>
      <c r="E1220">
        <f t="shared" si="99"/>
        <v>2018</v>
      </c>
      <c r="F1220" s="280" t="str">
        <f t="shared" si="100"/>
        <v>3Q18</v>
      </c>
      <c r="G1220" s="281">
        <v>43343</v>
      </c>
      <c r="H1220" s="280">
        <v>4.0556000000000001</v>
      </c>
    </row>
    <row r="1221" spans="2:8">
      <c r="B1221" s="280" t="str">
        <f t="shared" si="97"/>
        <v>3Q</v>
      </c>
      <c r="C1221" s="280">
        <f t="shared" si="101"/>
        <v>9</v>
      </c>
      <c r="D1221" s="280" t="str">
        <f t="shared" si="98"/>
        <v>18</v>
      </c>
      <c r="E1221">
        <f t="shared" si="99"/>
        <v>2018</v>
      </c>
      <c r="F1221" s="280" t="str">
        <f t="shared" si="100"/>
        <v>3Q18</v>
      </c>
      <c r="G1221" s="281">
        <v>43346</v>
      </c>
      <c r="H1221" s="280">
        <v>4.1589999999999998</v>
      </c>
    </row>
    <row r="1222" spans="2:8">
      <c r="B1222" s="280" t="str">
        <f t="shared" si="97"/>
        <v>3Q</v>
      </c>
      <c r="C1222" s="280">
        <f t="shared" si="101"/>
        <v>9</v>
      </c>
      <c r="D1222" s="280" t="str">
        <f t="shared" si="98"/>
        <v>18</v>
      </c>
      <c r="E1222">
        <f t="shared" si="99"/>
        <v>2018</v>
      </c>
      <c r="F1222" s="280" t="str">
        <f t="shared" si="100"/>
        <v>3Q18</v>
      </c>
      <c r="G1222" s="281">
        <v>43347</v>
      </c>
      <c r="H1222" s="280">
        <v>4.1601999999999997</v>
      </c>
    </row>
    <row r="1223" spans="2:8">
      <c r="B1223" s="280" t="str">
        <f t="shared" si="97"/>
        <v>3Q</v>
      </c>
      <c r="C1223" s="280">
        <f t="shared" si="101"/>
        <v>9</v>
      </c>
      <c r="D1223" s="280" t="str">
        <f t="shared" si="98"/>
        <v>18</v>
      </c>
      <c r="E1223">
        <f t="shared" si="99"/>
        <v>2018</v>
      </c>
      <c r="F1223" s="280" t="str">
        <f t="shared" si="100"/>
        <v>3Q18</v>
      </c>
      <c r="G1223" s="281">
        <v>43348</v>
      </c>
      <c r="H1223" s="280">
        <v>4.1466000000000003</v>
      </c>
    </row>
    <row r="1224" spans="2:8">
      <c r="B1224" s="280" t="str">
        <f t="shared" si="97"/>
        <v>3Q</v>
      </c>
      <c r="C1224" s="280">
        <f t="shared" si="101"/>
        <v>9</v>
      </c>
      <c r="D1224" s="280" t="str">
        <f t="shared" si="98"/>
        <v>18</v>
      </c>
      <c r="E1224">
        <f t="shared" si="99"/>
        <v>2018</v>
      </c>
      <c r="F1224" s="280" t="str">
        <f t="shared" si="100"/>
        <v>3Q18</v>
      </c>
      <c r="G1224" s="281">
        <v>43349</v>
      </c>
      <c r="H1224" s="280">
        <v>4.0589000000000004</v>
      </c>
    </row>
    <row r="1225" spans="2:8">
      <c r="B1225" s="280" t="str">
        <f t="shared" si="97"/>
        <v>3Q</v>
      </c>
      <c r="C1225" s="280">
        <f t="shared" si="101"/>
        <v>9</v>
      </c>
      <c r="D1225" s="280" t="str">
        <f t="shared" si="98"/>
        <v>18</v>
      </c>
      <c r="E1225">
        <f t="shared" si="99"/>
        <v>2018</v>
      </c>
      <c r="F1225" s="280" t="str">
        <f t="shared" si="100"/>
        <v>3Q18</v>
      </c>
      <c r="G1225" s="281">
        <v>43350</v>
      </c>
      <c r="H1225" s="280">
        <v>4.0595999999999997</v>
      </c>
    </row>
    <row r="1226" spans="2:8">
      <c r="B1226" s="280" t="str">
        <f t="shared" si="97"/>
        <v>3Q</v>
      </c>
      <c r="C1226" s="280">
        <f t="shared" si="101"/>
        <v>9</v>
      </c>
      <c r="D1226" s="280" t="str">
        <f t="shared" si="98"/>
        <v>18</v>
      </c>
      <c r="E1226">
        <f t="shared" si="99"/>
        <v>2018</v>
      </c>
      <c r="F1226" s="280" t="str">
        <f t="shared" si="100"/>
        <v>3Q18</v>
      </c>
      <c r="G1226" s="281">
        <v>43353</v>
      </c>
      <c r="H1226" s="280">
        <v>4.0867000000000004</v>
      </c>
    </row>
    <row r="1227" spans="2:8">
      <c r="B1227" s="280" t="str">
        <f t="shared" si="97"/>
        <v>3Q</v>
      </c>
      <c r="C1227" s="280">
        <f t="shared" si="101"/>
        <v>9</v>
      </c>
      <c r="D1227" s="280" t="str">
        <f t="shared" si="98"/>
        <v>18</v>
      </c>
      <c r="E1227">
        <f t="shared" si="99"/>
        <v>2018</v>
      </c>
      <c r="F1227" s="280" t="str">
        <f t="shared" si="100"/>
        <v>3Q18</v>
      </c>
      <c r="G1227" s="281">
        <v>43354</v>
      </c>
      <c r="H1227" s="280">
        <v>4.1535000000000002</v>
      </c>
    </row>
    <row r="1228" spans="2:8">
      <c r="B1228" s="280" t="str">
        <f t="shared" si="97"/>
        <v>3Q</v>
      </c>
      <c r="C1228" s="280">
        <f t="shared" si="101"/>
        <v>9</v>
      </c>
      <c r="D1228" s="280" t="str">
        <f t="shared" si="98"/>
        <v>18</v>
      </c>
      <c r="E1228">
        <f t="shared" si="99"/>
        <v>2018</v>
      </c>
      <c r="F1228" s="280" t="str">
        <f t="shared" si="100"/>
        <v>3Q18</v>
      </c>
      <c r="G1228" s="281">
        <v>43355</v>
      </c>
      <c r="H1228" s="280">
        <v>4.1578999999999997</v>
      </c>
    </row>
    <row r="1229" spans="2:8">
      <c r="B1229" s="280" t="str">
        <f t="shared" si="97"/>
        <v>3Q</v>
      </c>
      <c r="C1229" s="280">
        <f t="shared" si="101"/>
        <v>9</v>
      </c>
      <c r="D1229" s="280" t="str">
        <f t="shared" si="98"/>
        <v>18</v>
      </c>
      <c r="E1229">
        <f t="shared" si="99"/>
        <v>2018</v>
      </c>
      <c r="F1229" s="280" t="str">
        <f t="shared" si="100"/>
        <v>3Q18</v>
      </c>
      <c r="G1229" s="281">
        <v>43356</v>
      </c>
      <c r="H1229" s="280">
        <v>4.2077</v>
      </c>
    </row>
    <row r="1230" spans="2:8">
      <c r="B1230" s="280" t="str">
        <f t="shared" si="97"/>
        <v>3Q</v>
      </c>
      <c r="C1230" s="280">
        <f t="shared" si="101"/>
        <v>9</v>
      </c>
      <c r="D1230" s="280" t="str">
        <f t="shared" si="98"/>
        <v>18</v>
      </c>
      <c r="E1230">
        <f t="shared" si="99"/>
        <v>2018</v>
      </c>
      <c r="F1230" s="280" t="str">
        <f t="shared" si="100"/>
        <v>3Q18</v>
      </c>
      <c r="G1230" s="281">
        <v>43357</v>
      </c>
      <c r="H1230" s="280">
        <v>4.1741999999999999</v>
      </c>
    </row>
    <row r="1231" spans="2:8">
      <c r="B1231" s="280" t="str">
        <f t="shared" si="97"/>
        <v>3Q</v>
      </c>
      <c r="C1231" s="280">
        <f t="shared" si="101"/>
        <v>9</v>
      </c>
      <c r="D1231" s="280" t="str">
        <f t="shared" si="98"/>
        <v>18</v>
      </c>
      <c r="E1231">
        <f t="shared" si="99"/>
        <v>2018</v>
      </c>
      <c r="F1231" s="280" t="str">
        <f t="shared" si="100"/>
        <v>3Q18</v>
      </c>
      <c r="G1231" s="281">
        <v>43360</v>
      </c>
      <c r="H1231" s="280">
        <v>4.1323999999999996</v>
      </c>
    </row>
    <row r="1232" spans="2:8">
      <c r="B1232" s="280" t="str">
        <f t="shared" si="97"/>
        <v>3Q</v>
      </c>
      <c r="C1232" s="280">
        <f t="shared" si="101"/>
        <v>9</v>
      </c>
      <c r="D1232" s="280" t="str">
        <f t="shared" si="98"/>
        <v>18</v>
      </c>
      <c r="E1232">
        <f t="shared" si="99"/>
        <v>2018</v>
      </c>
      <c r="F1232" s="280" t="str">
        <f t="shared" si="100"/>
        <v>3Q18</v>
      </c>
      <c r="G1232" s="281">
        <v>43361</v>
      </c>
      <c r="H1232" s="280">
        <v>4.1604000000000001</v>
      </c>
    </row>
    <row r="1233" spans="2:8">
      <c r="B1233" s="280" t="str">
        <f t="shared" si="97"/>
        <v>3Q</v>
      </c>
      <c r="C1233" s="280">
        <f t="shared" si="101"/>
        <v>9</v>
      </c>
      <c r="D1233" s="280" t="str">
        <f t="shared" si="98"/>
        <v>18</v>
      </c>
      <c r="E1233">
        <f t="shared" si="99"/>
        <v>2018</v>
      </c>
      <c r="F1233" s="280" t="str">
        <f t="shared" si="100"/>
        <v>3Q18</v>
      </c>
      <c r="G1233" s="281">
        <v>43362</v>
      </c>
      <c r="H1233" s="280">
        <v>4.1315</v>
      </c>
    </row>
    <row r="1234" spans="2:8">
      <c r="B1234" s="280" t="str">
        <f t="shared" si="97"/>
        <v>3Q</v>
      </c>
      <c r="C1234" s="280">
        <f t="shared" si="101"/>
        <v>9</v>
      </c>
      <c r="D1234" s="280" t="str">
        <f t="shared" si="98"/>
        <v>18</v>
      </c>
      <c r="E1234">
        <f t="shared" si="99"/>
        <v>2018</v>
      </c>
      <c r="F1234" s="280" t="str">
        <f t="shared" si="100"/>
        <v>3Q18</v>
      </c>
      <c r="G1234" s="281">
        <v>43363</v>
      </c>
      <c r="H1234" s="280">
        <v>4.0770999999999997</v>
      </c>
    </row>
    <row r="1235" spans="2:8">
      <c r="B1235" s="280" t="str">
        <f t="shared" si="97"/>
        <v>3Q</v>
      </c>
      <c r="C1235" s="280">
        <f t="shared" si="101"/>
        <v>9</v>
      </c>
      <c r="D1235" s="280" t="str">
        <f t="shared" si="98"/>
        <v>18</v>
      </c>
      <c r="E1235">
        <f t="shared" si="99"/>
        <v>2018</v>
      </c>
      <c r="F1235" s="280" t="str">
        <f t="shared" si="100"/>
        <v>3Q18</v>
      </c>
      <c r="G1235" s="281">
        <v>43364</v>
      </c>
      <c r="H1235" s="280">
        <v>4.0515999999999996</v>
      </c>
    </row>
    <row r="1236" spans="2:8">
      <c r="B1236" s="280" t="str">
        <f t="shared" si="97"/>
        <v>3Q</v>
      </c>
      <c r="C1236" s="280">
        <f t="shared" si="101"/>
        <v>9</v>
      </c>
      <c r="D1236" s="280" t="str">
        <f t="shared" si="98"/>
        <v>18</v>
      </c>
      <c r="E1236">
        <f t="shared" si="99"/>
        <v>2018</v>
      </c>
      <c r="F1236" s="280" t="str">
        <f t="shared" si="100"/>
        <v>3Q18</v>
      </c>
      <c r="G1236" s="281">
        <v>43367</v>
      </c>
      <c r="H1236" s="280">
        <v>4.0928000000000004</v>
      </c>
    </row>
    <row r="1237" spans="2:8">
      <c r="B1237" s="280" t="str">
        <f t="shared" si="97"/>
        <v>3Q</v>
      </c>
      <c r="C1237" s="280">
        <f t="shared" si="101"/>
        <v>9</v>
      </c>
      <c r="D1237" s="280" t="str">
        <f t="shared" si="98"/>
        <v>18</v>
      </c>
      <c r="E1237">
        <f t="shared" si="99"/>
        <v>2018</v>
      </c>
      <c r="F1237" s="280" t="str">
        <f t="shared" si="100"/>
        <v>3Q18</v>
      </c>
      <c r="G1237" s="281">
        <v>43368</v>
      </c>
      <c r="H1237" s="280">
        <v>4.0755999999999997</v>
      </c>
    </row>
    <row r="1238" spans="2:8">
      <c r="B1238" s="280" t="str">
        <f t="shared" si="97"/>
        <v>3Q</v>
      </c>
      <c r="C1238" s="280">
        <f t="shared" si="101"/>
        <v>9</v>
      </c>
      <c r="D1238" s="280" t="str">
        <f t="shared" si="98"/>
        <v>18</v>
      </c>
      <c r="E1238">
        <f t="shared" si="99"/>
        <v>2018</v>
      </c>
      <c r="F1238" s="280" t="str">
        <f t="shared" si="100"/>
        <v>3Q18</v>
      </c>
      <c r="G1238" s="281">
        <v>43369</v>
      </c>
      <c r="H1238" s="280">
        <v>4.0321999999999996</v>
      </c>
    </row>
    <row r="1239" spans="2:8">
      <c r="B1239" s="280" t="str">
        <f t="shared" si="97"/>
        <v>3Q</v>
      </c>
      <c r="C1239" s="280">
        <f t="shared" si="101"/>
        <v>9</v>
      </c>
      <c r="D1239" s="280" t="str">
        <f t="shared" si="98"/>
        <v>18</v>
      </c>
      <c r="E1239">
        <f t="shared" si="99"/>
        <v>2018</v>
      </c>
      <c r="F1239" s="280" t="str">
        <f t="shared" si="100"/>
        <v>3Q18</v>
      </c>
      <c r="G1239" s="281">
        <v>43370</v>
      </c>
      <c r="H1239" s="280">
        <v>4.0122999999999998</v>
      </c>
    </row>
    <row r="1240" spans="2:8">
      <c r="B1240" s="280" t="str">
        <f t="shared" si="97"/>
        <v>3Q</v>
      </c>
      <c r="C1240" s="280">
        <f t="shared" si="101"/>
        <v>9</v>
      </c>
      <c r="D1240" s="280" t="str">
        <f t="shared" si="98"/>
        <v>18</v>
      </c>
      <c r="E1240">
        <f t="shared" si="99"/>
        <v>2018</v>
      </c>
      <c r="F1240" s="280" t="str">
        <f t="shared" si="100"/>
        <v>3Q18</v>
      </c>
      <c r="G1240" s="281">
        <v>43371</v>
      </c>
      <c r="H1240" s="280">
        <v>4.0491000000000001</v>
      </c>
    </row>
    <row r="1241" spans="2:8">
      <c r="B1241" s="280" t="str">
        <f t="shared" si="97"/>
        <v>4Q</v>
      </c>
      <c r="C1241" s="280">
        <f t="shared" si="101"/>
        <v>10</v>
      </c>
      <c r="D1241" s="280" t="str">
        <f t="shared" si="98"/>
        <v>18</v>
      </c>
      <c r="E1241">
        <f t="shared" si="99"/>
        <v>2018</v>
      </c>
      <c r="F1241" s="280" t="str">
        <f t="shared" si="100"/>
        <v>4Q18</v>
      </c>
      <c r="G1241" s="281">
        <v>43374</v>
      </c>
      <c r="H1241" s="280">
        <v>4.0180999999999996</v>
      </c>
    </row>
    <row r="1242" spans="2:8">
      <c r="B1242" s="280" t="str">
        <f t="shared" si="97"/>
        <v>4Q</v>
      </c>
      <c r="C1242" s="280">
        <f t="shared" si="101"/>
        <v>10</v>
      </c>
      <c r="D1242" s="280" t="str">
        <f t="shared" si="98"/>
        <v>18</v>
      </c>
      <c r="E1242">
        <f t="shared" si="99"/>
        <v>2018</v>
      </c>
      <c r="F1242" s="280" t="str">
        <f t="shared" si="100"/>
        <v>4Q18</v>
      </c>
      <c r="G1242" s="281">
        <v>43375</v>
      </c>
      <c r="H1242" s="280">
        <v>3.9413999999999998</v>
      </c>
    </row>
    <row r="1243" spans="2:8">
      <c r="B1243" s="280" t="str">
        <f t="shared" si="97"/>
        <v>4Q</v>
      </c>
      <c r="C1243" s="280">
        <f t="shared" si="101"/>
        <v>10</v>
      </c>
      <c r="D1243" s="280" t="str">
        <f t="shared" si="98"/>
        <v>18</v>
      </c>
      <c r="E1243">
        <f t="shared" si="99"/>
        <v>2018</v>
      </c>
      <c r="F1243" s="280" t="str">
        <f t="shared" si="100"/>
        <v>4Q18</v>
      </c>
      <c r="G1243" s="281">
        <v>43376</v>
      </c>
      <c r="H1243" s="280">
        <v>3.9015</v>
      </c>
    </row>
    <row r="1244" spans="2:8">
      <c r="B1244" s="280" t="str">
        <f t="shared" si="97"/>
        <v>4Q</v>
      </c>
      <c r="C1244" s="280">
        <f t="shared" si="101"/>
        <v>10</v>
      </c>
      <c r="D1244" s="280" t="str">
        <f t="shared" si="98"/>
        <v>18</v>
      </c>
      <c r="E1244">
        <f t="shared" si="99"/>
        <v>2018</v>
      </c>
      <c r="F1244" s="280" t="str">
        <f t="shared" si="100"/>
        <v>4Q18</v>
      </c>
      <c r="G1244" s="281">
        <v>43377</v>
      </c>
      <c r="H1244" s="280">
        <v>3.8744999999999998</v>
      </c>
    </row>
    <row r="1245" spans="2:8">
      <c r="B1245" s="280" t="str">
        <f t="shared" si="97"/>
        <v>4Q</v>
      </c>
      <c r="C1245" s="280">
        <f t="shared" si="101"/>
        <v>10</v>
      </c>
      <c r="D1245" s="280" t="str">
        <f t="shared" si="98"/>
        <v>18</v>
      </c>
      <c r="E1245">
        <f t="shared" si="99"/>
        <v>2018</v>
      </c>
      <c r="F1245" s="280" t="str">
        <f t="shared" si="100"/>
        <v>4Q18</v>
      </c>
      <c r="G1245" s="281">
        <v>43378</v>
      </c>
      <c r="H1245" s="280">
        <v>3.8412999999999999</v>
      </c>
    </row>
    <row r="1246" spans="2:8">
      <c r="B1246" s="280" t="str">
        <f t="shared" si="97"/>
        <v>4Q</v>
      </c>
      <c r="C1246" s="280">
        <f t="shared" si="101"/>
        <v>10</v>
      </c>
      <c r="D1246" s="280" t="str">
        <f t="shared" si="98"/>
        <v>18</v>
      </c>
      <c r="E1246">
        <f t="shared" si="99"/>
        <v>2018</v>
      </c>
      <c r="F1246" s="280" t="str">
        <f t="shared" si="100"/>
        <v>4Q18</v>
      </c>
      <c r="G1246" s="281">
        <v>43381</v>
      </c>
      <c r="H1246" s="280">
        <v>3.7789999999999999</v>
      </c>
    </row>
    <row r="1247" spans="2:8">
      <c r="B1247" s="280" t="str">
        <f t="shared" si="97"/>
        <v>4Q</v>
      </c>
      <c r="C1247" s="280">
        <f t="shared" si="101"/>
        <v>10</v>
      </c>
      <c r="D1247" s="280" t="str">
        <f t="shared" si="98"/>
        <v>18</v>
      </c>
      <c r="E1247">
        <f t="shared" si="99"/>
        <v>2018</v>
      </c>
      <c r="F1247" s="280" t="str">
        <f t="shared" si="100"/>
        <v>4Q18</v>
      </c>
      <c r="G1247" s="281">
        <v>43382</v>
      </c>
      <c r="H1247" s="280">
        <v>3.7155</v>
      </c>
    </row>
    <row r="1248" spans="2:8">
      <c r="B1248" s="280" t="str">
        <f t="shared" si="97"/>
        <v>4Q</v>
      </c>
      <c r="C1248" s="280">
        <f t="shared" si="101"/>
        <v>10</v>
      </c>
      <c r="D1248" s="280" t="str">
        <f t="shared" si="98"/>
        <v>18</v>
      </c>
      <c r="E1248">
        <f t="shared" si="99"/>
        <v>2018</v>
      </c>
      <c r="F1248" s="280" t="str">
        <f t="shared" si="100"/>
        <v>4Q18</v>
      </c>
      <c r="G1248" s="281">
        <v>43383</v>
      </c>
      <c r="H1248" s="280">
        <v>3.7555000000000001</v>
      </c>
    </row>
    <row r="1249" spans="2:8">
      <c r="B1249" s="280" t="str">
        <f t="shared" si="97"/>
        <v>4Q</v>
      </c>
      <c r="C1249" s="280">
        <f t="shared" si="101"/>
        <v>10</v>
      </c>
      <c r="D1249" s="280" t="str">
        <f t="shared" si="98"/>
        <v>18</v>
      </c>
      <c r="E1249">
        <f t="shared" si="99"/>
        <v>2018</v>
      </c>
      <c r="F1249" s="280" t="str">
        <f t="shared" si="100"/>
        <v>4Q18</v>
      </c>
      <c r="G1249" s="281">
        <v>43384</v>
      </c>
      <c r="H1249" s="280">
        <v>3.7812000000000001</v>
      </c>
    </row>
    <row r="1250" spans="2:8">
      <c r="B1250" s="280" t="str">
        <f t="shared" si="97"/>
        <v>4Q</v>
      </c>
      <c r="C1250" s="280">
        <f t="shared" si="101"/>
        <v>10</v>
      </c>
      <c r="D1250" s="280" t="str">
        <f t="shared" si="98"/>
        <v>18</v>
      </c>
      <c r="E1250">
        <f t="shared" si="99"/>
        <v>2018</v>
      </c>
      <c r="F1250" s="280" t="str">
        <f t="shared" si="100"/>
        <v>4Q18</v>
      </c>
      <c r="G1250" s="281">
        <v>43385</v>
      </c>
      <c r="H1250" s="280">
        <v>3.7829999999999999</v>
      </c>
    </row>
    <row r="1251" spans="2:8">
      <c r="B1251" s="280" t="str">
        <f t="shared" si="97"/>
        <v>4Q</v>
      </c>
      <c r="C1251" s="280">
        <f t="shared" si="101"/>
        <v>10</v>
      </c>
      <c r="D1251" s="280" t="str">
        <f t="shared" si="98"/>
        <v>18</v>
      </c>
      <c r="E1251">
        <f t="shared" si="99"/>
        <v>2018</v>
      </c>
      <c r="F1251" s="280" t="str">
        <f t="shared" si="100"/>
        <v>4Q18</v>
      </c>
      <c r="G1251" s="281">
        <v>43388</v>
      </c>
      <c r="H1251" s="280">
        <v>3.7357999999999998</v>
      </c>
    </row>
    <row r="1252" spans="2:8">
      <c r="B1252" s="280" t="str">
        <f t="shared" si="97"/>
        <v>4Q</v>
      </c>
      <c r="C1252" s="280">
        <f t="shared" si="101"/>
        <v>10</v>
      </c>
      <c r="D1252" s="280" t="str">
        <f t="shared" si="98"/>
        <v>18</v>
      </c>
      <c r="E1252">
        <f t="shared" si="99"/>
        <v>2018</v>
      </c>
      <c r="F1252" s="280" t="str">
        <f t="shared" si="100"/>
        <v>4Q18</v>
      </c>
      <c r="G1252" s="281">
        <v>43389</v>
      </c>
      <c r="H1252" s="280">
        <v>3.7252000000000001</v>
      </c>
    </row>
    <row r="1253" spans="2:8">
      <c r="B1253" s="280" t="str">
        <f t="shared" si="97"/>
        <v>4Q</v>
      </c>
      <c r="C1253" s="280">
        <f t="shared" si="101"/>
        <v>10</v>
      </c>
      <c r="D1253" s="280" t="str">
        <f t="shared" si="98"/>
        <v>18</v>
      </c>
      <c r="E1253">
        <f t="shared" si="99"/>
        <v>2018</v>
      </c>
      <c r="F1253" s="280" t="str">
        <f t="shared" si="100"/>
        <v>4Q18</v>
      </c>
      <c r="G1253" s="281">
        <v>43390</v>
      </c>
      <c r="H1253" s="280">
        <v>3.6875</v>
      </c>
    </row>
    <row r="1254" spans="2:8">
      <c r="B1254" s="280" t="str">
        <f t="shared" si="97"/>
        <v>4Q</v>
      </c>
      <c r="C1254" s="280">
        <f t="shared" si="101"/>
        <v>10</v>
      </c>
      <c r="D1254" s="280" t="str">
        <f t="shared" si="98"/>
        <v>18</v>
      </c>
      <c r="E1254">
        <f t="shared" si="99"/>
        <v>2018</v>
      </c>
      <c r="F1254" s="280" t="str">
        <f t="shared" si="100"/>
        <v>4Q18</v>
      </c>
      <c r="G1254" s="281">
        <v>43391</v>
      </c>
      <c r="H1254" s="280">
        <v>3.7216999999999998</v>
      </c>
    </row>
    <row r="1255" spans="2:8">
      <c r="B1255" s="280" t="str">
        <f t="shared" si="97"/>
        <v>4Q</v>
      </c>
      <c r="C1255" s="280">
        <f t="shared" si="101"/>
        <v>10</v>
      </c>
      <c r="D1255" s="280" t="str">
        <f t="shared" si="98"/>
        <v>18</v>
      </c>
      <c r="E1255">
        <f t="shared" si="99"/>
        <v>2018</v>
      </c>
      <c r="F1255" s="280" t="str">
        <f t="shared" si="100"/>
        <v>4Q18</v>
      </c>
      <c r="G1255" s="281">
        <v>43392</v>
      </c>
      <c r="H1255" s="280">
        <v>3.7149000000000001</v>
      </c>
    </row>
    <row r="1256" spans="2:8">
      <c r="B1256" s="280" t="str">
        <f t="shared" si="97"/>
        <v>4Q</v>
      </c>
      <c r="C1256" s="280">
        <f t="shared" si="101"/>
        <v>10</v>
      </c>
      <c r="D1256" s="280" t="str">
        <f t="shared" si="98"/>
        <v>18</v>
      </c>
      <c r="E1256">
        <f t="shared" si="99"/>
        <v>2018</v>
      </c>
      <c r="F1256" s="280" t="str">
        <f t="shared" si="100"/>
        <v>4Q18</v>
      </c>
      <c r="G1256" s="281">
        <v>43395</v>
      </c>
      <c r="H1256" s="280">
        <v>3.6859999999999999</v>
      </c>
    </row>
    <row r="1257" spans="2:8">
      <c r="B1257" s="280" t="str">
        <f t="shared" si="97"/>
        <v>4Q</v>
      </c>
      <c r="C1257" s="280">
        <f t="shared" si="101"/>
        <v>10</v>
      </c>
      <c r="D1257" s="280" t="str">
        <f t="shared" si="98"/>
        <v>18</v>
      </c>
      <c r="E1257">
        <f t="shared" si="99"/>
        <v>2018</v>
      </c>
      <c r="F1257" s="280" t="str">
        <f t="shared" si="100"/>
        <v>4Q18</v>
      </c>
      <c r="G1257" s="281">
        <v>43396</v>
      </c>
      <c r="H1257" s="280">
        <v>3.6943000000000001</v>
      </c>
    </row>
    <row r="1258" spans="2:8">
      <c r="B1258" s="280" t="str">
        <f t="shared" si="97"/>
        <v>4Q</v>
      </c>
      <c r="C1258" s="280">
        <f t="shared" si="101"/>
        <v>10</v>
      </c>
      <c r="D1258" s="280" t="str">
        <f t="shared" si="98"/>
        <v>18</v>
      </c>
      <c r="E1258">
        <f t="shared" si="99"/>
        <v>2018</v>
      </c>
      <c r="F1258" s="280" t="str">
        <f t="shared" si="100"/>
        <v>4Q18</v>
      </c>
      <c r="G1258" s="281">
        <v>43397</v>
      </c>
      <c r="H1258" s="280">
        <v>3.7349999999999999</v>
      </c>
    </row>
    <row r="1259" spans="2:8">
      <c r="B1259" s="280" t="str">
        <f t="shared" si="97"/>
        <v>4Q</v>
      </c>
      <c r="C1259" s="280">
        <f t="shared" si="101"/>
        <v>10</v>
      </c>
      <c r="D1259" s="280" t="str">
        <f t="shared" si="98"/>
        <v>18</v>
      </c>
      <c r="E1259">
        <f t="shared" si="99"/>
        <v>2018</v>
      </c>
      <c r="F1259" s="280" t="str">
        <f t="shared" si="100"/>
        <v>4Q18</v>
      </c>
      <c r="G1259" s="281">
        <v>43398</v>
      </c>
      <c r="H1259" s="280">
        <v>3.7058</v>
      </c>
    </row>
    <row r="1260" spans="2:8">
      <c r="B1260" s="280" t="str">
        <f t="shared" si="97"/>
        <v>4Q</v>
      </c>
      <c r="C1260" s="280">
        <f t="shared" si="101"/>
        <v>10</v>
      </c>
      <c r="D1260" s="280" t="str">
        <f t="shared" si="98"/>
        <v>18</v>
      </c>
      <c r="E1260">
        <f t="shared" si="99"/>
        <v>2018</v>
      </c>
      <c r="F1260" s="280" t="str">
        <f t="shared" si="100"/>
        <v>4Q18</v>
      </c>
      <c r="G1260" s="281">
        <v>43399</v>
      </c>
      <c r="H1260" s="280">
        <v>3.6429</v>
      </c>
    </row>
    <row r="1261" spans="2:8">
      <c r="B1261" s="280" t="str">
        <f t="shared" si="97"/>
        <v>4Q</v>
      </c>
      <c r="C1261" s="280">
        <f t="shared" si="101"/>
        <v>10</v>
      </c>
      <c r="D1261" s="280" t="str">
        <f t="shared" si="98"/>
        <v>18</v>
      </c>
      <c r="E1261">
        <f t="shared" si="99"/>
        <v>2018</v>
      </c>
      <c r="F1261" s="280" t="str">
        <f t="shared" si="100"/>
        <v>4Q18</v>
      </c>
      <c r="G1261" s="281">
        <v>43402</v>
      </c>
      <c r="H1261" s="280">
        <v>3.7187000000000001</v>
      </c>
    </row>
    <row r="1262" spans="2:8">
      <c r="B1262" s="280" t="str">
        <f t="shared" si="97"/>
        <v>4Q</v>
      </c>
      <c r="C1262" s="280">
        <f t="shared" si="101"/>
        <v>10</v>
      </c>
      <c r="D1262" s="280" t="str">
        <f t="shared" si="98"/>
        <v>18</v>
      </c>
      <c r="E1262">
        <f t="shared" si="99"/>
        <v>2018</v>
      </c>
      <c r="F1262" s="280" t="str">
        <f t="shared" si="100"/>
        <v>4Q18</v>
      </c>
      <c r="G1262" s="281">
        <v>43403</v>
      </c>
      <c r="H1262" s="280">
        <v>3.6974</v>
      </c>
    </row>
    <row r="1263" spans="2:8">
      <c r="B1263" s="280" t="str">
        <f t="shared" si="97"/>
        <v>4Q</v>
      </c>
      <c r="C1263" s="280">
        <f t="shared" si="101"/>
        <v>10</v>
      </c>
      <c r="D1263" s="280" t="str">
        <f t="shared" si="98"/>
        <v>18</v>
      </c>
      <c r="E1263">
        <f t="shared" si="99"/>
        <v>2018</v>
      </c>
      <c r="F1263" s="280" t="str">
        <f t="shared" si="100"/>
        <v>4Q18</v>
      </c>
      <c r="G1263" s="281">
        <v>43404</v>
      </c>
      <c r="H1263" s="280">
        <v>3.722</v>
      </c>
    </row>
    <row r="1264" spans="2:8">
      <c r="B1264" s="280" t="str">
        <f t="shared" si="97"/>
        <v>4Q</v>
      </c>
      <c r="C1264" s="280">
        <f t="shared" si="101"/>
        <v>11</v>
      </c>
      <c r="D1264" s="280" t="str">
        <f t="shared" si="98"/>
        <v>18</v>
      </c>
      <c r="E1264">
        <f t="shared" si="99"/>
        <v>2018</v>
      </c>
      <c r="F1264" s="280" t="str">
        <f t="shared" si="100"/>
        <v>4Q18</v>
      </c>
      <c r="G1264" s="281">
        <v>43405</v>
      </c>
      <c r="H1264" s="280">
        <v>3.7012</v>
      </c>
    </row>
    <row r="1265" spans="2:8">
      <c r="B1265" s="280" t="str">
        <f t="shared" si="97"/>
        <v>4Q</v>
      </c>
      <c r="C1265" s="280">
        <f t="shared" si="101"/>
        <v>11</v>
      </c>
      <c r="D1265" s="280" t="str">
        <f t="shared" si="98"/>
        <v>18</v>
      </c>
      <c r="E1265">
        <f t="shared" si="99"/>
        <v>2018</v>
      </c>
      <c r="F1265" s="280" t="str">
        <f t="shared" si="100"/>
        <v>4Q18</v>
      </c>
      <c r="G1265" s="281">
        <v>43406</v>
      </c>
      <c r="H1265" s="280">
        <v>3.6966999999999999</v>
      </c>
    </row>
    <row r="1266" spans="2:8">
      <c r="B1266" s="280" t="str">
        <f t="shared" si="97"/>
        <v>4Q</v>
      </c>
      <c r="C1266" s="280">
        <f t="shared" si="101"/>
        <v>11</v>
      </c>
      <c r="D1266" s="280" t="str">
        <f t="shared" si="98"/>
        <v>18</v>
      </c>
      <c r="E1266">
        <f t="shared" si="99"/>
        <v>2018</v>
      </c>
      <c r="F1266" s="280" t="str">
        <f t="shared" si="100"/>
        <v>4Q18</v>
      </c>
      <c r="G1266" s="281">
        <v>43409</v>
      </c>
      <c r="H1266" s="280">
        <v>3.7262</v>
      </c>
    </row>
    <row r="1267" spans="2:8">
      <c r="B1267" s="280" t="str">
        <f t="shared" si="97"/>
        <v>4Q</v>
      </c>
      <c r="C1267" s="280">
        <f t="shared" si="101"/>
        <v>11</v>
      </c>
      <c r="D1267" s="280" t="str">
        <f t="shared" si="98"/>
        <v>18</v>
      </c>
      <c r="E1267">
        <f t="shared" si="99"/>
        <v>2018</v>
      </c>
      <c r="F1267" s="280" t="str">
        <f t="shared" si="100"/>
        <v>4Q18</v>
      </c>
      <c r="G1267" s="281">
        <v>43410</v>
      </c>
      <c r="H1267" s="280">
        <v>3.7614999999999998</v>
      </c>
    </row>
    <row r="1268" spans="2:8">
      <c r="B1268" s="280" t="str">
        <f t="shared" si="97"/>
        <v>4Q</v>
      </c>
      <c r="C1268" s="280">
        <f t="shared" si="101"/>
        <v>11</v>
      </c>
      <c r="D1268" s="280" t="str">
        <f t="shared" si="98"/>
        <v>18</v>
      </c>
      <c r="E1268">
        <f t="shared" si="99"/>
        <v>2018</v>
      </c>
      <c r="F1268" s="280" t="str">
        <f t="shared" si="100"/>
        <v>4Q18</v>
      </c>
      <c r="G1268" s="281">
        <v>43411</v>
      </c>
      <c r="H1268" s="280">
        <v>3.7317999999999998</v>
      </c>
    </row>
    <row r="1269" spans="2:8">
      <c r="B1269" s="280" t="str">
        <f t="shared" si="97"/>
        <v>4Q</v>
      </c>
      <c r="C1269" s="280">
        <f t="shared" si="101"/>
        <v>11</v>
      </c>
      <c r="D1269" s="280" t="str">
        <f t="shared" si="98"/>
        <v>18</v>
      </c>
      <c r="E1269">
        <f t="shared" si="99"/>
        <v>2018</v>
      </c>
      <c r="F1269" s="280" t="str">
        <f t="shared" si="100"/>
        <v>4Q18</v>
      </c>
      <c r="G1269" s="281">
        <v>43412</v>
      </c>
      <c r="H1269" s="280">
        <v>3.7605</v>
      </c>
    </row>
    <row r="1270" spans="2:8">
      <c r="B1270" s="280" t="str">
        <f t="shared" si="97"/>
        <v>4Q</v>
      </c>
      <c r="C1270" s="280">
        <f t="shared" si="101"/>
        <v>11</v>
      </c>
      <c r="D1270" s="280" t="str">
        <f t="shared" si="98"/>
        <v>18</v>
      </c>
      <c r="E1270">
        <f t="shared" si="99"/>
        <v>2018</v>
      </c>
      <c r="F1270" s="280" t="str">
        <f t="shared" si="100"/>
        <v>4Q18</v>
      </c>
      <c r="G1270" s="281">
        <v>43413</v>
      </c>
      <c r="H1270" s="280">
        <v>3.7334999999999998</v>
      </c>
    </row>
    <row r="1271" spans="2:8">
      <c r="B1271" s="280" t="str">
        <f t="shared" si="97"/>
        <v>4Q</v>
      </c>
      <c r="C1271" s="280">
        <f t="shared" si="101"/>
        <v>11</v>
      </c>
      <c r="D1271" s="280" t="str">
        <f t="shared" si="98"/>
        <v>18</v>
      </c>
      <c r="E1271">
        <f t="shared" si="99"/>
        <v>2018</v>
      </c>
      <c r="F1271" s="280" t="str">
        <f t="shared" si="100"/>
        <v>4Q18</v>
      </c>
      <c r="G1271" s="281">
        <v>43416</v>
      </c>
      <c r="H1271" s="280">
        <v>3.7675000000000001</v>
      </c>
    </row>
    <row r="1272" spans="2:8">
      <c r="B1272" s="280" t="str">
        <f t="shared" si="97"/>
        <v>4Q</v>
      </c>
      <c r="C1272" s="280">
        <f t="shared" si="101"/>
        <v>11</v>
      </c>
      <c r="D1272" s="280" t="str">
        <f t="shared" si="98"/>
        <v>18</v>
      </c>
      <c r="E1272">
        <f t="shared" si="99"/>
        <v>2018</v>
      </c>
      <c r="F1272" s="280" t="str">
        <f t="shared" si="100"/>
        <v>4Q18</v>
      </c>
      <c r="G1272" s="281">
        <v>43417</v>
      </c>
      <c r="H1272" s="280">
        <v>3.8031999999999999</v>
      </c>
    </row>
    <row r="1273" spans="2:8">
      <c r="B1273" s="280" t="str">
        <f t="shared" si="97"/>
        <v>4Q</v>
      </c>
      <c r="C1273" s="280">
        <f t="shared" si="101"/>
        <v>11</v>
      </c>
      <c r="D1273" s="280" t="str">
        <f t="shared" si="98"/>
        <v>18</v>
      </c>
      <c r="E1273">
        <f t="shared" si="99"/>
        <v>2018</v>
      </c>
      <c r="F1273" s="280" t="str">
        <f t="shared" si="100"/>
        <v>4Q18</v>
      </c>
      <c r="G1273" s="281">
        <v>43418</v>
      </c>
      <c r="H1273" s="280">
        <v>3.7841</v>
      </c>
    </row>
    <row r="1274" spans="2:8">
      <c r="B1274" s="280" t="str">
        <f t="shared" si="97"/>
        <v>4Q</v>
      </c>
      <c r="C1274" s="280">
        <f t="shared" si="101"/>
        <v>11</v>
      </c>
      <c r="D1274" s="280" t="str">
        <f t="shared" si="98"/>
        <v>18</v>
      </c>
      <c r="E1274">
        <f t="shared" si="99"/>
        <v>2018</v>
      </c>
      <c r="F1274" s="280" t="str">
        <f t="shared" si="100"/>
        <v>4Q18</v>
      </c>
      <c r="G1274" s="281">
        <v>43419</v>
      </c>
      <c r="H1274" s="280">
        <v>3.7843</v>
      </c>
    </row>
    <row r="1275" spans="2:8">
      <c r="B1275" s="280" t="str">
        <f t="shared" si="97"/>
        <v>4Q</v>
      </c>
      <c r="C1275" s="280">
        <f t="shared" si="101"/>
        <v>11</v>
      </c>
      <c r="D1275" s="280" t="str">
        <f t="shared" si="98"/>
        <v>18</v>
      </c>
      <c r="E1275">
        <f t="shared" si="99"/>
        <v>2018</v>
      </c>
      <c r="F1275" s="280" t="str">
        <f t="shared" si="100"/>
        <v>4Q18</v>
      </c>
      <c r="G1275" s="281">
        <v>43420</v>
      </c>
      <c r="H1275" s="280">
        <v>3.7435</v>
      </c>
    </row>
    <row r="1276" spans="2:8">
      <c r="B1276" s="280" t="str">
        <f t="shared" si="97"/>
        <v>4Q</v>
      </c>
      <c r="C1276" s="280">
        <f t="shared" si="101"/>
        <v>11</v>
      </c>
      <c r="D1276" s="280" t="str">
        <f t="shared" si="98"/>
        <v>18</v>
      </c>
      <c r="E1276">
        <f t="shared" si="99"/>
        <v>2018</v>
      </c>
      <c r="F1276" s="280" t="str">
        <f t="shared" si="100"/>
        <v>4Q18</v>
      </c>
      <c r="G1276" s="281">
        <v>43423</v>
      </c>
      <c r="H1276" s="280">
        <v>3.7570000000000001</v>
      </c>
    </row>
    <row r="1277" spans="2:8">
      <c r="B1277" s="280" t="str">
        <f t="shared" si="97"/>
        <v>4Q</v>
      </c>
      <c r="C1277" s="280">
        <f t="shared" si="101"/>
        <v>11</v>
      </c>
      <c r="D1277" s="280" t="str">
        <f t="shared" si="98"/>
        <v>18</v>
      </c>
      <c r="E1277">
        <f t="shared" si="99"/>
        <v>2018</v>
      </c>
      <c r="F1277" s="280" t="str">
        <f t="shared" si="100"/>
        <v>4Q18</v>
      </c>
      <c r="G1277" s="281">
        <v>43424</v>
      </c>
      <c r="H1277" s="280">
        <v>3.7572000000000001</v>
      </c>
    </row>
    <row r="1278" spans="2:8">
      <c r="B1278" s="280" t="str">
        <f t="shared" si="97"/>
        <v>4Q</v>
      </c>
      <c r="C1278" s="280">
        <f t="shared" si="101"/>
        <v>11</v>
      </c>
      <c r="D1278" s="280" t="str">
        <f t="shared" si="98"/>
        <v>18</v>
      </c>
      <c r="E1278">
        <f t="shared" si="99"/>
        <v>2018</v>
      </c>
      <c r="F1278" s="280" t="str">
        <f t="shared" si="100"/>
        <v>4Q18</v>
      </c>
      <c r="G1278" s="281">
        <v>43425</v>
      </c>
      <c r="H1278" s="280">
        <v>3.7976000000000001</v>
      </c>
    </row>
    <row r="1279" spans="2:8">
      <c r="B1279" s="280" t="str">
        <f t="shared" si="97"/>
        <v>4Q</v>
      </c>
      <c r="C1279" s="280">
        <f t="shared" si="101"/>
        <v>11</v>
      </c>
      <c r="D1279" s="280" t="str">
        <f t="shared" si="98"/>
        <v>18</v>
      </c>
      <c r="E1279">
        <f t="shared" si="99"/>
        <v>2018</v>
      </c>
      <c r="F1279" s="280" t="str">
        <f t="shared" si="100"/>
        <v>4Q18</v>
      </c>
      <c r="G1279" s="281">
        <v>43426</v>
      </c>
      <c r="H1279" s="280">
        <v>3.8045</v>
      </c>
    </row>
    <row r="1280" spans="2:8">
      <c r="B1280" s="280" t="str">
        <f t="shared" si="97"/>
        <v>4Q</v>
      </c>
      <c r="C1280" s="280">
        <f t="shared" si="101"/>
        <v>11</v>
      </c>
      <c r="D1280" s="280" t="str">
        <f t="shared" si="98"/>
        <v>18</v>
      </c>
      <c r="E1280">
        <f t="shared" si="99"/>
        <v>2018</v>
      </c>
      <c r="F1280" s="280" t="str">
        <f t="shared" si="100"/>
        <v>4Q18</v>
      </c>
      <c r="G1280" s="281">
        <v>43427</v>
      </c>
      <c r="H1280" s="280">
        <v>3.8281999999999998</v>
      </c>
    </row>
    <row r="1281" spans="2:8">
      <c r="B1281" s="280" t="str">
        <f t="shared" si="97"/>
        <v>4Q</v>
      </c>
      <c r="C1281" s="280">
        <f t="shared" si="101"/>
        <v>11</v>
      </c>
      <c r="D1281" s="280" t="str">
        <f t="shared" si="98"/>
        <v>18</v>
      </c>
      <c r="E1281">
        <f t="shared" si="99"/>
        <v>2018</v>
      </c>
      <c r="F1281" s="280" t="str">
        <f t="shared" si="100"/>
        <v>4Q18</v>
      </c>
      <c r="G1281" s="281">
        <v>43430</v>
      </c>
      <c r="H1281" s="280">
        <v>3.9409999999999998</v>
      </c>
    </row>
    <row r="1282" spans="2:8">
      <c r="B1282" s="280" t="str">
        <f t="shared" si="97"/>
        <v>4Q</v>
      </c>
      <c r="C1282" s="280">
        <f t="shared" si="101"/>
        <v>11</v>
      </c>
      <c r="D1282" s="280" t="str">
        <f t="shared" si="98"/>
        <v>18</v>
      </c>
      <c r="E1282">
        <f t="shared" si="99"/>
        <v>2018</v>
      </c>
      <c r="F1282" s="280" t="str">
        <f t="shared" si="100"/>
        <v>4Q18</v>
      </c>
      <c r="G1282" s="281">
        <v>43431</v>
      </c>
      <c r="H1282" s="280">
        <v>3.8752</v>
      </c>
    </row>
    <row r="1283" spans="2:8">
      <c r="B1283" s="280" t="str">
        <f t="shared" ref="B1283:B1346" si="102">VLOOKUP(C1283,$N$3:$O$14,2,0)</f>
        <v>4Q</v>
      </c>
      <c r="C1283" s="280">
        <f t="shared" si="101"/>
        <v>11</v>
      </c>
      <c r="D1283" s="280" t="str">
        <f t="shared" ref="D1283:D1346" si="103">RIGHT(E1283,2)</f>
        <v>18</v>
      </c>
      <c r="E1283">
        <f t="shared" ref="E1283:E1346" si="104">YEAR(G1283)</f>
        <v>2018</v>
      </c>
      <c r="F1283" s="280" t="str">
        <f t="shared" ref="F1283:F1346" si="105">+B1283&amp;D1283</f>
        <v>4Q18</v>
      </c>
      <c r="G1283" s="281">
        <v>43432</v>
      </c>
      <c r="H1283" s="280">
        <v>3.851</v>
      </c>
    </row>
    <row r="1284" spans="2:8">
      <c r="B1284" s="280" t="str">
        <f t="shared" si="102"/>
        <v>4Q</v>
      </c>
      <c r="C1284" s="280">
        <f t="shared" ref="C1284:C1347" si="106">MONTH(G1284)</f>
        <v>11</v>
      </c>
      <c r="D1284" s="280" t="str">
        <f t="shared" si="103"/>
        <v>18</v>
      </c>
      <c r="E1284">
        <f t="shared" si="104"/>
        <v>2018</v>
      </c>
      <c r="F1284" s="280" t="str">
        <f t="shared" si="105"/>
        <v>4Q18</v>
      </c>
      <c r="G1284" s="281">
        <v>43433</v>
      </c>
      <c r="H1284" s="280">
        <v>3.8527999999999998</v>
      </c>
    </row>
    <row r="1285" spans="2:8">
      <c r="B1285" s="280" t="str">
        <f t="shared" si="102"/>
        <v>4Q</v>
      </c>
      <c r="C1285" s="280">
        <f t="shared" si="106"/>
        <v>11</v>
      </c>
      <c r="D1285" s="280" t="str">
        <f t="shared" si="103"/>
        <v>18</v>
      </c>
      <c r="E1285">
        <f t="shared" si="104"/>
        <v>2018</v>
      </c>
      <c r="F1285" s="280" t="str">
        <f t="shared" si="105"/>
        <v>4Q18</v>
      </c>
      <c r="G1285" s="281">
        <v>43434</v>
      </c>
      <c r="H1285" s="280">
        <v>3.8668999999999998</v>
      </c>
    </row>
    <row r="1286" spans="2:8">
      <c r="B1286" s="280" t="str">
        <f t="shared" si="102"/>
        <v>4Q</v>
      </c>
      <c r="C1286" s="280">
        <f t="shared" si="106"/>
        <v>12</v>
      </c>
      <c r="D1286" s="280" t="str">
        <f t="shared" si="103"/>
        <v>18</v>
      </c>
      <c r="E1286">
        <f t="shared" si="104"/>
        <v>2018</v>
      </c>
      <c r="F1286" s="280" t="str">
        <f t="shared" si="105"/>
        <v>4Q18</v>
      </c>
      <c r="G1286" s="281">
        <v>43437</v>
      </c>
      <c r="H1286" s="280">
        <v>3.8422999999999998</v>
      </c>
    </row>
    <row r="1287" spans="2:8">
      <c r="B1287" s="280" t="str">
        <f t="shared" si="102"/>
        <v>4Q</v>
      </c>
      <c r="C1287" s="280">
        <f t="shared" si="106"/>
        <v>12</v>
      </c>
      <c r="D1287" s="280" t="str">
        <f t="shared" si="103"/>
        <v>18</v>
      </c>
      <c r="E1287">
        <f t="shared" si="104"/>
        <v>2018</v>
      </c>
      <c r="F1287" s="280" t="str">
        <f t="shared" si="105"/>
        <v>4Q18</v>
      </c>
      <c r="G1287" s="281">
        <v>43438</v>
      </c>
      <c r="H1287" s="280">
        <v>3.8525</v>
      </c>
    </row>
    <row r="1288" spans="2:8">
      <c r="B1288" s="280" t="str">
        <f t="shared" si="102"/>
        <v>4Q</v>
      </c>
      <c r="C1288" s="280">
        <f t="shared" si="106"/>
        <v>12</v>
      </c>
      <c r="D1288" s="280" t="str">
        <f t="shared" si="103"/>
        <v>18</v>
      </c>
      <c r="E1288">
        <f t="shared" si="104"/>
        <v>2018</v>
      </c>
      <c r="F1288" s="280" t="str">
        <f t="shared" si="105"/>
        <v>4Q18</v>
      </c>
      <c r="G1288" s="281">
        <v>43439</v>
      </c>
      <c r="H1288" s="280">
        <v>3.8685999999999998</v>
      </c>
    </row>
    <row r="1289" spans="2:8">
      <c r="B1289" s="280" t="str">
        <f t="shared" si="102"/>
        <v>4Q</v>
      </c>
      <c r="C1289" s="280">
        <f t="shared" si="106"/>
        <v>12</v>
      </c>
      <c r="D1289" s="280" t="str">
        <f t="shared" si="103"/>
        <v>18</v>
      </c>
      <c r="E1289">
        <f t="shared" si="104"/>
        <v>2018</v>
      </c>
      <c r="F1289" s="280" t="str">
        <f t="shared" si="105"/>
        <v>4Q18</v>
      </c>
      <c r="G1289" s="281">
        <v>43440</v>
      </c>
      <c r="H1289" s="280">
        <v>3.8793000000000002</v>
      </c>
    </row>
    <row r="1290" spans="2:8">
      <c r="B1290" s="280" t="str">
        <f t="shared" si="102"/>
        <v>4Q</v>
      </c>
      <c r="C1290" s="280">
        <f t="shared" si="106"/>
        <v>12</v>
      </c>
      <c r="D1290" s="280" t="str">
        <f t="shared" si="103"/>
        <v>18</v>
      </c>
      <c r="E1290">
        <f t="shared" si="104"/>
        <v>2018</v>
      </c>
      <c r="F1290" s="280" t="str">
        <f t="shared" si="105"/>
        <v>4Q18</v>
      </c>
      <c r="G1290" s="281">
        <v>43441</v>
      </c>
      <c r="H1290" s="280">
        <v>3.9075000000000002</v>
      </c>
    </row>
    <row r="1291" spans="2:8">
      <c r="B1291" s="280" t="str">
        <f t="shared" si="102"/>
        <v>4Q</v>
      </c>
      <c r="C1291" s="280">
        <f t="shared" si="106"/>
        <v>12</v>
      </c>
      <c r="D1291" s="280" t="str">
        <f t="shared" si="103"/>
        <v>18</v>
      </c>
      <c r="E1291">
        <f t="shared" si="104"/>
        <v>2018</v>
      </c>
      <c r="F1291" s="280" t="str">
        <f t="shared" si="105"/>
        <v>4Q18</v>
      </c>
      <c r="G1291" s="281">
        <v>43444</v>
      </c>
      <c r="H1291" s="280">
        <v>3.9180999999999999</v>
      </c>
    </row>
    <row r="1292" spans="2:8">
      <c r="B1292" s="280" t="str">
        <f t="shared" si="102"/>
        <v>4Q</v>
      </c>
      <c r="C1292" s="280">
        <f t="shared" si="106"/>
        <v>12</v>
      </c>
      <c r="D1292" s="280" t="str">
        <f t="shared" si="103"/>
        <v>18</v>
      </c>
      <c r="E1292">
        <f t="shared" si="104"/>
        <v>2018</v>
      </c>
      <c r="F1292" s="280" t="str">
        <f t="shared" si="105"/>
        <v>4Q18</v>
      </c>
      <c r="G1292" s="281">
        <v>43445</v>
      </c>
      <c r="H1292" s="280">
        <v>3.9039999999999999</v>
      </c>
    </row>
    <row r="1293" spans="2:8">
      <c r="B1293" s="280" t="str">
        <f t="shared" si="102"/>
        <v>4Q</v>
      </c>
      <c r="C1293" s="280">
        <f t="shared" si="106"/>
        <v>12</v>
      </c>
      <c r="D1293" s="280" t="str">
        <f t="shared" si="103"/>
        <v>18</v>
      </c>
      <c r="E1293">
        <f t="shared" si="104"/>
        <v>2018</v>
      </c>
      <c r="F1293" s="280" t="str">
        <f t="shared" si="105"/>
        <v>4Q18</v>
      </c>
      <c r="G1293" s="281">
        <v>43446</v>
      </c>
      <c r="H1293" s="280">
        <v>3.8555000000000001</v>
      </c>
    </row>
    <row r="1294" spans="2:8">
      <c r="B1294" s="280" t="str">
        <f t="shared" si="102"/>
        <v>4Q</v>
      </c>
      <c r="C1294" s="280">
        <f t="shared" si="106"/>
        <v>12</v>
      </c>
      <c r="D1294" s="280" t="str">
        <f t="shared" si="103"/>
        <v>18</v>
      </c>
      <c r="E1294">
        <f t="shared" si="104"/>
        <v>2018</v>
      </c>
      <c r="F1294" s="280" t="str">
        <f t="shared" si="105"/>
        <v>4Q18</v>
      </c>
      <c r="G1294" s="281">
        <v>43447</v>
      </c>
      <c r="H1294" s="280">
        <v>3.8910999999999998</v>
      </c>
    </row>
    <row r="1295" spans="2:8">
      <c r="B1295" s="280" t="str">
        <f t="shared" si="102"/>
        <v>4Q</v>
      </c>
      <c r="C1295" s="280">
        <f t="shared" si="106"/>
        <v>12</v>
      </c>
      <c r="D1295" s="280" t="str">
        <f t="shared" si="103"/>
        <v>18</v>
      </c>
      <c r="E1295">
        <f t="shared" si="104"/>
        <v>2018</v>
      </c>
      <c r="F1295" s="280" t="str">
        <f t="shared" si="105"/>
        <v>4Q18</v>
      </c>
      <c r="G1295" s="281">
        <v>43448</v>
      </c>
      <c r="H1295" s="280">
        <v>3.9171</v>
      </c>
    </row>
    <row r="1296" spans="2:8">
      <c r="B1296" s="280" t="str">
        <f t="shared" si="102"/>
        <v>4Q</v>
      </c>
      <c r="C1296" s="280">
        <f t="shared" si="106"/>
        <v>12</v>
      </c>
      <c r="D1296" s="280" t="str">
        <f t="shared" si="103"/>
        <v>18</v>
      </c>
      <c r="E1296">
        <f t="shared" si="104"/>
        <v>2018</v>
      </c>
      <c r="F1296" s="280" t="str">
        <f t="shared" si="105"/>
        <v>4Q18</v>
      </c>
      <c r="G1296" s="281">
        <v>43451</v>
      </c>
      <c r="H1296" s="280">
        <v>3.8995000000000002</v>
      </c>
    </row>
    <row r="1297" spans="2:8">
      <c r="B1297" s="280" t="str">
        <f t="shared" si="102"/>
        <v>4Q</v>
      </c>
      <c r="C1297" s="280">
        <f t="shared" si="106"/>
        <v>12</v>
      </c>
      <c r="D1297" s="280" t="str">
        <f t="shared" si="103"/>
        <v>18</v>
      </c>
      <c r="E1297">
        <f t="shared" si="104"/>
        <v>2018</v>
      </c>
      <c r="F1297" s="280" t="str">
        <f t="shared" si="105"/>
        <v>4Q18</v>
      </c>
      <c r="G1297" s="281">
        <v>43452</v>
      </c>
      <c r="H1297" s="280">
        <v>3.9123999999999999</v>
      </c>
    </row>
    <row r="1298" spans="2:8">
      <c r="B1298" s="280" t="str">
        <f t="shared" si="102"/>
        <v>4Q</v>
      </c>
      <c r="C1298" s="280">
        <f t="shared" si="106"/>
        <v>12</v>
      </c>
      <c r="D1298" s="280" t="str">
        <f t="shared" si="103"/>
        <v>18</v>
      </c>
      <c r="E1298">
        <f t="shared" si="104"/>
        <v>2018</v>
      </c>
      <c r="F1298" s="280" t="str">
        <f t="shared" si="105"/>
        <v>4Q18</v>
      </c>
      <c r="G1298" s="281">
        <v>43453</v>
      </c>
      <c r="H1298" s="280">
        <v>3.8976999999999999</v>
      </c>
    </row>
    <row r="1299" spans="2:8">
      <c r="B1299" s="280" t="str">
        <f t="shared" si="102"/>
        <v>4Q</v>
      </c>
      <c r="C1299" s="280">
        <f t="shared" si="106"/>
        <v>12</v>
      </c>
      <c r="D1299" s="280" t="str">
        <f t="shared" si="103"/>
        <v>18</v>
      </c>
      <c r="E1299">
        <f t="shared" si="104"/>
        <v>2018</v>
      </c>
      <c r="F1299" s="280" t="str">
        <f t="shared" si="105"/>
        <v>4Q18</v>
      </c>
      <c r="G1299" s="281">
        <v>43454</v>
      </c>
      <c r="H1299" s="280">
        <v>3.8422000000000001</v>
      </c>
    </row>
    <row r="1300" spans="2:8">
      <c r="B1300" s="280" t="str">
        <f t="shared" si="102"/>
        <v>4Q</v>
      </c>
      <c r="C1300" s="280">
        <f t="shared" si="106"/>
        <v>12</v>
      </c>
      <c r="D1300" s="280" t="str">
        <f t="shared" si="103"/>
        <v>18</v>
      </c>
      <c r="E1300">
        <f t="shared" si="104"/>
        <v>2018</v>
      </c>
      <c r="F1300" s="280" t="str">
        <f t="shared" si="105"/>
        <v>4Q18</v>
      </c>
      <c r="G1300" s="281">
        <v>43455</v>
      </c>
      <c r="H1300" s="280">
        <v>3.9039999999999999</v>
      </c>
    </row>
    <row r="1301" spans="2:8">
      <c r="B1301" s="280" t="str">
        <f t="shared" si="102"/>
        <v>4Q</v>
      </c>
      <c r="C1301" s="280">
        <f t="shared" si="106"/>
        <v>12</v>
      </c>
      <c r="D1301" s="280" t="str">
        <f t="shared" si="103"/>
        <v>18</v>
      </c>
      <c r="E1301">
        <f t="shared" si="104"/>
        <v>2018</v>
      </c>
      <c r="F1301" s="280" t="str">
        <f t="shared" si="105"/>
        <v>4Q18</v>
      </c>
      <c r="G1301" s="281">
        <v>43458</v>
      </c>
      <c r="H1301" s="280">
        <v>3.9039999999999999</v>
      </c>
    </row>
    <row r="1302" spans="2:8">
      <c r="B1302" s="280" t="str">
        <f t="shared" si="102"/>
        <v>4Q</v>
      </c>
      <c r="C1302" s="280">
        <f t="shared" si="106"/>
        <v>12</v>
      </c>
      <c r="D1302" s="280" t="str">
        <f t="shared" si="103"/>
        <v>18</v>
      </c>
      <c r="E1302">
        <f t="shared" si="104"/>
        <v>2018</v>
      </c>
      <c r="F1302" s="280" t="str">
        <f t="shared" si="105"/>
        <v>4Q18</v>
      </c>
      <c r="G1302" s="281">
        <v>43459</v>
      </c>
      <c r="H1302" s="280">
        <v>3.9039999999999999</v>
      </c>
    </row>
    <row r="1303" spans="2:8">
      <c r="B1303" s="280" t="str">
        <f t="shared" si="102"/>
        <v>4Q</v>
      </c>
      <c r="C1303" s="280">
        <f t="shared" si="106"/>
        <v>12</v>
      </c>
      <c r="D1303" s="280" t="str">
        <f t="shared" si="103"/>
        <v>18</v>
      </c>
      <c r="E1303">
        <f t="shared" si="104"/>
        <v>2018</v>
      </c>
      <c r="F1303" s="280" t="str">
        <f t="shared" si="105"/>
        <v>4Q18</v>
      </c>
      <c r="G1303" s="281">
        <v>43460</v>
      </c>
      <c r="H1303" s="280">
        <v>3.9220000000000002</v>
      </c>
    </row>
    <row r="1304" spans="2:8">
      <c r="B1304" s="280" t="str">
        <f t="shared" si="102"/>
        <v>4Q</v>
      </c>
      <c r="C1304" s="280">
        <f t="shared" si="106"/>
        <v>12</v>
      </c>
      <c r="D1304" s="280" t="str">
        <f t="shared" si="103"/>
        <v>18</v>
      </c>
      <c r="E1304">
        <f t="shared" si="104"/>
        <v>2018</v>
      </c>
      <c r="F1304" s="280" t="str">
        <f t="shared" si="105"/>
        <v>4Q18</v>
      </c>
      <c r="G1304" s="281">
        <v>43461</v>
      </c>
      <c r="H1304" s="280">
        <v>3.8734999999999999</v>
      </c>
    </row>
    <row r="1305" spans="2:8">
      <c r="B1305" s="280" t="str">
        <f t="shared" si="102"/>
        <v>4Q</v>
      </c>
      <c r="C1305" s="280">
        <f t="shared" si="106"/>
        <v>12</v>
      </c>
      <c r="D1305" s="280" t="str">
        <f t="shared" si="103"/>
        <v>18</v>
      </c>
      <c r="E1305">
        <f t="shared" si="104"/>
        <v>2018</v>
      </c>
      <c r="F1305" s="280" t="str">
        <f t="shared" si="105"/>
        <v>4Q18</v>
      </c>
      <c r="G1305" s="281">
        <v>43462</v>
      </c>
      <c r="H1305" s="280">
        <v>3.8812000000000002</v>
      </c>
    </row>
    <row r="1306" spans="2:8">
      <c r="B1306" s="280" t="str">
        <f t="shared" si="102"/>
        <v>4Q</v>
      </c>
      <c r="C1306" s="280">
        <f t="shared" si="106"/>
        <v>12</v>
      </c>
      <c r="D1306" s="280" t="str">
        <f t="shared" si="103"/>
        <v>18</v>
      </c>
      <c r="E1306">
        <f t="shared" si="104"/>
        <v>2018</v>
      </c>
      <c r="F1306" s="280" t="str">
        <f t="shared" si="105"/>
        <v>4Q18</v>
      </c>
      <c r="G1306" s="281">
        <v>43465</v>
      </c>
      <c r="H1306" s="280">
        <v>3.8812000000000002</v>
      </c>
    </row>
    <row r="1307" spans="2:8">
      <c r="B1307" s="280" t="str">
        <f t="shared" si="102"/>
        <v>1Q</v>
      </c>
      <c r="C1307" s="280">
        <f t="shared" si="106"/>
        <v>1</v>
      </c>
      <c r="D1307" s="280" t="str">
        <f t="shared" si="103"/>
        <v>19</v>
      </c>
      <c r="E1307">
        <f t="shared" si="104"/>
        <v>2019</v>
      </c>
      <c r="F1307" s="280" t="str">
        <f t="shared" si="105"/>
        <v>1Q19</v>
      </c>
      <c r="G1307" s="281">
        <v>43466</v>
      </c>
      <c r="H1307" s="280">
        <v>3.8812000000000002</v>
      </c>
    </row>
    <row r="1308" spans="2:8">
      <c r="B1308" s="280" t="str">
        <f t="shared" si="102"/>
        <v>1Q</v>
      </c>
      <c r="C1308" s="280">
        <f t="shared" si="106"/>
        <v>1</v>
      </c>
      <c r="D1308" s="280" t="str">
        <f t="shared" si="103"/>
        <v>19</v>
      </c>
      <c r="E1308">
        <f t="shared" si="104"/>
        <v>2019</v>
      </c>
      <c r="F1308" s="280" t="str">
        <f t="shared" si="105"/>
        <v>1Q19</v>
      </c>
      <c r="G1308" s="281">
        <v>43467</v>
      </c>
      <c r="H1308" s="280">
        <v>3.79</v>
      </c>
    </row>
    <row r="1309" spans="2:8">
      <c r="B1309" s="280" t="str">
        <f t="shared" si="102"/>
        <v>1Q</v>
      </c>
      <c r="C1309" s="280">
        <f t="shared" si="106"/>
        <v>1</v>
      </c>
      <c r="D1309" s="280" t="str">
        <f t="shared" si="103"/>
        <v>19</v>
      </c>
      <c r="E1309">
        <f t="shared" si="104"/>
        <v>2019</v>
      </c>
      <c r="F1309" s="280" t="str">
        <f t="shared" si="105"/>
        <v>1Q19</v>
      </c>
      <c r="G1309" s="281">
        <v>43468</v>
      </c>
      <c r="H1309" s="280">
        <v>3.7565</v>
      </c>
    </row>
    <row r="1310" spans="2:8">
      <c r="B1310" s="280" t="str">
        <f t="shared" si="102"/>
        <v>1Q</v>
      </c>
      <c r="C1310" s="280">
        <f t="shared" si="106"/>
        <v>1</v>
      </c>
      <c r="D1310" s="280" t="str">
        <f t="shared" si="103"/>
        <v>19</v>
      </c>
      <c r="E1310">
        <f t="shared" si="104"/>
        <v>2019</v>
      </c>
      <c r="F1310" s="280" t="str">
        <f t="shared" si="105"/>
        <v>1Q19</v>
      </c>
      <c r="G1310" s="281">
        <v>43469</v>
      </c>
      <c r="H1310" s="280">
        <v>3.7155</v>
      </c>
    </row>
    <row r="1311" spans="2:8">
      <c r="B1311" s="280" t="str">
        <f t="shared" si="102"/>
        <v>1Q</v>
      </c>
      <c r="C1311" s="280">
        <f t="shared" si="106"/>
        <v>1</v>
      </c>
      <c r="D1311" s="280" t="str">
        <f t="shared" si="103"/>
        <v>19</v>
      </c>
      <c r="E1311">
        <f t="shared" si="104"/>
        <v>2019</v>
      </c>
      <c r="F1311" s="280" t="str">
        <f t="shared" si="105"/>
        <v>1Q19</v>
      </c>
      <c r="G1311" s="281">
        <v>43472</v>
      </c>
      <c r="H1311" s="280">
        <v>3.7355999999999998</v>
      </c>
    </row>
    <row r="1312" spans="2:8">
      <c r="B1312" s="280" t="str">
        <f t="shared" si="102"/>
        <v>1Q</v>
      </c>
      <c r="C1312" s="280">
        <f t="shared" si="106"/>
        <v>1</v>
      </c>
      <c r="D1312" s="280" t="str">
        <f t="shared" si="103"/>
        <v>19</v>
      </c>
      <c r="E1312">
        <f t="shared" si="104"/>
        <v>2019</v>
      </c>
      <c r="F1312" s="280" t="str">
        <f t="shared" si="105"/>
        <v>1Q19</v>
      </c>
      <c r="G1312" s="281">
        <v>43473</v>
      </c>
      <c r="H1312" s="280">
        <v>3.7132999999999998</v>
      </c>
    </row>
    <row r="1313" spans="2:8">
      <c r="B1313" s="280" t="str">
        <f t="shared" si="102"/>
        <v>1Q</v>
      </c>
      <c r="C1313" s="280">
        <f t="shared" si="106"/>
        <v>1</v>
      </c>
      <c r="D1313" s="280" t="str">
        <f t="shared" si="103"/>
        <v>19</v>
      </c>
      <c r="E1313">
        <f t="shared" si="104"/>
        <v>2019</v>
      </c>
      <c r="F1313" s="280" t="str">
        <f t="shared" si="105"/>
        <v>1Q19</v>
      </c>
      <c r="G1313" s="281">
        <v>43474</v>
      </c>
      <c r="H1313" s="280">
        <v>3.6806999999999999</v>
      </c>
    </row>
    <row r="1314" spans="2:8">
      <c r="B1314" s="280" t="str">
        <f t="shared" si="102"/>
        <v>1Q</v>
      </c>
      <c r="C1314" s="280">
        <f t="shared" si="106"/>
        <v>1</v>
      </c>
      <c r="D1314" s="280" t="str">
        <f t="shared" si="103"/>
        <v>19</v>
      </c>
      <c r="E1314">
        <f t="shared" si="104"/>
        <v>2019</v>
      </c>
      <c r="F1314" s="280" t="str">
        <f t="shared" si="105"/>
        <v>1Q19</v>
      </c>
      <c r="G1314" s="281">
        <v>43475</v>
      </c>
      <c r="H1314" s="280">
        <v>3.7105000000000001</v>
      </c>
    </row>
    <row r="1315" spans="2:8">
      <c r="B1315" s="280" t="str">
        <f t="shared" si="102"/>
        <v>1Q</v>
      </c>
      <c r="C1315" s="280">
        <f t="shared" si="106"/>
        <v>1</v>
      </c>
      <c r="D1315" s="280" t="str">
        <f t="shared" si="103"/>
        <v>19</v>
      </c>
      <c r="E1315">
        <f t="shared" si="104"/>
        <v>2019</v>
      </c>
      <c r="F1315" s="280" t="str">
        <f t="shared" si="105"/>
        <v>1Q19</v>
      </c>
      <c r="G1315" s="281">
        <v>43476</v>
      </c>
      <c r="H1315" s="280">
        <v>3.7113</v>
      </c>
    </row>
    <row r="1316" spans="2:8">
      <c r="B1316" s="280" t="str">
        <f t="shared" si="102"/>
        <v>1Q</v>
      </c>
      <c r="C1316" s="280">
        <f t="shared" si="106"/>
        <v>1</v>
      </c>
      <c r="D1316" s="280" t="str">
        <f t="shared" si="103"/>
        <v>19</v>
      </c>
      <c r="E1316">
        <f t="shared" si="104"/>
        <v>2019</v>
      </c>
      <c r="F1316" s="280" t="str">
        <f t="shared" si="105"/>
        <v>1Q19</v>
      </c>
      <c r="G1316" s="281">
        <v>43479</v>
      </c>
      <c r="H1316" s="280">
        <v>3.6989999999999998</v>
      </c>
    </row>
    <row r="1317" spans="2:8">
      <c r="B1317" s="280" t="str">
        <f t="shared" si="102"/>
        <v>1Q</v>
      </c>
      <c r="C1317" s="280">
        <f t="shared" si="106"/>
        <v>1</v>
      </c>
      <c r="D1317" s="280" t="str">
        <f t="shared" si="103"/>
        <v>19</v>
      </c>
      <c r="E1317">
        <f t="shared" si="104"/>
        <v>2019</v>
      </c>
      <c r="F1317" s="280" t="str">
        <f t="shared" si="105"/>
        <v>1Q19</v>
      </c>
      <c r="G1317" s="281">
        <v>43480</v>
      </c>
      <c r="H1317" s="280">
        <v>3.7172000000000001</v>
      </c>
    </row>
    <row r="1318" spans="2:8">
      <c r="B1318" s="280" t="str">
        <f t="shared" si="102"/>
        <v>1Q</v>
      </c>
      <c r="C1318" s="280">
        <f t="shared" si="106"/>
        <v>1</v>
      </c>
      <c r="D1318" s="280" t="str">
        <f t="shared" si="103"/>
        <v>19</v>
      </c>
      <c r="E1318">
        <f t="shared" si="104"/>
        <v>2019</v>
      </c>
      <c r="F1318" s="280" t="str">
        <f t="shared" si="105"/>
        <v>1Q19</v>
      </c>
      <c r="G1318" s="281">
        <v>43481</v>
      </c>
      <c r="H1318" s="280">
        <v>3.7366000000000001</v>
      </c>
    </row>
    <row r="1319" spans="2:8">
      <c r="B1319" s="280" t="str">
        <f t="shared" si="102"/>
        <v>1Q</v>
      </c>
      <c r="C1319" s="280">
        <f t="shared" si="106"/>
        <v>1</v>
      </c>
      <c r="D1319" s="280" t="str">
        <f t="shared" si="103"/>
        <v>19</v>
      </c>
      <c r="E1319">
        <f t="shared" si="104"/>
        <v>2019</v>
      </c>
      <c r="F1319" s="280" t="str">
        <f t="shared" si="105"/>
        <v>1Q19</v>
      </c>
      <c r="G1319" s="281">
        <v>43482</v>
      </c>
      <c r="H1319" s="280">
        <v>3.7504</v>
      </c>
    </row>
    <row r="1320" spans="2:8">
      <c r="B1320" s="280" t="str">
        <f t="shared" si="102"/>
        <v>1Q</v>
      </c>
      <c r="C1320" s="280">
        <f t="shared" si="106"/>
        <v>1</v>
      </c>
      <c r="D1320" s="280" t="str">
        <f t="shared" si="103"/>
        <v>19</v>
      </c>
      <c r="E1320">
        <f t="shared" si="104"/>
        <v>2019</v>
      </c>
      <c r="F1320" s="280" t="str">
        <f t="shared" si="105"/>
        <v>1Q19</v>
      </c>
      <c r="G1320" s="281">
        <v>43483</v>
      </c>
      <c r="H1320" s="280">
        <v>3.7517</v>
      </c>
    </row>
    <row r="1321" spans="2:8">
      <c r="B1321" s="280" t="str">
        <f t="shared" si="102"/>
        <v>1Q</v>
      </c>
      <c r="C1321" s="280">
        <f t="shared" si="106"/>
        <v>1</v>
      </c>
      <c r="D1321" s="280" t="str">
        <f t="shared" si="103"/>
        <v>19</v>
      </c>
      <c r="E1321">
        <f t="shared" si="104"/>
        <v>2019</v>
      </c>
      <c r="F1321" s="280" t="str">
        <f t="shared" si="105"/>
        <v>1Q19</v>
      </c>
      <c r="G1321" s="281">
        <v>43486</v>
      </c>
      <c r="H1321" s="280">
        <v>3.7549999999999999</v>
      </c>
    </row>
    <row r="1322" spans="2:8">
      <c r="B1322" s="280" t="str">
        <f t="shared" si="102"/>
        <v>1Q</v>
      </c>
      <c r="C1322" s="280">
        <f t="shared" si="106"/>
        <v>1</v>
      </c>
      <c r="D1322" s="280" t="str">
        <f t="shared" si="103"/>
        <v>19</v>
      </c>
      <c r="E1322">
        <f t="shared" si="104"/>
        <v>2019</v>
      </c>
      <c r="F1322" s="280" t="str">
        <f t="shared" si="105"/>
        <v>1Q19</v>
      </c>
      <c r="G1322" s="281">
        <v>43487</v>
      </c>
      <c r="H1322" s="280">
        <v>3.8151999999999999</v>
      </c>
    </row>
    <row r="1323" spans="2:8">
      <c r="B1323" s="280" t="str">
        <f t="shared" si="102"/>
        <v>1Q</v>
      </c>
      <c r="C1323" s="280">
        <f t="shared" si="106"/>
        <v>1</v>
      </c>
      <c r="D1323" s="280" t="str">
        <f t="shared" si="103"/>
        <v>19</v>
      </c>
      <c r="E1323">
        <f t="shared" si="104"/>
        <v>2019</v>
      </c>
      <c r="F1323" s="280" t="str">
        <f t="shared" si="105"/>
        <v>1Q19</v>
      </c>
      <c r="G1323" s="281">
        <v>43488</v>
      </c>
      <c r="H1323" s="280">
        <v>3.7663000000000002</v>
      </c>
    </row>
    <row r="1324" spans="2:8">
      <c r="B1324" s="280" t="str">
        <f t="shared" si="102"/>
        <v>1Q</v>
      </c>
      <c r="C1324" s="280">
        <f t="shared" si="106"/>
        <v>1</v>
      </c>
      <c r="D1324" s="280" t="str">
        <f t="shared" si="103"/>
        <v>19</v>
      </c>
      <c r="E1324">
        <f t="shared" si="104"/>
        <v>2019</v>
      </c>
      <c r="F1324" s="280" t="str">
        <f t="shared" si="105"/>
        <v>1Q19</v>
      </c>
      <c r="G1324" s="281">
        <v>43489</v>
      </c>
      <c r="H1324" s="280">
        <v>3.7732999999999999</v>
      </c>
    </row>
    <row r="1325" spans="2:8">
      <c r="B1325" s="280" t="str">
        <f t="shared" si="102"/>
        <v>1Q</v>
      </c>
      <c r="C1325" s="280">
        <f t="shared" si="106"/>
        <v>1</v>
      </c>
      <c r="D1325" s="280" t="str">
        <f t="shared" si="103"/>
        <v>19</v>
      </c>
      <c r="E1325">
        <f t="shared" si="104"/>
        <v>2019</v>
      </c>
      <c r="F1325" s="280" t="str">
        <f t="shared" si="105"/>
        <v>1Q19</v>
      </c>
      <c r="G1325" s="281">
        <v>43490</v>
      </c>
      <c r="H1325" s="280">
        <v>3.7707000000000002</v>
      </c>
    </row>
    <row r="1326" spans="2:8">
      <c r="B1326" s="280" t="str">
        <f t="shared" si="102"/>
        <v>1Q</v>
      </c>
      <c r="C1326" s="280">
        <f t="shared" si="106"/>
        <v>1</v>
      </c>
      <c r="D1326" s="280" t="str">
        <f t="shared" si="103"/>
        <v>19</v>
      </c>
      <c r="E1326">
        <f t="shared" si="104"/>
        <v>2019</v>
      </c>
      <c r="F1326" s="280" t="str">
        <f t="shared" si="105"/>
        <v>1Q19</v>
      </c>
      <c r="G1326" s="281">
        <v>43493</v>
      </c>
      <c r="H1326" s="280">
        <v>3.7618999999999998</v>
      </c>
    </row>
    <row r="1327" spans="2:8">
      <c r="B1327" s="280" t="str">
        <f t="shared" si="102"/>
        <v>1Q</v>
      </c>
      <c r="C1327" s="280">
        <f t="shared" si="106"/>
        <v>1</v>
      </c>
      <c r="D1327" s="280" t="str">
        <f t="shared" si="103"/>
        <v>19</v>
      </c>
      <c r="E1327">
        <f t="shared" si="104"/>
        <v>2019</v>
      </c>
      <c r="F1327" s="280" t="str">
        <f t="shared" si="105"/>
        <v>1Q19</v>
      </c>
      <c r="G1327" s="281">
        <v>43494</v>
      </c>
      <c r="H1327" s="280">
        <v>3.7202000000000002</v>
      </c>
    </row>
    <row r="1328" spans="2:8">
      <c r="B1328" s="280" t="str">
        <f t="shared" si="102"/>
        <v>1Q</v>
      </c>
      <c r="C1328" s="280">
        <f t="shared" si="106"/>
        <v>1</v>
      </c>
      <c r="D1328" s="280" t="str">
        <f t="shared" si="103"/>
        <v>19</v>
      </c>
      <c r="E1328">
        <f t="shared" si="104"/>
        <v>2019</v>
      </c>
      <c r="F1328" s="280" t="str">
        <f t="shared" si="105"/>
        <v>1Q19</v>
      </c>
      <c r="G1328" s="281">
        <v>43495</v>
      </c>
      <c r="H1328" s="280">
        <v>3.6850000000000001</v>
      </c>
    </row>
    <row r="1329" spans="2:8">
      <c r="B1329" s="280" t="str">
        <f t="shared" si="102"/>
        <v>1Q</v>
      </c>
      <c r="C1329" s="280">
        <f t="shared" si="106"/>
        <v>1</v>
      </c>
      <c r="D1329" s="280" t="str">
        <f t="shared" si="103"/>
        <v>19</v>
      </c>
      <c r="E1329">
        <f t="shared" si="104"/>
        <v>2019</v>
      </c>
      <c r="F1329" s="280" t="str">
        <f t="shared" si="105"/>
        <v>1Q19</v>
      </c>
      <c r="G1329" s="281">
        <v>43496</v>
      </c>
      <c r="H1329" s="280">
        <v>3.6440000000000001</v>
      </c>
    </row>
    <row r="1330" spans="2:8">
      <c r="B1330" s="280" t="str">
        <f t="shared" si="102"/>
        <v>1Q</v>
      </c>
      <c r="C1330" s="280">
        <f t="shared" si="106"/>
        <v>2</v>
      </c>
      <c r="D1330" s="280" t="str">
        <f t="shared" si="103"/>
        <v>19</v>
      </c>
      <c r="E1330">
        <f t="shared" si="104"/>
        <v>2019</v>
      </c>
      <c r="F1330" s="280" t="str">
        <f t="shared" si="105"/>
        <v>1Q19</v>
      </c>
      <c r="G1330" s="281">
        <v>43497</v>
      </c>
      <c r="H1330" s="280">
        <v>3.6597</v>
      </c>
    </row>
    <row r="1331" spans="2:8">
      <c r="B1331" s="280" t="str">
        <f t="shared" si="102"/>
        <v>1Q</v>
      </c>
      <c r="C1331" s="280">
        <f t="shared" si="106"/>
        <v>2</v>
      </c>
      <c r="D1331" s="280" t="str">
        <f t="shared" si="103"/>
        <v>19</v>
      </c>
      <c r="E1331">
        <f t="shared" si="104"/>
        <v>2019</v>
      </c>
      <c r="F1331" s="280" t="str">
        <f t="shared" si="105"/>
        <v>1Q19</v>
      </c>
      <c r="G1331" s="281">
        <v>43500</v>
      </c>
      <c r="H1331" s="280">
        <v>3.6686999999999999</v>
      </c>
    </row>
    <row r="1332" spans="2:8">
      <c r="B1332" s="280" t="str">
        <f t="shared" si="102"/>
        <v>1Q</v>
      </c>
      <c r="C1332" s="280">
        <f t="shared" si="106"/>
        <v>2</v>
      </c>
      <c r="D1332" s="280" t="str">
        <f t="shared" si="103"/>
        <v>19</v>
      </c>
      <c r="E1332">
        <f t="shared" si="104"/>
        <v>2019</v>
      </c>
      <c r="F1332" s="280" t="str">
        <f t="shared" si="105"/>
        <v>1Q19</v>
      </c>
      <c r="G1332" s="281">
        <v>43501</v>
      </c>
      <c r="H1332" s="280">
        <v>3.6699000000000002</v>
      </c>
    </row>
    <row r="1333" spans="2:8">
      <c r="B1333" s="280" t="str">
        <f t="shared" si="102"/>
        <v>1Q</v>
      </c>
      <c r="C1333" s="280">
        <f t="shared" si="106"/>
        <v>2</v>
      </c>
      <c r="D1333" s="280" t="str">
        <f t="shared" si="103"/>
        <v>19</v>
      </c>
      <c r="E1333">
        <f t="shared" si="104"/>
        <v>2019</v>
      </c>
      <c r="F1333" s="280" t="str">
        <f t="shared" si="105"/>
        <v>1Q19</v>
      </c>
      <c r="G1333" s="281">
        <v>43502</v>
      </c>
      <c r="H1333" s="280">
        <v>3.6983000000000001</v>
      </c>
    </row>
    <row r="1334" spans="2:8">
      <c r="B1334" s="280" t="str">
        <f t="shared" si="102"/>
        <v>1Q</v>
      </c>
      <c r="C1334" s="280">
        <f t="shared" si="106"/>
        <v>2</v>
      </c>
      <c r="D1334" s="280" t="str">
        <f t="shared" si="103"/>
        <v>19</v>
      </c>
      <c r="E1334">
        <f t="shared" si="104"/>
        <v>2019</v>
      </c>
      <c r="F1334" s="280" t="str">
        <f t="shared" si="105"/>
        <v>1Q19</v>
      </c>
      <c r="G1334" s="281">
        <v>43503</v>
      </c>
      <c r="H1334" s="280">
        <v>3.7166999999999999</v>
      </c>
    </row>
    <row r="1335" spans="2:8">
      <c r="B1335" s="280" t="str">
        <f t="shared" si="102"/>
        <v>1Q</v>
      </c>
      <c r="C1335" s="280">
        <f t="shared" si="106"/>
        <v>2</v>
      </c>
      <c r="D1335" s="280" t="str">
        <f t="shared" si="103"/>
        <v>19</v>
      </c>
      <c r="E1335">
        <f t="shared" si="104"/>
        <v>2019</v>
      </c>
      <c r="F1335" s="280" t="str">
        <f t="shared" si="105"/>
        <v>1Q19</v>
      </c>
      <c r="G1335" s="281">
        <v>43504</v>
      </c>
      <c r="H1335" s="280">
        <v>3.7292000000000001</v>
      </c>
    </row>
    <row r="1336" spans="2:8">
      <c r="B1336" s="280" t="str">
        <f t="shared" si="102"/>
        <v>1Q</v>
      </c>
      <c r="C1336" s="280">
        <f t="shared" si="106"/>
        <v>2</v>
      </c>
      <c r="D1336" s="280" t="str">
        <f t="shared" si="103"/>
        <v>19</v>
      </c>
      <c r="E1336">
        <f t="shared" si="104"/>
        <v>2019</v>
      </c>
      <c r="F1336" s="280" t="str">
        <f t="shared" si="105"/>
        <v>1Q19</v>
      </c>
      <c r="G1336" s="281">
        <v>43507</v>
      </c>
      <c r="H1336" s="280">
        <v>3.7576999999999998</v>
      </c>
    </row>
    <row r="1337" spans="2:8">
      <c r="B1337" s="280" t="str">
        <f t="shared" si="102"/>
        <v>1Q</v>
      </c>
      <c r="C1337" s="280">
        <f t="shared" si="106"/>
        <v>2</v>
      </c>
      <c r="D1337" s="280" t="str">
        <f t="shared" si="103"/>
        <v>19</v>
      </c>
      <c r="E1337">
        <f t="shared" si="104"/>
        <v>2019</v>
      </c>
      <c r="F1337" s="280" t="str">
        <f t="shared" si="105"/>
        <v>1Q19</v>
      </c>
      <c r="G1337" s="281">
        <v>43508</v>
      </c>
      <c r="H1337" s="280">
        <v>3.7098</v>
      </c>
    </row>
    <row r="1338" spans="2:8">
      <c r="B1338" s="280" t="str">
        <f t="shared" si="102"/>
        <v>1Q</v>
      </c>
      <c r="C1338" s="280">
        <f t="shared" si="106"/>
        <v>2</v>
      </c>
      <c r="D1338" s="280" t="str">
        <f t="shared" si="103"/>
        <v>19</v>
      </c>
      <c r="E1338">
        <f t="shared" si="104"/>
        <v>2019</v>
      </c>
      <c r="F1338" s="280" t="str">
        <f t="shared" si="105"/>
        <v>1Q19</v>
      </c>
      <c r="G1338" s="281">
        <v>43509</v>
      </c>
      <c r="H1338" s="280">
        <v>3.7544</v>
      </c>
    </row>
    <row r="1339" spans="2:8">
      <c r="B1339" s="280" t="str">
        <f t="shared" si="102"/>
        <v>1Q</v>
      </c>
      <c r="C1339" s="280">
        <f t="shared" si="106"/>
        <v>2</v>
      </c>
      <c r="D1339" s="280" t="str">
        <f t="shared" si="103"/>
        <v>19</v>
      </c>
      <c r="E1339">
        <f t="shared" si="104"/>
        <v>2019</v>
      </c>
      <c r="F1339" s="280" t="str">
        <f t="shared" si="105"/>
        <v>1Q19</v>
      </c>
      <c r="G1339" s="281">
        <v>43510</v>
      </c>
      <c r="H1339" s="280">
        <v>3.7233000000000001</v>
      </c>
    </row>
    <row r="1340" spans="2:8">
      <c r="B1340" s="280" t="str">
        <f t="shared" si="102"/>
        <v>1Q</v>
      </c>
      <c r="C1340" s="280">
        <f t="shared" si="106"/>
        <v>2</v>
      </c>
      <c r="D1340" s="280" t="str">
        <f t="shared" si="103"/>
        <v>19</v>
      </c>
      <c r="E1340">
        <f t="shared" si="104"/>
        <v>2019</v>
      </c>
      <c r="F1340" s="280" t="str">
        <f t="shared" si="105"/>
        <v>1Q19</v>
      </c>
      <c r="G1340" s="281">
        <v>43511</v>
      </c>
      <c r="H1340" s="280">
        <v>3.7008000000000001</v>
      </c>
    </row>
    <row r="1341" spans="2:8">
      <c r="B1341" s="280" t="str">
        <f t="shared" si="102"/>
        <v>1Q</v>
      </c>
      <c r="C1341" s="280">
        <f t="shared" si="106"/>
        <v>2</v>
      </c>
      <c r="D1341" s="280" t="str">
        <f t="shared" si="103"/>
        <v>19</v>
      </c>
      <c r="E1341">
        <f t="shared" si="104"/>
        <v>2019</v>
      </c>
      <c r="F1341" s="280" t="str">
        <f t="shared" si="105"/>
        <v>1Q19</v>
      </c>
      <c r="G1341" s="281">
        <v>43514</v>
      </c>
      <c r="H1341" s="280">
        <v>3.7353000000000001</v>
      </c>
    </row>
    <row r="1342" spans="2:8">
      <c r="B1342" s="280" t="str">
        <f t="shared" si="102"/>
        <v>1Q</v>
      </c>
      <c r="C1342" s="280">
        <f t="shared" si="106"/>
        <v>2</v>
      </c>
      <c r="D1342" s="280" t="str">
        <f t="shared" si="103"/>
        <v>19</v>
      </c>
      <c r="E1342">
        <f t="shared" si="104"/>
        <v>2019</v>
      </c>
      <c r="F1342" s="280" t="str">
        <f t="shared" si="105"/>
        <v>1Q19</v>
      </c>
      <c r="G1342" s="281">
        <v>43515</v>
      </c>
      <c r="H1342" s="280">
        <v>3.7229999999999999</v>
      </c>
    </row>
    <row r="1343" spans="2:8">
      <c r="B1343" s="280" t="str">
        <f t="shared" si="102"/>
        <v>1Q</v>
      </c>
      <c r="C1343" s="280">
        <f t="shared" si="106"/>
        <v>2</v>
      </c>
      <c r="D1343" s="280" t="str">
        <f t="shared" si="103"/>
        <v>19</v>
      </c>
      <c r="E1343">
        <f t="shared" si="104"/>
        <v>2019</v>
      </c>
      <c r="F1343" s="280" t="str">
        <f t="shared" si="105"/>
        <v>1Q19</v>
      </c>
      <c r="G1343" s="281">
        <v>43516</v>
      </c>
      <c r="H1343" s="280">
        <v>3.7277</v>
      </c>
    </row>
    <row r="1344" spans="2:8">
      <c r="B1344" s="280" t="str">
        <f t="shared" si="102"/>
        <v>1Q</v>
      </c>
      <c r="C1344" s="280">
        <f t="shared" si="106"/>
        <v>2</v>
      </c>
      <c r="D1344" s="280" t="str">
        <f t="shared" si="103"/>
        <v>19</v>
      </c>
      <c r="E1344">
        <f t="shared" si="104"/>
        <v>2019</v>
      </c>
      <c r="F1344" s="280" t="str">
        <f t="shared" si="105"/>
        <v>1Q19</v>
      </c>
      <c r="G1344" s="281">
        <v>43517</v>
      </c>
      <c r="H1344" s="280">
        <v>3.7694999999999999</v>
      </c>
    </row>
    <row r="1345" spans="2:8">
      <c r="B1345" s="280" t="str">
        <f t="shared" si="102"/>
        <v>1Q</v>
      </c>
      <c r="C1345" s="280">
        <f t="shared" si="106"/>
        <v>2</v>
      </c>
      <c r="D1345" s="280" t="str">
        <f t="shared" si="103"/>
        <v>19</v>
      </c>
      <c r="E1345">
        <f t="shared" si="104"/>
        <v>2019</v>
      </c>
      <c r="F1345" s="280" t="str">
        <f t="shared" si="105"/>
        <v>1Q19</v>
      </c>
      <c r="G1345" s="281">
        <v>43518</v>
      </c>
      <c r="H1345" s="280">
        <v>3.7484999999999999</v>
      </c>
    </row>
    <row r="1346" spans="2:8">
      <c r="B1346" s="280" t="str">
        <f t="shared" si="102"/>
        <v>1Q</v>
      </c>
      <c r="C1346" s="280">
        <f t="shared" si="106"/>
        <v>2</v>
      </c>
      <c r="D1346" s="280" t="str">
        <f t="shared" si="103"/>
        <v>19</v>
      </c>
      <c r="E1346">
        <f t="shared" si="104"/>
        <v>2019</v>
      </c>
      <c r="F1346" s="280" t="str">
        <f t="shared" si="105"/>
        <v>1Q19</v>
      </c>
      <c r="G1346" s="281">
        <v>43521</v>
      </c>
      <c r="H1346" s="280">
        <v>3.7522000000000002</v>
      </c>
    </row>
    <row r="1347" spans="2:8">
      <c r="B1347" s="280" t="str">
        <f t="shared" ref="B1347:B1410" si="107">VLOOKUP(C1347,$N$3:$O$14,2,0)</f>
        <v>1Q</v>
      </c>
      <c r="C1347" s="280">
        <f t="shared" si="106"/>
        <v>2</v>
      </c>
      <c r="D1347" s="280" t="str">
        <f t="shared" ref="D1347:D1410" si="108">RIGHT(E1347,2)</f>
        <v>19</v>
      </c>
      <c r="E1347">
        <f t="shared" ref="E1347:E1410" si="109">YEAR(G1347)</f>
        <v>2019</v>
      </c>
      <c r="F1347" s="280" t="str">
        <f t="shared" ref="F1347:F1410" si="110">+B1347&amp;D1347</f>
        <v>1Q19</v>
      </c>
      <c r="G1347" s="281">
        <v>43522</v>
      </c>
      <c r="H1347" s="280">
        <v>3.7488999999999999</v>
      </c>
    </row>
    <row r="1348" spans="2:8">
      <c r="B1348" s="280" t="str">
        <f t="shared" si="107"/>
        <v>1Q</v>
      </c>
      <c r="C1348" s="280">
        <f t="shared" ref="C1348:C1411" si="111">MONTH(G1348)</f>
        <v>2</v>
      </c>
      <c r="D1348" s="280" t="str">
        <f t="shared" si="108"/>
        <v>19</v>
      </c>
      <c r="E1348">
        <f t="shared" si="109"/>
        <v>2019</v>
      </c>
      <c r="F1348" s="280" t="str">
        <f t="shared" si="110"/>
        <v>1Q19</v>
      </c>
      <c r="G1348" s="281">
        <v>43523</v>
      </c>
      <c r="H1348" s="280">
        <v>3.7286999999999999</v>
      </c>
    </row>
    <row r="1349" spans="2:8">
      <c r="B1349" s="280" t="str">
        <f t="shared" si="107"/>
        <v>1Q</v>
      </c>
      <c r="C1349" s="280">
        <f t="shared" si="111"/>
        <v>2</v>
      </c>
      <c r="D1349" s="280" t="str">
        <f t="shared" si="108"/>
        <v>19</v>
      </c>
      <c r="E1349">
        <f t="shared" si="109"/>
        <v>2019</v>
      </c>
      <c r="F1349" s="280" t="str">
        <f t="shared" si="110"/>
        <v>1Q19</v>
      </c>
      <c r="G1349" s="281">
        <v>43524</v>
      </c>
      <c r="H1349" s="280">
        <v>3.7513999999999998</v>
      </c>
    </row>
    <row r="1350" spans="2:8">
      <c r="B1350" s="280" t="str">
        <f t="shared" si="107"/>
        <v>1Q</v>
      </c>
      <c r="C1350" s="280">
        <f t="shared" si="111"/>
        <v>3</v>
      </c>
      <c r="D1350" s="280" t="str">
        <f t="shared" si="108"/>
        <v>19</v>
      </c>
      <c r="E1350">
        <f t="shared" si="109"/>
        <v>2019</v>
      </c>
      <c r="F1350" s="280" t="str">
        <f t="shared" si="110"/>
        <v>1Q19</v>
      </c>
      <c r="G1350" s="281">
        <v>43525</v>
      </c>
      <c r="H1350" s="280">
        <v>3.7751999999999999</v>
      </c>
    </row>
    <row r="1351" spans="2:8">
      <c r="B1351" s="280" t="str">
        <f t="shared" si="107"/>
        <v>1Q</v>
      </c>
      <c r="C1351" s="280">
        <f t="shared" si="111"/>
        <v>3</v>
      </c>
      <c r="D1351" s="280" t="str">
        <f t="shared" si="108"/>
        <v>19</v>
      </c>
      <c r="E1351">
        <f t="shared" si="109"/>
        <v>2019</v>
      </c>
      <c r="F1351" s="280" t="str">
        <f t="shared" si="110"/>
        <v>1Q19</v>
      </c>
      <c r="G1351" s="281">
        <v>43528</v>
      </c>
      <c r="H1351" s="280">
        <v>3.7755000000000001</v>
      </c>
    </row>
    <row r="1352" spans="2:8">
      <c r="B1352" s="280" t="str">
        <f t="shared" si="107"/>
        <v>1Q</v>
      </c>
      <c r="C1352" s="280">
        <f t="shared" si="111"/>
        <v>3</v>
      </c>
      <c r="D1352" s="280" t="str">
        <f t="shared" si="108"/>
        <v>19</v>
      </c>
      <c r="E1352">
        <f t="shared" si="109"/>
        <v>2019</v>
      </c>
      <c r="F1352" s="280" t="str">
        <f t="shared" si="110"/>
        <v>1Q19</v>
      </c>
      <c r="G1352" s="281">
        <v>43529</v>
      </c>
      <c r="H1352" s="280">
        <v>3.7755000000000001</v>
      </c>
    </row>
    <row r="1353" spans="2:8">
      <c r="B1353" s="280" t="str">
        <f t="shared" si="107"/>
        <v>1Q</v>
      </c>
      <c r="C1353" s="280">
        <f t="shared" si="111"/>
        <v>3</v>
      </c>
      <c r="D1353" s="280" t="str">
        <f t="shared" si="108"/>
        <v>19</v>
      </c>
      <c r="E1353">
        <f t="shared" si="109"/>
        <v>2019</v>
      </c>
      <c r="F1353" s="280" t="str">
        <f t="shared" si="110"/>
        <v>1Q19</v>
      </c>
      <c r="G1353" s="281">
        <v>43530</v>
      </c>
      <c r="H1353" s="280">
        <v>3.84</v>
      </c>
    </row>
    <row r="1354" spans="2:8">
      <c r="B1354" s="280" t="str">
        <f t="shared" si="107"/>
        <v>1Q</v>
      </c>
      <c r="C1354" s="280">
        <f t="shared" si="111"/>
        <v>3</v>
      </c>
      <c r="D1354" s="280" t="str">
        <f t="shared" si="108"/>
        <v>19</v>
      </c>
      <c r="E1354">
        <f t="shared" si="109"/>
        <v>2019</v>
      </c>
      <c r="F1354" s="280" t="str">
        <f t="shared" si="110"/>
        <v>1Q19</v>
      </c>
      <c r="G1354" s="281">
        <v>43531</v>
      </c>
      <c r="H1354" s="280">
        <v>3.8704000000000001</v>
      </c>
    </row>
    <row r="1355" spans="2:8">
      <c r="B1355" s="280" t="str">
        <f t="shared" si="107"/>
        <v>1Q</v>
      </c>
      <c r="C1355" s="280">
        <f t="shared" si="111"/>
        <v>3</v>
      </c>
      <c r="D1355" s="280" t="str">
        <f t="shared" si="108"/>
        <v>19</v>
      </c>
      <c r="E1355">
        <f t="shared" si="109"/>
        <v>2019</v>
      </c>
      <c r="F1355" s="280" t="str">
        <f t="shared" si="110"/>
        <v>1Q19</v>
      </c>
      <c r="G1355" s="281">
        <v>43532</v>
      </c>
      <c r="H1355" s="280">
        <v>3.8668999999999998</v>
      </c>
    </row>
    <row r="1356" spans="2:8">
      <c r="B1356" s="280" t="str">
        <f t="shared" si="107"/>
        <v>1Q</v>
      </c>
      <c r="C1356" s="280">
        <f t="shared" si="111"/>
        <v>3</v>
      </c>
      <c r="D1356" s="280" t="str">
        <f t="shared" si="108"/>
        <v>19</v>
      </c>
      <c r="E1356">
        <f t="shared" si="109"/>
        <v>2019</v>
      </c>
      <c r="F1356" s="280" t="str">
        <f t="shared" si="110"/>
        <v>1Q19</v>
      </c>
      <c r="G1356" s="281">
        <v>43535</v>
      </c>
      <c r="H1356" s="280">
        <v>3.8403</v>
      </c>
    </row>
    <row r="1357" spans="2:8">
      <c r="B1357" s="280" t="str">
        <f t="shared" si="107"/>
        <v>1Q</v>
      </c>
      <c r="C1357" s="280">
        <f t="shared" si="111"/>
        <v>3</v>
      </c>
      <c r="D1357" s="280" t="str">
        <f t="shared" si="108"/>
        <v>19</v>
      </c>
      <c r="E1357">
        <f t="shared" si="109"/>
        <v>2019</v>
      </c>
      <c r="F1357" s="280" t="str">
        <f t="shared" si="110"/>
        <v>1Q19</v>
      </c>
      <c r="G1357" s="281">
        <v>43536</v>
      </c>
      <c r="H1357" s="280">
        <v>3.8113999999999999</v>
      </c>
    </row>
    <row r="1358" spans="2:8">
      <c r="B1358" s="280" t="str">
        <f t="shared" si="107"/>
        <v>1Q</v>
      </c>
      <c r="C1358" s="280">
        <f t="shared" si="111"/>
        <v>3</v>
      </c>
      <c r="D1358" s="280" t="str">
        <f t="shared" si="108"/>
        <v>19</v>
      </c>
      <c r="E1358">
        <f t="shared" si="109"/>
        <v>2019</v>
      </c>
      <c r="F1358" s="280" t="str">
        <f t="shared" si="110"/>
        <v>1Q19</v>
      </c>
      <c r="G1358" s="281">
        <v>43537</v>
      </c>
      <c r="H1358" s="280">
        <v>3.8147000000000002</v>
      </c>
    </row>
    <row r="1359" spans="2:8">
      <c r="B1359" s="280" t="str">
        <f t="shared" si="107"/>
        <v>1Q</v>
      </c>
      <c r="C1359" s="280">
        <f t="shared" si="111"/>
        <v>3</v>
      </c>
      <c r="D1359" s="280" t="str">
        <f t="shared" si="108"/>
        <v>19</v>
      </c>
      <c r="E1359">
        <f t="shared" si="109"/>
        <v>2019</v>
      </c>
      <c r="F1359" s="280" t="str">
        <f t="shared" si="110"/>
        <v>1Q19</v>
      </c>
      <c r="G1359" s="281">
        <v>43538</v>
      </c>
      <c r="H1359" s="280">
        <v>3.8441999999999998</v>
      </c>
    </row>
    <row r="1360" spans="2:8">
      <c r="B1360" s="280" t="str">
        <f t="shared" si="107"/>
        <v>1Q</v>
      </c>
      <c r="C1360" s="280">
        <f t="shared" si="111"/>
        <v>3</v>
      </c>
      <c r="D1360" s="280" t="str">
        <f t="shared" si="108"/>
        <v>19</v>
      </c>
      <c r="E1360">
        <f t="shared" si="109"/>
        <v>2019</v>
      </c>
      <c r="F1360" s="280" t="str">
        <f t="shared" si="110"/>
        <v>1Q19</v>
      </c>
      <c r="G1360" s="281">
        <v>43539</v>
      </c>
      <c r="H1360" s="280">
        <v>3.8144</v>
      </c>
    </row>
    <row r="1361" spans="2:8">
      <c r="B1361" s="280" t="str">
        <f t="shared" si="107"/>
        <v>1Q</v>
      </c>
      <c r="C1361" s="280">
        <f t="shared" si="111"/>
        <v>3</v>
      </c>
      <c r="D1361" s="280" t="str">
        <f t="shared" si="108"/>
        <v>19</v>
      </c>
      <c r="E1361">
        <f t="shared" si="109"/>
        <v>2019</v>
      </c>
      <c r="F1361" s="280" t="str">
        <f t="shared" si="110"/>
        <v>1Q19</v>
      </c>
      <c r="G1361" s="281">
        <v>43542</v>
      </c>
      <c r="H1361" s="280">
        <v>3.7915000000000001</v>
      </c>
    </row>
    <row r="1362" spans="2:8">
      <c r="B1362" s="280" t="str">
        <f t="shared" si="107"/>
        <v>1Q</v>
      </c>
      <c r="C1362" s="280">
        <f t="shared" si="111"/>
        <v>3</v>
      </c>
      <c r="D1362" s="280" t="str">
        <f t="shared" si="108"/>
        <v>19</v>
      </c>
      <c r="E1362">
        <f t="shared" si="109"/>
        <v>2019</v>
      </c>
      <c r="F1362" s="280" t="str">
        <f t="shared" si="110"/>
        <v>1Q19</v>
      </c>
      <c r="G1362" s="281">
        <v>43543</v>
      </c>
      <c r="H1362" s="280">
        <v>3.7892000000000001</v>
      </c>
    </row>
    <row r="1363" spans="2:8">
      <c r="B1363" s="280" t="str">
        <f t="shared" si="107"/>
        <v>1Q</v>
      </c>
      <c r="C1363" s="280">
        <f t="shared" si="111"/>
        <v>3</v>
      </c>
      <c r="D1363" s="280" t="str">
        <f t="shared" si="108"/>
        <v>19</v>
      </c>
      <c r="E1363">
        <f t="shared" si="109"/>
        <v>2019</v>
      </c>
      <c r="F1363" s="280" t="str">
        <f t="shared" si="110"/>
        <v>1Q19</v>
      </c>
      <c r="G1363" s="281">
        <v>43544</v>
      </c>
      <c r="H1363" s="280">
        <v>3.7763</v>
      </c>
    </row>
    <row r="1364" spans="2:8">
      <c r="B1364" s="280" t="str">
        <f t="shared" si="107"/>
        <v>1Q</v>
      </c>
      <c r="C1364" s="280">
        <f t="shared" si="111"/>
        <v>3</v>
      </c>
      <c r="D1364" s="280" t="str">
        <f t="shared" si="108"/>
        <v>19</v>
      </c>
      <c r="E1364">
        <f t="shared" si="109"/>
        <v>2019</v>
      </c>
      <c r="F1364" s="280" t="str">
        <f t="shared" si="110"/>
        <v>1Q19</v>
      </c>
      <c r="G1364" s="281">
        <v>43545</v>
      </c>
      <c r="H1364" s="280">
        <v>3.7930000000000001</v>
      </c>
    </row>
    <row r="1365" spans="2:8">
      <c r="B1365" s="280" t="str">
        <f t="shared" si="107"/>
        <v>1Q</v>
      </c>
      <c r="C1365" s="280">
        <f t="shared" si="111"/>
        <v>3</v>
      </c>
      <c r="D1365" s="280" t="str">
        <f t="shared" si="108"/>
        <v>19</v>
      </c>
      <c r="E1365">
        <f t="shared" si="109"/>
        <v>2019</v>
      </c>
      <c r="F1365" s="280" t="str">
        <f t="shared" si="110"/>
        <v>1Q19</v>
      </c>
      <c r="G1365" s="281">
        <v>43546</v>
      </c>
      <c r="H1365" s="280">
        <v>3.9070999999999998</v>
      </c>
    </row>
    <row r="1366" spans="2:8">
      <c r="B1366" s="280" t="str">
        <f t="shared" si="107"/>
        <v>1Q</v>
      </c>
      <c r="C1366" s="280">
        <f t="shared" si="111"/>
        <v>3</v>
      </c>
      <c r="D1366" s="280" t="str">
        <f t="shared" si="108"/>
        <v>19</v>
      </c>
      <c r="E1366">
        <f t="shared" si="109"/>
        <v>2019</v>
      </c>
      <c r="F1366" s="280" t="str">
        <f t="shared" si="110"/>
        <v>1Q19</v>
      </c>
      <c r="G1366" s="281">
        <v>43549</v>
      </c>
      <c r="H1366" s="280">
        <v>3.8544</v>
      </c>
    </row>
    <row r="1367" spans="2:8">
      <c r="B1367" s="280" t="str">
        <f t="shared" si="107"/>
        <v>1Q</v>
      </c>
      <c r="C1367" s="280">
        <f t="shared" si="111"/>
        <v>3</v>
      </c>
      <c r="D1367" s="280" t="str">
        <f t="shared" si="108"/>
        <v>19</v>
      </c>
      <c r="E1367">
        <f t="shared" si="109"/>
        <v>2019</v>
      </c>
      <c r="F1367" s="280" t="str">
        <f t="shared" si="110"/>
        <v>1Q19</v>
      </c>
      <c r="G1367" s="281">
        <v>43550</v>
      </c>
      <c r="H1367" s="280">
        <v>3.8773</v>
      </c>
    </row>
    <row r="1368" spans="2:8">
      <c r="B1368" s="280" t="str">
        <f t="shared" si="107"/>
        <v>1Q</v>
      </c>
      <c r="C1368" s="280">
        <f t="shared" si="111"/>
        <v>3</v>
      </c>
      <c r="D1368" s="280" t="str">
        <f t="shared" si="108"/>
        <v>19</v>
      </c>
      <c r="E1368">
        <f t="shared" si="109"/>
        <v>2019</v>
      </c>
      <c r="F1368" s="280" t="str">
        <f t="shared" si="110"/>
        <v>1Q19</v>
      </c>
      <c r="G1368" s="281">
        <v>43551</v>
      </c>
      <c r="H1368" s="280">
        <v>3.9935</v>
      </c>
    </row>
    <row r="1369" spans="2:8">
      <c r="B1369" s="280" t="str">
        <f t="shared" si="107"/>
        <v>1Q</v>
      </c>
      <c r="C1369" s="280">
        <f t="shared" si="111"/>
        <v>3</v>
      </c>
      <c r="D1369" s="280" t="str">
        <f t="shared" si="108"/>
        <v>19</v>
      </c>
      <c r="E1369">
        <f t="shared" si="109"/>
        <v>2019</v>
      </c>
      <c r="F1369" s="280" t="str">
        <f t="shared" si="110"/>
        <v>1Q19</v>
      </c>
      <c r="G1369" s="281">
        <v>43552</v>
      </c>
      <c r="H1369" s="280">
        <v>3.9009999999999998</v>
      </c>
    </row>
    <row r="1370" spans="2:8">
      <c r="B1370" s="280" t="str">
        <f t="shared" si="107"/>
        <v>1Q</v>
      </c>
      <c r="C1370" s="280">
        <f t="shared" si="111"/>
        <v>3</v>
      </c>
      <c r="D1370" s="280" t="str">
        <f t="shared" si="108"/>
        <v>19</v>
      </c>
      <c r="E1370">
        <f t="shared" si="109"/>
        <v>2019</v>
      </c>
      <c r="F1370" s="280" t="str">
        <f t="shared" si="110"/>
        <v>1Q19</v>
      </c>
      <c r="G1370" s="281">
        <v>43553</v>
      </c>
      <c r="H1370" s="280">
        <v>3.9247000000000001</v>
      </c>
    </row>
    <row r="1371" spans="2:8">
      <c r="B1371" s="280" t="str">
        <f t="shared" si="107"/>
        <v>2Q</v>
      </c>
      <c r="C1371" s="280">
        <f t="shared" si="111"/>
        <v>4</v>
      </c>
      <c r="D1371" s="280" t="str">
        <f t="shared" si="108"/>
        <v>19</v>
      </c>
      <c r="E1371">
        <f t="shared" si="109"/>
        <v>2019</v>
      </c>
      <c r="F1371" s="280" t="str">
        <f t="shared" si="110"/>
        <v>2Q19</v>
      </c>
      <c r="G1371" s="281">
        <v>43556</v>
      </c>
      <c r="H1371" s="280">
        <v>3.8517999999999999</v>
      </c>
    </row>
    <row r="1372" spans="2:8">
      <c r="B1372" s="280" t="str">
        <f t="shared" si="107"/>
        <v>2Q</v>
      </c>
      <c r="C1372" s="280">
        <f t="shared" si="111"/>
        <v>4</v>
      </c>
      <c r="D1372" s="280" t="str">
        <f t="shared" si="108"/>
        <v>19</v>
      </c>
      <c r="E1372">
        <f t="shared" si="109"/>
        <v>2019</v>
      </c>
      <c r="F1372" s="280" t="str">
        <f t="shared" si="110"/>
        <v>2Q19</v>
      </c>
      <c r="G1372" s="281">
        <v>43557</v>
      </c>
      <c r="H1372" s="280">
        <v>3.8536999999999999</v>
      </c>
    </row>
    <row r="1373" spans="2:8">
      <c r="B1373" s="280" t="str">
        <f t="shared" si="107"/>
        <v>2Q</v>
      </c>
      <c r="C1373" s="280">
        <f t="shared" si="111"/>
        <v>4</v>
      </c>
      <c r="D1373" s="280" t="str">
        <f t="shared" si="108"/>
        <v>19</v>
      </c>
      <c r="E1373">
        <f t="shared" si="109"/>
        <v>2019</v>
      </c>
      <c r="F1373" s="280" t="str">
        <f t="shared" si="110"/>
        <v>2Q19</v>
      </c>
      <c r="G1373" s="281">
        <v>43558</v>
      </c>
      <c r="H1373" s="280">
        <v>3.87</v>
      </c>
    </row>
    <row r="1374" spans="2:8">
      <c r="B1374" s="280" t="str">
        <f t="shared" si="107"/>
        <v>2Q</v>
      </c>
      <c r="C1374" s="280">
        <f t="shared" si="111"/>
        <v>4</v>
      </c>
      <c r="D1374" s="280" t="str">
        <f t="shared" si="108"/>
        <v>19</v>
      </c>
      <c r="E1374">
        <f t="shared" si="109"/>
        <v>2019</v>
      </c>
      <c r="F1374" s="280" t="str">
        <f t="shared" si="110"/>
        <v>2Q19</v>
      </c>
      <c r="G1374" s="281">
        <v>43559</v>
      </c>
      <c r="H1374" s="280">
        <v>3.859</v>
      </c>
    </row>
    <row r="1375" spans="2:8">
      <c r="B1375" s="280" t="str">
        <f t="shared" si="107"/>
        <v>2Q</v>
      </c>
      <c r="C1375" s="280">
        <f t="shared" si="111"/>
        <v>4</v>
      </c>
      <c r="D1375" s="280" t="str">
        <f t="shared" si="108"/>
        <v>19</v>
      </c>
      <c r="E1375">
        <f t="shared" si="109"/>
        <v>2019</v>
      </c>
      <c r="F1375" s="280" t="str">
        <f t="shared" si="110"/>
        <v>2Q19</v>
      </c>
      <c r="G1375" s="281">
        <v>43560</v>
      </c>
      <c r="H1375" s="280">
        <v>3.8734999999999999</v>
      </c>
    </row>
    <row r="1376" spans="2:8">
      <c r="B1376" s="280" t="str">
        <f t="shared" si="107"/>
        <v>2Q</v>
      </c>
      <c r="C1376" s="280">
        <f t="shared" si="111"/>
        <v>4</v>
      </c>
      <c r="D1376" s="280" t="str">
        <f t="shared" si="108"/>
        <v>19</v>
      </c>
      <c r="E1376">
        <f t="shared" si="109"/>
        <v>2019</v>
      </c>
      <c r="F1376" s="280" t="str">
        <f t="shared" si="110"/>
        <v>2Q19</v>
      </c>
      <c r="G1376" s="281">
        <v>43563</v>
      </c>
      <c r="H1376" s="280">
        <v>3.8494999999999999</v>
      </c>
    </row>
    <row r="1377" spans="2:8">
      <c r="B1377" s="280" t="str">
        <f t="shared" si="107"/>
        <v>2Q</v>
      </c>
      <c r="C1377" s="280">
        <f t="shared" si="111"/>
        <v>4</v>
      </c>
      <c r="D1377" s="280" t="str">
        <f t="shared" si="108"/>
        <v>19</v>
      </c>
      <c r="E1377">
        <f t="shared" si="109"/>
        <v>2019</v>
      </c>
      <c r="F1377" s="280" t="str">
        <f t="shared" si="110"/>
        <v>2Q19</v>
      </c>
      <c r="G1377" s="281">
        <v>43564</v>
      </c>
      <c r="H1377" s="280">
        <v>3.851</v>
      </c>
    </row>
    <row r="1378" spans="2:8">
      <c r="B1378" s="280" t="str">
        <f t="shared" si="107"/>
        <v>2Q</v>
      </c>
      <c r="C1378" s="280">
        <f t="shared" si="111"/>
        <v>4</v>
      </c>
      <c r="D1378" s="280" t="str">
        <f t="shared" si="108"/>
        <v>19</v>
      </c>
      <c r="E1378">
        <f t="shared" si="109"/>
        <v>2019</v>
      </c>
      <c r="F1378" s="280" t="str">
        <f t="shared" si="110"/>
        <v>2Q19</v>
      </c>
      <c r="G1378" s="281">
        <v>43565</v>
      </c>
      <c r="H1378" s="280">
        <v>3.8250999999999999</v>
      </c>
    </row>
    <row r="1379" spans="2:8">
      <c r="B1379" s="280" t="str">
        <f t="shared" si="107"/>
        <v>2Q</v>
      </c>
      <c r="C1379" s="280">
        <f t="shared" si="111"/>
        <v>4</v>
      </c>
      <c r="D1379" s="280" t="str">
        <f t="shared" si="108"/>
        <v>19</v>
      </c>
      <c r="E1379">
        <f t="shared" si="109"/>
        <v>2019</v>
      </c>
      <c r="F1379" s="280" t="str">
        <f t="shared" si="110"/>
        <v>2Q19</v>
      </c>
      <c r="G1379" s="281">
        <v>43566</v>
      </c>
      <c r="H1379" s="280">
        <v>3.8582000000000001</v>
      </c>
    </row>
    <row r="1380" spans="2:8">
      <c r="B1380" s="280" t="str">
        <f t="shared" si="107"/>
        <v>2Q</v>
      </c>
      <c r="C1380" s="280">
        <f t="shared" si="111"/>
        <v>4</v>
      </c>
      <c r="D1380" s="280" t="str">
        <f t="shared" si="108"/>
        <v>19</v>
      </c>
      <c r="E1380">
        <f t="shared" si="109"/>
        <v>2019</v>
      </c>
      <c r="F1380" s="280" t="str">
        <f t="shared" si="110"/>
        <v>2Q19</v>
      </c>
      <c r="G1380" s="281">
        <v>43567</v>
      </c>
      <c r="H1380" s="280">
        <v>3.8818999999999999</v>
      </c>
    </row>
    <row r="1381" spans="2:8">
      <c r="B1381" s="280" t="str">
        <f t="shared" si="107"/>
        <v>2Q</v>
      </c>
      <c r="C1381" s="280">
        <f t="shared" si="111"/>
        <v>4</v>
      </c>
      <c r="D1381" s="280" t="str">
        <f t="shared" si="108"/>
        <v>19</v>
      </c>
      <c r="E1381">
        <f t="shared" si="109"/>
        <v>2019</v>
      </c>
      <c r="F1381" s="280" t="str">
        <f t="shared" si="110"/>
        <v>2Q19</v>
      </c>
      <c r="G1381" s="281">
        <v>43570</v>
      </c>
      <c r="H1381" s="280">
        <v>3.8723000000000001</v>
      </c>
    </row>
    <row r="1382" spans="2:8">
      <c r="B1382" s="280" t="str">
        <f t="shared" si="107"/>
        <v>2Q</v>
      </c>
      <c r="C1382" s="280">
        <f t="shared" si="111"/>
        <v>4</v>
      </c>
      <c r="D1382" s="280" t="str">
        <f t="shared" si="108"/>
        <v>19</v>
      </c>
      <c r="E1382">
        <f t="shared" si="109"/>
        <v>2019</v>
      </c>
      <c r="F1382" s="280" t="str">
        <f t="shared" si="110"/>
        <v>2Q19</v>
      </c>
      <c r="G1382" s="281">
        <v>43571</v>
      </c>
      <c r="H1382" s="280">
        <v>3.9039999999999999</v>
      </c>
    </row>
    <row r="1383" spans="2:8">
      <c r="B1383" s="280" t="str">
        <f t="shared" si="107"/>
        <v>2Q</v>
      </c>
      <c r="C1383" s="280">
        <f t="shared" si="111"/>
        <v>4</v>
      </c>
      <c r="D1383" s="280" t="str">
        <f t="shared" si="108"/>
        <v>19</v>
      </c>
      <c r="E1383">
        <f t="shared" si="109"/>
        <v>2019</v>
      </c>
      <c r="F1383" s="280" t="str">
        <f t="shared" si="110"/>
        <v>2Q19</v>
      </c>
      <c r="G1383" s="281">
        <v>43572</v>
      </c>
      <c r="H1383" s="280">
        <v>3.9382000000000001</v>
      </c>
    </row>
    <row r="1384" spans="2:8">
      <c r="B1384" s="280" t="str">
        <f t="shared" si="107"/>
        <v>2Q</v>
      </c>
      <c r="C1384" s="280">
        <f t="shared" si="111"/>
        <v>4</v>
      </c>
      <c r="D1384" s="280" t="str">
        <f t="shared" si="108"/>
        <v>19</v>
      </c>
      <c r="E1384">
        <f t="shared" si="109"/>
        <v>2019</v>
      </c>
      <c r="F1384" s="280" t="str">
        <f t="shared" si="110"/>
        <v>2Q19</v>
      </c>
      <c r="G1384" s="281">
        <v>43573</v>
      </c>
      <c r="H1384" s="280">
        <v>3.9272999999999998</v>
      </c>
    </row>
    <row r="1385" spans="2:8">
      <c r="B1385" s="280" t="str">
        <f t="shared" si="107"/>
        <v>2Q</v>
      </c>
      <c r="C1385" s="280">
        <f t="shared" si="111"/>
        <v>4</v>
      </c>
      <c r="D1385" s="280" t="str">
        <f t="shared" si="108"/>
        <v>19</v>
      </c>
      <c r="E1385">
        <f t="shared" si="109"/>
        <v>2019</v>
      </c>
      <c r="F1385" s="280" t="str">
        <f t="shared" si="110"/>
        <v>2Q19</v>
      </c>
      <c r="G1385" s="281">
        <v>43574</v>
      </c>
      <c r="H1385" s="280">
        <v>3.9275000000000002</v>
      </c>
    </row>
    <row r="1386" spans="2:8">
      <c r="B1386" s="280" t="str">
        <f t="shared" si="107"/>
        <v>2Q</v>
      </c>
      <c r="C1386" s="280">
        <f t="shared" si="111"/>
        <v>4</v>
      </c>
      <c r="D1386" s="280" t="str">
        <f t="shared" si="108"/>
        <v>19</v>
      </c>
      <c r="E1386">
        <f t="shared" si="109"/>
        <v>2019</v>
      </c>
      <c r="F1386" s="280" t="str">
        <f t="shared" si="110"/>
        <v>2Q19</v>
      </c>
      <c r="G1386" s="281">
        <v>43577</v>
      </c>
      <c r="H1386" s="280">
        <v>3.9365000000000001</v>
      </c>
    </row>
    <row r="1387" spans="2:8">
      <c r="B1387" s="280" t="str">
        <f t="shared" si="107"/>
        <v>2Q</v>
      </c>
      <c r="C1387" s="280">
        <f t="shared" si="111"/>
        <v>4</v>
      </c>
      <c r="D1387" s="280" t="str">
        <f t="shared" si="108"/>
        <v>19</v>
      </c>
      <c r="E1387">
        <f t="shared" si="109"/>
        <v>2019</v>
      </c>
      <c r="F1387" s="280" t="str">
        <f t="shared" si="110"/>
        <v>2Q19</v>
      </c>
      <c r="G1387" s="281">
        <v>43578</v>
      </c>
      <c r="H1387" s="280">
        <v>3.9211</v>
      </c>
    </row>
    <row r="1388" spans="2:8">
      <c r="B1388" s="280" t="str">
        <f t="shared" si="107"/>
        <v>2Q</v>
      </c>
      <c r="C1388" s="280">
        <f t="shared" si="111"/>
        <v>4</v>
      </c>
      <c r="D1388" s="280" t="str">
        <f t="shared" si="108"/>
        <v>19</v>
      </c>
      <c r="E1388">
        <f t="shared" si="109"/>
        <v>2019</v>
      </c>
      <c r="F1388" s="280" t="str">
        <f t="shared" si="110"/>
        <v>2Q19</v>
      </c>
      <c r="G1388" s="281">
        <v>43579</v>
      </c>
      <c r="H1388" s="280">
        <v>3.9927000000000001</v>
      </c>
    </row>
    <row r="1389" spans="2:8">
      <c r="B1389" s="280" t="str">
        <f t="shared" si="107"/>
        <v>2Q</v>
      </c>
      <c r="C1389" s="280">
        <f t="shared" si="111"/>
        <v>4</v>
      </c>
      <c r="D1389" s="280" t="str">
        <f t="shared" si="108"/>
        <v>19</v>
      </c>
      <c r="E1389">
        <f t="shared" si="109"/>
        <v>2019</v>
      </c>
      <c r="F1389" s="280" t="str">
        <f t="shared" si="110"/>
        <v>2Q19</v>
      </c>
      <c r="G1389" s="281">
        <v>43580</v>
      </c>
      <c r="H1389" s="280">
        <v>3.9542000000000002</v>
      </c>
    </row>
    <row r="1390" spans="2:8">
      <c r="B1390" s="280" t="str">
        <f t="shared" si="107"/>
        <v>2Q</v>
      </c>
      <c r="C1390" s="280">
        <f t="shared" si="111"/>
        <v>4</v>
      </c>
      <c r="D1390" s="280" t="str">
        <f t="shared" si="108"/>
        <v>19</v>
      </c>
      <c r="E1390">
        <f t="shared" si="109"/>
        <v>2019</v>
      </c>
      <c r="F1390" s="280" t="str">
        <f t="shared" si="110"/>
        <v>2Q19</v>
      </c>
      <c r="G1390" s="281">
        <v>43581</v>
      </c>
      <c r="H1390" s="280">
        <v>3.9291999999999998</v>
      </c>
    </row>
    <row r="1391" spans="2:8">
      <c r="B1391" s="280" t="str">
        <f t="shared" si="107"/>
        <v>2Q</v>
      </c>
      <c r="C1391" s="280">
        <f t="shared" si="111"/>
        <v>4</v>
      </c>
      <c r="D1391" s="280" t="str">
        <f t="shared" si="108"/>
        <v>19</v>
      </c>
      <c r="E1391">
        <f t="shared" si="109"/>
        <v>2019</v>
      </c>
      <c r="F1391" s="280" t="str">
        <f t="shared" si="110"/>
        <v>2Q19</v>
      </c>
      <c r="G1391" s="281">
        <v>43584</v>
      </c>
      <c r="H1391" s="280">
        <v>3.9456000000000002</v>
      </c>
    </row>
    <row r="1392" spans="2:8">
      <c r="B1392" s="280" t="str">
        <f t="shared" si="107"/>
        <v>2Q</v>
      </c>
      <c r="C1392" s="280">
        <f t="shared" si="111"/>
        <v>4</v>
      </c>
      <c r="D1392" s="280" t="str">
        <f t="shared" si="108"/>
        <v>19</v>
      </c>
      <c r="E1392">
        <f t="shared" si="109"/>
        <v>2019</v>
      </c>
      <c r="F1392" s="280" t="str">
        <f t="shared" si="110"/>
        <v>2Q19</v>
      </c>
      <c r="G1392" s="281">
        <v>43585</v>
      </c>
      <c r="H1392" s="280">
        <v>3.9215</v>
      </c>
    </row>
    <row r="1393" spans="2:8">
      <c r="B1393" s="280" t="str">
        <f t="shared" si="107"/>
        <v>2Q</v>
      </c>
      <c r="C1393" s="280">
        <f t="shared" si="111"/>
        <v>5</v>
      </c>
      <c r="D1393" s="280" t="str">
        <f t="shared" si="108"/>
        <v>19</v>
      </c>
      <c r="E1393">
        <f t="shared" si="109"/>
        <v>2019</v>
      </c>
      <c r="F1393" s="280" t="str">
        <f t="shared" si="110"/>
        <v>2Q19</v>
      </c>
      <c r="G1393" s="281">
        <v>43586</v>
      </c>
      <c r="H1393" s="280">
        <v>3.9201999999999999</v>
      </c>
    </row>
    <row r="1394" spans="2:8">
      <c r="B1394" s="280" t="str">
        <f t="shared" si="107"/>
        <v>2Q</v>
      </c>
      <c r="C1394" s="280">
        <f t="shared" si="111"/>
        <v>5</v>
      </c>
      <c r="D1394" s="280" t="str">
        <f t="shared" si="108"/>
        <v>19</v>
      </c>
      <c r="E1394">
        <f t="shared" si="109"/>
        <v>2019</v>
      </c>
      <c r="F1394" s="280" t="str">
        <f t="shared" si="110"/>
        <v>2Q19</v>
      </c>
      <c r="G1394" s="281">
        <v>43587</v>
      </c>
      <c r="H1394" s="280">
        <v>3.9661</v>
      </c>
    </row>
    <row r="1395" spans="2:8">
      <c r="B1395" s="280" t="str">
        <f t="shared" si="107"/>
        <v>2Q</v>
      </c>
      <c r="C1395" s="280">
        <f t="shared" si="111"/>
        <v>5</v>
      </c>
      <c r="D1395" s="280" t="str">
        <f t="shared" si="108"/>
        <v>19</v>
      </c>
      <c r="E1395">
        <f t="shared" si="109"/>
        <v>2019</v>
      </c>
      <c r="F1395" s="280" t="str">
        <f t="shared" si="110"/>
        <v>2Q19</v>
      </c>
      <c r="G1395" s="281">
        <v>43588</v>
      </c>
      <c r="H1395" s="280">
        <v>3.9382000000000001</v>
      </c>
    </row>
    <row r="1396" spans="2:8">
      <c r="B1396" s="280" t="str">
        <f t="shared" si="107"/>
        <v>2Q</v>
      </c>
      <c r="C1396" s="280">
        <f t="shared" si="111"/>
        <v>5</v>
      </c>
      <c r="D1396" s="280" t="str">
        <f t="shared" si="108"/>
        <v>19</v>
      </c>
      <c r="E1396">
        <f t="shared" si="109"/>
        <v>2019</v>
      </c>
      <c r="F1396" s="280" t="str">
        <f t="shared" si="110"/>
        <v>2Q19</v>
      </c>
      <c r="G1396" s="281">
        <v>43591</v>
      </c>
      <c r="H1396" s="280">
        <v>3.9695</v>
      </c>
    </row>
    <row r="1397" spans="2:8">
      <c r="B1397" s="280" t="str">
        <f t="shared" si="107"/>
        <v>2Q</v>
      </c>
      <c r="C1397" s="280">
        <f t="shared" si="111"/>
        <v>5</v>
      </c>
      <c r="D1397" s="280" t="str">
        <f t="shared" si="108"/>
        <v>19</v>
      </c>
      <c r="E1397">
        <f t="shared" si="109"/>
        <v>2019</v>
      </c>
      <c r="F1397" s="280" t="str">
        <f t="shared" si="110"/>
        <v>2Q19</v>
      </c>
      <c r="G1397" s="281">
        <v>43592</v>
      </c>
      <c r="H1397" s="280">
        <v>3.9710000000000001</v>
      </c>
    </row>
    <row r="1398" spans="2:8">
      <c r="B1398" s="280" t="str">
        <f t="shared" si="107"/>
        <v>2Q</v>
      </c>
      <c r="C1398" s="280">
        <f t="shared" si="111"/>
        <v>5</v>
      </c>
      <c r="D1398" s="280" t="str">
        <f t="shared" si="108"/>
        <v>19</v>
      </c>
      <c r="E1398">
        <f t="shared" si="109"/>
        <v>2019</v>
      </c>
      <c r="F1398" s="280" t="str">
        <f t="shared" si="110"/>
        <v>2Q19</v>
      </c>
      <c r="G1398" s="281">
        <v>43593</v>
      </c>
      <c r="H1398" s="280">
        <v>3.9285000000000001</v>
      </c>
    </row>
    <row r="1399" spans="2:8">
      <c r="B1399" s="280" t="str">
        <f t="shared" si="107"/>
        <v>2Q</v>
      </c>
      <c r="C1399" s="280">
        <f t="shared" si="111"/>
        <v>5</v>
      </c>
      <c r="D1399" s="280" t="str">
        <f t="shared" si="108"/>
        <v>19</v>
      </c>
      <c r="E1399">
        <f t="shared" si="109"/>
        <v>2019</v>
      </c>
      <c r="F1399" s="280" t="str">
        <f t="shared" si="110"/>
        <v>2Q19</v>
      </c>
      <c r="G1399" s="281">
        <v>43594</v>
      </c>
      <c r="H1399" s="280">
        <v>3.9466000000000001</v>
      </c>
    </row>
    <row r="1400" spans="2:8">
      <c r="B1400" s="280" t="str">
        <f t="shared" si="107"/>
        <v>2Q</v>
      </c>
      <c r="C1400" s="280">
        <f t="shared" si="111"/>
        <v>5</v>
      </c>
      <c r="D1400" s="280" t="str">
        <f t="shared" si="108"/>
        <v>19</v>
      </c>
      <c r="E1400">
        <f t="shared" si="109"/>
        <v>2019</v>
      </c>
      <c r="F1400" s="280" t="str">
        <f t="shared" si="110"/>
        <v>2Q19</v>
      </c>
      <c r="G1400" s="281">
        <v>43595</v>
      </c>
      <c r="H1400" s="280">
        <v>3.9571999999999998</v>
      </c>
    </row>
    <row r="1401" spans="2:8">
      <c r="B1401" s="280" t="str">
        <f t="shared" si="107"/>
        <v>2Q</v>
      </c>
      <c r="C1401" s="280">
        <f t="shared" si="111"/>
        <v>5</v>
      </c>
      <c r="D1401" s="280" t="str">
        <f t="shared" si="108"/>
        <v>19</v>
      </c>
      <c r="E1401">
        <f t="shared" si="109"/>
        <v>2019</v>
      </c>
      <c r="F1401" s="280" t="str">
        <f t="shared" si="110"/>
        <v>2Q19</v>
      </c>
      <c r="G1401" s="281">
        <v>43598</v>
      </c>
      <c r="H1401" s="280">
        <v>3.9939</v>
      </c>
    </row>
    <row r="1402" spans="2:8">
      <c r="B1402" s="280" t="str">
        <f t="shared" si="107"/>
        <v>2Q</v>
      </c>
      <c r="C1402" s="280">
        <f t="shared" si="111"/>
        <v>5</v>
      </c>
      <c r="D1402" s="280" t="str">
        <f t="shared" si="108"/>
        <v>19</v>
      </c>
      <c r="E1402">
        <f t="shared" si="109"/>
        <v>2019</v>
      </c>
      <c r="F1402" s="280" t="str">
        <f t="shared" si="110"/>
        <v>2Q19</v>
      </c>
      <c r="G1402" s="281">
        <v>43599</v>
      </c>
      <c r="H1402" s="280">
        <v>3.9750999999999999</v>
      </c>
    </row>
    <row r="1403" spans="2:8">
      <c r="B1403" s="280" t="str">
        <f t="shared" si="107"/>
        <v>2Q</v>
      </c>
      <c r="C1403" s="280">
        <f t="shared" si="111"/>
        <v>5</v>
      </c>
      <c r="D1403" s="280" t="str">
        <f t="shared" si="108"/>
        <v>19</v>
      </c>
      <c r="E1403">
        <f t="shared" si="109"/>
        <v>2019</v>
      </c>
      <c r="F1403" s="280" t="str">
        <f t="shared" si="110"/>
        <v>2Q19</v>
      </c>
      <c r="G1403" s="281">
        <v>43600</v>
      </c>
      <c r="H1403" s="280">
        <v>4.0016999999999996</v>
      </c>
    </row>
    <row r="1404" spans="2:8">
      <c r="B1404" s="280" t="str">
        <f t="shared" si="107"/>
        <v>2Q</v>
      </c>
      <c r="C1404" s="280">
        <f t="shared" si="111"/>
        <v>5</v>
      </c>
      <c r="D1404" s="280" t="str">
        <f t="shared" si="108"/>
        <v>19</v>
      </c>
      <c r="E1404">
        <f t="shared" si="109"/>
        <v>2019</v>
      </c>
      <c r="F1404" s="280" t="str">
        <f t="shared" si="110"/>
        <v>2Q19</v>
      </c>
      <c r="G1404" s="281">
        <v>43601</v>
      </c>
      <c r="H1404" s="280">
        <v>4.0469999999999997</v>
      </c>
    </row>
    <row r="1405" spans="2:8">
      <c r="B1405" s="280" t="str">
        <f t="shared" si="107"/>
        <v>2Q</v>
      </c>
      <c r="C1405" s="280">
        <f t="shared" si="111"/>
        <v>5</v>
      </c>
      <c r="D1405" s="280" t="str">
        <f t="shared" si="108"/>
        <v>19</v>
      </c>
      <c r="E1405">
        <f t="shared" si="109"/>
        <v>2019</v>
      </c>
      <c r="F1405" s="280" t="str">
        <f t="shared" si="110"/>
        <v>2Q19</v>
      </c>
      <c r="G1405" s="281">
        <v>43602</v>
      </c>
      <c r="H1405" s="280">
        <v>4.0998999999999999</v>
      </c>
    </row>
    <row r="1406" spans="2:8">
      <c r="B1406" s="280" t="str">
        <f t="shared" si="107"/>
        <v>2Q</v>
      </c>
      <c r="C1406" s="280">
        <f t="shared" si="111"/>
        <v>5</v>
      </c>
      <c r="D1406" s="280" t="str">
        <f t="shared" si="108"/>
        <v>19</v>
      </c>
      <c r="E1406">
        <f t="shared" si="109"/>
        <v>2019</v>
      </c>
      <c r="F1406" s="280" t="str">
        <f t="shared" si="110"/>
        <v>2Q19</v>
      </c>
      <c r="G1406" s="281">
        <v>43605</v>
      </c>
      <c r="H1406" s="280">
        <v>4.0968</v>
      </c>
    </row>
    <row r="1407" spans="2:8">
      <c r="B1407" s="280" t="str">
        <f t="shared" si="107"/>
        <v>2Q</v>
      </c>
      <c r="C1407" s="280">
        <f t="shared" si="111"/>
        <v>5</v>
      </c>
      <c r="D1407" s="280" t="str">
        <f t="shared" si="108"/>
        <v>19</v>
      </c>
      <c r="E1407">
        <f t="shared" si="109"/>
        <v>2019</v>
      </c>
      <c r="F1407" s="280" t="str">
        <f t="shared" si="110"/>
        <v>2Q19</v>
      </c>
      <c r="G1407" s="281">
        <v>43606</v>
      </c>
      <c r="H1407" s="280">
        <v>4.0389999999999997</v>
      </c>
    </row>
    <row r="1408" spans="2:8">
      <c r="B1408" s="280" t="str">
        <f t="shared" si="107"/>
        <v>2Q</v>
      </c>
      <c r="C1408" s="280">
        <f t="shared" si="111"/>
        <v>5</v>
      </c>
      <c r="D1408" s="280" t="str">
        <f t="shared" si="108"/>
        <v>19</v>
      </c>
      <c r="E1408">
        <f t="shared" si="109"/>
        <v>2019</v>
      </c>
      <c r="F1408" s="280" t="str">
        <f t="shared" si="110"/>
        <v>2Q19</v>
      </c>
      <c r="G1408" s="281">
        <v>43607</v>
      </c>
      <c r="H1408" s="280">
        <v>4.0403000000000002</v>
      </c>
    </row>
    <row r="1409" spans="2:8">
      <c r="B1409" s="280" t="str">
        <f t="shared" si="107"/>
        <v>2Q</v>
      </c>
      <c r="C1409" s="280">
        <f t="shared" si="111"/>
        <v>5</v>
      </c>
      <c r="D1409" s="280" t="str">
        <f t="shared" si="108"/>
        <v>19</v>
      </c>
      <c r="E1409">
        <f t="shared" si="109"/>
        <v>2019</v>
      </c>
      <c r="F1409" s="280" t="str">
        <f t="shared" si="110"/>
        <v>2Q19</v>
      </c>
      <c r="G1409" s="281">
        <v>43608</v>
      </c>
      <c r="H1409" s="280">
        <v>4.0400999999999998</v>
      </c>
    </row>
    <row r="1410" spans="2:8">
      <c r="B1410" s="280" t="str">
        <f t="shared" si="107"/>
        <v>2Q</v>
      </c>
      <c r="C1410" s="280">
        <f t="shared" si="111"/>
        <v>5</v>
      </c>
      <c r="D1410" s="280" t="str">
        <f t="shared" si="108"/>
        <v>19</v>
      </c>
      <c r="E1410">
        <f t="shared" si="109"/>
        <v>2019</v>
      </c>
      <c r="F1410" s="280" t="str">
        <f t="shared" si="110"/>
        <v>2Q19</v>
      </c>
      <c r="G1410" s="281">
        <v>43609</v>
      </c>
      <c r="H1410" s="280">
        <v>4.0225</v>
      </c>
    </row>
    <row r="1411" spans="2:8">
      <c r="B1411" s="280" t="str">
        <f t="shared" ref="B1411:B1474" si="112">VLOOKUP(C1411,$N$3:$O$14,2,0)</f>
        <v>2Q</v>
      </c>
      <c r="C1411" s="280">
        <f t="shared" si="111"/>
        <v>5</v>
      </c>
      <c r="D1411" s="280" t="str">
        <f t="shared" ref="D1411:D1474" si="113">RIGHT(E1411,2)</f>
        <v>19</v>
      </c>
      <c r="E1411">
        <f t="shared" ref="E1411:E1474" si="114">YEAR(G1411)</f>
        <v>2019</v>
      </c>
      <c r="F1411" s="280" t="str">
        <f t="shared" ref="F1411:F1474" si="115">+B1411&amp;D1411</f>
        <v>2Q19</v>
      </c>
      <c r="G1411" s="281">
        <v>43612</v>
      </c>
      <c r="H1411" s="280">
        <v>4.0423</v>
      </c>
    </row>
    <row r="1412" spans="2:8">
      <c r="B1412" s="280" t="str">
        <f t="shared" si="112"/>
        <v>2Q</v>
      </c>
      <c r="C1412" s="280">
        <f t="shared" ref="C1412:C1475" si="116">MONTH(G1412)</f>
        <v>5</v>
      </c>
      <c r="D1412" s="280" t="str">
        <f t="shared" si="113"/>
        <v>19</v>
      </c>
      <c r="E1412">
        <f t="shared" si="114"/>
        <v>2019</v>
      </c>
      <c r="F1412" s="280" t="str">
        <f t="shared" si="115"/>
        <v>2Q19</v>
      </c>
      <c r="G1412" s="281">
        <v>43613</v>
      </c>
      <c r="H1412" s="280">
        <v>4.0247000000000002</v>
      </c>
    </row>
    <row r="1413" spans="2:8">
      <c r="B1413" s="280" t="str">
        <f t="shared" si="112"/>
        <v>2Q</v>
      </c>
      <c r="C1413" s="280">
        <f t="shared" si="116"/>
        <v>5</v>
      </c>
      <c r="D1413" s="280" t="str">
        <f t="shared" si="113"/>
        <v>19</v>
      </c>
      <c r="E1413">
        <f t="shared" si="114"/>
        <v>2019</v>
      </c>
      <c r="F1413" s="280" t="str">
        <f t="shared" si="115"/>
        <v>2Q19</v>
      </c>
      <c r="G1413" s="281">
        <v>43614</v>
      </c>
      <c r="H1413" s="280">
        <v>3.9746999999999999</v>
      </c>
    </row>
    <row r="1414" spans="2:8">
      <c r="B1414" s="280" t="str">
        <f t="shared" si="112"/>
        <v>2Q</v>
      </c>
      <c r="C1414" s="280">
        <f t="shared" si="116"/>
        <v>5</v>
      </c>
      <c r="D1414" s="280" t="str">
        <f t="shared" si="113"/>
        <v>19</v>
      </c>
      <c r="E1414">
        <f t="shared" si="114"/>
        <v>2019</v>
      </c>
      <c r="F1414" s="280" t="str">
        <f t="shared" si="115"/>
        <v>2Q19</v>
      </c>
      <c r="G1414" s="281">
        <v>43615</v>
      </c>
      <c r="H1414" s="280">
        <v>3.9817999999999998</v>
      </c>
    </row>
    <row r="1415" spans="2:8">
      <c r="B1415" s="280" t="str">
        <f t="shared" si="112"/>
        <v>2Q</v>
      </c>
      <c r="C1415" s="280">
        <f t="shared" si="116"/>
        <v>5</v>
      </c>
      <c r="D1415" s="280" t="str">
        <f t="shared" si="113"/>
        <v>19</v>
      </c>
      <c r="E1415">
        <f t="shared" si="114"/>
        <v>2019</v>
      </c>
      <c r="F1415" s="280" t="str">
        <f t="shared" si="115"/>
        <v>2Q19</v>
      </c>
      <c r="G1415" s="281">
        <v>43616</v>
      </c>
      <c r="H1415" s="280">
        <v>3.9228000000000001</v>
      </c>
    </row>
    <row r="1416" spans="2:8">
      <c r="B1416" s="280" t="str">
        <f t="shared" si="112"/>
        <v>2Q</v>
      </c>
      <c r="C1416" s="280">
        <f t="shared" si="116"/>
        <v>6</v>
      </c>
      <c r="D1416" s="280" t="str">
        <f t="shared" si="113"/>
        <v>19</v>
      </c>
      <c r="E1416">
        <f t="shared" si="114"/>
        <v>2019</v>
      </c>
      <c r="F1416" s="280" t="str">
        <f t="shared" si="115"/>
        <v>2Q19</v>
      </c>
      <c r="G1416" s="281">
        <v>43619</v>
      </c>
      <c r="H1416" s="280">
        <v>3.8858999999999999</v>
      </c>
    </row>
    <row r="1417" spans="2:8">
      <c r="B1417" s="280" t="str">
        <f t="shared" si="112"/>
        <v>2Q</v>
      </c>
      <c r="C1417" s="280">
        <f t="shared" si="116"/>
        <v>6</v>
      </c>
      <c r="D1417" s="280" t="str">
        <f t="shared" si="113"/>
        <v>19</v>
      </c>
      <c r="E1417">
        <f t="shared" si="114"/>
        <v>2019</v>
      </c>
      <c r="F1417" s="280" t="str">
        <f t="shared" si="115"/>
        <v>2Q19</v>
      </c>
      <c r="G1417" s="281">
        <v>43620</v>
      </c>
      <c r="H1417" s="280">
        <v>3.8548</v>
      </c>
    </row>
    <row r="1418" spans="2:8">
      <c r="B1418" s="280" t="str">
        <f t="shared" si="112"/>
        <v>2Q</v>
      </c>
      <c r="C1418" s="280">
        <f t="shared" si="116"/>
        <v>6</v>
      </c>
      <c r="D1418" s="280" t="str">
        <f t="shared" si="113"/>
        <v>19</v>
      </c>
      <c r="E1418">
        <f t="shared" si="114"/>
        <v>2019</v>
      </c>
      <c r="F1418" s="280" t="str">
        <f t="shared" si="115"/>
        <v>2Q19</v>
      </c>
      <c r="G1418" s="281">
        <v>43621</v>
      </c>
      <c r="H1418" s="280">
        <v>3.8811</v>
      </c>
    </row>
    <row r="1419" spans="2:8">
      <c r="B1419" s="280" t="str">
        <f t="shared" si="112"/>
        <v>2Q</v>
      </c>
      <c r="C1419" s="280">
        <f t="shared" si="116"/>
        <v>6</v>
      </c>
      <c r="D1419" s="280" t="str">
        <f t="shared" si="113"/>
        <v>19</v>
      </c>
      <c r="E1419">
        <f t="shared" si="114"/>
        <v>2019</v>
      </c>
      <c r="F1419" s="280" t="str">
        <f t="shared" si="115"/>
        <v>2Q19</v>
      </c>
      <c r="G1419" s="281">
        <v>43622</v>
      </c>
      <c r="H1419" s="280">
        <v>3.8799000000000001</v>
      </c>
    </row>
    <row r="1420" spans="2:8">
      <c r="B1420" s="280" t="str">
        <f t="shared" si="112"/>
        <v>2Q</v>
      </c>
      <c r="C1420" s="280">
        <f t="shared" si="116"/>
        <v>6</v>
      </c>
      <c r="D1420" s="280" t="str">
        <f t="shared" si="113"/>
        <v>19</v>
      </c>
      <c r="E1420">
        <f t="shared" si="114"/>
        <v>2019</v>
      </c>
      <c r="F1420" s="280" t="str">
        <f t="shared" si="115"/>
        <v>2Q19</v>
      </c>
      <c r="G1420" s="281">
        <v>43623</v>
      </c>
      <c r="H1420" s="280">
        <v>3.8788999999999998</v>
      </c>
    </row>
    <row r="1421" spans="2:8">
      <c r="B1421" s="280" t="str">
        <f t="shared" si="112"/>
        <v>2Q</v>
      </c>
      <c r="C1421" s="280">
        <f t="shared" si="116"/>
        <v>6</v>
      </c>
      <c r="D1421" s="280" t="str">
        <f t="shared" si="113"/>
        <v>19</v>
      </c>
      <c r="E1421">
        <f t="shared" si="114"/>
        <v>2019</v>
      </c>
      <c r="F1421" s="280" t="str">
        <f t="shared" si="115"/>
        <v>2Q19</v>
      </c>
      <c r="G1421" s="281">
        <v>43626</v>
      </c>
      <c r="H1421" s="280">
        <v>3.8887</v>
      </c>
    </row>
    <row r="1422" spans="2:8">
      <c r="B1422" s="280" t="str">
        <f t="shared" si="112"/>
        <v>2Q</v>
      </c>
      <c r="C1422" s="280">
        <f t="shared" si="116"/>
        <v>6</v>
      </c>
      <c r="D1422" s="280" t="str">
        <f t="shared" si="113"/>
        <v>19</v>
      </c>
      <c r="E1422">
        <f t="shared" si="114"/>
        <v>2019</v>
      </c>
      <c r="F1422" s="280" t="str">
        <f t="shared" si="115"/>
        <v>2Q19</v>
      </c>
      <c r="G1422" s="281">
        <v>43627</v>
      </c>
      <c r="H1422" s="280">
        <v>3.8571</v>
      </c>
    </row>
    <row r="1423" spans="2:8">
      <c r="B1423" s="280" t="str">
        <f t="shared" si="112"/>
        <v>2Q</v>
      </c>
      <c r="C1423" s="280">
        <f t="shared" si="116"/>
        <v>6</v>
      </c>
      <c r="D1423" s="280" t="str">
        <f t="shared" si="113"/>
        <v>19</v>
      </c>
      <c r="E1423">
        <f t="shared" si="114"/>
        <v>2019</v>
      </c>
      <c r="F1423" s="280" t="str">
        <f t="shared" si="115"/>
        <v>2Q19</v>
      </c>
      <c r="G1423" s="281">
        <v>43628</v>
      </c>
      <c r="H1423" s="280">
        <v>3.8672</v>
      </c>
    </row>
    <row r="1424" spans="2:8">
      <c r="B1424" s="280" t="str">
        <f t="shared" si="112"/>
        <v>2Q</v>
      </c>
      <c r="C1424" s="280">
        <f t="shared" si="116"/>
        <v>6</v>
      </c>
      <c r="D1424" s="280" t="str">
        <f t="shared" si="113"/>
        <v>19</v>
      </c>
      <c r="E1424">
        <f t="shared" si="114"/>
        <v>2019</v>
      </c>
      <c r="F1424" s="280" t="str">
        <f t="shared" si="115"/>
        <v>2Q19</v>
      </c>
      <c r="G1424" s="281">
        <v>43629</v>
      </c>
      <c r="H1424" s="280">
        <v>3.8487</v>
      </c>
    </row>
    <row r="1425" spans="2:8">
      <c r="B1425" s="280" t="str">
        <f t="shared" si="112"/>
        <v>2Q</v>
      </c>
      <c r="C1425" s="280">
        <f t="shared" si="116"/>
        <v>6</v>
      </c>
      <c r="D1425" s="280" t="str">
        <f t="shared" si="113"/>
        <v>19</v>
      </c>
      <c r="E1425">
        <f t="shared" si="114"/>
        <v>2019</v>
      </c>
      <c r="F1425" s="280" t="str">
        <f t="shared" si="115"/>
        <v>2Q19</v>
      </c>
      <c r="G1425" s="281">
        <v>43630</v>
      </c>
      <c r="H1425" s="280">
        <v>3.8959000000000001</v>
      </c>
    </row>
    <row r="1426" spans="2:8">
      <c r="B1426" s="280" t="str">
        <f t="shared" si="112"/>
        <v>2Q</v>
      </c>
      <c r="C1426" s="280">
        <f t="shared" si="116"/>
        <v>6</v>
      </c>
      <c r="D1426" s="280" t="str">
        <f t="shared" si="113"/>
        <v>19</v>
      </c>
      <c r="E1426">
        <f t="shared" si="114"/>
        <v>2019</v>
      </c>
      <c r="F1426" s="280" t="str">
        <f t="shared" si="115"/>
        <v>2Q19</v>
      </c>
      <c r="G1426" s="281">
        <v>43633</v>
      </c>
      <c r="H1426" s="280">
        <v>3.8883000000000001</v>
      </c>
    </row>
    <row r="1427" spans="2:8">
      <c r="B1427" s="280" t="str">
        <f t="shared" si="112"/>
        <v>2Q</v>
      </c>
      <c r="C1427" s="280">
        <f t="shared" si="116"/>
        <v>6</v>
      </c>
      <c r="D1427" s="280" t="str">
        <f t="shared" si="113"/>
        <v>19</v>
      </c>
      <c r="E1427">
        <f t="shared" si="114"/>
        <v>2019</v>
      </c>
      <c r="F1427" s="280" t="str">
        <f t="shared" si="115"/>
        <v>2Q19</v>
      </c>
      <c r="G1427" s="281">
        <v>43634</v>
      </c>
      <c r="H1427" s="280">
        <v>3.8603999999999998</v>
      </c>
    </row>
    <row r="1428" spans="2:8">
      <c r="B1428" s="280" t="str">
        <f t="shared" si="112"/>
        <v>2Q</v>
      </c>
      <c r="C1428" s="280">
        <f t="shared" si="116"/>
        <v>6</v>
      </c>
      <c r="D1428" s="280" t="str">
        <f t="shared" si="113"/>
        <v>19</v>
      </c>
      <c r="E1428">
        <f t="shared" si="114"/>
        <v>2019</v>
      </c>
      <c r="F1428" s="280" t="str">
        <f t="shared" si="115"/>
        <v>2Q19</v>
      </c>
      <c r="G1428" s="281">
        <v>43635</v>
      </c>
      <c r="H1428" s="280">
        <v>3.839</v>
      </c>
    </row>
    <row r="1429" spans="2:8">
      <c r="B1429" s="280" t="str">
        <f t="shared" si="112"/>
        <v>2Q</v>
      </c>
      <c r="C1429" s="280">
        <f t="shared" si="116"/>
        <v>6</v>
      </c>
      <c r="D1429" s="280" t="str">
        <f t="shared" si="113"/>
        <v>19</v>
      </c>
      <c r="E1429">
        <f t="shared" si="114"/>
        <v>2019</v>
      </c>
      <c r="F1429" s="280" t="str">
        <f t="shared" si="115"/>
        <v>2Q19</v>
      </c>
      <c r="G1429" s="281">
        <v>43636</v>
      </c>
      <c r="H1429" s="280">
        <v>3.839</v>
      </c>
    </row>
    <row r="1430" spans="2:8">
      <c r="B1430" s="280" t="str">
        <f t="shared" si="112"/>
        <v>2Q</v>
      </c>
      <c r="C1430" s="280">
        <f t="shared" si="116"/>
        <v>6</v>
      </c>
      <c r="D1430" s="280" t="str">
        <f t="shared" si="113"/>
        <v>19</v>
      </c>
      <c r="E1430">
        <f t="shared" si="114"/>
        <v>2019</v>
      </c>
      <c r="F1430" s="280" t="str">
        <f t="shared" si="115"/>
        <v>2Q19</v>
      </c>
      <c r="G1430" s="281">
        <v>43637</v>
      </c>
      <c r="H1430" s="280">
        <v>3.8191999999999999</v>
      </c>
    </row>
    <row r="1431" spans="2:8">
      <c r="B1431" s="280" t="str">
        <f t="shared" si="112"/>
        <v>2Q</v>
      </c>
      <c r="C1431" s="280">
        <f t="shared" si="116"/>
        <v>6</v>
      </c>
      <c r="D1431" s="280" t="str">
        <f t="shared" si="113"/>
        <v>19</v>
      </c>
      <c r="E1431">
        <f t="shared" si="114"/>
        <v>2019</v>
      </c>
      <c r="F1431" s="280" t="str">
        <f t="shared" si="115"/>
        <v>2Q19</v>
      </c>
      <c r="G1431" s="281">
        <v>43640</v>
      </c>
      <c r="H1431" s="280">
        <v>3.8254000000000001</v>
      </c>
    </row>
    <row r="1432" spans="2:8">
      <c r="B1432" s="280" t="str">
        <f t="shared" si="112"/>
        <v>2Q</v>
      </c>
      <c r="C1432" s="280">
        <f t="shared" si="116"/>
        <v>6</v>
      </c>
      <c r="D1432" s="280" t="str">
        <f t="shared" si="113"/>
        <v>19</v>
      </c>
      <c r="E1432">
        <f t="shared" si="114"/>
        <v>2019</v>
      </c>
      <c r="F1432" s="280" t="str">
        <f t="shared" si="115"/>
        <v>2Q19</v>
      </c>
      <c r="G1432" s="281">
        <v>43641</v>
      </c>
      <c r="H1432" s="280">
        <v>3.8479999999999999</v>
      </c>
    </row>
    <row r="1433" spans="2:8">
      <c r="B1433" s="280" t="str">
        <f t="shared" si="112"/>
        <v>2Q</v>
      </c>
      <c r="C1433" s="280">
        <f t="shared" si="116"/>
        <v>6</v>
      </c>
      <c r="D1433" s="280" t="str">
        <f t="shared" si="113"/>
        <v>19</v>
      </c>
      <c r="E1433">
        <f t="shared" si="114"/>
        <v>2019</v>
      </c>
      <c r="F1433" s="280" t="str">
        <f t="shared" si="115"/>
        <v>2Q19</v>
      </c>
      <c r="G1433" s="281">
        <v>43642</v>
      </c>
      <c r="H1433" s="280">
        <v>3.8445</v>
      </c>
    </row>
    <row r="1434" spans="2:8">
      <c r="B1434" s="280" t="str">
        <f t="shared" si="112"/>
        <v>2Q</v>
      </c>
      <c r="C1434" s="280">
        <f t="shared" si="116"/>
        <v>6</v>
      </c>
      <c r="D1434" s="280" t="str">
        <f t="shared" si="113"/>
        <v>19</v>
      </c>
      <c r="E1434">
        <f t="shared" si="114"/>
        <v>2019</v>
      </c>
      <c r="F1434" s="280" t="str">
        <f t="shared" si="115"/>
        <v>2Q19</v>
      </c>
      <c r="G1434" s="281">
        <v>43643</v>
      </c>
      <c r="H1434" s="280">
        <v>3.8195999999999999</v>
      </c>
    </row>
    <row r="1435" spans="2:8">
      <c r="B1435" s="280" t="str">
        <f t="shared" si="112"/>
        <v>2Q</v>
      </c>
      <c r="C1435" s="280">
        <f t="shared" si="116"/>
        <v>6</v>
      </c>
      <c r="D1435" s="280" t="str">
        <f t="shared" si="113"/>
        <v>19</v>
      </c>
      <c r="E1435">
        <f t="shared" si="114"/>
        <v>2019</v>
      </c>
      <c r="F1435" s="280" t="str">
        <f t="shared" si="115"/>
        <v>2Q19</v>
      </c>
      <c r="G1435" s="281">
        <v>43644</v>
      </c>
      <c r="H1435" s="280">
        <v>3.8519999999999999</v>
      </c>
    </row>
    <row r="1436" spans="2:8">
      <c r="B1436" s="280" t="str">
        <f t="shared" si="112"/>
        <v>3Q</v>
      </c>
      <c r="C1436" s="280">
        <f t="shared" si="116"/>
        <v>7</v>
      </c>
      <c r="D1436" s="280" t="str">
        <f t="shared" si="113"/>
        <v>19</v>
      </c>
      <c r="E1436">
        <f t="shared" si="114"/>
        <v>2019</v>
      </c>
      <c r="F1436" s="280" t="str">
        <f t="shared" si="115"/>
        <v>3Q19</v>
      </c>
      <c r="G1436" s="281">
        <v>43647</v>
      </c>
      <c r="H1436" s="280">
        <v>3.8405</v>
      </c>
    </row>
    <row r="1437" spans="2:8">
      <c r="B1437" s="280" t="str">
        <f t="shared" si="112"/>
        <v>3Q</v>
      </c>
      <c r="C1437" s="280">
        <f t="shared" si="116"/>
        <v>7</v>
      </c>
      <c r="D1437" s="280" t="str">
        <f t="shared" si="113"/>
        <v>19</v>
      </c>
      <c r="E1437">
        <f t="shared" si="114"/>
        <v>2019</v>
      </c>
      <c r="F1437" s="280" t="str">
        <f t="shared" si="115"/>
        <v>3Q19</v>
      </c>
      <c r="G1437" s="281">
        <v>43648</v>
      </c>
      <c r="H1437" s="280">
        <v>3.8456000000000001</v>
      </c>
    </row>
    <row r="1438" spans="2:8">
      <c r="B1438" s="280" t="str">
        <f t="shared" si="112"/>
        <v>3Q</v>
      </c>
      <c r="C1438" s="280">
        <f t="shared" si="116"/>
        <v>7</v>
      </c>
      <c r="D1438" s="280" t="str">
        <f t="shared" si="113"/>
        <v>19</v>
      </c>
      <c r="E1438">
        <f t="shared" si="114"/>
        <v>2019</v>
      </c>
      <c r="F1438" s="280" t="str">
        <f t="shared" si="115"/>
        <v>3Q19</v>
      </c>
      <c r="G1438" s="281">
        <v>43649</v>
      </c>
      <c r="H1438" s="280">
        <v>3.8271999999999999</v>
      </c>
    </row>
    <row r="1439" spans="2:8">
      <c r="B1439" s="280" t="str">
        <f t="shared" si="112"/>
        <v>3Q</v>
      </c>
      <c r="C1439" s="280">
        <f t="shared" si="116"/>
        <v>7</v>
      </c>
      <c r="D1439" s="280" t="str">
        <f t="shared" si="113"/>
        <v>19</v>
      </c>
      <c r="E1439">
        <f t="shared" si="114"/>
        <v>2019</v>
      </c>
      <c r="F1439" s="280" t="str">
        <f t="shared" si="115"/>
        <v>3Q19</v>
      </c>
      <c r="G1439" s="281">
        <v>43650</v>
      </c>
      <c r="H1439" s="280">
        <v>3.8010999999999999</v>
      </c>
    </row>
    <row r="1440" spans="2:8">
      <c r="B1440" s="280" t="str">
        <f t="shared" si="112"/>
        <v>3Q</v>
      </c>
      <c r="C1440" s="280">
        <f t="shared" si="116"/>
        <v>7</v>
      </c>
      <c r="D1440" s="280" t="str">
        <f t="shared" si="113"/>
        <v>19</v>
      </c>
      <c r="E1440">
        <f t="shared" si="114"/>
        <v>2019</v>
      </c>
      <c r="F1440" s="280" t="str">
        <f t="shared" si="115"/>
        <v>3Q19</v>
      </c>
      <c r="G1440" s="281">
        <v>43651</v>
      </c>
      <c r="H1440" s="280">
        <v>3.8220999999999998</v>
      </c>
    </row>
    <row r="1441" spans="2:8">
      <c r="B1441" s="280" t="str">
        <f t="shared" si="112"/>
        <v>3Q</v>
      </c>
      <c r="C1441" s="280">
        <f t="shared" si="116"/>
        <v>7</v>
      </c>
      <c r="D1441" s="280" t="str">
        <f t="shared" si="113"/>
        <v>19</v>
      </c>
      <c r="E1441">
        <f t="shared" si="114"/>
        <v>2019</v>
      </c>
      <c r="F1441" s="280" t="str">
        <f t="shared" si="115"/>
        <v>3Q19</v>
      </c>
      <c r="G1441" s="281">
        <v>43654</v>
      </c>
      <c r="H1441" s="280">
        <v>3.8073000000000001</v>
      </c>
    </row>
    <row r="1442" spans="2:8">
      <c r="B1442" s="280" t="str">
        <f t="shared" si="112"/>
        <v>3Q</v>
      </c>
      <c r="C1442" s="280">
        <f t="shared" si="116"/>
        <v>7</v>
      </c>
      <c r="D1442" s="280" t="str">
        <f t="shared" si="113"/>
        <v>19</v>
      </c>
      <c r="E1442">
        <f t="shared" si="114"/>
        <v>2019</v>
      </c>
      <c r="F1442" s="280" t="str">
        <f t="shared" si="115"/>
        <v>3Q19</v>
      </c>
      <c r="G1442" s="281">
        <v>43655</v>
      </c>
      <c r="H1442" s="280">
        <v>3.8005</v>
      </c>
    </row>
    <row r="1443" spans="2:8">
      <c r="B1443" s="280" t="str">
        <f t="shared" si="112"/>
        <v>3Q</v>
      </c>
      <c r="C1443" s="280">
        <f t="shared" si="116"/>
        <v>7</v>
      </c>
      <c r="D1443" s="280" t="str">
        <f t="shared" si="113"/>
        <v>19</v>
      </c>
      <c r="E1443">
        <f t="shared" si="114"/>
        <v>2019</v>
      </c>
      <c r="F1443" s="280" t="str">
        <f t="shared" si="115"/>
        <v>3Q19</v>
      </c>
      <c r="G1443" s="281">
        <v>43656</v>
      </c>
      <c r="H1443" s="280">
        <v>3.7545999999999999</v>
      </c>
    </row>
    <row r="1444" spans="2:8">
      <c r="B1444" s="280" t="str">
        <f t="shared" si="112"/>
        <v>3Q</v>
      </c>
      <c r="C1444" s="280">
        <f t="shared" si="116"/>
        <v>7</v>
      </c>
      <c r="D1444" s="280" t="str">
        <f t="shared" si="113"/>
        <v>19</v>
      </c>
      <c r="E1444">
        <f t="shared" si="114"/>
        <v>2019</v>
      </c>
      <c r="F1444" s="280" t="str">
        <f t="shared" si="115"/>
        <v>3Q19</v>
      </c>
      <c r="G1444" s="281">
        <v>43657</v>
      </c>
      <c r="H1444" s="280">
        <v>3.7551000000000001</v>
      </c>
    </row>
    <row r="1445" spans="2:8">
      <c r="B1445" s="280" t="str">
        <f t="shared" si="112"/>
        <v>3Q</v>
      </c>
      <c r="C1445" s="280">
        <f t="shared" si="116"/>
        <v>7</v>
      </c>
      <c r="D1445" s="280" t="str">
        <f t="shared" si="113"/>
        <v>19</v>
      </c>
      <c r="E1445">
        <f t="shared" si="114"/>
        <v>2019</v>
      </c>
      <c r="F1445" s="280" t="str">
        <f t="shared" si="115"/>
        <v>3Q19</v>
      </c>
      <c r="G1445" s="281">
        <v>43658</v>
      </c>
      <c r="H1445" s="280">
        <v>3.7372999999999998</v>
      </c>
    </row>
    <row r="1446" spans="2:8">
      <c r="B1446" s="280" t="str">
        <f t="shared" si="112"/>
        <v>3Q</v>
      </c>
      <c r="C1446" s="280">
        <f t="shared" si="116"/>
        <v>7</v>
      </c>
      <c r="D1446" s="280" t="str">
        <f t="shared" si="113"/>
        <v>19</v>
      </c>
      <c r="E1446">
        <f t="shared" si="114"/>
        <v>2019</v>
      </c>
      <c r="F1446" s="280" t="str">
        <f t="shared" si="115"/>
        <v>3Q19</v>
      </c>
      <c r="G1446" s="281">
        <v>43661</v>
      </c>
      <c r="H1446" s="280">
        <v>3.7566999999999999</v>
      </c>
    </row>
    <row r="1447" spans="2:8">
      <c r="B1447" s="280" t="str">
        <f t="shared" si="112"/>
        <v>3Q</v>
      </c>
      <c r="C1447" s="280">
        <f t="shared" si="116"/>
        <v>7</v>
      </c>
      <c r="D1447" s="280" t="str">
        <f t="shared" si="113"/>
        <v>19</v>
      </c>
      <c r="E1447">
        <f t="shared" si="114"/>
        <v>2019</v>
      </c>
      <c r="F1447" s="280" t="str">
        <f t="shared" si="115"/>
        <v>3Q19</v>
      </c>
      <c r="G1447" s="281">
        <v>43662</v>
      </c>
      <c r="H1447" s="280">
        <v>3.7686999999999999</v>
      </c>
    </row>
    <row r="1448" spans="2:8">
      <c r="B1448" s="280" t="str">
        <f t="shared" si="112"/>
        <v>3Q</v>
      </c>
      <c r="C1448" s="280">
        <f t="shared" si="116"/>
        <v>7</v>
      </c>
      <c r="D1448" s="280" t="str">
        <f t="shared" si="113"/>
        <v>19</v>
      </c>
      <c r="E1448">
        <f t="shared" si="114"/>
        <v>2019</v>
      </c>
      <c r="F1448" s="280" t="str">
        <f t="shared" si="115"/>
        <v>3Q19</v>
      </c>
      <c r="G1448" s="281">
        <v>43663</v>
      </c>
      <c r="H1448" s="280">
        <v>3.7641</v>
      </c>
    </row>
    <row r="1449" spans="2:8">
      <c r="B1449" s="280" t="str">
        <f t="shared" si="112"/>
        <v>3Q</v>
      </c>
      <c r="C1449" s="280">
        <f t="shared" si="116"/>
        <v>7</v>
      </c>
      <c r="D1449" s="280" t="str">
        <f t="shared" si="113"/>
        <v>19</v>
      </c>
      <c r="E1449">
        <f t="shared" si="114"/>
        <v>2019</v>
      </c>
      <c r="F1449" s="280" t="str">
        <f t="shared" si="115"/>
        <v>3Q19</v>
      </c>
      <c r="G1449" s="281">
        <v>43664</v>
      </c>
      <c r="H1449" s="280">
        <v>3.7193999999999998</v>
      </c>
    </row>
    <row r="1450" spans="2:8">
      <c r="B1450" s="280" t="str">
        <f t="shared" si="112"/>
        <v>3Q</v>
      </c>
      <c r="C1450" s="280">
        <f t="shared" si="116"/>
        <v>7</v>
      </c>
      <c r="D1450" s="280" t="str">
        <f t="shared" si="113"/>
        <v>19</v>
      </c>
      <c r="E1450">
        <f t="shared" si="114"/>
        <v>2019</v>
      </c>
      <c r="F1450" s="280" t="str">
        <f t="shared" si="115"/>
        <v>3Q19</v>
      </c>
      <c r="G1450" s="281">
        <v>43665</v>
      </c>
      <c r="H1450" s="280">
        <v>3.7494000000000001</v>
      </c>
    </row>
    <row r="1451" spans="2:8">
      <c r="B1451" s="280" t="str">
        <f t="shared" si="112"/>
        <v>3Q</v>
      </c>
      <c r="C1451" s="280">
        <f t="shared" si="116"/>
        <v>7</v>
      </c>
      <c r="D1451" s="280" t="str">
        <f t="shared" si="113"/>
        <v>19</v>
      </c>
      <c r="E1451">
        <f t="shared" si="114"/>
        <v>2019</v>
      </c>
      <c r="F1451" s="280" t="str">
        <f t="shared" si="115"/>
        <v>3Q19</v>
      </c>
      <c r="G1451" s="281">
        <v>43668</v>
      </c>
      <c r="H1451" s="280">
        <v>3.7406999999999999</v>
      </c>
    </row>
    <row r="1452" spans="2:8">
      <c r="B1452" s="280" t="str">
        <f t="shared" si="112"/>
        <v>3Q</v>
      </c>
      <c r="C1452" s="280">
        <f t="shared" si="116"/>
        <v>7</v>
      </c>
      <c r="D1452" s="280" t="str">
        <f t="shared" si="113"/>
        <v>19</v>
      </c>
      <c r="E1452">
        <f t="shared" si="114"/>
        <v>2019</v>
      </c>
      <c r="F1452" s="280" t="str">
        <f t="shared" si="115"/>
        <v>3Q19</v>
      </c>
      <c r="G1452" s="281">
        <v>43669</v>
      </c>
      <c r="H1452" s="280">
        <v>3.7736999999999998</v>
      </c>
    </row>
    <row r="1453" spans="2:8">
      <c r="B1453" s="280" t="str">
        <f t="shared" si="112"/>
        <v>3Q</v>
      </c>
      <c r="C1453" s="280">
        <f t="shared" si="116"/>
        <v>7</v>
      </c>
      <c r="D1453" s="280" t="str">
        <f t="shared" si="113"/>
        <v>19</v>
      </c>
      <c r="E1453">
        <f t="shared" si="114"/>
        <v>2019</v>
      </c>
      <c r="F1453" s="280" t="str">
        <f t="shared" si="115"/>
        <v>3Q19</v>
      </c>
      <c r="G1453" s="281">
        <v>43670</v>
      </c>
      <c r="H1453" s="280">
        <v>3.7736000000000001</v>
      </c>
    </row>
    <row r="1454" spans="2:8">
      <c r="B1454" s="280" t="str">
        <f t="shared" si="112"/>
        <v>3Q</v>
      </c>
      <c r="C1454" s="280">
        <f t="shared" si="116"/>
        <v>7</v>
      </c>
      <c r="D1454" s="280" t="str">
        <f t="shared" si="113"/>
        <v>19</v>
      </c>
      <c r="E1454">
        <f t="shared" si="114"/>
        <v>2019</v>
      </c>
      <c r="F1454" s="280" t="str">
        <f t="shared" si="115"/>
        <v>3Q19</v>
      </c>
      <c r="G1454" s="281">
        <v>43671</v>
      </c>
      <c r="H1454" s="280">
        <v>3.7789999999999999</v>
      </c>
    </row>
    <row r="1455" spans="2:8">
      <c r="B1455" s="280" t="str">
        <f t="shared" si="112"/>
        <v>3Q</v>
      </c>
      <c r="C1455" s="280">
        <f t="shared" si="116"/>
        <v>7</v>
      </c>
      <c r="D1455" s="280" t="str">
        <f t="shared" si="113"/>
        <v>19</v>
      </c>
      <c r="E1455">
        <f t="shared" si="114"/>
        <v>2019</v>
      </c>
      <c r="F1455" s="280" t="str">
        <f t="shared" si="115"/>
        <v>3Q19</v>
      </c>
      <c r="G1455" s="281">
        <v>43672</v>
      </c>
      <c r="H1455" s="280">
        <v>3.7761999999999998</v>
      </c>
    </row>
    <row r="1456" spans="2:8">
      <c r="B1456" s="280" t="str">
        <f t="shared" si="112"/>
        <v>3Q</v>
      </c>
      <c r="C1456" s="280">
        <f t="shared" si="116"/>
        <v>7</v>
      </c>
      <c r="D1456" s="280" t="str">
        <f t="shared" si="113"/>
        <v>19</v>
      </c>
      <c r="E1456">
        <f t="shared" si="114"/>
        <v>2019</v>
      </c>
      <c r="F1456" s="280" t="str">
        <f t="shared" si="115"/>
        <v>3Q19</v>
      </c>
      <c r="G1456" s="281">
        <v>43675</v>
      </c>
      <c r="H1456" s="280">
        <v>3.7816000000000001</v>
      </c>
    </row>
    <row r="1457" spans="2:8">
      <c r="B1457" s="280" t="str">
        <f t="shared" si="112"/>
        <v>3Q</v>
      </c>
      <c r="C1457" s="280">
        <f t="shared" si="116"/>
        <v>7</v>
      </c>
      <c r="D1457" s="280" t="str">
        <f t="shared" si="113"/>
        <v>19</v>
      </c>
      <c r="E1457">
        <f t="shared" si="114"/>
        <v>2019</v>
      </c>
      <c r="F1457" s="280" t="str">
        <f t="shared" si="115"/>
        <v>3Q19</v>
      </c>
      <c r="G1457" s="281">
        <v>43676</v>
      </c>
      <c r="H1457" s="280">
        <v>3.7906</v>
      </c>
    </row>
    <row r="1458" spans="2:8">
      <c r="B1458" s="280" t="str">
        <f t="shared" si="112"/>
        <v>3Q</v>
      </c>
      <c r="C1458" s="280">
        <f t="shared" si="116"/>
        <v>7</v>
      </c>
      <c r="D1458" s="280" t="str">
        <f t="shared" si="113"/>
        <v>19</v>
      </c>
      <c r="E1458">
        <f t="shared" si="114"/>
        <v>2019</v>
      </c>
      <c r="F1458" s="280" t="str">
        <f t="shared" si="115"/>
        <v>3Q19</v>
      </c>
      <c r="G1458" s="281">
        <v>43677</v>
      </c>
      <c r="H1458" s="280">
        <v>3.8129</v>
      </c>
    </row>
    <row r="1459" spans="2:8">
      <c r="B1459" s="280" t="str">
        <f t="shared" si="112"/>
        <v>3Q</v>
      </c>
      <c r="C1459" s="280">
        <f t="shared" si="116"/>
        <v>8</v>
      </c>
      <c r="D1459" s="280" t="str">
        <f t="shared" si="113"/>
        <v>19</v>
      </c>
      <c r="E1459">
        <f t="shared" si="114"/>
        <v>2019</v>
      </c>
      <c r="F1459" s="280" t="str">
        <f t="shared" si="115"/>
        <v>3Q19</v>
      </c>
      <c r="G1459" s="281">
        <v>43678</v>
      </c>
      <c r="H1459" s="280">
        <v>3.8403</v>
      </c>
    </row>
    <row r="1460" spans="2:8">
      <c r="B1460" s="280" t="str">
        <f t="shared" si="112"/>
        <v>3Q</v>
      </c>
      <c r="C1460" s="280">
        <f t="shared" si="116"/>
        <v>8</v>
      </c>
      <c r="D1460" s="280" t="str">
        <f t="shared" si="113"/>
        <v>19</v>
      </c>
      <c r="E1460">
        <f t="shared" si="114"/>
        <v>2019</v>
      </c>
      <c r="F1460" s="280" t="str">
        <f t="shared" si="115"/>
        <v>3Q19</v>
      </c>
      <c r="G1460" s="281">
        <v>43679</v>
      </c>
      <c r="H1460" s="280">
        <v>3.8893</v>
      </c>
    </row>
    <row r="1461" spans="2:8">
      <c r="B1461" s="280" t="str">
        <f t="shared" si="112"/>
        <v>3Q</v>
      </c>
      <c r="C1461" s="280">
        <f t="shared" si="116"/>
        <v>8</v>
      </c>
      <c r="D1461" s="280" t="str">
        <f t="shared" si="113"/>
        <v>19</v>
      </c>
      <c r="E1461">
        <f t="shared" si="114"/>
        <v>2019</v>
      </c>
      <c r="F1461" s="280" t="str">
        <f t="shared" si="115"/>
        <v>3Q19</v>
      </c>
      <c r="G1461" s="281">
        <v>43682</v>
      </c>
      <c r="H1461" s="280">
        <v>3.9782999999999999</v>
      </c>
    </row>
    <row r="1462" spans="2:8">
      <c r="B1462" s="280" t="str">
        <f t="shared" si="112"/>
        <v>3Q</v>
      </c>
      <c r="C1462" s="280">
        <f t="shared" si="116"/>
        <v>8</v>
      </c>
      <c r="D1462" s="280" t="str">
        <f t="shared" si="113"/>
        <v>19</v>
      </c>
      <c r="E1462">
        <f t="shared" si="114"/>
        <v>2019</v>
      </c>
      <c r="F1462" s="280" t="str">
        <f t="shared" si="115"/>
        <v>3Q19</v>
      </c>
      <c r="G1462" s="281">
        <v>43683</v>
      </c>
      <c r="H1462" s="280">
        <v>3.9611999999999998</v>
      </c>
    </row>
    <row r="1463" spans="2:8">
      <c r="B1463" s="280" t="str">
        <f t="shared" si="112"/>
        <v>3Q</v>
      </c>
      <c r="C1463" s="280">
        <f t="shared" si="116"/>
        <v>8</v>
      </c>
      <c r="D1463" s="280" t="str">
        <f t="shared" si="113"/>
        <v>19</v>
      </c>
      <c r="E1463">
        <f t="shared" si="114"/>
        <v>2019</v>
      </c>
      <c r="F1463" s="280" t="str">
        <f t="shared" si="115"/>
        <v>3Q19</v>
      </c>
      <c r="G1463" s="281">
        <v>43684</v>
      </c>
      <c r="H1463" s="280">
        <v>3.9691000000000001</v>
      </c>
    </row>
    <row r="1464" spans="2:8">
      <c r="B1464" s="280" t="str">
        <f t="shared" si="112"/>
        <v>3Q</v>
      </c>
      <c r="C1464" s="280">
        <f t="shared" si="116"/>
        <v>8</v>
      </c>
      <c r="D1464" s="280" t="str">
        <f t="shared" si="113"/>
        <v>19</v>
      </c>
      <c r="E1464">
        <f t="shared" si="114"/>
        <v>2019</v>
      </c>
      <c r="F1464" s="280" t="str">
        <f t="shared" si="115"/>
        <v>3Q19</v>
      </c>
      <c r="G1464" s="281">
        <v>43685</v>
      </c>
      <c r="H1464" s="280">
        <v>3.9199000000000002</v>
      </c>
    </row>
    <row r="1465" spans="2:8">
      <c r="B1465" s="280" t="str">
        <f t="shared" si="112"/>
        <v>3Q</v>
      </c>
      <c r="C1465" s="280">
        <f t="shared" si="116"/>
        <v>8</v>
      </c>
      <c r="D1465" s="280" t="str">
        <f t="shared" si="113"/>
        <v>19</v>
      </c>
      <c r="E1465">
        <f t="shared" si="114"/>
        <v>2019</v>
      </c>
      <c r="F1465" s="280" t="str">
        <f t="shared" si="115"/>
        <v>3Q19</v>
      </c>
      <c r="G1465" s="281">
        <v>43686</v>
      </c>
      <c r="H1465" s="280">
        <v>3.9416000000000002</v>
      </c>
    </row>
    <row r="1466" spans="2:8">
      <c r="B1466" s="280" t="str">
        <f t="shared" si="112"/>
        <v>3Q</v>
      </c>
      <c r="C1466" s="280">
        <f t="shared" si="116"/>
        <v>8</v>
      </c>
      <c r="D1466" s="280" t="str">
        <f t="shared" si="113"/>
        <v>19</v>
      </c>
      <c r="E1466">
        <f t="shared" si="114"/>
        <v>2019</v>
      </c>
      <c r="F1466" s="280" t="str">
        <f t="shared" si="115"/>
        <v>3Q19</v>
      </c>
      <c r="G1466" s="281">
        <v>43689</v>
      </c>
      <c r="H1466" s="280">
        <v>3.9855</v>
      </c>
    </row>
    <row r="1467" spans="2:8">
      <c r="B1467" s="280" t="str">
        <f t="shared" si="112"/>
        <v>3Q</v>
      </c>
      <c r="C1467" s="280">
        <f t="shared" si="116"/>
        <v>8</v>
      </c>
      <c r="D1467" s="280" t="str">
        <f t="shared" si="113"/>
        <v>19</v>
      </c>
      <c r="E1467">
        <f t="shared" si="114"/>
        <v>2019</v>
      </c>
      <c r="F1467" s="280" t="str">
        <f t="shared" si="115"/>
        <v>3Q19</v>
      </c>
      <c r="G1467" s="281">
        <v>43690</v>
      </c>
      <c r="H1467" s="280">
        <v>3.9660000000000002</v>
      </c>
    </row>
    <row r="1468" spans="2:8">
      <c r="B1468" s="280" t="str">
        <f t="shared" si="112"/>
        <v>3Q</v>
      </c>
      <c r="C1468" s="280">
        <f t="shared" si="116"/>
        <v>8</v>
      </c>
      <c r="D1468" s="280" t="str">
        <f t="shared" si="113"/>
        <v>19</v>
      </c>
      <c r="E1468">
        <f t="shared" si="114"/>
        <v>2019</v>
      </c>
      <c r="F1468" s="280" t="str">
        <f t="shared" si="115"/>
        <v>3Q19</v>
      </c>
      <c r="G1468" s="281">
        <v>43691</v>
      </c>
      <c r="H1468" s="280">
        <v>4.0526</v>
      </c>
    </row>
    <row r="1469" spans="2:8">
      <c r="B1469" s="280" t="str">
        <f t="shared" si="112"/>
        <v>3Q</v>
      </c>
      <c r="C1469" s="280">
        <f t="shared" si="116"/>
        <v>8</v>
      </c>
      <c r="D1469" s="280" t="str">
        <f t="shared" si="113"/>
        <v>19</v>
      </c>
      <c r="E1469">
        <f t="shared" si="114"/>
        <v>2019</v>
      </c>
      <c r="F1469" s="280" t="str">
        <f t="shared" si="115"/>
        <v>3Q19</v>
      </c>
      <c r="G1469" s="281">
        <v>43692</v>
      </c>
      <c r="H1469" s="280">
        <v>3.9910000000000001</v>
      </c>
    </row>
    <row r="1470" spans="2:8">
      <c r="B1470" s="280" t="str">
        <f t="shared" si="112"/>
        <v>3Q</v>
      </c>
      <c r="C1470" s="280">
        <f t="shared" si="116"/>
        <v>8</v>
      </c>
      <c r="D1470" s="280" t="str">
        <f t="shared" si="113"/>
        <v>19</v>
      </c>
      <c r="E1470">
        <f t="shared" si="114"/>
        <v>2019</v>
      </c>
      <c r="F1470" s="280" t="str">
        <f t="shared" si="115"/>
        <v>3Q19</v>
      </c>
      <c r="G1470" s="281">
        <v>43693</v>
      </c>
      <c r="H1470" s="280">
        <v>4.0057999999999998</v>
      </c>
    </row>
    <row r="1471" spans="2:8">
      <c r="B1471" s="280" t="str">
        <f t="shared" si="112"/>
        <v>3Q</v>
      </c>
      <c r="C1471" s="280">
        <f t="shared" si="116"/>
        <v>8</v>
      </c>
      <c r="D1471" s="280" t="str">
        <f t="shared" si="113"/>
        <v>19</v>
      </c>
      <c r="E1471">
        <f t="shared" si="114"/>
        <v>2019</v>
      </c>
      <c r="F1471" s="280" t="str">
        <f t="shared" si="115"/>
        <v>3Q19</v>
      </c>
      <c r="G1471" s="281">
        <v>43696</v>
      </c>
      <c r="H1471" s="280">
        <v>4.0743</v>
      </c>
    </row>
    <row r="1472" spans="2:8">
      <c r="B1472" s="280" t="str">
        <f t="shared" si="112"/>
        <v>3Q</v>
      </c>
      <c r="C1472" s="280">
        <f t="shared" si="116"/>
        <v>8</v>
      </c>
      <c r="D1472" s="280" t="str">
        <f t="shared" si="113"/>
        <v>19</v>
      </c>
      <c r="E1472">
        <f t="shared" si="114"/>
        <v>2019</v>
      </c>
      <c r="F1472" s="280" t="str">
        <f t="shared" si="115"/>
        <v>3Q19</v>
      </c>
      <c r="G1472" s="281">
        <v>43697</v>
      </c>
      <c r="H1472" s="280">
        <v>4.0541999999999998</v>
      </c>
    </row>
    <row r="1473" spans="2:8">
      <c r="B1473" s="280" t="str">
        <f t="shared" si="112"/>
        <v>3Q</v>
      </c>
      <c r="C1473" s="280">
        <f t="shared" si="116"/>
        <v>8</v>
      </c>
      <c r="D1473" s="280" t="str">
        <f t="shared" si="113"/>
        <v>19</v>
      </c>
      <c r="E1473">
        <f t="shared" si="114"/>
        <v>2019</v>
      </c>
      <c r="F1473" s="280" t="str">
        <f t="shared" si="115"/>
        <v>3Q19</v>
      </c>
      <c r="G1473" s="281">
        <v>43698</v>
      </c>
      <c r="H1473" s="280">
        <v>4.0269000000000004</v>
      </c>
    </row>
    <row r="1474" spans="2:8">
      <c r="B1474" s="280" t="str">
        <f t="shared" si="112"/>
        <v>3Q</v>
      </c>
      <c r="C1474" s="280">
        <f t="shared" si="116"/>
        <v>8</v>
      </c>
      <c r="D1474" s="280" t="str">
        <f t="shared" si="113"/>
        <v>19</v>
      </c>
      <c r="E1474">
        <f t="shared" si="114"/>
        <v>2019</v>
      </c>
      <c r="F1474" s="280" t="str">
        <f t="shared" si="115"/>
        <v>3Q19</v>
      </c>
      <c r="G1474" s="281">
        <v>43699</v>
      </c>
      <c r="H1474" s="280">
        <v>4.0707000000000004</v>
      </c>
    </row>
    <row r="1475" spans="2:8">
      <c r="B1475" s="280" t="str">
        <f t="shared" ref="B1475:B1538" si="117">VLOOKUP(C1475,$N$3:$O$14,2,0)</f>
        <v>3Q</v>
      </c>
      <c r="C1475" s="280">
        <f t="shared" si="116"/>
        <v>8</v>
      </c>
      <c r="D1475" s="280" t="str">
        <f t="shared" ref="D1475:D1538" si="118">RIGHT(E1475,2)</f>
        <v>19</v>
      </c>
      <c r="E1475">
        <f t="shared" ref="E1475:E1538" si="119">YEAR(G1475)</f>
        <v>2019</v>
      </c>
      <c r="F1475" s="280" t="str">
        <f t="shared" ref="F1475:F1538" si="120">+B1475&amp;D1475</f>
        <v>3Q19</v>
      </c>
      <c r="G1475" s="281">
        <v>43700</v>
      </c>
      <c r="H1475" s="280">
        <v>4.1197999999999997</v>
      </c>
    </row>
    <row r="1476" spans="2:8">
      <c r="B1476" s="280" t="str">
        <f t="shared" si="117"/>
        <v>3Q</v>
      </c>
      <c r="C1476" s="280">
        <f t="shared" ref="C1476:C1539" si="121">MONTH(G1476)</f>
        <v>8</v>
      </c>
      <c r="D1476" s="280" t="str">
        <f t="shared" si="118"/>
        <v>19</v>
      </c>
      <c r="E1476">
        <f t="shared" si="119"/>
        <v>2019</v>
      </c>
      <c r="F1476" s="280" t="str">
        <f t="shared" si="120"/>
        <v>3Q19</v>
      </c>
      <c r="G1476" s="281">
        <v>43703</v>
      </c>
      <c r="H1476" s="280">
        <v>4.1570999999999998</v>
      </c>
    </row>
    <row r="1477" spans="2:8">
      <c r="B1477" s="280" t="str">
        <f t="shared" si="117"/>
        <v>3Q</v>
      </c>
      <c r="C1477" s="280">
        <f t="shared" si="121"/>
        <v>8</v>
      </c>
      <c r="D1477" s="280" t="str">
        <f t="shared" si="118"/>
        <v>19</v>
      </c>
      <c r="E1477">
        <f t="shared" si="119"/>
        <v>2019</v>
      </c>
      <c r="F1477" s="280" t="str">
        <f t="shared" si="120"/>
        <v>3Q19</v>
      </c>
      <c r="G1477" s="281">
        <v>43704</v>
      </c>
      <c r="H1477" s="280">
        <v>4.1311</v>
      </c>
    </row>
    <row r="1478" spans="2:8">
      <c r="B1478" s="280" t="str">
        <f t="shared" si="117"/>
        <v>3Q</v>
      </c>
      <c r="C1478" s="280">
        <f t="shared" si="121"/>
        <v>8</v>
      </c>
      <c r="D1478" s="280" t="str">
        <f t="shared" si="118"/>
        <v>19</v>
      </c>
      <c r="E1478">
        <f t="shared" si="119"/>
        <v>2019</v>
      </c>
      <c r="F1478" s="280" t="str">
        <f t="shared" si="120"/>
        <v>3Q19</v>
      </c>
      <c r="G1478" s="281">
        <v>43705</v>
      </c>
      <c r="H1478" s="280">
        <v>4.1681999999999997</v>
      </c>
    </row>
    <row r="1479" spans="2:8">
      <c r="B1479" s="280" t="str">
        <f t="shared" si="117"/>
        <v>3Q</v>
      </c>
      <c r="C1479" s="280">
        <f t="shared" si="121"/>
        <v>8</v>
      </c>
      <c r="D1479" s="280" t="str">
        <f t="shared" si="118"/>
        <v>19</v>
      </c>
      <c r="E1479">
        <f t="shared" si="119"/>
        <v>2019</v>
      </c>
      <c r="F1479" s="280" t="str">
        <f t="shared" si="120"/>
        <v>3Q19</v>
      </c>
      <c r="G1479" s="281">
        <v>43706</v>
      </c>
      <c r="H1479" s="280">
        <v>4.1687000000000003</v>
      </c>
    </row>
    <row r="1480" spans="2:8">
      <c r="B1480" s="280" t="str">
        <f t="shared" si="117"/>
        <v>3Q</v>
      </c>
      <c r="C1480" s="280">
        <f t="shared" si="121"/>
        <v>8</v>
      </c>
      <c r="D1480" s="280" t="str">
        <f t="shared" si="118"/>
        <v>19</v>
      </c>
      <c r="E1480">
        <f t="shared" si="119"/>
        <v>2019</v>
      </c>
      <c r="F1480" s="280" t="str">
        <f t="shared" si="120"/>
        <v>3Q19</v>
      </c>
      <c r="G1480" s="281">
        <v>43707</v>
      </c>
      <c r="H1480" s="280">
        <v>4.1454000000000004</v>
      </c>
    </row>
    <row r="1481" spans="2:8">
      <c r="B1481" s="280" t="str">
        <f t="shared" si="117"/>
        <v>3Q</v>
      </c>
      <c r="C1481" s="280">
        <f t="shared" si="121"/>
        <v>9</v>
      </c>
      <c r="D1481" s="280" t="str">
        <f t="shared" si="118"/>
        <v>19</v>
      </c>
      <c r="E1481">
        <f t="shared" si="119"/>
        <v>2019</v>
      </c>
      <c r="F1481" s="280" t="str">
        <f t="shared" si="120"/>
        <v>3Q19</v>
      </c>
      <c r="G1481" s="281">
        <v>43710</v>
      </c>
      <c r="H1481" s="280">
        <v>4.1871</v>
      </c>
    </row>
    <row r="1482" spans="2:8">
      <c r="B1482" s="280" t="str">
        <f t="shared" si="117"/>
        <v>3Q</v>
      </c>
      <c r="C1482" s="280">
        <f t="shared" si="121"/>
        <v>9</v>
      </c>
      <c r="D1482" s="280" t="str">
        <f t="shared" si="118"/>
        <v>19</v>
      </c>
      <c r="E1482">
        <f t="shared" si="119"/>
        <v>2019</v>
      </c>
      <c r="F1482" s="280" t="str">
        <f t="shared" si="120"/>
        <v>3Q19</v>
      </c>
      <c r="G1482" s="281">
        <v>43711</v>
      </c>
      <c r="H1482" s="280">
        <v>4.1680999999999999</v>
      </c>
    </row>
    <row r="1483" spans="2:8">
      <c r="B1483" s="280" t="str">
        <f t="shared" si="117"/>
        <v>3Q</v>
      </c>
      <c r="C1483" s="280">
        <f t="shared" si="121"/>
        <v>9</v>
      </c>
      <c r="D1483" s="280" t="str">
        <f t="shared" si="118"/>
        <v>19</v>
      </c>
      <c r="E1483">
        <f t="shared" si="119"/>
        <v>2019</v>
      </c>
      <c r="F1483" s="280" t="str">
        <f t="shared" si="120"/>
        <v>3Q19</v>
      </c>
      <c r="G1483" s="281">
        <v>43712</v>
      </c>
      <c r="H1483" s="280">
        <v>4.0951000000000004</v>
      </c>
    </row>
    <row r="1484" spans="2:8">
      <c r="B1484" s="280" t="str">
        <f t="shared" si="117"/>
        <v>3Q</v>
      </c>
      <c r="C1484" s="280">
        <f t="shared" si="121"/>
        <v>9</v>
      </c>
      <c r="D1484" s="280" t="str">
        <f t="shared" si="118"/>
        <v>19</v>
      </c>
      <c r="E1484">
        <f t="shared" si="119"/>
        <v>2019</v>
      </c>
      <c r="F1484" s="280" t="str">
        <f t="shared" si="120"/>
        <v>3Q19</v>
      </c>
      <c r="G1484" s="281">
        <v>43713</v>
      </c>
      <c r="H1484" s="280">
        <v>4.1094999999999997</v>
      </c>
    </row>
    <row r="1485" spans="2:8">
      <c r="B1485" s="280" t="str">
        <f t="shared" si="117"/>
        <v>3Q</v>
      </c>
      <c r="C1485" s="280">
        <f t="shared" si="121"/>
        <v>9</v>
      </c>
      <c r="D1485" s="280" t="str">
        <f t="shared" si="118"/>
        <v>19</v>
      </c>
      <c r="E1485">
        <f t="shared" si="119"/>
        <v>2019</v>
      </c>
      <c r="F1485" s="280" t="str">
        <f t="shared" si="120"/>
        <v>3Q19</v>
      </c>
      <c r="G1485" s="281">
        <v>43714</v>
      </c>
      <c r="H1485" s="280">
        <v>4.0617999999999999</v>
      </c>
    </row>
    <row r="1486" spans="2:8">
      <c r="B1486" s="280" t="str">
        <f t="shared" si="117"/>
        <v>3Q</v>
      </c>
      <c r="C1486" s="280">
        <f t="shared" si="121"/>
        <v>9</v>
      </c>
      <c r="D1486" s="280" t="str">
        <f t="shared" si="118"/>
        <v>19</v>
      </c>
      <c r="E1486">
        <f t="shared" si="119"/>
        <v>2019</v>
      </c>
      <c r="F1486" s="280" t="str">
        <f t="shared" si="120"/>
        <v>3Q19</v>
      </c>
      <c r="G1486" s="281">
        <v>43717</v>
      </c>
      <c r="H1486" s="280">
        <v>4.0952999999999999</v>
      </c>
    </row>
    <row r="1487" spans="2:8">
      <c r="B1487" s="280" t="str">
        <f t="shared" si="117"/>
        <v>3Q</v>
      </c>
      <c r="C1487" s="280">
        <f t="shared" si="121"/>
        <v>9</v>
      </c>
      <c r="D1487" s="280" t="str">
        <f t="shared" si="118"/>
        <v>19</v>
      </c>
      <c r="E1487">
        <f t="shared" si="119"/>
        <v>2019</v>
      </c>
      <c r="F1487" s="280" t="str">
        <f t="shared" si="120"/>
        <v>3Q19</v>
      </c>
      <c r="G1487" s="281">
        <v>43718</v>
      </c>
      <c r="H1487" s="280">
        <v>4.0808</v>
      </c>
    </row>
    <row r="1488" spans="2:8">
      <c r="B1488" s="280" t="str">
        <f t="shared" si="117"/>
        <v>3Q</v>
      </c>
      <c r="C1488" s="280">
        <f t="shared" si="121"/>
        <v>9</v>
      </c>
      <c r="D1488" s="280" t="str">
        <f t="shared" si="118"/>
        <v>19</v>
      </c>
      <c r="E1488">
        <f t="shared" si="119"/>
        <v>2019</v>
      </c>
      <c r="F1488" s="280" t="str">
        <f t="shared" si="120"/>
        <v>3Q19</v>
      </c>
      <c r="G1488" s="281">
        <v>43719</v>
      </c>
      <c r="H1488" s="280">
        <v>4.0679999999999996</v>
      </c>
    </row>
    <row r="1489" spans="2:8">
      <c r="B1489" s="280" t="str">
        <f t="shared" si="117"/>
        <v>3Q</v>
      </c>
      <c r="C1489" s="280">
        <f t="shared" si="121"/>
        <v>9</v>
      </c>
      <c r="D1489" s="280" t="str">
        <f t="shared" si="118"/>
        <v>19</v>
      </c>
      <c r="E1489">
        <f t="shared" si="119"/>
        <v>2019</v>
      </c>
      <c r="F1489" s="280" t="str">
        <f t="shared" si="120"/>
        <v>3Q19</v>
      </c>
      <c r="G1489" s="281">
        <v>43720</v>
      </c>
      <c r="H1489" s="280">
        <v>4.0608000000000004</v>
      </c>
    </row>
    <row r="1490" spans="2:8">
      <c r="B1490" s="280" t="str">
        <f t="shared" si="117"/>
        <v>3Q</v>
      </c>
      <c r="C1490" s="280">
        <f t="shared" si="121"/>
        <v>9</v>
      </c>
      <c r="D1490" s="280" t="str">
        <f t="shared" si="118"/>
        <v>19</v>
      </c>
      <c r="E1490">
        <f t="shared" si="119"/>
        <v>2019</v>
      </c>
      <c r="F1490" s="280" t="str">
        <f t="shared" si="120"/>
        <v>3Q19</v>
      </c>
      <c r="G1490" s="281">
        <v>43721</v>
      </c>
      <c r="H1490" s="280">
        <v>4.0849000000000002</v>
      </c>
    </row>
    <row r="1491" spans="2:8">
      <c r="B1491" s="280" t="str">
        <f t="shared" si="117"/>
        <v>3Q</v>
      </c>
      <c r="C1491" s="280">
        <f t="shared" si="121"/>
        <v>9</v>
      </c>
      <c r="D1491" s="280" t="str">
        <f t="shared" si="118"/>
        <v>19</v>
      </c>
      <c r="E1491">
        <f t="shared" si="119"/>
        <v>2019</v>
      </c>
      <c r="F1491" s="280" t="str">
        <f t="shared" si="120"/>
        <v>3Q19</v>
      </c>
      <c r="G1491" s="281">
        <v>43724</v>
      </c>
      <c r="H1491" s="280">
        <v>4.0810000000000004</v>
      </c>
    </row>
    <row r="1492" spans="2:8">
      <c r="B1492" s="280" t="str">
        <f t="shared" si="117"/>
        <v>3Q</v>
      </c>
      <c r="C1492" s="280">
        <f t="shared" si="121"/>
        <v>9</v>
      </c>
      <c r="D1492" s="280" t="str">
        <f t="shared" si="118"/>
        <v>19</v>
      </c>
      <c r="E1492">
        <f t="shared" si="119"/>
        <v>2019</v>
      </c>
      <c r="F1492" s="280" t="str">
        <f t="shared" si="120"/>
        <v>3Q19</v>
      </c>
      <c r="G1492" s="281">
        <v>43725</v>
      </c>
      <c r="H1492" s="280">
        <v>4.0777000000000001</v>
      </c>
    </row>
    <row r="1493" spans="2:8">
      <c r="B1493" s="280" t="str">
        <f t="shared" si="117"/>
        <v>3Q</v>
      </c>
      <c r="C1493" s="280">
        <f t="shared" si="121"/>
        <v>9</v>
      </c>
      <c r="D1493" s="280" t="str">
        <f t="shared" si="118"/>
        <v>19</v>
      </c>
      <c r="E1493">
        <f t="shared" si="119"/>
        <v>2019</v>
      </c>
      <c r="F1493" s="280" t="str">
        <f t="shared" si="120"/>
        <v>3Q19</v>
      </c>
      <c r="G1493" s="281">
        <v>43726</v>
      </c>
      <c r="H1493" s="280">
        <v>4.1112000000000002</v>
      </c>
    </row>
    <row r="1494" spans="2:8">
      <c r="B1494" s="280" t="str">
        <f t="shared" si="117"/>
        <v>3Q</v>
      </c>
      <c r="C1494" s="280">
        <f t="shared" si="121"/>
        <v>9</v>
      </c>
      <c r="D1494" s="280" t="str">
        <f t="shared" si="118"/>
        <v>19</v>
      </c>
      <c r="E1494">
        <f t="shared" si="119"/>
        <v>2019</v>
      </c>
      <c r="F1494" s="280" t="str">
        <f t="shared" si="120"/>
        <v>3Q19</v>
      </c>
      <c r="G1494" s="281">
        <v>43727</v>
      </c>
      <c r="H1494" s="280">
        <v>4.1677999999999997</v>
      </c>
    </row>
    <row r="1495" spans="2:8">
      <c r="B1495" s="280" t="str">
        <f t="shared" si="117"/>
        <v>3Q</v>
      </c>
      <c r="C1495" s="280">
        <f t="shared" si="121"/>
        <v>9</v>
      </c>
      <c r="D1495" s="280" t="str">
        <f t="shared" si="118"/>
        <v>19</v>
      </c>
      <c r="E1495">
        <f t="shared" si="119"/>
        <v>2019</v>
      </c>
      <c r="F1495" s="280" t="str">
        <f t="shared" si="120"/>
        <v>3Q19</v>
      </c>
      <c r="G1495" s="281">
        <v>43728</v>
      </c>
      <c r="H1495" s="280">
        <v>4.1479999999999997</v>
      </c>
    </row>
    <row r="1496" spans="2:8">
      <c r="B1496" s="280" t="str">
        <f t="shared" si="117"/>
        <v>3Q</v>
      </c>
      <c r="C1496" s="280">
        <f t="shared" si="121"/>
        <v>9</v>
      </c>
      <c r="D1496" s="280" t="str">
        <f t="shared" si="118"/>
        <v>19</v>
      </c>
      <c r="E1496">
        <f t="shared" si="119"/>
        <v>2019</v>
      </c>
      <c r="F1496" s="280" t="str">
        <f t="shared" si="120"/>
        <v>3Q19</v>
      </c>
      <c r="G1496" s="281">
        <v>43731</v>
      </c>
      <c r="H1496" s="280">
        <v>4.1638000000000002</v>
      </c>
    </row>
    <row r="1497" spans="2:8">
      <c r="B1497" s="280" t="str">
        <f t="shared" si="117"/>
        <v>3Q</v>
      </c>
      <c r="C1497" s="280">
        <f t="shared" si="121"/>
        <v>9</v>
      </c>
      <c r="D1497" s="280" t="str">
        <f t="shared" si="118"/>
        <v>19</v>
      </c>
      <c r="E1497">
        <f t="shared" si="119"/>
        <v>2019</v>
      </c>
      <c r="F1497" s="280" t="str">
        <f t="shared" si="120"/>
        <v>3Q19</v>
      </c>
      <c r="G1497" s="281">
        <v>43732</v>
      </c>
      <c r="H1497" s="280">
        <v>4.165</v>
      </c>
    </row>
    <row r="1498" spans="2:8">
      <c r="B1498" s="280" t="str">
        <f t="shared" si="117"/>
        <v>3Q</v>
      </c>
      <c r="C1498" s="280">
        <f t="shared" si="121"/>
        <v>9</v>
      </c>
      <c r="D1498" s="280" t="str">
        <f t="shared" si="118"/>
        <v>19</v>
      </c>
      <c r="E1498">
        <f t="shared" si="119"/>
        <v>2019</v>
      </c>
      <c r="F1498" s="280" t="str">
        <f t="shared" si="120"/>
        <v>3Q19</v>
      </c>
      <c r="G1498" s="281">
        <v>43733</v>
      </c>
      <c r="H1498" s="280">
        <v>4.1490999999999998</v>
      </c>
    </row>
    <row r="1499" spans="2:8">
      <c r="B1499" s="280" t="str">
        <f t="shared" si="117"/>
        <v>3Q</v>
      </c>
      <c r="C1499" s="280">
        <f t="shared" si="121"/>
        <v>9</v>
      </c>
      <c r="D1499" s="280" t="str">
        <f t="shared" si="118"/>
        <v>19</v>
      </c>
      <c r="E1499">
        <f t="shared" si="119"/>
        <v>2019</v>
      </c>
      <c r="F1499" s="280" t="str">
        <f t="shared" si="120"/>
        <v>3Q19</v>
      </c>
      <c r="G1499" s="281">
        <v>43734</v>
      </c>
      <c r="H1499" s="280">
        <v>4.1711</v>
      </c>
    </row>
    <row r="1500" spans="2:8">
      <c r="B1500" s="280" t="str">
        <f t="shared" si="117"/>
        <v>3Q</v>
      </c>
      <c r="C1500" s="280">
        <f t="shared" si="121"/>
        <v>9</v>
      </c>
      <c r="D1500" s="280" t="str">
        <f t="shared" si="118"/>
        <v>19</v>
      </c>
      <c r="E1500">
        <f t="shared" si="119"/>
        <v>2019</v>
      </c>
      <c r="F1500" s="280" t="str">
        <f t="shared" si="120"/>
        <v>3Q19</v>
      </c>
      <c r="G1500" s="281">
        <v>43735</v>
      </c>
      <c r="H1500" s="280">
        <v>4.1601999999999997</v>
      </c>
    </row>
    <row r="1501" spans="2:8">
      <c r="B1501" s="280" t="str">
        <f t="shared" si="117"/>
        <v>3Q</v>
      </c>
      <c r="C1501" s="280">
        <f t="shared" si="121"/>
        <v>9</v>
      </c>
      <c r="D1501" s="280" t="str">
        <f t="shared" si="118"/>
        <v>19</v>
      </c>
      <c r="E1501">
        <f t="shared" si="119"/>
        <v>2019</v>
      </c>
      <c r="F1501" s="280" t="str">
        <f t="shared" si="120"/>
        <v>3Q19</v>
      </c>
      <c r="G1501" s="281">
        <v>43738</v>
      </c>
      <c r="H1501" s="280">
        <v>4.1555999999999997</v>
      </c>
    </row>
    <row r="1502" spans="2:8">
      <c r="B1502" s="280" t="str">
        <f t="shared" si="117"/>
        <v>4Q</v>
      </c>
      <c r="C1502" s="280">
        <f t="shared" si="121"/>
        <v>10</v>
      </c>
      <c r="D1502" s="280" t="str">
        <f t="shared" si="118"/>
        <v>19</v>
      </c>
      <c r="E1502">
        <f t="shared" si="119"/>
        <v>2019</v>
      </c>
      <c r="F1502" s="280" t="str">
        <f t="shared" si="120"/>
        <v>4Q19</v>
      </c>
      <c r="G1502" s="281">
        <v>43739</v>
      </c>
      <c r="H1502" s="280">
        <v>4.1590999999999996</v>
      </c>
    </row>
    <row r="1503" spans="2:8">
      <c r="B1503" s="280" t="str">
        <f t="shared" si="117"/>
        <v>4Q</v>
      </c>
      <c r="C1503" s="280">
        <f t="shared" si="121"/>
        <v>10</v>
      </c>
      <c r="D1503" s="280" t="str">
        <f t="shared" si="118"/>
        <v>19</v>
      </c>
      <c r="E1503">
        <f t="shared" si="119"/>
        <v>2019</v>
      </c>
      <c r="F1503" s="280" t="str">
        <f t="shared" si="120"/>
        <v>4Q19</v>
      </c>
      <c r="G1503" s="281">
        <v>43740</v>
      </c>
      <c r="H1503" s="280">
        <v>4.1292999999999997</v>
      </c>
    </row>
    <row r="1504" spans="2:8">
      <c r="B1504" s="280" t="str">
        <f t="shared" si="117"/>
        <v>4Q</v>
      </c>
      <c r="C1504" s="280">
        <f t="shared" si="121"/>
        <v>10</v>
      </c>
      <c r="D1504" s="280" t="str">
        <f t="shared" si="118"/>
        <v>19</v>
      </c>
      <c r="E1504">
        <f t="shared" si="119"/>
        <v>2019</v>
      </c>
      <c r="F1504" s="280" t="str">
        <f t="shared" si="120"/>
        <v>4Q19</v>
      </c>
      <c r="G1504" s="281">
        <v>43741</v>
      </c>
      <c r="H1504" s="280">
        <v>4.0839999999999996</v>
      </c>
    </row>
    <row r="1505" spans="2:8">
      <c r="B1505" s="280" t="str">
        <f t="shared" si="117"/>
        <v>4Q</v>
      </c>
      <c r="C1505" s="280">
        <f t="shared" si="121"/>
        <v>10</v>
      </c>
      <c r="D1505" s="280" t="str">
        <f t="shared" si="118"/>
        <v>19</v>
      </c>
      <c r="E1505">
        <f t="shared" si="119"/>
        <v>2019</v>
      </c>
      <c r="F1505" s="280" t="str">
        <f t="shared" si="120"/>
        <v>4Q19</v>
      </c>
      <c r="G1505" s="281">
        <v>43742</v>
      </c>
      <c r="H1505" s="280">
        <v>4.0556000000000001</v>
      </c>
    </row>
    <row r="1506" spans="2:8">
      <c r="B1506" s="280" t="str">
        <f t="shared" si="117"/>
        <v>4Q</v>
      </c>
      <c r="C1506" s="280">
        <f t="shared" si="121"/>
        <v>10</v>
      </c>
      <c r="D1506" s="280" t="str">
        <f t="shared" si="118"/>
        <v>19</v>
      </c>
      <c r="E1506">
        <f t="shared" si="119"/>
        <v>2019</v>
      </c>
      <c r="F1506" s="280" t="str">
        <f t="shared" si="120"/>
        <v>4Q19</v>
      </c>
      <c r="G1506" s="281">
        <v>43745</v>
      </c>
      <c r="H1506" s="280">
        <v>4.1071</v>
      </c>
    </row>
    <row r="1507" spans="2:8">
      <c r="B1507" s="280" t="str">
        <f t="shared" si="117"/>
        <v>4Q</v>
      </c>
      <c r="C1507" s="280">
        <f t="shared" si="121"/>
        <v>10</v>
      </c>
      <c r="D1507" s="280" t="str">
        <f t="shared" si="118"/>
        <v>19</v>
      </c>
      <c r="E1507">
        <f t="shared" si="119"/>
        <v>2019</v>
      </c>
      <c r="F1507" s="280" t="str">
        <f t="shared" si="120"/>
        <v>4Q19</v>
      </c>
      <c r="G1507" s="281">
        <v>43746</v>
      </c>
      <c r="H1507" s="280">
        <v>4.0953999999999997</v>
      </c>
    </row>
    <row r="1508" spans="2:8">
      <c r="B1508" s="280" t="str">
        <f t="shared" si="117"/>
        <v>4Q</v>
      </c>
      <c r="C1508" s="280">
        <f t="shared" si="121"/>
        <v>10</v>
      </c>
      <c r="D1508" s="280" t="str">
        <f t="shared" si="118"/>
        <v>19</v>
      </c>
      <c r="E1508">
        <f t="shared" si="119"/>
        <v>2019</v>
      </c>
      <c r="F1508" s="280" t="str">
        <f t="shared" si="120"/>
        <v>4Q19</v>
      </c>
      <c r="G1508" s="281">
        <v>43747</v>
      </c>
      <c r="H1508" s="280">
        <v>4.1104000000000003</v>
      </c>
    </row>
    <row r="1509" spans="2:8">
      <c r="B1509" s="280" t="str">
        <f t="shared" si="117"/>
        <v>4Q</v>
      </c>
      <c r="C1509" s="280">
        <f t="shared" si="121"/>
        <v>10</v>
      </c>
      <c r="D1509" s="280" t="str">
        <f t="shared" si="118"/>
        <v>19</v>
      </c>
      <c r="E1509">
        <f t="shared" si="119"/>
        <v>2019</v>
      </c>
      <c r="F1509" s="280" t="str">
        <f t="shared" si="120"/>
        <v>4Q19</v>
      </c>
      <c r="G1509" s="281">
        <v>43748</v>
      </c>
      <c r="H1509" s="280">
        <v>4.1094999999999997</v>
      </c>
    </row>
    <row r="1510" spans="2:8">
      <c r="B1510" s="280" t="str">
        <f t="shared" si="117"/>
        <v>4Q</v>
      </c>
      <c r="C1510" s="280">
        <f t="shared" si="121"/>
        <v>10</v>
      </c>
      <c r="D1510" s="280" t="str">
        <f t="shared" si="118"/>
        <v>19</v>
      </c>
      <c r="E1510">
        <f t="shared" si="119"/>
        <v>2019</v>
      </c>
      <c r="F1510" s="280" t="str">
        <f t="shared" si="120"/>
        <v>4Q19</v>
      </c>
      <c r="G1510" s="281">
        <v>43749</v>
      </c>
      <c r="H1510" s="280">
        <v>4.1097000000000001</v>
      </c>
    </row>
    <row r="1511" spans="2:8">
      <c r="B1511" s="280" t="str">
        <f t="shared" si="117"/>
        <v>4Q</v>
      </c>
      <c r="C1511" s="280">
        <f t="shared" si="121"/>
        <v>10</v>
      </c>
      <c r="D1511" s="280" t="str">
        <f t="shared" si="118"/>
        <v>19</v>
      </c>
      <c r="E1511">
        <f t="shared" si="119"/>
        <v>2019</v>
      </c>
      <c r="F1511" s="280" t="str">
        <f t="shared" si="120"/>
        <v>4Q19</v>
      </c>
      <c r="G1511" s="281">
        <v>43752</v>
      </c>
      <c r="H1511" s="280">
        <v>4.1265000000000001</v>
      </c>
    </row>
    <row r="1512" spans="2:8">
      <c r="B1512" s="280" t="str">
        <f t="shared" si="117"/>
        <v>4Q</v>
      </c>
      <c r="C1512" s="280">
        <f t="shared" si="121"/>
        <v>10</v>
      </c>
      <c r="D1512" s="280" t="str">
        <f t="shared" si="118"/>
        <v>19</v>
      </c>
      <c r="E1512">
        <f t="shared" si="119"/>
        <v>2019</v>
      </c>
      <c r="F1512" s="280" t="str">
        <f t="shared" si="120"/>
        <v>4Q19</v>
      </c>
      <c r="G1512" s="281">
        <v>43753</v>
      </c>
      <c r="H1512" s="280">
        <v>4.1806999999999999</v>
      </c>
    </row>
    <row r="1513" spans="2:8">
      <c r="B1513" s="280" t="str">
        <f t="shared" si="117"/>
        <v>4Q</v>
      </c>
      <c r="C1513" s="280">
        <f t="shared" si="121"/>
        <v>10</v>
      </c>
      <c r="D1513" s="280" t="str">
        <f t="shared" si="118"/>
        <v>19</v>
      </c>
      <c r="E1513">
        <f t="shared" si="119"/>
        <v>2019</v>
      </c>
      <c r="F1513" s="280" t="str">
        <f t="shared" si="120"/>
        <v>4Q19</v>
      </c>
      <c r="G1513" s="281">
        <v>43754</v>
      </c>
      <c r="H1513" s="280">
        <v>4.1517999999999997</v>
      </c>
    </row>
    <row r="1514" spans="2:8">
      <c r="B1514" s="280" t="str">
        <f t="shared" si="117"/>
        <v>4Q</v>
      </c>
      <c r="C1514" s="280">
        <f t="shared" si="121"/>
        <v>10</v>
      </c>
      <c r="D1514" s="280" t="str">
        <f t="shared" si="118"/>
        <v>19</v>
      </c>
      <c r="E1514">
        <f t="shared" si="119"/>
        <v>2019</v>
      </c>
      <c r="F1514" s="280" t="str">
        <f t="shared" si="120"/>
        <v>4Q19</v>
      </c>
      <c r="G1514" s="281">
        <v>43755</v>
      </c>
      <c r="H1514" s="280">
        <v>4.1642999999999999</v>
      </c>
    </row>
    <row r="1515" spans="2:8">
      <c r="B1515" s="280" t="str">
        <f t="shared" si="117"/>
        <v>4Q</v>
      </c>
      <c r="C1515" s="280">
        <f t="shared" si="121"/>
        <v>10</v>
      </c>
      <c r="D1515" s="280" t="str">
        <f t="shared" si="118"/>
        <v>19</v>
      </c>
      <c r="E1515">
        <f t="shared" si="119"/>
        <v>2019</v>
      </c>
      <c r="F1515" s="280" t="str">
        <f t="shared" si="120"/>
        <v>4Q19</v>
      </c>
      <c r="G1515" s="281">
        <v>43756</v>
      </c>
      <c r="H1515" s="280">
        <v>4.1117999999999997</v>
      </c>
    </row>
    <row r="1516" spans="2:8">
      <c r="B1516" s="280" t="str">
        <f t="shared" si="117"/>
        <v>4Q</v>
      </c>
      <c r="C1516" s="280">
        <f t="shared" si="121"/>
        <v>10</v>
      </c>
      <c r="D1516" s="280" t="str">
        <f t="shared" si="118"/>
        <v>19</v>
      </c>
      <c r="E1516">
        <f t="shared" si="119"/>
        <v>2019</v>
      </c>
      <c r="F1516" s="280" t="str">
        <f t="shared" si="120"/>
        <v>4Q19</v>
      </c>
      <c r="G1516" s="281">
        <v>43759</v>
      </c>
      <c r="H1516" s="280">
        <v>4.1294000000000004</v>
      </c>
    </row>
    <row r="1517" spans="2:8">
      <c r="B1517" s="280" t="str">
        <f t="shared" si="117"/>
        <v>4Q</v>
      </c>
      <c r="C1517" s="280">
        <f t="shared" si="121"/>
        <v>10</v>
      </c>
      <c r="D1517" s="280" t="str">
        <f t="shared" si="118"/>
        <v>19</v>
      </c>
      <c r="E1517">
        <f t="shared" si="119"/>
        <v>2019</v>
      </c>
      <c r="F1517" s="280" t="str">
        <f t="shared" si="120"/>
        <v>4Q19</v>
      </c>
      <c r="G1517" s="281">
        <v>43760</v>
      </c>
      <c r="H1517" s="280">
        <v>4.0819000000000001</v>
      </c>
    </row>
    <row r="1518" spans="2:8">
      <c r="B1518" s="280" t="str">
        <f t="shared" si="117"/>
        <v>4Q</v>
      </c>
      <c r="C1518" s="280">
        <f t="shared" si="121"/>
        <v>10</v>
      </c>
      <c r="D1518" s="280" t="str">
        <f t="shared" si="118"/>
        <v>19</v>
      </c>
      <c r="E1518">
        <f t="shared" si="119"/>
        <v>2019</v>
      </c>
      <c r="F1518" s="280" t="str">
        <f t="shared" si="120"/>
        <v>4Q19</v>
      </c>
      <c r="G1518" s="281">
        <v>43761</v>
      </c>
      <c r="H1518" s="280">
        <v>4.0345000000000004</v>
      </c>
    </row>
    <row r="1519" spans="2:8">
      <c r="B1519" s="280" t="str">
        <f t="shared" si="117"/>
        <v>4Q</v>
      </c>
      <c r="C1519" s="280">
        <f t="shared" si="121"/>
        <v>10</v>
      </c>
      <c r="D1519" s="280" t="str">
        <f t="shared" si="118"/>
        <v>19</v>
      </c>
      <c r="E1519">
        <f t="shared" si="119"/>
        <v>2019</v>
      </c>
      <c r="F1519" s="280" t="str">
        <f t="shared" si="120"/>
        <v>4Q19</v>
      </c>
      <c r="G1519" s="281">
        <v>43762</v>
      </c>
      <c r="H1519" s="280">
        <v>4.0414000000000003</v>
      </c>
    </row>
    <row r="1520" spans="2:8">
      <c r="B1520" s="280" t="str">
        <f t="shared" si="117"/>
        <v>4Q</v>
      </c>
      <c r="C1520" s="280">
        <f t="shared" si="121"/>
        <v>10</v>
      </c>
      <c r="D1520" s="280" t="str">
        <f t="shared" si="118"/>
        <v>19</v>
      </c>
      <c r="E1520">
        <f t="shared" si="119"/>
        <v>2019</v>
      </c>
      <c r="F1520" s="280" t="str">
        <f t="shared" si="120"/>
        <v>4Q19</v>
      </c>
      <c r="G1520" s="281">
        <v>43763</v>
      </c>
      <c r="H1520" s="280">
        <v>4.0038</v>
      </c>
    </row>
    <row r="1521" spans="2:8">
      <c r="B1521" s="280" t="str">
        <f t="shared" si="117"/>
        <v>4Q</v>
      </c>
      <c r="C1521" s="280">
        <f t="shared" si="121"/>
        <v>10</v>
      </c>
      <c r="D1521" s="280" t="str">
        <f t="shared" si="118"/>
        <v>19</v>
      </c>
      <c r="E1521">
        <f t="shared" si="119"/>
        <v>2019</v>
      </c>
      <c r="F1521" s="280" t="str">
        <f t="shared" si="120"/>
        <v>4Q19</v>
      </c>
      <c r="G1521" s="281">
        <v>43766</v>
      </c>
      <c r="H1521" s="280">
        <v>3.9910000000000001</v>
      </c>
    </row>
    <row r="1522" spans="2:8">
      <c r="B1522" s="280" t="str">
        <f t="shared" si="117"/>
        <v>4Q</v>
      </c>
      <c r="C1522" s="280">
        <f t="shared" si="121"/>
        <v>10</v>
      </c>
      <c r="D1522" s="280" t="str">
        <f t="shared" si="118"/>
        <v>19</v>
      </c>
      <c r="E1522">
        <f t="shared" si="119"/>
        <v>2019</v>
      </c>
      <c r="F1522" s="280" t="str">
        <f t="shared" si="120"/>
        <v>4Q19</v>
      </c>
      <c r="G1522" s="281">
        <v>43767</v>
      </c>
      <c r="H1522" s="280">
        <v>3.9986000000000002</v>
      </c>
    </row>
    <row r="1523" spans="2:8">
      <c r="B1523" s="280" t="str">
        <f t="shared" si="117"/>
        <v>4Q</v>
      </c>
      <c r="C1523" s="280">
        <f t="shared" si="121"/>
        <v>10</v>
      </c>
      <c r="D1523" s="280" t="str">
        <f t="shared" si="118"/>
        <v>19</v>
      </c>
      <c r="E1523">
        <f t="shared" si="119"/>
        <v>2019</v>
      </c>
      <c r="F1523" s="280" t="str">
        <f t="shared" si="120"/>
        <v>4Q19</v>
      </c>
      <c r="G1523" s="281">
        <v>43768</v>
      </c>
      <c r="H1523" s="280">
        <v>3.9908999999999999</v>
      </c>
    </row>
    <row r="1524" spans="2:8">
      <c r="B1524" s="280" t="str">
        <f t="shared" si="117"/>
        <v>4Q</v>
      </c>
      <c r="C1524" s="280">
        <f t="shared" si="121"/>
        <v>10</v>
      </c>
      <c r="D1524" s="280" t="str">
        <f t="shared" si="118"/>
        <v>19</v>
      </c>
      <c r="E1524">
        <f t="shared" si="119"/>
        <v>2019</v>
      </c>
      <c r="F1524" s="280" t="str">
        <f t="shared" si="120"/>
        <v>4Q19</v>
      </c>
      <c r="G1524" s="281">
        <v>43769</v>
      </c>
      <c r="H1524" s="280">
        <v>4.0183999999999997</v>
      </c>
    </row>
    <row r="1525" spans="2:8">
      <c r="B1525" s="280" t="str">
        <f t="shared" si="117"/>
        <v>4Q</v>
      </c>
      <c r="C1525" s="280">
        <f t="shared" si="121"/>
        <v>11</v>
      </c>
      <c r="D1525" s="280" t="str">
        <f t="shared" si="118"/>
        <v>19</v>
      </c>
      <c r="E1525">
        <f t="shared" si="119"/>
        <v>2019</v>
      </c>
      <c r="F1525" s="280" t="str">
        <f t="shared" si="120"/>
        <v>4Q19</v>
      </c>
      <c r="G1525" s="281">
        <v>43770</v>
      </c>
      <c r="H1525" s="280">
        <v>3.9904000000000002</v>
      </c>
    </row>
    <row r="1526" spans="2:8">
      <c r="B1526" s="280" t="str">
        <f t="shared" si="117"/>
        <v>4Q</v>
      </c>
      <c r="C1526" s="280">
        <f t="shared" si="121"/>
        <v>11</v>
      </c>
      <c r="D1526" s="280" t="str">
        <f t="shared" si="118"/>
        <v>19</v>
      </c>
      <c r="E1526">
        <f t="shared" si="119"/>
        <v>2019</v>
      </c>
      <c r="F1526" s="280" t="str">
        <f t="shared" si="120"/>
        <v>4Q19</v>
      </c>
      <c r="G1526" s="281">
        <v>43773</v>
      </c>
      <c r="H1526" s="280">
        <v>4.0156000000000001</v>
      </c>
    </row>
    <row r="1527" spans="2:8">
      <c r="B1527" s="280" t="str">
        <f t="shared" si="117"/>
        <v>4Q</v>
      </c>
      <c r="C1527" s="280">
        <f t="shared" si="121"/>
        <v>11</v>
      </c>
      <c r="D1527" s="280" t="str">
        <f t="shared" si="118"/>
        <v>19</v>
      </c>
      <c r="E1527">
        <f t="shared" si="119"/>
        <v>2019</v>
      </c>
      <c r="F1527" s="280" t="str">
        <f t="shared" si="120"/>
        <v>4Q19</v>
      </c>
      <c r="G1527" s="281">
        <v>43774</v>
      </c>
      <c r="H1527" s="280">
        <v>3.9937999999999998</v>
      </c>
    </row>
    <row r="1528" spans="2:8">
      <c r="B1528" s="280" t="str">
        <f t="shared" si="117"/>
        <v>4Q</v>
      </c>
      <c r="C1528" s="280">
        <f t="shared" si="121"/>
        <v>11</v>
      </c>
      <c r="D1528" s="280" t="str">
        <f t="shared" si="118"/>
        <v>19</v>
      </c>
      <c r="E1528">
        <f t="shared" si="119"/>
        <v>2019</v>
      </c>
      <c r="F1528" s="280" t="str">
        <f t="shared" si="120"/>
        <v>4Q19</v>
      </c>
      <c r="G1528" s="281">
        <v>43775</v>
      </c>
      <c r="H1528" s="280">
        <v>4.0837000000000003</v>
      </c>
    </row>
    <row r="1529" spans="2:8">
      <c r="B1529" s="280" t="str">
        <f t="shared" si="117"/>
        <v>4Q</v>
      </c>
      <c r="C1529" s="280">
        <f t="shared" si="121"/>
        <v>11</v>
      </c>
      <c r="D1529" s="280" t="str">
        <f t="shared" si="118"/>
        <v>19</v>
      </c>
      <c r="E1529">
        <f t="shared" si="119"/>
        <v>2019</v>
      </c>
      <c r="F1529" s="280" t="str">
        <f t="shared" si="120"/>
        <v>4Q19</v>
      </c>
      <c r="G1529" s="281">
        <v>43776</v>
      </c>
      <c r="H1529" s="280">
        <v>4.1006999999999998</v>
      </c>
    </row>
    <row r="1530" spans="2:8">
      <c r="B1530" s="280" t="str">
        <f t="shared" si="117"/>
        <v>4Q</v>
      </c>
      <c r="C1530" s="280">
        <f t="shared" si="121"/>
        <v>11</v>
      </c>
      <c r="D1530" s="280" t="str">
        <f t="shared" si="118"/>
        <v>19</v>
      </c>
      <c r="E1530">
        <f t="shared" si="119"/>
        <v>2019</v>
      </c>
      <c r="F1530" s="280" t="str">
        <f t="shared" si="120"/>
        <v>4Q19</v>
      </c>
      <c r="G1530" s="281">
        <v>43777</v>
      </c>
      <c r="H1530" s="280">
        <v>4.1635</v>
      </c>
    </row>
    <row r="1531" spans="2:8">
      <c r="B1531" s="280" t="str">
        <f t="shared" si="117"/>
        <v>4Q</v>
      </c>
      <c r="C1531" s="280">
        <f t="shared" si="121"/>
        <v>11</v>
      </c>
      <c r="D1531" s="280" t="str">
        <f t="shared" si="118"/>
        <v>19</v>
      </c>
      <c r="E1531">
        <f t="shared" si="119"/>
        <v>2019</v>
      </c>
      <c r="F1531" s="280" t="str">
        <f t="shared" si="120"/>
        <v>4Q19</v>
      </c>
      <c r="G1531" s="281">
        <v>43780</v>
      </c>
      <c r="H1531" s="280">
        <v>4.1517999999999997</v>
      </c>
    </row>
    <row r="1532" spans="2:8">
      <c r="B1532" s="280" t="str">
        <f t="shared" si="117"/>
        <v>4Q</v>
      </c>
      <c r="C1532" s="280">
        <f t="shared" si="121"/>
        <v>11</v>
      </c>
      <c r="D1532" s="280" t="str">
        <f t="shared" si="118"/>
        <v>19</v>
      </c>
      <c r="E1532">
        <f t="shared" si="119"/>
        <v>2019</v>
      </c>
      <c r="F1532" s="280" t="str">
        <f t="shared" si="120"/>
        <v>4Q19</v>
      </c>
      <c r="G1532" s="281">
        <v>43781</v>
      </c>
      <c r="H1532" s="280">
        <v>4.1677</v>
      </c>
    </row>
    <row r="1533" spans="2:8">
      <c r="B1533" s="280" t="str">
        <f t="shared" si="117"/>
        <v>4Q</v>
      </c>
      <c r="C1533" s="280">
        <f t="shared" si="121"/>
        <v>11</v>
      </c>
      <c r="D1533" s="280" t="str">
        <f t="shared" si="118"/>
        <v>19</v>
      </c>
      <c r="E1533">
        <f t="shared" si="119"/>
        <v>2019</v>
      </c>
      <c r="F1533" s="280" t="str">
        <f t="shared" si="120"/>
        <v>4Q19</v>
      </c>
      <c r="G1533" s="281">
        <v>43782</v>
      </c>
      <c r="H1533" s="280">
        <v>4.1704999999999997</v>
      </c>
    </row>
    <row r="1534" spans="2:8">
      <c r="B1534" s="280" t="str">
        <f t="shared" si="117"/>
        <v>4Q</v>
      </c>
      <c r="C1534" s="280">
        <f t="shared" si="121"/>
        <v>11</v>
      </c>
      <c r="D1534" s="280" t="str">
        <f t="shared" si="118"/>
        <v>19</v>
      </c>
      <c r="E1534">
        <f t="shared" si="119"/>
        <v>2019</v>
      </c>
      <c r="F1534" s="280" t="str">
        <f t="shared" si="120"/>
        <v>4Q19</v>
      </c>
      <c r="G1534" s="281">
        <v>43783</v>
      </c>
      <c r="H1534" s="280">
        <v>4.1951000000000001</v>
      </c>
    </row>
    <row r="1535" spans="2:8">
      <c r="B1535" s="280" t="str">
        <f t="shared" si="117"/>
        <v>4Q</v>
      </c>
      <c r="C1535" s="280">
        <f t="shared" si="121"/>
        <v>11</v>
      </c>
      <c r="D1535" s="280" t="str">
        <f t="shared" si="118"/>
        <v>19</v>
      </c>
      <c r="E1535">
        <f t="shared" si="119"/>
        <v>2019</v>
      </c>
      <c r="F1535" s="280" t="str">
        <f t="shared" si="120"/>
        <v>4Q19</v>
      </c>
      <c r="G1535" s="281">
        <v>43784</v>
      </c>
      <c r="H1535" s="280">
        <v>4.1962000000000002</v>
      </c>
    </row>
    <row r="1536" spans="2:8">
      <c r="B1536" s="280" t="str">
        <f t="shared" si="117"/>
        <v>4Q</v>
      </c>
      <c r="C1536" s="280">
        <f t="shared" si="121"/>
        <v>11</v>
      </c>
      <c r="D1536" s="280" t="str">
        <f t="shared" si="118"/>
        <v>19</v>
      </c>
      <c r="E1536">
        <f t="shared" si="119"/>
        <v>2019</v>
      </c>
      <c r="F1536" s="280" t="str">
        <f t="shared" si="120"/>
        <v>4Q19</v>
      </c>
      <c r="G1536" s="281">
        <v>43787</v>
      </c>
      <c r="H1536" s="280">
        <v>4.218</v>
      </c>
    </row>
    <row r="1537" spans="2:8">
      <c r="B1537" s="280" t="str">
        <f t="shared" si="117"/>
        <v>4Q</v>
      </c>
      <c r="C1537" s="280">
        <f t="shared" si="121"/>
        <v>11</v>
      </c>
      <c r="D1537" s="280" t="str">
        <f t="shared" si="118"/>
        <v>19</v>
      </c>
      <c r="E1537">
        <f t="shared" si="119"/>
        <v>2019</v>
      </c>
      <c r="F1537" s="280" t="str">
        <f t="shared" si="120"/>
        <v>4Q19</v>
      </c>
      <c r="G1537" s="281">
        <v>43788</v>
      </c>
      <c r="H1537" s="280">
        <v>4.1944999999999997</v>
      </c>
    </row>
    <row r="1538" spans="2:8">
      <c r="B1538" s="280" t="str">
        <f t="shared" si="117"/>
        <v>4Q</v>
      </c>
      <c r="C1538" s="280">
        <f t="shared" si="121"/>
        <v>11</v>
      </c>
      <c r="D1538" s="280" t="str">
        <f t="shared" si="118"/>
        <v>19</v>
      </c>
      <c r="E1538">
        <f t="shared" si="119"/>
        <v>2019</v>
      </c>
      <c r="F1538" s="280" t="str">
        <f t="shared" si="120"/>
        <v>4Q19</v>
      </c>
      <c r="G1538" s="281">
        <v>43789</v>
      </c>
      <c r="H1538" s="280">
        <v>4.1965000000000003</v>
      </c>
    </row>
    <row r="1539" spans="2:8">
      <c r="B1539" s="280" t="str">
        <f t="shared" ref="B1539:B1602" si="122">VLOOKUP(C1539,$N$3:$O$14,2,0)</f>
        <v>4Q</v>
      </c>
      <c r="C1539" s="280">
        <f t="shared" si="121"/>
        <v>11</v>
      </c>
      <c r="D1539" s="280" t="str">
        <f t="shared" ref="D1539:D1602" si="123">RIGHT(E1539,2)</f>
        <v>19</v>
      </c>
      <c r="E1539">
        <f t="shared" ref="E1539:E1602" si="124">YEAR(G1539)</f>
        <v>2019</v>
      </c>
      <c r="F1539" s="280" t="str">
        <f t="shared" ref="F1539:F1602" si="125">+B1539&amp;D1539</f>
        <v>4Q19</v>
      </c>
      <c r="G1539" s="281">
        <v>43790</v>
      </c>
      <c r="H1539" s="280">
        <v>4.1932</v>
      </c>
    </row>
    <row r="1540" spans="2:8">
      <c r="B1540" s="280" t="str">
        <f t="shared" si="122"/>
        <v>4Q</v>
      </c>
      <c r="C1540" s="280">
        <f t="shared" ref="C1540:C1603" si="126">MONTH(G1540)</f>
        <v>11</v>
      </c>
      <c r="D1540" s="280" t="str">
        <f t="shared" si="123"/>
        <v>19</v>
      </c>
      <c r="E1540">
        <f t="shared" si="124"/>
        <v>2019</v>
      </c>
      <c r="F1540" s="280" t="str">
        <f t="shared" si="125"/>
        <v>4Q19</v>
      </c>
      <c r="G1540" s="281">
        <v>43791</v>
      </c>
      <c r="H1540" s="280">
        <v>4.1966000000000001</v>
      </c>
    </row>
    <row r="1541" spans="2:8">
      <c r="B1541" s="280" t="str">
        <f t="shared" si="122"/>
        <v>4Q</v>
      </c>
      <c r="C1541" s="280">
        <f t="shared" si="126"/>
        <v>11</v>
      </c>
      <c r="D1541" s="280" t="str">
        <f t="shared" si="123"/>
        <v>19</v>
      </c>
      <c r="E1541">
        <f t="shared" si="124"/>
        <v>2019</v>
      </c>
      <c r="F1541" s="280" t="str">
        <f t="shared" si="125"/>
        <v>4Q19</v>
      </c>
      <c r="G1541" s="281">
        <v>43794</v>
      </c>
      <c r="H1541" s="280">
        <v>4.2268999999999997</v>
      </c>
    </row>
    <row r="1542" spans="2:8">
      <c r="B1542" s="280" t="str">
        <f t="shared" si="122"/>
        <v>4Q</v>
      </c>
      <c r="C1542" s="280">
        <f t="shared" si="126"/>
        <v>11</v>
      </c>
      <c r="D1542" s="280" t="str">
        <f t="shared" si="123"/>
        <v>19</v>
      </c>
      <c r="E1542">
        <f t="shared" si="124"/>
        <v>2019</v>
      </c>
      <c r="F1542" s="280" t="str">
        <f t="shared" si="125"/>
        <v>4Q19</v>
      </c>
      <c r="G1542" s="281">
        <v>43795</v>
      </c>
      <c r="H1542" s="280">
        <v>4.2332000000000001</v>
      </c>
    </row>
    <row r="1543" spans="2:8">
      <c r="B1543" s="280" t="str">
        <f t="shared" si="122"/>
        <v>4Q</v>
      </c>
      <c r="C1543" s="280">
        <f t="shared" si="126"/>
        <v>11</v>
      </c>
      <c r="D1543" s="280" t="str">
        <f t="shared" si="123"/>
        <v>19</v>
      </c>
      <c r="E1543">
        <f t="shared" si="124"/>
        <v>2019</v>
      </c>
      <c r="F1543" s="280" t="str">
        <f t="shared" si="125"/>
        <v>4Q19</v>
      </c>
      <c r="G1543" s="281">
        <v>43796</v>
      </c>
      <c r="H1543" s="280">
        <v>4.2637999999999998</v>
      </c>
    </row>
    <row r="1544" spans="2:8">
      <c r="B1544" s="280" t="str">
        <f t="shared" si="122"/>
        <v>4Q</v>
      </c>
      <c r="C1544" s="280">
        <f t="shared" si="126"/>
        <v>11</v>
      </c>
      <c r="D1544" s="280" t="str">
        <f t="shared" si="123"/>
        <v>19</v>
      </c>
      <c r="E1544">
        <f t="shared" si="124"/>
        <v>2019</v>
      </c>
      <c r="F1544" s="280" t="str">
        <f t="shared" si="125"/>
        <v>4Q19</v>
      </c>
      <c r="G1544" s="281">
        <v>43797</v>
      </c>
      <c r="H1544" s="280">
        <v>4.1902999999999997</v>
      </c>
    </row>
    <row r="1545" spans="2:8">
      <c r="B1545" s="280" t="str">
        <f t="shared" si="122"/>
        <v>4Q</v>
      </c>
      <c r="C1545" s="280">
        <f t="shared" si="126"/>
        <v>11</v>
      </c>
      <c r="D1545" s="280" t="str">
        <f t="shared" si="123"/>
        <v>19</v>
      </c>
      <c r="E1545">
        <f t="shared" si="124"/>
        <v>2019</v>
      </c>
      <c r="F1545" s="280" t="str">
        <f t="shared" si="125"/>
        <v>4Q19</v>
      </c>
      <c r="G1545" s="281">
        <v>43798</v>
      </c>
      <c r="H1545" s="280">
        <v>4.2366999999999999</v>
      </c>
    </row>
    <row r="1546" spans="2:8">
      <c r="B1546" s="280" t="str">
        <f t="shared" si="122"/>
        <v>4Q</v>
      </c>
      <c r="C1546" s="280">
        <f t="shared" si="126"/>
        <v>12</v>
      </c>
      <c r="D1546" s="280" t="str">
        <f t="shared" si="123"/>
        <v>19</v>
      </c>
      <c r="E1546">
        <f t="shared" si="124"/>
        <v>2019</v>
      </c>
      <c r="F1546" s="280" t="str">
        <f t="shared" si="125"/>
        <v>4Q19</v>
      </c>
      <c r="G1546" s="281">
        <v>43801</v>
      </c>
      <c r="H1546" s="280">
        <v>4.2233999999999998</v>
      </c>
    </row>
    <row r="1547" spans="2:8">
      <c r="B1547" s="280" t="str">
        <f t="shared" si="122"/>
        <v>4Q</v>
      </c>
      <c r="C1547" s="280">
        <f t="shared" si="126"/>
        <v>12</v>
      </c>
      <c r="D1547" s="280" t="str">
        <f t="shared" si="123"/>
        <v>19</v>
      </c>
      <c r="E1547">
        <f t="shared" si="124"/>
        <v>2019</v>
      </c>
      <c r="F1547" s="280" t="str">
        <f t="shared" si="125"/>
        <v>4Q19</v>
      </c>
      <c r="G1547" s="281">
        <v>43802</v>
      </c>
      <c r="H1547" s="280">
        <v>4.2065999999999999</v>
      </c>
    </row>
    <row r="1548" spans="2:8">
      <c r="B1548" s="280" t="str">
        <f t="shared" si="122"/>
        <v>4Q</v>
      </c>
      <c r="C1548" s="280">
        <f t="shared" si="126"/>
        <v>12</v>
      </c>
      <c r="D1548" s="280" t="str">
        <f t="shared" si="123"/>
        <v>19</v>
      </c>
      <c r="E1548">
        <f t="shared" si="124"/>
        <v>2019</v>
      </c>
      <c r="F1548" s="280" t="str">
        <f t="shared" si="125"/>
        <v>4Q19</v>
      </c>
      <c r="G1548" s="281">
        <v>43803</v>
      </c>
      <c r="H1548" s="280">
        <v>4.2080000000000002</v>
      </c>
    </row>
    <row r="1549" spans="2:8">
      <c r="B1549" s="280" t="str">
        <f t="shared" si="122"/>
        <v>4Q</v>
      </c>
      <c r="C1549" s="280">
        <f t="shared" si="126"/>
        <v>12</v>
      </c>
      <c r="D1549" s="280" t="str">
        <f t="shared" si="123"/>
        <v>19</v>
      </c>
      <c r="E1549">
        <f t="shared" si="124"/>
        <v>2019</v>
      </c>
      <c r="F1549" s="280" t="str">
        <f t="shared" si="125"/>
        <v>4Q19</v>
      </c>
      <c r="G1549" s="281">
        <v>43804</v>
      </c>
      <c r="H1549" s="280">
        <v>4.1859999999999999</v>
      </c>
    </row>
    <row r="1550" spans="2:8">
      <c r="B1550" s="280" t="str">
        <f t="shared" si="122"/>
        <v>4Q</v>
      </c>
      <c r="C1550" s="280">
        <f t="shared" si="126"/>
        <v>12</v>
      </c>
      <c r="D1550" s="280" t="str">
        <f t="shared" si="123"/>
        <v>19</v>
      </c>
      <c r="E1550">
        <f t="shared" si="124"/>
        <v>2019</v>
      </c>
      <c r="F1550" s="280" t="str">
        <f t="shared" si="125"/>
        <v>4Q19</v>
      </c>
      <c r="G1550" s="281">
        <v>43805</v>
      </c>
      <c r="H1550" s="280">
        <v>4.1414</v>
      </c>
    </row>
    <row r="1551" spans="2:8">
      <c r="B1551" s="280" t="str">
        <f t="shared" si="122"/>
        <v>4Q</v>
      </c>
      <c r="C1551" s="280">
        <f t="shared" si="126"/>
        <v>12</v>
      </c>
      <c r="D1551" s="280" t="str">
        <f t="shared" si="123"/>
        <v>19</v>
      </c>
      <c r="E1551">
        <f t="shared" si="124"/>
        <v>2019</v>
      </c>
      <c r="F1551" s="280" t="str">
        <f t="shared" si="125"/>
        <v>4Q19</v>
      </c>
      <c r="G1551" s="281">
        <v>43808</v>
      </c>
      <c r="H1551" s="280">
        <v>4.1425000000000001</v>
      </c>
    </row>
    <row r="1552" spans="2:8">
      <c r="B1552" s="280" t="str">
        <f t="shared" si="122"/>
        <v>4Q</v>
      </c>
      <c r="C1552" s="280">
        <f t="shared" si="126"/>
        <v>12</v>
      </c>
      <c r="D1552" s="280" t="str">
        <f t="shared" si="123"/>
        <v>19</v>
      </c>
      <c r="E1552">
        <f t="shared" si="124"/>
        <v>2019</v>
      </c>
      <c r="F1552" s="280" t="str">
        <f t="shared" si="125"/>
        <v>4Q19</v>
      </c>
      <c r="G1552" s="281">
        <v>43809</v>
      </c>
      <c r="H1552" s="280">
        <v>4.1470000000000002</v>
      </c>
    </row>
    <row r="1553" spans="2:8">
      <c r="B1553" s="280" t="str">
        <f t="shared" si="122"/>
        <v>4Q</v>
      </c>
      <c r="C1553" s="280">
        <f t="shared" si="126"/>
        <v>12</v>
      </c>
      <c r="D1553" s="280" t="str">
        <f t="shared" si="123"/>
        <v>19</v>
      </c>
      <c r="E1553">
        <f t="shared" si="124"/>
        <v>2019</v>
      </c>
      <c r="F1553" s="280" t="str">
        <f t="shared" si="125"/>
        <v>4Q19</v>
      </c>
      <c r="G1553" s="281">
        <v>43810</v>
      </c>
      <c r="H1553" s="280">
        <v>4.1242000000000001</v>
      </c>
    </row>
    <row r="1554" spans="2:8">
      <c r="B1554" s="280" t="str">
        <f t="shared" si="122"/>
        <v>4Q</v>
      </c>
      <c r="C1554" s="280">
        <f t="shared" si="126"/>
        <v>12</v>
      </c>
      <c r="D1554" s="280" t="str">
        <f t="shared" si="123"/>
        <v>19</v>
      </c>
      <c r="E1554">
        <f t="shared" si="124"/>
        <v>2019</v>
      </c>
      <c r="F1554" s="280" t="str">
        <f t="shared" si="125"/>
        <v>4Q19</v>
      </c>
      <c r="G1554" s="281">
        <v>43811</v>
      </c>
      <c r="H1554" s="280">
        <v>4.0907999999999998</v>
      </c>
    </row>
    <row r="1555" spans="2:8">
      <c r="B1555" s="280" t="str">
        <f t="shared" si="122"/>
        <v>4Q</v>
      </c>
      <c r="C1555" s="280">
        <f t="shared" si="126"/>
        <v>12</v>
      </c>
      <c r="D1555" s="280" t="str">
        <f t="shared" si="123"/>
        <v>19</v>
      </c>
      <c r="E1555">
        <f t="shared" si="124"/>
        <v>2019</v>
      </c>
      <c r="F1555" s="280" t="str">
        <f t="shared" si="125"/>
        <v>4Q19</v>
      </c>
      <c r="G1555" s="281">
        <v>43812</v>
      </c>
      <c r="H1555" s="280">
        <v>4.1082000000000001</v>
      </c>
    </row>
    <row r="1556" spans="2:8">
      <c r="B1556" s="280" t="str">
        <f t="shared" si="122"/>
        <v>4Q</v>
      </c>
      <c r="C1556" s="280">
        <f t="shared" si="126"/>
        <v>12</v>
      </c>
      <c r="D1556" s="280" t="str">
        <f t="shared" si="123"/>
        <v>19</v>
      </c>
      <c r="E1556">
        <f t="shared" si="124"/>
        <v>2019</v>
      </c>
      <c r="F1556" s="280" t="str">
        <f t="shared" si="125"/>
        <v>4Q19</v>
      </c>
      <c r="G1556" s="281">
        <v>43815</v>
      </c>
      <c r="H1556" s="280">
        <v>4.0632000000000001</v>
      </c>
    </row>
    <row r="1557" spans="2:8">
      <c r="B1557" s="280" t="str">
        <f t="shared" si="122"/>
        <v>4Q</v>
      </c>
      <c r="C1557" s="280">
        <f t="shared" si="126"/>
        <v>12</v>
      </c>
      <c r="D1557" s="280" t="str">
        <f t="shared" si="123"/>
        <v>19</v>
      </c>
      <c r="E1557">
        <f t="shared" si="124"/>
        <v>2019</v>
      </c>
      <c r="F1557" s="280" t="str">
        <f t="shared" si="125"/>
        <v>4Q19</v>
      </c>
      <c r="G1557" s="281">
        <v>43816</v>
      </c>
      <c r="H1557" s="280">
        <v>4.0717999999999996</v>
      </c>
    </row>
    <row r="1558" spans="2:8">
      <c r="B1558" s="280" t="str">
        <f t="shared" si="122"/>
        <v>4Q</v>
      </c>
      <c r="C1558" s="280">
        <f t="shared" si="126"/>
        <v>12</v>
      </c>
      <c r="D1558" s="280" t="str">
        <f t="shared" si="123"/>
        <v>19</v>
      </c>
      <c r="E1558">
        <f t="shared" si="124"/>
        <v>2019</v>
      </c>
      <c r="F1558" s="280" t="str">
        <f t="shared" si="125"/>
        <v>4Q19</v>
      </c>
      <c r="G1558" s="281">
        <v>43817</v>
      </c>
      <c r="H1558" s="280">
        <v>4.0633999999999997</v>
      </c>
    </row>
    <row r="1559" spans="2:8">
      <c r="B1559" s="280" t="str">
        <f t="shared" si="122"/>
        <v>4Q</v>
      </c>
      <c r="C1559" s="280">
        <f t="shared" si="126"/>
        <v>12</v>
      </c>
      <c r="D1559" s="280" t="str">
        <f t="shared" si="123"/>
        <v>19</v>
      </c>
      <c r="E1559">
        <f t="shared" si="124"/>
        <v>2019</v>
      </c>
      <c r="F1559" s="280" t="str">
        <f t="shared" si="125"/>
        <v>4Q19</v>
      </c>
      <c r="G1559" s="281">
        <v>43818</v>
      </c>
      <c r="H1559" s="280">
        <v>4.0697000000000001</v>
      </c>
    </row>
    <row r="1560" spans="2:8">
      <c r="B1560" s="280" t="str">
        <f t="shared" si="122"/>
        <v>4Q</v>
      </c>
      <c r="C1560" s="280">
        <f t="shared" si="126"/>
        <v>12</v>
      </c>
      <c r="D1560" s="280" t="str">
        <f t="shared" si="123"/>
        <v>19</v>
      </c>
      <c r="E1560">
        <f t="shared" si="124"/>
        <v>2019</v>
      </c>
      <c r="F1560" s="280" t="str">
        <f t="shared" si="125"/>
        <v>4Q19</v>
      </c>
      <c r="G1560" s="281">
        <v>43819</v>
      </c>
      <c r="H1560" s="280">
        <v>4.1025</v>
      </c>
    </row>
    <row r="1561" spans="2:8">
      <c r="B1561" s="280" t="str">
        <f t="shared" si="122"/>
        <v>4Q</v>
      </c>
      <c r="C1561" s="280">
        <f t="shared" si="126"/>
        <v>12</v>
      </c>
      <c r="D1561" s="280" t="str">
        <f t="shared" si="123"/>
        <v>19</v>
      </c>
      <c r="E1561">
        <f t="shared" si="124"/>
        <v>2019</v>
      </c>
      <c r="F1561" s="280" t="str">
        <f t="shared" si="125"/>
        <v>4Q19</v>
      </c>
      <c r="G1561" s="281">
        <v>43822</v>
      </c>
      <c r="H1561" s="280">
        <v>4.0835999999999997</v>
      </c>
    </row>
    <row r="1562" spans="2:8">
      <c r="B1562" s="280" t="str">
        <f t="shared" si="122"/>
        <v>4Q</v>
      </c>
      <c r="C1562" s="280">
        <f t="shared" si="126"/>
        <v>12</v>
      </c>
      <c r="D1562" s="280" t="str">
        <f t="shared" si="123"/>
        <v>19</v>
      </c>
      <c r="E1562">
        <f t="shared" si="124"/>
        <v>2019</v>
      </c>
      <c r="F1562" s="280" t="str">
        <f t="shared" si="125"/>
        <v>4Q19</v>
      </c>
      <c r="G1562" s="281">
        <v>43823</v>
      </c>
      <c r="H1562" s="280">
        <v>4.0838000000000001</v>
      </c>
    </row>
    <row r="1563" spans="2:8">
      <c r="B1563" s="280" t="str">
        <f t="shared" si="122"/>
        <v>4Q</v>
      </c>
      <c r="C1563" s="280">
        <f t="shared" si="126"/>
        <v>12</v>
      </c>
      <c r="D1563" s="280" t="str">
        <f t="shared" si="123"/>
        <v>19</v>
      </c>
      <c r="E1563">
        <f t="shared" si="124"/>
        <v>2019</v>
      </c>
      <c r="F1563" s="280" t="str">
        <f t="shared" si="125"/>
        <v>4Q19</v>
      </c>
      <c r="G1563" s="281">
        <v>43824</v>
      </c>
      <c r="H1563" s="280">
        <v>4.0838000000000001</v>
      </c>
    </row>
    <row r="1564" spans="2:8">
      <c r="B1564" s="280" t="str">
        <f t="shared" si="122"/>
        <v>4Q</v>
      </c>
      <c r="C1564" s="280">
        <f t="shared" si="126"/>
        <v>12</v>
      </c>
      <c r="D1564" s="280" t="str">
        <f t="shared" si="123"/>
        <v>19</v>
      </c>
      <c r="E1564">
        <f t="shared" si="124"/>
        <v>2019</v>
      </c>
      <c r="F1564" s="280" t="str">
        <f t="shared" si="125"/>
        <v>4Q19</v>
      </c>
      <c r="G1564" s="281">
        <v>43825</v>
      </c>
      <c r="H1564" s="280">
        <v>4.056</v>
      </c>
    </row>
    <row r="1565" spans="2:8">
      <c r="B1565" s="280" t="str">
        <f t="shared" si="122"/>
        <v>4Q</v>
      </c>
      <c r="C1565" s="280">
        <f t="shared" si="126"/>
        <v>12</v>
      </c>
      <c r="D1565" s="280" t="str">
        <f t="shared" si="123"/>
        <v>19</v>
      </c>
      <c r="E1565">
        <f t="shared" si="124"/>
        <v>2019</v>
      </c>
      <c r="F1565" s="280" t="str">
        <f t="shared" si="125"/>
        <v>4Q19</v>
      </c>
      <c r="G1565" s="281">
        <v>43826</v>
      </c>
      <c r="H1565" s="280">
        <v>4.0458999999999996</v>
      </c>
    </row>
    <row r="1566" spans="2:8">
      <c r="B1566" s="280" t="str">
        <f t="shared" si="122"/>
        <v>4Q</v>
      </c>
      <c r="C1566" s="280">
        <f t="shared" si="126"/>
        <v>12</v>
      </c>
      <c r="D1566" s="280" t="str">
        <f t="shared" si="123"/>
        <v>19</v>
      </c>
      <c r="E1566">
        <f t="shared" si="124"/>
        <v>2019</v>
      </c>
      <c r="F1566" s="280" t="str">
        <f t="shared" si="125"/>
        <v>4Q19</v>
      </c>
      <c r="G1566" s="281">
        <v>43829</v>
      </c>
      <c r="H1566" s="280">
        <v>4.0194999999999999</v>
      </c>
    </row>
    <row r="1567" spans="2:8">
      <c r="B1567" s="280" t="str">
        <f t="shared" si="122"/>
        <v>4Q</v>
      </c>
      <c r="C1567" s="280">
        <f t="shared" si="126"/>
        <v>12</v>
      </c>
      <c r="D1567" s="280" t="str">
        <f t="shared" si="123"/>
        <v>19</v>
      </c>
      <c r="E1567">
        <f t="shared" si="124"/>
        <v>2019</v>
      </c>
      <c r="F1567" s="280" t="str">
        <f t="shared" si="125"/>
        <v>4Q19</v>
      </c>
      <c r="G1567" s="281">
        <v>43830</v>
      </c>
      <c r="H1567" s="280">
        <v>4.0194999999999999</v>
      </c>
    </row>
    <row r="1568" spans="2:8">
      <c r="B1568" s="280" t="str">
        <f t="shared" si="122"/>
        <v>1Q</v>
      </c>
      <c r="C1568" s="280">
        <f t="shared" si="126"/>
        <v>1</v>
      </c>
      <c r="D1568" s="280" t="str">
        <f t="shared" si="123"/>
        <v>20</v>
      </c>
      <c r="E1568">
        <f t="shared" si="124"/>
        <v>2020</v>
      </c>
      <c r="F1568" s="280" t="str">
        <f t="shared" si="125"/>
        <v>1Q20</v>
      </c>
      <c r="G1568" s="281">
        <v>43831</v>
      </c>
      <c r="H1568" s="280">
        <v>4.0194999999999999</v>
      </c>
    </row>
    <row r="1569" spans="2:8">
      <c r="B1569" s="280" t="str">
        <f t="shared" si="122"/>
        <v>1Q</v>
      </c>
      <c r="C1569" s="280">
        <f t="shared" si="126"/>
        <v>1</v>
      </c>
      <c r="D1569" s="280" t="str">
        <f t="shared" si="123"/>
        <v>20</v>
      </c>
      <c r="E1569">
        <f t="shared" si="124"/>
        <v>2020</v>
      </c>
      <c r="F1569" s="280" t="str">
        <f t="shared" si="125"/>
        <v>1Q20</v>
      </c>
      <c r="G1569" s="281">
        <v>43832</v>
      </c>
      <c r="H1569" s="280">
        <v>4.0263</v>
      </c>
    </row>
    <row r="1570" spans="2:8">
      <c r="B1570" s="280" t="str">
        <f t="shared" si="122"/>
        <v>1Q</v>
      </c>
      <c r="C1570" s="280">
        <f t="shared" si="126"/>
        <v>1</v>
      </c>
      <c r="D1570" s="280" t="str">
        <f t="shared" si="123"/>
        <v>20</v>
      </c>
      <c r="E1570">
        <f t="shared" si="124"/>
        <v>2020</v>
      </c>
      <c r="F1570" s="280" t="str">
        <f t="shared" si="125"/>
        <v>1Q20</v>
      </c>
      <c r="G1570" s="281">
        <v>43833</v>
      </c>
      <c r="H1570" s="280">
        <v>4.0671999999999997</v>
      </c>
    </row>
    <row r="1571" spans="2:8">
      <c r="B1571" s="280" t="str">
        <f t="shared" si="122"/>
        <v>1Q</v>
      </c>
      <c r="C1571" s="280">
        <f t="shared" si="126"/>
        <v>1</v>
      </c>
      <c r="D1571" s="280" t="str">
        <f t="shared" si="123"/>
        <v>20</v>
      </c>
      <c r="E1571">
        <f t="shared" si="124"/>
        <v>2020</v>
      </c>
      <c r="F1571" s="280" t="str">
        <f t="shared" si="125"/>
        <v>1Q20</v>
      </c>
      <c r="G1571" s="281">
        <v>43836</v>
      </c>
      <c r="H1571" s="280">
        <v>4.0617999999999999</v>
      </c>
    </row>
    <row r="1572" spans="2:8">
      <c r="B1572" s="280" t="str">
        <f t="shared" si="122"/>
        <v>1Q</v>
      </c>
      <c r="C1572" s="280">
        <f t="shared" si="126"/>
        <v>1</v>
      </c>
      <c r="D1572" s="280" t="str">
        <f t="shared" si="123"/>
        <v>20</v>
      </c>
      <c r="E1572">
        <f t="shared" si="124"/>
        <v>2020</v>
      </c>
      <c r="F1572" s="280" t="str">
        <f t="shared" si="125"/>
        <v>1Q20</v>
      </c>
      <c r="G1572" s="281">
        <v>43837</v>
      </c>
      <c r="H1572" s="280">
        <v>4.0678999999999998</v>
      </c>
    </row>
    <row r="1573" spans="2:8">
      <c r="B1573" s="280" t="str">
        <f t="shared" si="122"/>
        <v>1Q</v>
      </c>
      <c r="C1573" s="280">
        <f t="shared" si="126"/>
        <v>1</v>
      </c>
      <c r="D1573" s="280" t="str">
        <f t="shared" si="123"/>
        <v>20</v>
      </c>
      <c r="E1573">
        <f t="shared" si="124"/>
        <v>2020</v>
      </c>
      <c r="F1573" s="280" t="str">
        <f t="shared" si="125"/>
        <v>1Q20</v>
      </c>
      <c r="G1573" s="281">
        <v>43838</v>
      </c>
      <c r="H1573" s="280">
        <v>4.0648999999999997</v>
      </c>
    </row>
    <row r="1574" spans="2:8">
      <c r="B1574" s="280" t="str">
        <f t="shared" si="122"/>
        <v>1Q</v>
      </c>
      <c r="C1574" s="280">
        <f t="shared" si="126"/>
        <v>1</v>
      </c>
      <c r="D1574" s="280" t="str">
        <f t="shared" si="123"/>
        <v>20</v>
      </c>
      <c r="E1574">
        <f t="shared" si="124"/>
        <v>2020</v>
      </c>
      <c r="F1574" s="280" t="str">
        <f t="shared" si="125"/>
        <v>1Q20</v>
      </c>
      <c r="G1574" s="281">
        <v>43839</v>
      </c>
      <c r="H1574" s="280">
        <v>4.0928000000000004</v>
      </c>
    </row>
    <row r="1575" spans="2:8">
      <c r="B1575" s="280" t="str">
        <f t="shared" si="122"/>
        <v>1Q</v>
      </c>
      <c r="C1575" s="280">
        <f t="shared" si="126"/>
        <v>1</v>
      </c>
      <c r="D1575" s="280" t="str">
        <f t="shared" si="123"/>
        <v>20</v>
      </c>
      <c r="E1575">
        <f t="shared" si="124"/>
        <v>2020</v>
      </c>
      <c r="F1575" s="280" t="str">
        <f t="shared" si="125"/>
        <v>1Q20</v>
      </c>
      <c r="G1575" s="281">
        <v>43840</v>
      </c>
      <c r="H1575" s="280">
        <v>4.0961999999999996</v>
      </c>
    </row>
    <row r="1576" spans="2:8">
      <c r="B1576" s="280" t="str">
        <f t="shared" si="122"/>
        <v>1Q</v>
      </c>
      <c r="C1576" s="280">
        <f t="shared" si="126"/>
        <v>1</v>
      </c>
      <c r="D1576" s="280" t="str">
        <f t="shared" si="123"/>
        <v>20</v>
      </c>
      <c r="E1576">
        <f t="shared" si="124"/>
        <v>2020</v>
      </c>
      <c r="F1576" s="280" t="str">
        <f t="shared" si="125"/>
        <v>1Q20</v>
      </c>
      <c r="G1576" s="281">
        <v>43843</v>
      </c>
      <c r="H1576" s="280">
        <v>4.1468999999999996</v>
      </c>
    </row>
    <row r="1577" spans="2:8">
      <c r="B1577" s="280" t="str">
        <f t="shared" si="122"/>
        <v>1Q</v>
      </c>
      <c r="C1577" s="280">
        <f t="shared" si="126"/>
        <v>1</v>
      </c>
      <c r="D1577" s="280" t="str">
        <f t="shared" si="123"/>
        <v>20</v>
      </c>
      <c r="E1577">
        <f t="shared" si="124"/>
        <v>2020</v>
      </c>
      <c r="F1577" s="280" t="str">
        <f t="shared" si="125"/>
        <v>1Q20</v>
      </c>
      <c r="G1577" s="281">
        <v>43844</v>
      </c>
      <c r="H1577" s="280">
        <v>4.133</v>
      </c>
    </row>
    <row r="1578" spans="2:8">
      <c r="B1578" s="280" t="str">
        <f t="shared" si="122"/>
        <v>1Q</v>
      </c>
      <c r="C1578" s="280">
        <f t="shared" si="126"/>
        <v>1</v>
      </c>
      <c r="D1578" s="280" t="str">
        <f t="shared" si="123"/>
        <v>20</v>
      </c>
      <c r="E1578">
        <f t="shared" si="124"/>
        <v>2020</v>
      </c>
      <c r="F1578" s="280" t="str">
        <f t="shared" si="125"/>
        <v>1Q20</v>
      </c>
      <c r="G1578" s="281">
        <v>43845</v>
      </c>
      <c r="H1578" s="280">
        <v>4.1756000000000002</v>
      </c>
    </row>
    <row r="1579" spans="2:8">
      <c r="B1579" s="280" t="str">
        <f t="shared" si="122"/>
        <v>1Q</v>
      </c>
      <c r="C1579" s="280">
        <f t="shared" si="126"/>
        <v>1</v>
      </c>
      <c r="D1579" s="280" t="str">
        <f t="shared" si="123"/>
        <v>20</v>
      </c>
      <c r="E1579">
        <f t="shared" si="124"/>
        <v>2020</v>
      </c>
      <c r="F1579" s="280" t="str">
        <f t="shared" si="125"/>
        <v>1Q20</v>
      </c>
      <c r="G1579" s="281">
        <v>43846</v>
      </c>
      <c r="H1579" s="280">
        <v>4.1851000000000003</v>
      </c>
    </row>
    <row r="1580" spans="2:8">
      <c r="B1580" s="280" t="str">
        <f t="shared" si="122"/>
        <v>1Q</v>
      </c>
      <c r="C1580" s="280">
        <f t="shared" si="126"/>
        <v>1</v>
      </c>
      <c r="D1580" s="280" t="str">
        <f t="shared" si="123"/>
        <v>20</v>
      </c>
      <c r="E1580">
        <f t="shared" si="124"/>
        <v>2020</v>
      </c>
      <c r="F1580" s="280" t="str">
        <f t="shared" si="125"/>
        <v>1Q20</v>
      </c>
      <c r="G1580" s="281">
        <v>43847</v>
      </c>
      <c r="H1580" s="280">
        <v>4.1619999999999999</v>
      </c>
    </row>
    <row r="1581" spans="2:8">
      <c r="B1581" s="280" t="str">
        <f t="shared" si="122"/>
        <v>1Q</v>
      </c>
      <c r="C1581" s="280">
        <f t="shared" si="126"/>
        <v>1</v>
      </c>
      <c r="D1581" s="280" t="str">
        <f t="shared" si="123"/>
        <v>20</v>
      </c>
      <c r="E1581">
        <f t="shared" si="124"/>
        <v>2020</v>
      </c>
      <c r="F1581" s="280" t="str">
        <f t="shared" si="125"/>
        <v>1Q20</v>
      </c>
      <c r="G1581" s="281">
        <v>43850</v>
      </c>
      <c r="H1581" s="280">
        <v>4.1901999999999999</v>
      </c>
    </row>
    <row r="1582" spans="2:8">
      <c r="B1582" s="280" t="str">
        <f t="shared" si="122"/>
        <v>1Q</v>
      </c>
      <c r="C1582" s="280">
        <f t="shared" si="126"/>
        <v>1</v>
      </c>
      <c r="D1582" s="280" t="str">
        <f t="shared" si="123"/>
        <v>20</v>
      </c>
      <c r="E1582">
        <f t="shared" si="124"/>
        <v>2020</v>
      </c>
      <c r="F1582" s="280" t="str">
        <f t="shared" si="125"/>
        <v>1Q20</v>
      </c>
      <c r="G1582" s="281">
        <v>43851</v>
      </c>
      <c r="H1582" s="280">
        <v>4.2126000000000001</v>
      </c>
    </row>
    <row r="1583" spans="2:8">
      <c r="B1583" s="280" t="str">
        <f t="shared" si="122"/>
        <v>1Q</v>
      </c>
      <c r="C1583" s="280">
        <f t="shared" si="126"/>
        <v>1</v>
      </c>
      <c r="D1583" s="280" t="str">
        <f t="shared" si="123"/>
        <v>20</v>
      </c>
      <c r="E1583">
        <f t="shared" si="124"/>
        <v>2020</v>
      </c>
      <c r="F1583" s="280" t="str">
        <f t="shared" si="125"/>
        <v>1Q20</v>
      </c>
      <c r="G1583" s="281">
        <v>43852</v>
      </c>
      <c r="H1583" s="280">
        <v>4.1829000000000001</v>
      </c>
    </row>
    <row r="1584" spans="2:8">
      <c r="B1584" s="280" t="str">
        <f t="shared" si="122"/>
        <v>1Q</v>
      </c>
      <c r="C1584" s="280">
        <f t="shared" si="126"/>
        <v>1</v>
      </c>
      <c r="D1584" s="280" t="str">
        <f t="shared" si="123"/>
        <v>20</v>
      </c>
      <c r="E1584">
        <f t="shared" si="124"/>
        <v>2020</v>
      </c>
      <c r="F1584" s="280" t="str">
        <f t="shared" si="125"/>
        <v>1Q20</v>
      </c>
      <c r="G1584" s="281">
        <v>43853</v>
      </c>
      <c r="H1584" s="280">
        <v>4.1707000000000001</v>
      </c>
    </row>
    <row r="1585" spans="2:8">
      <c r="B1585" s="280" t="str">
        <f t="shared" si="122"/>
        <v>1Q</v>
      </c>
      <c r="C1585" s="280">
        <f t="shared" si="126"/>
        <v>1</v>
      </c>
      <c r="D1585" s="280" t="str">
        <f t="shared" si="123"/>
        <v>20</v>
      </c>
      <c r="E1585">
        <f t="shared" si="124"/>
        <v>2020</v>
      </c>
      <c r="F1585" s="280" t="str">
        <f t="shared" si="125"/>
        <v>1Q20</v>
      </c>
      <c r="G1585" s="281">
        <v>43854</v>
      </c>
      <c r="H1585" s="280">
        <v>4.1816000000000004</v>
      </c>
    </row>
    <row r="1586" spans="2:8">
      <c r="B1586" s="280" t="str">
        <f t="shared" si="122"/>
        <v>1Q</v>
      </c>
      <c r="C1586" s="280">
        <f t="shared" si="126"/>
        <v>1</v>
      </c>
      <c r="D1586" s="280" t="str">
        <f t="shared" si="123"/>
        <v>20</v>
      </c>
      <c r="E1586">
        <f t="shared" si="124"/>
        <v>2020</v>
      </c>
      <c r="F1586" s="280" t="str">
        <f t="shared" si="125"/>
        <v>1Q20</v>
      </c>
      <c r="G1586" s="281">
        <v>43857</v>
      </c>
      <c r="H1586" s="280">
        <v>4.2077</v>
      </c>
    </row>
    <row r="1587" spans="2:8">
      <c r="B1587" s="280" t="str">
        <f t="shared" si="122"/>
        <v>1Q</v>
      </c>
      <c r="C1587" s="280">
        <f t="shared" si="126"/>
        <v>1</v>
      </c>
      <c r="D1587" s="280" t="str">
        <f t="shared" si="123"/>
        <v>20</v>
      </c>
      <c r="E1587">
        <f t="shared" si="124"/>
        <v>2020</v>
      </c>
      <c r="F1587" s="280" t="str">
        <f t="shared" si="125"/>
        <v>1Q20</v>
      </c>
      <c r="G1587" s="281">
        <v>43858</v>
      </c>
      <c r="H1587" s="280">
        <v>4.1944999999999997</v>
      </c>
    </row>
    <row r="1588" spans="2:8">
      <c r="B1588" s="280" t="str">
        <f t="shared" si="122"/>
        <v>1Q</v>
      </c>
      <c r="C1588" s="280">
        <f t="shared" si="126"/>
        <v>1</v>
      </c>
      <c r="D1588" s="280" t="str">
        <f t="shared" si="123"/>
        <v>20</v>
      </c>
      <c r="E1588">
        <f t="shared" si="124"/>
        <v>2020</v>
      </c>
      <c r="F1588" s="280" t="str">
        <f t="shared" si="125"/>
        <v>1Q20</v>
      </c>
      <c r="G1588" s="281">
        <v>43859</v>
      </c>
      <c r="H1588" s="280">
        <v>4.2305999999999999</v>
      </c>
    </row>
    <row r="1589" spans="2:8">
      <c r="B1589" s="280" t="str">
        <f t="shared" si="122"/>
        <v>1Q</v>
      </c>
      <c r="C1589" s="280">
        <f t="shared" si="126"/>
        <v>1</v>
      </c>
      <c r="D1589" s="280" t="str">
        <f t="shared" si="123"/>
        <v>20</v>
      </c>
      <c r="E1589">
        <f t="shared" si="124"/>
        <v>2020</v>
      </c>
      <c r="F1589" s="280" t="str">
        <f t="shared" si="125"/>
        <v>1Q20</v>
      </c>
      <c r="G1589" s="281">
        <v>43860</v>
      </c>
      <c r="H1589" s="280">
        <v>4.2431999999999999</v>
      </c>
    </row>
    <row r="1590" spans="2:8">
      <c r="B1590" s="280" t="str">
        <f t="shared" si="122"/>
        <v>1Q</v>
      </c>
      <c r="C1590" s="280">
        <f t="shared" si="126"/>
        <v>1</v>
      </c>
      <c r="D1590" s="280" t="str">
        <f t="shared" si="123"/>
        <v>20</v>
      </c>
      <c r="E1590">
        <f t="shared" si="124"/>
        <v>2020</v>
      </c>
      <c r="F1590" s="280" t="str">
        <f t="shared" si="125"/>
        <v>1Q20</v>
      </c>
      <c r="G1590" s="281">
        <v>43861</v>
      </c>
      <c r="H1590" s="280">
        <v>4.2824</v>
      </c>
    </row>
    <row r="1591" spans="2:8">
      <c r="B1591" s="280" t="str">
        <f t="shared" si="122"/>
        <v>1Q</v>
      </c>
      <c r="C1591" s="280">
        <f t="shared" si="126"/>
        <v>2</v>
      </c>
      <c r="D1591" s="280" t="str">
        <f t="shared" si="123"/>
        <v>20</v>
      </c>
      <c r="E1591">
        <f t="shared" si="124"/>
        <v>2020</v>
      </c>
      <c r="F1591" s="280" t="str">
        <f t="shared" si="125"/>
        <v>1Q20</v>
      </c>
      <c r="G1591" s="281">
        <v>43864</v>
      </c>
      <c r="H1591" s="280">
        <v>4.2480000000000002</v>
      </c>
    </row>
    <row r="1592" spans="2:8">
      <c r="B1592" s="280" t="str">
        <f t="shared" si="122"/>
        <v>1Q</v>
      </c>
      <c r="C1592" s="280">
        <f t="shared" si="126"/>
        <v>2</v>
      </c>
      <c r="D1592" s="280" t="str">
        <f t="shared" si="123"/>
        <v>20</v>
      </c>
      <c r="E1592">
        <f t="shared" si="124"/>
        <v>2020</v>
      </c>
      <c r="F1592" s="280" t="str">
        <f t="shared" si="125"/>
        <v>1Q20</v>
      </c>
      <c r="G1592" s="281">
        <v>43865</v>
      </c>
      <c r="H1592" s="280">
        <v>4.2546999999999997</v>
      </c>
    </row>
    <row r="1593" spans="2:8">
      <c r="B1593" s="280" t="str">
        <f t="shared" si="122"/>
        <v>1Q</v>
      </c>
      <c r="C1593" s="280">
        <f t="shared" si="126"/>
        <v>2</v>
      </c>
      <c r="D1593" s="280" t="str">
        <f t="shared" si="123"/>
        <v>20</v>
      </c>
      <c r="E1593">
        <f t="shared" si="124"/>
        <v>2020</v>
      </c>
      <c r="F1593" s="280" t="str">
        <f t="shared" si="125"/>
        <v>1Q20</v>
      </c>
      <c r="G1593" s="281">
        <v>43866</v>
      </c>
      <c r="H1593" s="280">
        <v>4.2356999999999996</v>
      </c>
    </row>
    <row r="1594" spans="2:8">
      <c r="B1594" s="280" t="str">
        <f t="shared" si="122"/>
        <v>1Q</v>
      </c>
      <c r="C1594" s="280">
        <f t="shared" si="126"/>
        <v>2</v>
      </c>
      <c r="D1594" s="280" t="str">
        <f t="shared" si="123"/>
        <v>20</v>
      </c>
      <c r="E1594">
        <f t="shared" si="124"/>
        <v>2020</v>
      </c>
      <c r="F1594" s="280" t="str">
        <f t="shared" si="125"/>
        <v>1Q20</v>
      </c>
      <c r="G1594" s="281">
        <v>43867</v>
      </c>
      <c r="H1594" s="280">
        <v>4.2824999999999998</v>
      </c>
    </row>
    <row r="1595" spans="2:8">
      <c r="B1595" s="280" t="str">
        <f t="shared" si="122"/>
        <v>1Q</v>
      </c>
      <c r="C1595" s="280">
        <f t="shared" si="126"/>
        <v>2</v>
      </c>
      <c r="D1595" s="280" t="str">
        <f t="shared" si="123"/>
        <v>20</v>
      </c>
      <c r="E1595">
        <f t="shared" si="124"/>
        <v>2020</v>
      </c>
      <c r="F1595" s="280" t="str">
        <f t="shared" si="125"/>
        <v>1Q20</v>
      </c>
      <c r="G1595" s="281">
        <v>43868</v>
      </c>
      <c r="H1595" s="280">
        <v>4.3205999999999998</v>
      </c>
    </row>
    <row r="1596" spans="2:8">
      <c r="B1596" s="280" t="str">
        <f t="shared" si="122"/>
        <v>1Q</v>
      </c>
      <c r="C1596" s="280">
        <f t="shared" si="126"/>
        <v>2</v>
      </c>
      <c r="D1596" s="280" t="str">
        <f t="shared" si="123"/>
        <v>20</v>
      </c>
      <c r="E1596">
        <f t="shared" si="124"/>
        <v>2020</v>
      </c>
      <c r="F1596" s="280" t="str">
        <f t="shared" si="125"/>
        <v>1Q20</v>
      </c>
      <c r="G1596" s="281">
        <v>43871</v>
      </c>
      <c r="H1596" s="280">
        <v>4.3250999999999999</v>
      </c>
    </row>
    <row r="1597" spans="2:8">
      <c r="B1597" s="280" t="str">
        <f t="shared" si="122"/>
        <v>1Q</v>
      </c>
      <c r="C1597" s="280">
        <f t="shared" si="126"/>
        <v>2</v>
      </c>
      <c r="D1597" s="280" t="str">
        <f t="shared" si="123"/>
        <v>20</v>
      </c>
      <c r="E1597">
        <f t="shared" si="124"/>
        <v>2020</v>
      </c>
      <c r="F1597" s="280" t="str">
        <f t="shared" si="125"/>
        <v>1Q20</v>
      </c>
      <c r="G1597" s="281">
        <v>43872</v>
      </c>
      <c r="H1597" s="280">
        <v>4.3318000000000003</v>
      </c>
    </row>
    <row r="1598" spans="2:8">
      <c r="B1598" s="280" t="str">
        <f t="shared" si="122"/>
        <v>1Q</v>
      </c>
      <c r="C1598" s="280">
        <f t="shared" si="126"/>
        <v>2</v>
      </c>
      <c r="D1598" s="280" t="str">
        <f t="shared" si="123"/>
        <v>20</v>
      </c>
      <c r="E1598">
        <f t="shared" si="124"/>
        <v>2020</v>
      </c>
      <c r="F1598" s="280" t="str">
        <f t="shared" si="125"/>
        <v>1Q20</v>
      </c>
      <c r="G1598" s="281">
        <v>43873</v>
      </c>
      <c r="H1598" s="280">
        <v>4.3552</v>
      </c>
    </row>
    <row r="1599" spans="2:8">
      <c r="B1599" s="280" t="str">
        <f t="shared" si="122"/>
        <v>1Q</v>
      </c>
      <c r="C1599" s="280">
        <f t="shared" si="126"/>
        <v>2</v>
      </c>
      <c r="D1599" s="280" t="str">
        <f t="shared" si="123"/>
        <v>20</v>
      </c>
      <c r="E1599">
        <f t="shared" si="124"/>
        <v>2020</v>
      </c>
      <c r="F1599" s="280" t="str">
        <f t="shared" si="125"/>
        <v>1Q20</v>
      </c>
      <c r="G1599" s="281">
        <v>43874</v>
      </c>
      <c r="H1599" s="280">
        <v>4.3502000000000001</v>
      </c>
    </row>
    <row r="1600" spans="2:8">
      <c r="B1600" s="280" t="str">
        <f t="shared" si="122"/>
        <v>1Q</v>
      </c>
      <c r="C1600" s="280">
        <f t="shared" si="126"/>
        <v>2</v>
      </c>
      <c r="D1600" s="280" t="str">
        <f t="shared" si="123"/>
        <v>20</v>
      </c>
      <c r="E1600">
        <f t="shared" si="124"/>
        <v>2020</v>
      </c>
      <c r="F1600" s="280" t="str">
        <f t="shared" si="125"/>
        <v>1Q20</v>
      </c>
      <c r="G1600" s="281">
        <v>43875</v>
      </c>
      <c r="H1600" s="280">
        <v>4.2976000000000001</v>
      </c>
    </row>
    <row r="1601" spans="2:8">
      <c r="B1601" s="280" t="str">
        <f t="shared" si="122"/>
        <v>1Q</v>
      </c>
      <c r="C1601" s="280">
        <f t="shared" si="126"/>
        <v>2</v>
      </c>
      <c r="D1601" s="280" t="str">
        <f t="shared" si="123"/>
        <v>20</v>
      </c>
      <c r="E1601">
        <f t="shared" si="124"/>
        <v>2020</v>
      </c>
      <c r="F1601" s="280" t="str">
        <f t="shared" si="125"/>
        <v>1Q20</v>
      </c>
      <c r="G1601" s="281">
        <v>43878</v>
      </c>
      <c r="H1601" s="280">
        <v>4.3272000000000004</v>
      </c>
    </row>
    <row r="1602" spans="2:8">
      <c r="B1602" s="280" t="str">
        <f t="shared" si="122"/>
        <v>1Q</v>
      </c>
      <c r="C1602" s="280">
        <f t="shared" si="126"/>
        <v>2</v>
      </c>
      <c r="D1602" s="280" t="str">
        <f t="shared" si="123"/>
        <v>20</v>
      </c>
      <c r="E1602">
        <f t="shared" si="124"/>
        <v>2020</v>
      </c>
      <c r="F1602" s="280" t="str">
        <f t="shared" si="125"/>
        <v>1Q20</v>
      </c>
      <c r="G1602" s="281">
        <v>43879</v>
      </c>
      <c r="H1602" s="280">
        <v>4.3559000000000001</v>
      </c>
    </row>
    <row r="1603" spans="2:8">
      <c r="B1603" s="280" t="str">
        <f t="shared" ref="B1603:B1666" si="127">VLOOKUP(C1603,$N$3:$O$14,2,0)</f>
        <v>1Q</v>
      </c>
      <c r="C1603" s="280">
        <f t="shared" si="126"/>
        <v>2</v>
      </c>
      <c r="D1603" s="280" t="str">
        <f t="shared" ref="D1603:D1666" si="128">RIGHT(E1603,2)</f>
        <v>20</v>
      </c>
      <c r="E1603">
        <f t="shared" ref="E1603:E1666" si="129">YEAR(G1603)</f>
        <v>2020</v>
      </c>
      <c r="F1603" s="280" t="str">
        <f t="shared" ref="F1603:F1666" si="130">+B1603&amp;D1603</f>
        <v>1Q20</v>
      </c>
      <c r="G1603" s="281">
        <v>43880</v>
      </c>
      <c r="H1603" s="280">
        <v>4.3653000000000004</v>
      </c>
    </row>
    <row r="1604" spans="2:8">
      <c r="B1604" s="280" t="str">
        <f t="shared" si="127"/>
        <v>1Q</v>
      </c>
      <c r="C1604" s="280">
        <f t="shared" ref="C1604:C1667" si="131">MONTH(G1604)</f>
        <v>2</v>
      </c>
      <c r="D1604" s="280" t="str">
        <f t="shared" si="128"/>
        <v>20</v>
      </c>
      <c r="E1604">
        <f t="shared" si="129"/>
        <v>2020</v>
      </c>
      <c r="F1604" s="280" t="str">
        <f t="shared" si="130"/>
        <v>1Q20</v>
      </c>
      <c r="G1604" s="281">
        <v>43881</v>
      </c>
      <c r="H1604" s="280">
        <v>4.3935000000000004</v>
      </c>
    </row>
    <row r="1605" spans="2:8">
      <c r="B1605" s="280" t="str">
        <f t="shared" si="127"/>
        <v>1Q</v>
      </c>
      <c r="C1605" s="280">
        <f t="shared" si="131"/>
        <v>2</v>
      </c>
      <c r="D1605" s="280" t="str">
        <f t="shared" si="128"/>
        <v>20</v>
      </c>
      <c r="E1605">
        <f t="shared" si="129"/>
        <v>2020</v>
      </c>
      <c r="F1605" s="280" t="str">
        <f t="shared" si="130"/>
        <v>1Q20</v>
      </c>
      <c r="G1605" s="281">
        <v>43882</v>
      </c>
      <c r="H1605" s="280">
        <v>4.3897000000000004</v>
      </c>
    </row>
    <row r="1606" spans="2:8">
      <c r="B1606" s="280" t="str">
        <f t="shared" si="127"/>
        <v>1Q</v>
      </c>
      <c r="C1606" s="280">
        <f t="shared" si="131"/>
        <v>2</v>
      </c>
      <c r="D1606" s="280" t="str">
        <f t="shared" si="128"/>
        <v>20</v>
      </c>
      <c r="E1606">
        <f t="shared" si="129"/>
        <v>2020</v>
      </c>
      <c r="F1606" s="280" t="str">
        <f t="shared" si="130"/>
        <v>1Q20</v>
      </c>
      <c r="G1606" s="281">
        <v>43885</v>
      </c>
      <c r="H1606" s="280">
        <v>4.3883000000000001</v>
      </c>
    </row>
    <row r="1607" spans="2:8">
      <c r="B1607" s="280" t="str">
        <f t="shared" si="127"/>
        <v>1Q</v>
      </c>
      <c r="C1607" s="280">
        <f t="shared" si="131"/>
        <v>2</v>
      </c>
      <c r="D1607" s="280" t="str">
        <f t="shared" si="128"/>
        <v>20</v>
      </c>
      <c r="E1607">
        <f t="shared" si="129"/>
        <v>2020</v>
      </c>
      <c r="F1607" s="280" t="str">
        <f t="shared" si="130"/>
        <v>1Q20</v>
      </c>
      <c r="G1607" s="281">
        <v>43886</v>
      </c>
      <c r="H1607" s="280">
        <v>4.3883000000000001</v>
      </c>
    </row>
    <row r="1608" spans="2:8">
      <c r="B1608" s="280" t="str">
        <f t="shared" si="127"/>
        <v>1Q</v>
      </c>
      <c r="C1608" s="280">
        <f t="shared" si="131"/>
        <v>2</v>
      </c>
      <c r="D1608" s="280" t="str">
        <f t="shared" si="128"/>
        <v>20</v>
      </c>
      <c r="E1608">
        <f t="shared" si="129"/>
        <v>2020</v>
      </c>
      <c r="F1608" s="280" t="str">
        <f t="shared" si="130"/>
        <v>1Q20</v>
      </c>
      <c r="G1608" s="281">
        <v>43887</v>
      </c>
      <c r="H1608" s="280">
        <v>4.4504999999999999</v>
      </c>
    </row>
    <row r="1609" spans="2:8">
      <c r="B1609" s="280" t="str">
        <f t="shared" si="127"/>
        <v>1Q</v>
      </c>
      <c r="C1609" s="280">
        <f t="shared" si="131"/>
        <v>2</v>
      </c>
      <c r="D1609" s="280" t="str">
        <f t="shared" si="128"/>
        <v>20</v>
      </c>
      <c r="E1609">
        <f t="shared" si="129"/>
        <v>2020</v>
      </c>
      <c r="F1609" s="280" t="str">
        <f t="shared" si="130"/>
        <v>1Q20</v>
      </c>
      <c r="G1609" s="281">
        <v>43888</v>
      </c>
      <c r="H1609" s="280">
        <v>4.4863</v>
      </c>
    </row>
    <row r="1610" spans="2:8">
      <c r="B1610" s="280" t="str">
        <f t="shared" si="127"/>
        <v>1Q</v>
      </c>
      <c r="C1610" s="280">
        <f t="shared" si="131"/>
        <v>2</v>
      </c>
      <c r="D1610" s="280" t="str">
        <f t="shared" si="128"/>
        <v>20</v>
      </c>
      <c r="E1610">
        <f t="shared" si="129"/>
        <v>2020</v>
      </c>
      <c r="F1610" s="280" t="str">
        <f t="shared" si="130"/>
        <v>1Q20</v>
      </c>
      <c r="G1610" s="281">
        <v>43889</v>
      </c>
      <c r="H1610" s="280">
        <v>4.4734999999999996</v>
      </c>
    </row>
    <row r="1611" spans="2:8">
      <c r="B1611" s="280" t="str">
        <f t="shared" si="127"/>
        <v>1Q</v>
      </c>
      <c r="C1611" s="280">
        <f t="shared" si="131"/>
        <v>3</v>
      </c>
      <c r="D1611" s="280" t="str">
        <f t="shared" si="128"/>
        <v>20</v>
      </c>
      <c r="E1611">
        <f t="shared" si="129"/>
        <v>2020</v>
      </c>
      <c r="F1611" s="280" t="str">
        <f t="shared" si="130"/>
        <v>1Q20</v>
      </c>
      <c r="G1611" s="281">
        <v>43892</v>
      </c>
      <c r="H1611" s="280">
        <v>4.4744000000000002</v>
      </c>
    </row>
    <row r="1612" spans="2:8">
      <c r="B1612" s="280" t="str">
        <f t="shared" si="127"/>
        <v>1Q</v>
      </c>
      <c r="C1612" s="280">
        <f t="shared" si="131"/>
        <v>3</v>
      </c>
      <c r="D1612" s="280" t="str">
        <f t="shared" si="128"/>
        <v>20</v>
      </c>
      <c r="E1612">
        <f t="shared" si="129"/>
        <v>2020</v>
      </c>
      <c r="F1612" s="280" t="str">
        <f t="shared" si="130"/>
        <v>1Q20</v>
      </c>
      <c r="G1612" s="281">
        <v>43893</v>
      </c>
      <c r="H1612" s="280">
        <v>4.5148000000000001</v>
      </c>
    </row>
    <row r="1613" spans="2:8">
      <c r="B1613" s="280" t="str">
        <f t="shared" si="127"/>
        <v>1Q</v>
      </c>
      <c r="C1613" s="280">
        <f t="shared" si="131"/>
        <v>3</v>
      </c>
      <c r="D1613" s="280" t="str">
        <f t="shared" si="128"/>
        <v>20</v>
      </c>
      <c r="E1613">
        <f t="shared" si="129"/>
        <v>2020</v>
      </c>
      <c r="F1613" s="280" t="str">
        <f t="shared" si="130"/>
        <v>1Q20</v>
      </c>
      <c r="G1613" s="281">
        <v>43894</v>
      </c>
      <c r="H1613" s="280">
        <v>4.585</v>
      </c>
    </row>
    <row r="1614" spans="2:8">
      <c r="B1614" s="280" t="str">
        <f t="shared" si="127"/>
        <v>1Q</v>
      </c>
      <c r="C1614" s="280">
        <f t="shared" si="131"/>
        <v>3</v>
      </c>
      <c r="D1614" s="280" t="str">
        <f t="shared" si="128"/>
        <v>20</v>
      </c>
      <c r="E1614">
        <f t="shared" si="129"/>
        <v>2020</v>
      </c>
      <c r="F1614" s="280" t="str">
        <f t="shared" si="130"/>
        <v>1Q20</v>
      </c>
      <c r="G1614" s="281">
        <v>43895</v>
      </c>
      <c r="H1614" s="280">
        <v>4.6075999999999997</v>
      </c>
    </row>
    <row r="1615" spans="2:8">
      <c r="B1615" s="280" t="str">
        <f t="shared" si="127"/>
        <v>1Q</v>
      </c>
      <c r="C1615" s="280">
        <f t="shared" si="131"/>
        <v>3</v>
      </c>
      <c r="D1615" s="280" t="str">
        <f t="shared" si="128"/>
        <v>20</v>
      </c>
      <c r="E1615">
        <f t="shared" si="129"/>
        <v>2020</v>
      </c>
      <c r="F1615" s="280" t="str">
        <f t="shared" si="130"/>
        <v>1Q20</v>
      </c>
      <c r="G1615" s="281">
        <v>43896</v>
      </c>
      <c r="H1615" s="280">
        <v>4.6272000000000002</v>
      </c>
    </row>
    <row r="1616" spans="2:8">
      <c r="B1616" s="280" t="str">
        <f t="shared" si="127"/>
        <v>1Q</v>
      </c>
      <c r="C1616" s="280">
        <f t="shared" si="131"/>
        <v>3</v>
      </c>
      <c r="D1616" s="280" t="str">
        <f t="shared" si="128"/>
        <v>20</v>
      </c>
      <c r="E1616">
        <f t="shared" si="129"/>
        <v>2020</v>
      </c>
      <c r="F1616" s="280" t="str">
        <f t="shared" si="130"/>
        <v>1Q20</v>
      </c>
      <c r="G1616" s="281">
        <v>43899</v>
      </c>
      <c r="H1616" s="280">
        <v>4.7245999999999997</v>
      </c>
    </row>
    <row r="1617" spans="2:8">
      <c r="B1617" s="280" t="str">
        <f t="shared" si="127"/>
        <v>1Q</v>
      </c>
      <c r="C1617" s="280">
        <f t="shared" si="131"/>
        <v>3</v>
      </c>
      <c r="D1617" s="280" t="str">
        <f t="shared" si="128"/>
        <v>20</v>
      </c>
      <c r="E1617">
        <f t="shared" si="129"/>
        <v>2020</v>
      </c>
      <c r="F1617" s="280" t="str">
        <f t="shared" si="130"/>
        <v>1Q20</v>
      </c>
      <c r="G1617" s="281">
        <v>43900</v>
      </c>
      <c r="H1617" s="280">
        <v>4.6439000000000004</v>
      </c>
    </row>
    <row r="1618" spans="2:8">
      <c r="B1618" s="280" t="str">
        <f t="shared" si="127"/>
        <v>1Q</v>
      </c>
      <c r="C1618" s="280">
        <f t="shared" si="131"/>
        <v>3</v>
      </c>
      <c r="D1618" s="280" t="str">
        <f t="shared" si="128"/>
        <v>20</v>
      </c>
      <c r="E1618">
        <f t="shared" si="129"/>
        <v>2020</v>
      </c>
      <c r="F1618" s="280" t="str">
        <f t="shared" si="130"/>
        <v>1Q20</v>
      </c>
      <c r="G1618" s="281">
        <v>43901</v>
      </c>
      <c r="H1618" s="280">
        <v>4.8151999999999999</v>
      </c>
    </row>
    <row r="1619" spans="2:8">
      <c r="B1619" s="280" t="str">
        <f t="shared" si="127"/>
        <v>1Q</v>
      </c>
      <c r="C1619" s="280">
        <f t="shared" si="131"/>
        <v>3</v>
      </c>
      <c r="D1619" s="280" t="str">
        <f t="shared" si="128"/>
        <v>20</v>
      </c>
      <c r="E1619">
        <f t="shared" si="129"/>
        <v>2020</v>
      </c>
      <c r="F1619" s="280" t="str">
        <f t="shared" si="130"/>
        <v>1Q20</v>
      </c>
      <c r="G1619" s="281">
        <v>43902</v>
      </c>
      <c r="H1619" s="280">
        <v>4.7915999999999999</v>
      </c>
    </row>
    <row r="1620" spans="2:8">
      <c r="B1620" s="280" t="str">
        <f t="shared" si="127"/>
        <v>1Q</v>
      </c>
      <c r="C1620" s="280">
        <f t="shared" si="131"/>
        <v>3</v>
      </c>
      <c r="D1620" s="280" t="str">
        <f t="shared" si="128"/>
        <v>20</v>
      </c>
      <c r="E1620">
        <f t="shared" si="129"/>
        <v>2020</v>
      </c>
      <c r="F1620" s="280" t="str">
        <f t="shared" si="130"/>
        <v>1Q20</v>
      </c>
      <c r="G1620" s="281">
        <v>43903</v>
      </c>
      <c r="H1620" s="280">
        <v>4.8596000000000004</v>
      </c>
    </row>
    <row r="1621" spans="2:8">
      <c r="B1621" s="280" t="str">
        <f t="shared" si="127"/>
        <v>1Q</v>
      </c>
      <c r="C1621" s="280">
        <f t="shared" si="131"/>
        <v>3</v>
      </c>
      <c r="D1621" s="280" t="str">
        <f t="shared" si="128"/>
        <v>20</v>
      </c>
      <c r="E1621">
        <f t="shared" si="129"/>
        <v>2020</v>
      </c>
      <c r="F1621" s="280" t="str">
        <f t="shared" si="130"/>
        <v>1Q20</v>
      </c>
      <c r="G1621" s="281">
        <v>43906</v>
      </c>
      <c r="H1621" s="280">
        <v>5.0004999999999997</v>
      </c>
    </row>
    <row r="1622" spans="2:8">
      <c r="B1622" s="280" t="str">
        <f t="shared" si="127"/>
        <v>1Q</v>
      </c>
      <c r="C1622" s="280">
        <f t="shared" si="131"/>
        <v>3</v>
      </c>
      <c r="D1622" s="280" t="str">
        <f t="shared" si="128"/>
        <v>20</v>
      </c>
      <c r="E1622">
        <f t="shared" si="129"/>
        <v>2020</v>
      </c>
      <c r="F1622" s="280" t="str">
        <f t="shared" si="130"/>
        <v>1Q20</v>
      </c>
      <c r="G1622" s="281">
        <v>43907</v>
      </c>
      <c r="H1622" s="280">
        <v>5.01</v>
      </c>
    </row>
    <row r="1623" spans="2:8">
      <c r="B1623" s="280" t="str">
        <f t="shared" si="127"/>
        <v>1Q</v>
      </c>
      <c r="C1623" s="280">
        <f t="shared" si="131"/>
        <v>3</v>
      </c>
      <c r="D1623" s="280" t="str">
        <f t="shared" si="128"/>
        <v>20</v>
      </c>
      <c r="E1623">
        <f t="shared" si="129"/>
        <v>2020</v>
      </c>
      <c r="F1623" s="280" t="str">
        <f t="shared" si="130"/>
        <v>1Q20</v>
      </c>
      <c r="G1623" s="281">
        <v>43908</v>
      </c>
      <c r="H1623" s="280">
        <v>5.1074999999999999</v>
      </c>
    </row>
    <row r="1624" spans="2:8">
      <c r="B1624" s="280" t="str">
        <f t="shared" si="127"/>
        <v>1Q</v>
      </c>
      <c r="C1624" s="280">
        <f t="shared" si="131"/>
        <v>3</v>
      </c>
      <c r="D1624" s="280" t="str">
        <f t="shared" si="128"/>
        <v>20</v>
      </c>
      <c r="E1624">
        <f t="shared" si="129"/>
        <v>2020</v>
      </c>
      <c r="F1624" s="280" t="str">
        <f t="shared" si="130"/>
        <v>1Q20</v>
      </c>
      <c r="G1624" s="281">
        <v>43909</v>
      </c>
      <c r="H1624" s="280">
        <v>5.0960000000000001</v>
      </c>
    </row>
    <row r="1625" spans="2:8">
      <c r="B1625" s="280" t="str">
        <f t="shared" si="127"/>
        <v>1Q</v>
      </c>
      <c r="C1625" s="280">
        <f t="shared" si="131"/>
        <v>3</v>
      </c>
      <c r="D1625" s="280" t="str">
        <f t="shared" si="128"/>
        <v>20</v>
      </c>
      <c r="E1625">
        <f t="shared" si="129"/>
        <v>2020</v>
      </c>
      <c r="F1625" s="280" t="str">
        <f t="shared" si="130"/>
        <v>1Q20</v>
      </c>
      <c r="G1625" s="281">
        <v>43910</v>
      </c>
      <c r="H1625" s="280">
        <v>5.0640000000000001</v>
      </c>
    </row>
    <row r="1626" spans="2:8">
      <c r="B1626" s="280" t="str">
        <f t="shared" si="127"/>
        <v>1Q</v>
      </c>
      <c r="C1626" s="280">
        <f t="shared" si="131"/>
        <v>3</v>
      </c>
      <c r="D1626" s="280" t="str">
        <f t="shared" si="128"/>
        <v>20</v>
      </c>
      <c r="E1626">
        <f t="shared" si="129"/>
        <v>2020</v>
      </c>
      <c r="F1626" s="280" t="str">
        <f t="shared" si="130"/>
        <v>1Q20</v>
      </c>
      <c r="G1626" s="281">
        <v>43913</v>
      </c>
      <c r="H1626" s="280">
        <v>5.1447000000000003</v>
      </c>
    </row>
    <row r="1627" spans="2:8">
      <c r="B1627" s="280" t="str">
        <f t="shared" si="127"/>
        <v>1Q</v>
      </c>
      <c r="C1627" s="280">
        <f t="shared" si="131"/>
        <v>3</v>
      </c>
      <c r="D1627" s="280" t="str">
        <f t="shared" si="128"/>
        <v>20</v>
      </c>
      <c r="E1627">
        <f t="shared" si="129"/>
        <v>2020</v>
      </c>
      <c r="F1627" s="280" t="str">
        <f t="shared" si="130"/>
        <v>1Q20</v>
      </c>
      <c r="G1627" s="281">
        <v>43914</v>
      </c>
      <c r="H1627" s="280">
        <v>5.0994999999999999</v>
      </c>
    </row>
    <row r="1628" spans="2:8">
      <c r="B1628" s="280" t="str">
        <f t="shared" si="127"/>
        <v>1Q</v>
      </c>
      <c r="C1628" s="280">
        <f t="shared" si="131"/>
        <v>3</v>
      </c>
      <c r="D1628" s="280" t="str">
        <f t="shared" si="128"/>
        <v>20</v>
      </c>
      <c r="E1628">
        <f t="shared" si="129"/>
        <v>2020</v>
      </c>
      <c r="F1628" s="280" t="str">
        <f t="shared" si="130"/>
        <v>1Q20</v>
      </c>
      <c r="G1628" s="281">
        <v>43915</v>
      </c>
      <c r="H1628" s="280">
        <v>5.0366</v>
      </c>
    </row>
    <row r="1629" spans="2:8">
      <c r="B1629" s="280" t="str">
        <f t="shared" si="127"/>
        <v>1Q</v>
      </c>
      <c r="C1629" s="280">
        <f t="shared" si="131"/>
        <v>3</v>
      </c>
      <c r="D1629" s="280" t="str">
        <f t="shared" si="128"/>
        <v>20</v>
      </c>
      <c r="E1629">
        <f t="shared" si="129"/>
        <v>2020</v>
      </c>
      <c r="F1629" s="280" t="str">
        <f t="shared" si="130"/>
        <v>1Q20</v>
      </c>
      <c r="G1629" s="281">
        <v>43916</v>
      </c>
      <c r="H1629" s="280">
        <v>5.0218999999999996</v>
      </c>
    </row>
    <row r="1630" spans="2:8">
      <c r="B1630" s="280" t="str">
        <f t="shared" si="127"/>
        <v>1Q</v>
      </c>
      <c r="C1630" s="280">
        <f t="shared" si="131"/>
        <v>3</v>
      </c>
      <c r="D1630" s="280" t="str">
        <f t="shared" si="128"/>
        <v>20</v>
      </c>
      <c r="E1630">
        <f t="shared" si="129"/>
        <v>2020</v>
      </c>
      <c r="F1630" s="280" t="str">
        <f t="shared" si="130"/>
        <v>1Q20</v>
      </c>
      <c r="G1630" s="281">
        <v>43917</v>
      </c>
      <c r="H1630" s="280">
        <v>5.1005000000000003</v>
      </c>
    </row>
    <row r="1631" spans="2:8">
      <c r="B1631" s="280" t="str">
        <f t="shared" si="127"/>
        <v>1Q</v>
      </c>
      <c r="C1631" s="280">
        <f t="shared" si="131"/>
        <v>3</v>
      </c>
      <c r="D1631" s="280" t="str">
        <f t="shared" si="128"/>
        <v>20</v>
      </c>
      <c r="E1631">
        <f t="shared" si="129"/>
        <v>2020</v>
      </c>
      <c r="F1631" s="280" t="str">
        <f t="shared" si="130"/>
        <v>1Q20</v>
      </c>
      <c r="G1631" s="281">
        <v>43920</v>
      </c>
      <c r="H1631" s="280">
        <v>5.1943000000000001</v>
      </c>
    </row>
    <row r="1632" spans="2:8">
      <c r="B1632" s="280" t="str">
        <f t="shared" si="127"/>
        <v>1Q</v>
      </c>
      <c r="C1632" s="280">
        <f t="shared" si="131"/>
        <v>3</v>
      </c>
      <c r="D1632" s="280" t="str">
        <f t="shared" si="128"/>
        <v>20</v>
      </c>
      <c r="E1632">
        <f t="shared" si="129"/>
        <v>2020</v>
      </c>
      <c r="F1632" s="280" t="str">
        <f t="shared" si="130"/>
        <v>1Q20</v>
      </c>
      <c r="G1632" s="281">
        <v>43921</v>
      </c>
      <c r="H1632" s="280">
        <v>5.2054</v>
      </c>
    </row>
    <row r="1633" spans="2:8">
      <c r="B1633" s="280" t="str">
        <f t="shared" si="127"/>
        <v>2Q</v>
      </c>
      <c r="C1633" s="280">
        <f t="shared" si="131"/>
        <v>4</v>
      </c>
      <c r="D1633" s="280" t="str">
        <f t="shared" si="128"/>
        <v>20</v>
      </c>
      <c r="E1633">
        <f t="shared" si="129"/>
        <v>2020</v>
      </c>
      <c r="F1633" s="280" t="str">
        <f t="shared" si="130"/>
        <v>2Q20</v>
      </c>
      <c r="G1633" s="281">
        <v>43922</v>
      </c>
      <c r="H1633" s="280">
        <v>5.2495000000000003</v>
      </c>
    </row>
    <row r="1634" spans="2:8">
      <c r="B1634" s="280" t="str">
        <f t="shared" si="127"/>
        <v>2Q</v>
      </c>
      <c r="C1634" s="280">
        <f t="shared" si="131"/>
        <v>4</v>
      </c>
      <c r="D1634" s="280" t="str">
        <f t="shared" si="128"/>
        <v>20</v>
      </c>
      <c r="E1634">
        <f t="shared" si="129"/>
        <v>2020</v>
      </c>
      <c r="F1634" s="280" t="str">
        <f t="shared" si="130"/>
        <v>2Q20</v>
      </c>
      <c r="G1634" s="281">
        <v>43923</v>
      </c>
      <c r="H1634" s="280">
        <v>5.2535999999999996</v>
      </c>
    </row>
    <row r="1635" spans="2:8">
      <c r="B1635" s="280" t="str">
        <f t="shared" si="127"/>
        <v>2Q</v>
      </c>
      <c r="C1635" s="280">
        <f t="shared" si="131"/>
        <v>4</v>
      </c>
      <c r="D1635" s="280" t="str">
        <f t="shared" si="128"/>
        <v>20</v>
      </c>
      <c r="E1635">
        <f t="shared" si="129"/>
        <v>2020</v>
      </c>
      <c r="F1635" s="280" t="str">
        <f t="shared" si="130"/>
        <v>2Q20</v>
      </c>
      <c r="G1635" s="281">
        <v>43924</v>
      </c>
      <c r="H1635" s="280">
        <v>5.3507999999999996</v>
      </c>
    </row>
    <row r="1636" spans="2:8">
      <c r="B1636" s="280" t="str">
        <f t="shared" si="127"/>
        <v>2Q</v>
      </c>
      <c r="C1636" s="280">
        <f t="shared" si="131"/>
        <v>4</v>
      </c>
      <c r="D1636" s="280" t="str">
        <f t="shared" si="128"/>
        <v>20</v>
      </c>
      <c r="E1636">
        <f t="shared" si="129"/>
        <v>2020</v>
      </c>
      <c r="F1636" s="280" t="str">
        <f t="shared" si="130"/>
        <v>2Q20</v>
      </c>
      <c r="G1636" s="281">
        <v>43927</v>
      </c>
      <c r="H1636" s="280">
        <v>5.2873000000000001</v>
      </c>
    </row>
    <row r="1637" spans="2:8">
      <c r="B1637" s="280" t="str">
        <f t="shared" si="127"/>
        <v>2Q</v>
      </c>
      <c r="C1637" s="280">
        <f t="shared" si="131"/>
        <v>4</v>
      </c>
      <c r="D1637" s="280" t="str">
        <f t="shared" si="128"/>
        <v>20</v>
      </c>
      <c r="E1637">
        <f t="shared" si="129"/>
        <v>2020</v>
      </c>
      <c r="F1637" s="280" t="str">
        <f t="shared" si="130"/>
        <v>2Q20</v>
      </c>
      <c r="G1637" s="281">
        <v>43928</v>
      </c>
      <c r="H1637" s="280">
        <v>5.2229000000000001</v>
      </c>
    </row>
    <row r="1638" spans="2:8">
      <c r="B1638" s="280" t="str">
        <f t="shared" si="127"/>
        <v>2Q</v>
      </c>
      <c r="C1638" s="280">
        <f t="shared" si="131"/>
        <v>4</v>
      </c>
      <c r="D1638" s="280" t="str">
        <f t="shared" si="128"/>
        <v>20</v>
      </c>
      <c r="E1638">
        <f t="shared" si="129"/>
        <v>2020</v>
      </c>
      <c r="F1638" s="280" t="str">
        <f t="shared" si="130"/>
        <v>2Q20</v>
      </c>
      <c r="G1638" s="281">
        <v>43929</v>
      </c>
      <c r="H1638" s="280">
        <v>5.1241000000000003</v>
      </c>
    </row>
    <row r="1639" spans="2:8">
      <c r="B1639" s="280" t="str">
        <f t="shared" si="127"/>
        <v>2Q</v>
      </c>
      <c r="C1639" s="280">
        <f t="shared" si="131"/>
        <v>4</v>
      </c>
      <c r="D1639" s="280" t="str">
        <f t="shared" si="128"/>
        <v>20</v>
      </c>
      <c r="E1639">
        <f t="shared" si="129"/>
        <v>2020</v>
      </c>
      <c r="F1639" s="280" t="str">
        <f t="shared" si="130"/>
        <v>2Q20</v>
      </c>
      <c r="G1639" s="281">
        <v>43930</v>
      </c>
      <c r="H1639" s="280">
        <v>5.1073000000000004</v>
      </c>
    </row>
    <row r="1640" spans="2:8">
      <c r="B1640" s="280" t="str">
        <f t="shared" si="127"/>
        <v>2Q</v>
      </c>
      <c r="C1640" s="280">
        <f t="shared" si="131"/>
        <v>4</v>
      </c>
      <c r="D1640" s="280" t="str">
        <f t="shared" si="128"/>
        <v>20</v>
      </c>
      <c r="E1640">
        <f t="shared" si="129"/>
        <v>2020</v>
      </c>
      <c r="F1640" s="280" t="str">
        <f t="shared" si="130"/>
        <v>2Q20</v>
      </c>
      <c r="G1640" s="281">
        <v>43931</v>
      </c>
      <c r="H1640" s="280">
        <v>5.1067999999999998</v>
      </c>
    </row>
    <row r="1641" spans="2:8">
      <c r="B1641" s="280" t="str">
        <f t="shared" si="127"/>
        <v>2Q</v>
      </c>
      <c r="C1641" s="280">
        <f t="shared" si="131"/>
        <v>4</v>
      </c>
      <c r="D1641" s="280" t="str">
        <f t="shared" si="128"/>
        <v>20</v>
      </c>
      <c r="E1641">
        <f t="shared" si="129"/>
        <v>2020</v>
      </c>
      <c r="F1641" s="280" t="str">
        <f t="shared" si="130"/>
        <v>2Q20</v>
      </c>
      <c r="G1641" s="281">
        <v>43934</v>
      </c>
      <c r="H1641" s="280">
        <v>5.2007000000000003</v>
      </c>
    </row>
    <row r="1642" spans="2:8">
      <c r="B1642" s="280" t="str">
        <f t="shared" si="127"/>
        <v>2Q</v>
      </c>
      <c r="C1642" s="280">
        <f t="shared" si="131"/>
        <v>4</v>
      </c>
      <c r="D1642" s="280" t="str">
        <f t="shared" si="128"/>
        <v>20</v>
      </c>
      <c r="E1642">
        <f t="shared" si="129"/>
        <v>2020</v>
      </c>
      <c r="F1642" s="280" t="str">
        <f t="shared" si="130"/>
        <v>2Q20</v>
      </c>
      <c r="G1642" s="281">
        <v>43935</v>
      </c>
      <c r="H1642" s="280">
        <v>5.1635999999999997</v>
      </c>
    </row>
    <row r="1643" spans="2:8">
      <c r="B1643" s="280" t="str">
        <f t="shared" si="127"/>
        <v>2Q</v>
      </c>
      <c r="C1643" s="280">
        <f t="shared" si="131"/>
        <v>4</v>
      </c>
      <c r="D1643" s="280" t="str">
        <f t="shared" si="128"/>
        <v>20</v>
      </c>
      <c r="E1643">
        <f t="shared" si="129"/>
        <v>2020</v>
      </c>
      <c r="F1643" s="280" t="str">
        <f t="shared" si="130"/>
        <v>2Q20</v>
      </c>
      <c r="G1643" s="281">
        <v>43936</v>
      </c>
      <c r="H1643" s="280">
        <v>5.2385000000000002</v>
      </c>
    </row>
    <row r="1644" spans="2:8">
      <c r="B1644" s="280" t="str">
        <f t="shared" si="127"/>
        <v>2Q</v>
      </c>
      <c r="C1644" s="280">
        <f t="shared" si="131"/>
        <v>4</v>
      </c>
      <c r="D1644" s="280" t="str">
        <f t="shared" si="128"/>
        <v>20</v>
      </c>
      <c r="E1644">
        <f t="shared" si="129"/>
        <v>2020</v>
      </c>
      <c r="F1644" s="280" t="str">
        <f t="shared" si="130"/>
        <v>2Q20</v>
      </c>
      <c r="G1644" s="281">
        <v>43937</v>
      </c>
      <c r="H1644" s="280">
        <v>5.2336</v>
      </c>
    </row>
    <row r="1645" spans="2:8">
      <c r="B1645" s="280" t="str">
        <f t="shared" si="127"/>
        <v>2Q</v>
      </c>
      <c r="C1645" s="280">
        <f t="shared" si="131"/>
        <v>4</v>
      </c>
      <c r="D1645" s="280" t="str">
        <f t="shared" si="128"/>
        <v>20</v>
      </c>
      <c r="E1645">
        <f t="shared" si="129"/>
        <v>2020</v>
      </c>
      <c r="F1645" s="280" t="str">
        <f t="shared" si="130"/>
        <v>2Q20</v>
      </c>
      <c r="G1645" s="281">
        <v>43938</v>
      </c>
      <c r="H1645" s="280">
        <v>5.2373000000000003</v>
      </c>
    </row>
    <row r="1646" spans="2:8">
      <c r="B1646" s="280" t="str">
        <f t="shared" si="127"/>
        <v>2Q</v>
      </c>
      <c r="C1646" s="280">
        <f t="shared" si="131"/>
        <v>4</v>
      </c>
      <c r="D1646" s="280" t="str">
        <f t="shared" si="128"/>
        <v>20</v>
      </c>
      <c r="E1646">
        <f t="shared" si="129"/>
        <v>2020</v>
      </c>
      <c r="F1646" s="280" t="str">
        <f t="shared" si="130"/>
        <v>2Q20</v>
      </c>
      <c r="G1646" s="281">
        <v>43941</v>
      </c>
      <c r="H1646" s="280">
        <v>5.3174999999999999</v>
      </c>
    </row>
    <row r="1647" spans="2:8">
      <c r="B1647" s="280" t="str">
        <f t="shared" si="127"/>
        <v>2Q</v>
      </c>
      <c r="C1647" s="280">
        <f t="shared" si="131"/>
        <v>4</v>
      </c>
      <c r="D1647" s="280" t="str">
        <f t="shared" si="128"/>
        <v>20</v>
      </c>
      <c r="E1647">
        <f t="shared" si="129"/>
        <v>2020</v>
      </c>
      <c r="F1647" s="280" t="str">
        <f t="shared" si="130"/>
        <v>2Q20</v>
      </c>
      <c r="G1647" s="281">
        <v>43942</v>
      </c>
      <c r="H1647" s="280">
        <v>5.3167999999999997</v>
      </c>
    </row>
    <row r="1648" spans="2:8">
      <c r="B1648" s="280" t="str">
        <f t="shared" si="127"/>
        <v>2Q</v>
      </c>
      <c r="C1648" s="280">
        <f t="shared" si="131"/>
        <v>4</v>
      </c>
      <c r="D1648" s="280" t="str">
        <f t="shared" si="128"/>
        <v>20</v>
      </c>
      <c r="E1648">
        <f t="shared" si="129"/>
        <v>2020</v>
      </c>
      <c r="F1648" s="280" t="str">
        <f t="shared" si="130"/>
        <v>2Q20</v>
      </c>
      <c r="G1648" s="281">
        <v>43943</v>
      </c>
      <c r="H1648" s="280">
        <v>5.4581999999999997</v>
      </c>
    </row>
    <row r="1649" spans="2:8">
      <c r="B1649" s="280" t="str">
        <f t="shared" si="127"/>
        <v>2Q</v>
      </c>
      <c r="C1649" s="280">
        <f t="shared" si="131"/>
        <v>4</v>
      </c>
      <c r="D1649" s="280" t="str">
        <f t="shared" si="128"/>
        <v>20</v>
      </c>
      <c r="E1649">
        <f t="shared" si="129"/>
        <v>2020</v>
      </c>
      <c r="F1649" s="280" t="str">
        <f t="shared" si="130"/>
        <v>2Q20</v>
      </c>
      <c r="G1649" s="281">
        <v>43944</v>
      </c>
      <c r="H1649" s="280">
        <v>5.5350999999999999</v>
      </c>
    </row>
    <row r="1650" spans="2:8">
      <c r="B1650" s="280" t="str">
        <f t="shared" si="127"/>
        <v>2Q</v>
      </c>
      <c r="C1650" s="280">
        <f t="shared" si="131"/>
        <v>4</v>
      </c>
      <c r="D1650" s="280" t="str">
        <f t="shared" si="128"/>
        <v>20</v>
      </c>
      <c r="E1650">
        <f t="shared" si="129"/>
        <v>2020</v>
      </c>
      <c r="F1650" s="280" t="str">
        <f t="shared" si="130"/>
        <v>2Q20</v>
      </c>
      <c r="G1650" s="281">
        <v>43945</v>
      </c>
      <c r="H1650" s="280">
        <v>5.5914999999999999</v>
      </c>
    </row>
    <row r="1651" spans="2:8">
      <c r="B1651" s="280" t="str">
        <f t="shared" si="127"/>
        <v>2Q</v>
      </c>
      <c r="C1651" s="280">
        <f t="shared" si="131"/>
        <v>4</v>
      </c>
      <c r="D1651" s="280" t="str">
        <f t="shared" si="128"/>
        <v>20</v>
      </c>
      <c r="E1651">
        <f t="shared" si="129"/>
        <v>2020</v>
      </c>
      <c r="F1651" s="280" t="str">
        <f t="shared" si="130"/>
        <v>2Q20</v>
      </c>
      <c r="G1651" s="281">
        <v>43948</v>
      </c>
      <c r="H1651" s="280">
        <v>5.6542000000000003</v>
      </c>
    </row>
    <row r="1652" spans="2:8">
      <c r="B1652" s="280" t="str">
        <f t="shared" si="127"/>
        <v>2Q</v>
      </c>
      <c r="C1652" s="280">
        <f t="shared" si="131"/>
        <v>4</v>
      </c>
      <c r="D1652" s="280" t="str">
        <f t="shared" si="128"/>
        <v>20</v>
      </c>
      <c r="E1652">
        <f t="shared" si="129"/>
        <v>2020</v>
      </c>
      <c r="F1652" s="280" t="str">
        <f t="shared" si="130"/>
        <v>2Q20</v>
      </c>
      <c r="G1652" s="281">
        <v>43949</v>
      </c>
      <c r="H1652" s="280">
        <v>5.5011000000000001</v>
      </c>
    </row>
    <row r="1653" spans="2:8">
      <c r="B1653" s="280" t="str">
        <f t="shared" si="127"/>
        <v>2Q</v>
      </c>
      <c r="C1653" s="280">
        <f t="shared" si="131"/>
        <v>4</v>
      </c>
      <c r="D1653" s="280" t="str">
        <f t="shared" si="128"/>
        <v>20</v>
      </c>
      <c r="E1653">
        <f t="shared" si="129"/>
        <v>2020</v>
      </c>
      <c r="F1653" s="280" t="str">
        <f t="shared" si="130"/>
        <v>2Q20</v>
      </c>
      <c r="G1653" s="281">
        <v>43950</v>
      </c>
      <c r="H1653" s="280">
        <v>5.3361000000000001</v>
      </c>
    </row>
    <row r="1654" spans="2:8">
      <c r="B1654" s="280" t="str">
        <f t="shared" si="127"/>
        <v>2Q</v>
      </c>
      <c r="C1654" s="280">
        <f t="shared" si="131"/>
        <v>4</v>
      </c>
      <c r="D1654" s="280" t="str">
        <f t="shared" si="128"/>
        <v>20</v>
      </c>
      <c r="E1654">
        <f t="shared" si="129"/>
        <v>2020</v>
      </c>
      <c r="F1654" s="280" t="str">
        <f t="shared" si="130"/>
        <v>2Q20</v>
      </c>
      <c r="G1654" s="281">
        <v>43951</v>
      </c>
      <c r="H1654" s="280">
        <v>5.4875999999999996</v>
      </c>
    </row>
    <row r="1655" spans="2:8">
      <c r="B1655" s="280" t="str">
        <f t="shared" si="127"/>
        <v>2Q</v>
      </c>
      <c r="C1655" s="280">
        <f t="shared" si="131"/>
        <v>5</v>
      </c>
      <c r="D1655" s="280" t="str">
        <f t="shared" si="128"/>
        <v>20</v>
      </c>
      <c r="E1655">
        <f t="shared" si="129"/>
        <v>2020</v>
      </c>
      <c r="F1655" s="280" t="str">
        <f t="shared" si="130"/>
        <v>2Q20</v>
      </c>
      <c r="G1655" s="281">
        <v>43952</v>
      </c>
      <c r="H1655" s="280">
        <v>5.4861000000000004</v>
      </c>
    </row>
    <row r="1656" spans="2:8">
      <c r="B1656" s="280" t="str">
        <f t="shared" si="127"/>
        <v>2Q</v>
      </c>
      <c r="C1656" s="280">
        <f t="shared" si="131"/>
        <v>5</v>
      </c>
      <c r="D1656" s="280" t="str">
        <f t="shared" si="128"/>
        <v>20</v>
      </c>
      <c r="E1656">
        <f t="shared" si="129"/>
        <v>2020</v>
      </c>
      <c r="F1656" s="280" t="str">
        <f t="shared" si="130"/>
        <v>2Q20</v>
      </c>
      <c r="G1656" s="281">
        <v>43955</v>
      </c>
      <c r="H1656" s="280">
        <v>5.5458999999999996</v>
      </c>
    </row>
    <row r="1657" spans="2:8">
      <c r="B1657" s="280" t="str">
        <f t="shared" si="127"/>
        <v>2Q</v>
      </c>
      <c r="C1657" s="280">
        <f t="shared" si="131"/>
        <v>5</v>
      </c>
      <c r="D1657" s="280" t="str">
        <f t="shared" si="128"/>
        <v>20</v>
      </c>
      <c r="E1657">
        <f t="shared" si="129"/>
        <v>2020</v>
      </c>
      <c r="F1657" s="280" t="str">
        <f t="shared" si="130"/>
        <v>2Q20</v>
      </c>
      <c r="G1657" s="281">
        <v>43956</v>
      </c>
      <c r="H1657" s="280">
        <v>5.5796999999999999</v>
      </c>
    </row>
    <row r="1658" spans="2:8">
      <c r="B1658" s="280" t="str">
        <f t="shared" si="127"/>
        <v>2Q</v>
      </c>
      <c r="C1658" s="280">
        <f t="shared" si="131"/>
        <v>5</v>
      </c>
      <c r="D1658" s="280" t="str">
        <f t="shared" si="128"/>
        <v>20</v>
      </c>
      <c r="E1658">
        <f t="shared" si="129"/>
        <v>2020</v>
      </c>
      <c r="F1658" s="280" t="str">
        <f t="shared" si="130"/>
        <v>2Q20</v>
      </c>
      <c r="G1658" s="281">
        <v>43957</v>
      </c>
      <c r="H1658" s="280">
        <v>5.7154999999999996</v>
      </c>
    </row>
    <row r="1659" spans="2:8">
      <c r="B1659" s="280" t="str">
        <f t="shared" si="127"/>
        <v>2Q</v>
      </c>
      <c r="C1659" s="280">
        <f t="shared" si="131"/>
        <v>5</v>
      </c>
      <c r="D1659" s="280" t="str">
        <f t="shared" si="128"/>
        <v>20</v>
      </c>
      <c r="E1659">
        <f t="shared" si="129"/>
        <v>2020</v>
      </c>
      <c r="F1659" s="280" t="str">
        <f t="shared" si="130"/>
        <v>2Q20</v>
      </c>
      <c r="G1659" s="281">
        <v>43958</v>
      </c>
      <c r="H1659" s="280">
        <v>5.8323999999999998</v>
      </c>
    </row>
    <row r="1660" spans="2:8">
      <c r="B1660" s="280" t="str">
        <f t="shared" si="127"/>
        <v>2Q</v>
      </c>
      <c r="C1660" s="280">
        <f t="shared" si="131"/>
        <v>5</v>
      </c>
      <c r="D1660" s="280" t="str">
        <f t="shared" si="128"/>
        <v>20</v>
      </c>
      <c r="E1660">
        <f t="shared" si="129"/>
        <v>2020</v>
      </c>
      <c r="F1660" s="280" t="str">
        <f t="shared" si="130"/>
        <v>2Q20</v>
      </c>
      <c r="G1660" s="281">
        <v>43959</v>
      </c>
      <c r="H1660" s="280">
        <v>5.7328999999999999</v>
      </c>
    </row>
    <row r="1661" spans="2:8">
      <c r="B1661" s="280" t="str">
        <f t="shared" si="127"/>
        <v>2Q</v>
      </c>
      <c r="C1661" s="280">
        <f t="shared" si="131"/>
        <v>5</v>
      </c>
      <c r="D1661" s="280" t="str">
        <f t="shared" si="128"/>
        <v>20</v>
      </c>
      <c r="E1661">
        <f t="shared" si="129"/>
        <v>2020</v>
      </c>
      <c r="F1661" s="280" t="str">
        <f t="shared" si="130"/>
        <v>2Q20</v>
      </c>
      <c r="G1661" s="281">
        <v>43962</v>
      </c>
      <c r="H1661" s="280">
        <v>5.8190999999999997</v>
      </c>
    </row>
    <row r="1662" spans="2:8">
      <c r="B1662" s="280" t="str">
        <f t="shared" si="127"/>
        <v>2Q</v>
      </c>
      <c r="C1662" s="280">
        <f t="shared" si="131"/>
        <v>5</v>
      </c>
      <c r="D1662" s="280" t="str">
        <f t="shared" si="128"/>
        <v>20</v>
      </c>
      <c r="E1662">
        <f t="shared" si="129"/>
        <v>2020</v>
      </c>
      <c r="F1662" s="280" t="str">
        <f t="shared" si="130"/>
        <v>2Q20</v>
      </c>
      <c r="G1662" s="281">
        <v>43963</v>
      </c>
      <c r="H1662" s="280">
        <v>5.8864000000000001</v>
      </c>
    </row>
    <row r="1663" spans="2:8">
      <c r="B1663" s="280" t="str">
        <f t="shared" si="127"/>
        <v>2Q</v>
      </c>
      <c r="C1663" s="280">
        <f t="shared" si="131"/>
        <v>5</v>
      </c>
      <c r="D1663" s="280" t="str">
        <f t="shared" si="128"/>
        <v>20</v>
      </c>
      <c r="E1663">
        <f t="shared" si="129"/>
        <v>2020</v>
      </c>
      <c r="F1663" s="280" t="str">
        <f t="shared" si="130"/>
        <v>2Q20</v>
      </c>
      <c r="G1663" s="281">
        <v>43964</v>
      </c>
      <c r="H1663" s="280">
        <v>5.8869999999999996</v>
      </c>
    </row>
    <row r="1664" spans="2:8">
      <c r="B1664" s="280" t="str">
        <f t="shared" si="127"/>
        <v>2Q</v>
      </c>
      <c r="C1664" s="280">
        <f t="shared" si="131"/>
        <v>5</v>
      </c>
      <c r="D1664" s="280" t="str">
        <f t="shared" si="128"/>
        <v>20</v>
      </c>
      <c r="E1664">
        <f t="shared" si="129"/>
        <v>2020</v>
      </c>
      <c r="F1664" s="280" t="str">
        <f t="shared" si="130"/>
        <v>2Q20</v>
      </c>
      <c r="G1664" s="281">
        <v>43965</v>
      </c>
      <c r="H1664" s="280">
        <v>5.8129999999999997</v>
      </c>
    </row>
    <row r="1665" spans="2:8">
      <c r="B1665" s="280" t="str">
        <f t="shared" si="127"/>
        <v>2Q</v>
      </c>
      <c r="C1665" s="280">
        <f t="shared" si="131"/>
        <v>5</v>
      </c>
      <c r="D1665" s="280" t="str">
        <f t="shared" si="128"/>
        <v>20</v>
      </c>
      <c r="E1665">
        <f t="shared" si="129"/>
        <v>2020</v>
      </c>
      <c r="F1665" s="280" t="str">
        <f t="shared" si="130"/>
        <v>2Q20</v>
      </c>
      <c r="G1665" s="281">
        <v>43966</v>
      </c>
      <c r="H1665" s="280">
        <v>5.8571</v>
      </c>
    </row>
    <row r="1666" spans="2:8">
      <c r="B1666" s="280" t="str">
        <f t="shared" si="127"/>
        <v>2Q</v>
      </c>
      <c r="C1666" s="280">
        <f t="shared" si="131"/>
        <v>5</v>
      </c>
      <c r="D1666" s="280" t="str">
        <f t="shared" si="128"/>
        <v>20</v>
      </c>
      <c r="E1666">
        <f t="shared" si="129"/>
        <v>2020</v>
      </c>
      <c r="F1666" s="280" t="str">
        <f t="shared" si="130"/>
        <v>2Q20</v>
      </c>
      <c r="G1666" s="281">
        <v>43969</v>
      </c>
      <c r="H1666" s="280">
        <v>5.7203999999999997</v>
      </c>
    </row>
    <row r="1667" spans="2:8">
      <c r="B1667" s="280" t="str">
        <f t="shared" ref="B1667:B1730" si="132">VLOOKUP(C1667,$N$3:$O$14,2,0)</f>
        <v>2Q</v>
      </c>
      <c r="C1667" s="280">
        <f t="shared" si="131"/>
        <v>5</v>
      </c>
      <c r="D1667" s="280" t="str">
        <f t="shared" ref="D1667:D1730" si="133">RIGHT(E1667,2)</f>
        <v>20</v>
      </c>
      <c r="E1667">
        <f t="shared" ref="E1667:E1730" si="134">YEAR(G1667)</f>
        <v>2020</v>
      </c>
      <c r="F1667" s="280" t="str">
        <f t="shared" ref="F1667:F1730" si="135">+B1667&amp;D1667</f>
        <v>2Q20</v>
      </c>
      <c r="G1667" s="281">
        <v>43970</v>
      </c>
      <c r="H1667" s="280">
        <v>5.7557</v>
      </c>
    </row>
    <row r="1668" spans="2:8">
      <c r="B1668" s="280" t="str">
        <f t="shared" si="132"/>
        <v>2Q</v>
      </c>
      <c r="C1668" s="280">
        <f t="shared" ref="C1668:C1731" si="136">MONTH(G1668)</f>
        <v>5</v>
      </c>
      <c r="D1668" s="280" t="str">
        <f t="shared" si="133"/>
        <v>20</v>
      </c>
      <c r="E1668">
        <f t="shared" si="134"/>
        <v>2020</v>
      </c>
      <c r="F1668" s="280" t="str">
        <f t="shared" si="135"/>
        <v>2Q20</v>
      </c>
      <c r="G1668" s="281">
        <v>43971</v>
      </c>
      <c r="H1668" s="280">
        <v>5.6933999999999996</v>
      </c>
    </row>
    <row r="1669" spans="2:8">
      <c r="B1669" s="280" t="str">
        <f t="shared" si="132"/>
        <v>2Q</v>
      </c>
      <c r="C1669" s="280">
        <f t="shared" si="136"/>
        <v>5</v>
      </c>
      <c r="D1669" s="280" t="str">
        <f t="shared" si="133"/>
        <v>20</v>
      </c>
      <c r="E1669">
        <f t="shared" si="134"/>
        <v>2020</v>
      </c>
      <c r="F1669" s="280" t="str">
        <f t="shared" si="135"/>
        <v>2Q20</v>
      </c>
      <c r="G1669" s="281">
        <v>43972</v>
      </c>
      <c r="H1669" s="280">
        <v>5.5523999999999996</v>
      </c>
    </row>
    <row r="1670" spans="2:8">
      <c r="B1670" s="280" t="str">
        <f t="shared" si="132"/>
        <v>2Q</v>
      </c>
      <c r="C1670" s="280">
        <f t="shared" si="136"/>
        <v>5</v>
      </c>
      <c r="D1670" s="280" t="str">
        <f t="shared" si="133"/>
        <v>20</v>
      </c>
      <c r="E1670">
        <f t="shared" si="134"/>
        <v>2020</v>
      </c>
      <c r="F1670" s="280" t="str">
        <f t="shared" si="135"/>
        <v>2Q20</v>
      </c>
      <c r="G1670" s="281">
        <v>43973</v>
      </c>
      <c r="H1670" s="280">
        <v>5.5340999999999996</v>
      </c>
    </row>
    <row r="1671" spans="2:8">
      <c r="B1671" s="280" t="str">
        <f t="shared" si="132"/>
        <v>2Q</v>
      </c>
      <c r="C1671" s="280">
        <f t="shared" si="136"/>
        <v>5</v>
      </c>
      <c r="D1671" s="280" t="str">
        <f t="shared" si="133"/>
        <v>20</v>
      </c>
      <c r="E1671">
        <f t="shared" si="134"/>
        <v>2020</v>
      </c>
      <c r="F1671" s="280" t="str">
        <f t="shared" si="135"/>
        <v>2Q20</v>
      </c>
      <c r="G1671" s="281">
        <v>43976</v>
      </c>
      <c r="H1671" s="280">
        <v>5.4466999999999999</v>
      </c>
    </row>
    <row r="1672" spans="2:8">
      <c r="B1672" s="280" t="str">
        <f t="shared" si="132"/>
        <v>2Q</v>
      </c>
      <c r="C1672" s="280">
        <f t="shared" si="136"/>
        <v>5</v>
      </c>
      <c r="D1672" s="280" t="str">
        <f t="shared" si="133"/>
        <v>20</v>
      </c>
      <c r="E1672">
        <f t="shared" si="134"/>
        <v>2020</v>
      </c>
      <c r="F1672" s="280" t="str">
        <f t="shared" si="135"/>
        <v>2Q20</v>
      </c>
      <c r="G1672" s="281">
        <v>43977</v>
      </c>
      <c r="H1672" s="280">
        <v>5.3460000000000001</v>
      </c>
    </row>
    <row r="1673" spans="2:8">
      <c r="B1673" s="280" t="str">
        <f t="shared" si="132"/>
        <v>2Q</v>
      </c>
      <c r="C1673" s="280">
        <f t="shared" si="136"/>
        <v>5</v>
      </c>
      <c r="D1673" s="280" t="str">
        <f t="shared" si="133"/>
        <v>20</v>
      </c>
      <c r="E1673">
        <f t="shared" si="134"/>
        <v>2020</v>
      </c>
      <c r="F1673" s="280" t="str">
        <f t="shared" si="135"/>
        <v>2Q20</v>
      </c>
      <c r="G1673" s="281">
        <v>43978</v>
      </c>
      <c r="H1673" s="280">
        <v>5.2743000000000002</v>
      </c>
    </row>
    <row r="1674" spans="2:8">
      <c r="B1674" s="280" t="str">
        <f t="shared" si="132"/>
        <v>2Q</v>
      </c>
      <c r="C1674" s="280">
        <f t="shared" si="136"/>
        <v>5</v>
      </c>
      <c r="D1674" s="280" t="str">
        <f t="shared" si="133"/>
        <v>20</v>
      </c>
      <c r="E1674">
        <f t="shared" si="134"/>
        <v>2020</v>
      </c>
      <c r="F1674" s="280" t="str">
        <f t="shared" si="135"/>
        <v>2Q20</v>
      </c>
      <c r="G1674" s="281">
        <v>43979</v>
      </c>
      <c r="H1674" s="280">
        <v>5.4058999999999999</v>
      </c>
    </row>
    <row r="1675" spans="2:8">
      <c r="B1675" s="280" t="str">
        <f t="shared" si="132"/>
        <v>2Q</v>
      </c>
      <c r="C1675" s="280">
        <f t="shared" si="136"/>
        <v>5</v>
      </c>
      <c r="D1675" s="280" t="str">
        <f t="shared" si="133"/>
        <v>20</v>
      </c>
      <c r="E1675">
        <f t="shared" si="134"/>
        <v>2020</v>
      </c>
      <c r="F1675" s="280" t="str">
        <f t="shared" si="135"/>
        <v>2Q20</v>
      </c>
      <c r="G1675" s="281">
        <v>43980</v>
      </c>
      <c r="H1675" s="280">
        <v>5.3369999999999997</v>
      </c>
    </row>
    <row r="1676" spans="2:8">
      <c r="B1676" s="280" t="str">
        <f t="shared" si="132"/>
        <v>2Q</v>
      </c>
      <c r="C1676" s="280">
        <f t="shared" si="136"/>
        <v>6</v>
      </c>
      <c r="D1676" s="280" t="str">
        <f t="shared" si="133"/>
        <v>20</v>
      </c>
      <c r="E1676">
        <f t="shared" si="134"/>
        <v>2020</v>
      </c>
      <c r="F1676" s="280" t="str">
        <f t="shared" si="135"/>
        <v>2Q20</v>
      </c>
      <c r="G1676" s="281">
        <v>43983</v>
      </c>
      <c r="H1676" s="280">
        <v>5.3651</v>
      </c>
    </row>
    <row r="1677" spans="2:8">
      <c r="B1677" s="280" t="str">
        <f t="shared" si="132"/>
        <v>2Q</v>
      </c>
      <c r="C1677" s="280">
        <f t="shared" si="136"/>
        <v>6</v>
      </c>
      <c r="D1677" s="280" t="str">
        <f t="shared" si="133"/>
        <v>20</v>
      </c>
      <c r="E1677">
        <f t="shared" si="134"/>
        <v>2020</v>
      </c>
      <c r="F1677" s="280" t="str">
        <f t="shared" si="135"/>
        <v>2Q20</v>
      </c>
      <c r="G1677" s="281">
        <v>43984</v>
      </c>
      <c r="H1677" s="280">
        <v>5.2016999999999998</v>
      </c>
    </row>
    <row r="1678" spans="2:8">
      <c r="B1678" s="280" t="str">
        <f t="shared" si="132"/>
        <v>2Q</v>
      </c>
      <c r="C1678" s="280">
        <f t="shared" si="136"/>
        <v>6</v>
      </c>
      <c r="D1678" s="280" t="str">
        <f t="shared" si="133"/>
        <v>20</v>
      </c>
      <c r="E1678">
        <f t="shared" si="134"/>
        <v>2020</v>
      </c>
      <c r="F1678" s="280" t="str">
        <f t="shared" si="135"/>
        <v>2Q20</v>
      </c>
      <c r="G1678" s="281">
        <v>43985</v>
      </c>
      <c r="H1678" s="280">
        <v>5.0636999999999999</v>
      </c>
    </row>
    <row r="1679" spans="2:8">
      <c r="B1679" s="280" t="str">
        <f t="shared" si="132"/>
        <v>2Q</v>
      </c>
      <c r="C1679" s="280">
        <f t="shared" si="136"/>
        <v>6</v>
      </c>
      <c r="D1679" s="280" t="str">
        <f t="shared" si="133"/>
        <v>20</v>
      </c>
      <c r="E1679">
        <f t="shared" si="134"/>
        <v>2020</v>
      </c>
      <c r="F1679" s="280" t="str">
        <f t="shared" si="135"/>
        <v>2Q20</v>
      </c>
      <c r="G1679" s="281">
        <v>43986</v>
      </c>
      <c r="H1679" s="280">
        <v>5.12</v>
      </c>
    </row>
    <row r="1680" spans="2:8">
      <c r="B1680" s="280" t="str">
        <f t="shared" si="132"/>
        <v>2Q</v>
      </c>
      <c r="C1680" s="280">
        <f t="shared" si="136"/>
        <v>6</v>
      </c>
      <c r="D1680" s="280" t="str">
        <f t="shared" si="133"/>
        <v>20</v>
      </c>
      <c r="E1680">
        <f t="shared" si="134"/>
        <v>2020</v>
      </c>
      <c r="F1680" s="280" t="str">
        <f t="shared" si="135"/>
        <v>2Q20</v>
      </c>
      <c r="G1680" s="281">
        <v>43987</v>
      </c>
      <c r="H1680" s="280">
        <v>4.9592000000000001</v>
      </c>
    </row>
    <row r="1681" spans="2:8">
      <c r="B1681" s="280" t="str">
        <f t="shared" si="132"/>
        <v>2Q</v>
      </c>
      <c r="C1681" s="280">
        <f t="shared" si="136"/>
        <v>6</v>
      </c>
      <c r="D1681" s="280" t="str">
        <f t="shared" si="133"/>
        <v>20</v>
      </c>
      <c r="E1681">
        <f t="shared" si="134"/>
        <v>2020</v>
      </c>
      <c r="F1681" s="280" t="str">
        <f t="shared" si="135"/>
        <v>2Q20</v>
      </c>
      <c r="G1681" s="281">
        <v>43990</v>
      </c>
      <c r="H1681" s="280">
        <v>4.8235000000000001</v>
      </c>
    </row>
    <row r="1682" spans="2:8">
      <c r="B1682" s="280" t="str">
        <f t="shared" si="132"/>
        <v>2Q</v>
      </c>
      <c r="C1682" s="280">
        <f t="shared" si="136"/>
        <v>6</v>
      </c>
      <c r="D1682" s="280" t="str">
        <f t="shared" si="133"/>
        <v>20</v>
      </c>
      <c r="E1682">
        <f t="shared" si="134"/>
        <v>2020</v>
      </c>
      <c r="F1682" s="280" t="str">
        <f t="shared" si="135"/>
        <v>2Q20</v>
      </c>
      <c r="G1682" s="281">
        <v>43991</v>
      </c>
      <c r="H1682" s="280">
        <v>4.9001999999999999</v>
      </c>
    </row>
    <row r="1683" spans="2:8">
      <c r="B1683" s="280" t="str">
        <f t="shared" si="132"/>
        <v>2Q</v>
      </c>
      <c r="C1683" s="280">
        <f t="shared" si="136"/>
        <v>6</v>
      </c>
      <c r="D1683" s="280" t="str">
        <f t="shared" si="133"/>
        <v>20</v>
      </c>
      <c r="E1683">
        <f t="shared" si="134"/>
        <v>2020</v>
      </c>
      <c r="F1683" s="280" t="str">
        <f t="shared" si="135"/>
        <v>2Q20</v>
      </c>
      <c r="G1683" s="281">
        <v>43992</v>
      </c>
      <c r="H1683" s="280">
        <v>4.9744999999999999</v>
      </c>
    </row>
    <row r="1684" spans="2:8">
      <c r="B1684" s="280" t="str">
        <f t="shared" si="132"/>
        <v>2Q</v>
      </c>
      <c r="C1684" s="280">
        <f t="shared" si="136"/>
        <v>6</v>
      </c>
      <c r="D1684" s="280" t="str">
        <f t="shared" si="133"/>
        <v>20</v>
      </c>
      <c r="E1684">
        <f t="shared" si="134"/>
        <v>2020</v>
      </c>
      <c r="F1684" s="280" t="str">
        <f t="shared" si="135"/>
        <v>2Q20</v>
      </c>
      <c r="G1684" s="281">
        <v>43993</v>
      </c>
      <c r="H1684" s="280">
        <v>4.9764999999999997</v>
      </c>
    </row>
    <row r="1685" spans="2:8">
      <c r="B1685" s="280" t="str">
        <f t="shared" si="132"/>
        <v>2Q</v>
      </c>
      <c r="C1685" s="280">
        <f t="shared" si="136"/>
        <v>6</v>
      </c>
      <c r="D1685" s="280" t="str">
        <f t="shared" si="133"/>
        <v>20</v>
      </c>
      <c r="E1685">
        <f t="shared" si="134"/>
        <v>2020</v>
      </c>
      <c r="F1685" s="280" t="str">
        <f t="shared" si="135"/>
        <v>2Q20</v>
      </c>
      <c r="G1685" s="281">
        <v>43994</v>
      </c>
      <c r="H1685" s="280">
        <v>5.0518000000000001</v>
      </c>
    </row>
    <row r="1686" spans="2:8">
      <c r="B1686" s="280" t="str">
        <f t="shared" si="132"/>
        <v>2Q</v>
      </c>
      <c r="C1686" s="280">
        <f t="shared" si="136"/>
        <v>6</v>
      </c>
      <c r="D1686" s="280" t="str">
        <f t="shared" si="133"/>
        <v>20</v>
      </c>
      <c r="E1686">
        <f t="shared" si="134"/>
        <v>2020</v>
      </c>
      <c r="F1686" s="280" t="str">
        <f t="shared" si="135"/>
        <v>2Q20</v>
      </c>
      <c r="G1686" s="281">
        <v>43997</v>
      </c>
      <c r="H1686" s="280">
        <v>5.1559999999999997</v>
      </c>
    </row>
    <row r="1687" spans="2:8">
      <c r="B1687" s="280" t="str">
        <f t="shared" si="132"/>
        <v>2Q</v>
      </c>
      <c r="C1687" s="280">
        <f t="shared" si="136"/>
        <v>6</v>
      </c>
      <c r="D1687" s="280" t="str">
        <f t="shared" si="133"/>
        <v>20</v>
      </c>
      <c r="E1687">
        <f t="shared" si="134"/>
        <v>2020</v>
      </c>
      <c r="F1687" s="280" t="str">
        <f t="shared" si="135"/>
        <v>2Q20</v>
      </c>
      <c r="G1687" s="281">
        <v>43998</v>
      </c>
      <c r="H1687" s="280">
        <v>5.2445000000000004</v>
      </c>
    </row>
    <row r="1688" spans="2:8">
      <c r="B1688" s="280" t="str">
        <f t="shared" si="132"/>
        <v>2Q</v>
      </c>
      <c r="C1688" s="280">
        <f t="shared" si="136"/>
        <v>6</v>
      </c>
      <c r="D1688" s="280" t="str">
        <f t="shared" si="133"/>
        <v>20</v>
      </c>
      <c r="E1688">
        <f t="shared" si="134"/>
        <v>2020</v>
      </c>
      <c r="F1688" s="280" t="str">
        <f t="shared" si="135"/>
        <v>2Q20</v>
      </c>
      <c r="G1688" s="281">
        <v>43999</v>
      </c>
      <c r="H1688" s="280">
        <v>5.2287999999999997</v>
      </c>
    </row>
    <row r="1689" spans="2:8">
      <c r="B1689" s="280" t="str">
        <f t="shared" si="132"/>
        <v>2Q</v>
      </c>
      <c r="C1689" s="280">
        <f t="shared" si="136"/>
        <v>6</v>
      </c>
      <c r="D1689" s="280" t="str">
        <f t="shared" si="133"/>
        <v>20</v>
      </c>
      <c r="E1689">
        <f t="shared" si="134"/>
        <v>2020</v>
      </c>
      <c r="F1689" s="280" t="str">
        <f t="shared" si="135"/>
        <v>2Q20</v>
      </c>
      <c r="G1689" s="281">
        <v>44000</v>
      </c>
      <c r="H1689" s="280">
        <v>5.3779000000000003</v>
      </c>
    </row>
    <row r="1690" spans="2:8">
      <c r="B1690" s="280" t="str">
        <f t="shared" si="132"/>
        <v>2Q</v>
      </c>
      <c r="C1690" s="280">
        <f t="shared" si="136"/>
        <v>6</v>
      </c>
      <c r="D1690" s="280" t="str">
        <f t="shared" si="133"/>
        <v>20</v>
      </c>
      <c r="E1690">
        <f t="shared" si="134"/>
        <v>2020</v>
      </c>
      <c r="F1690" s="280" t="str">
        <f t="shared" si="135"/>
        <v>2Q20</v>
      </c>
      <c r="G1690" s="281">
        <v>44001</v>
      </c>
      <c r="H1690" s="280">
        <v>5.3121</v>
      </c>
    </row>
    <row r="1691" spans="2:8">
      <c r="B1691" s="280" t="str">
        <f t="shared" si="132"/>
        <v>2Q</v>
      </c>
      <c r="C1691" s="280">
        <f t="shared" si="136"/>
        <v>6</v>
      </c>
      <c r="D1691" s="280" t="str">
        <f t="shared" si="133"/>
        <v>20</v>
      </c>
      <c r="E1691">
        <f t="shared" si="134"/>
        <v>2020</v>
      </c>
      <c r="F1691" s="280" t="str">
        <f t="shared" si="135"/>
        <v>2Q20</v>
      </c>
      <c r="G1691" s="281">
        <v>44004</v>
      </c>
      <c r="H1691" s="280">
        <v>5.2537000000000003</v>
      </c>
    </row>
    <row r="1692" spans="2:8">
      <c r="B1692" s="280" t="str">
        <f t="shared" si="132"/>
        <v>2Q</v>
      </c>
      <c r="C1692" s="280">
        <f t="shared" si="136"/>
        <v>6</v>
      </c>
      <c r="D1692" s="280" t="str">
        <f t="shared" si="133"/>
        <v>20</v>
      </c>
      <c r="E1692">
        <f t="shared" si="134"/>
        <v>2020</v>
      </c>
      <c r="F1692" s="280" t="str">
        <f t="shared" si="135"/>
        <v>2Q20</v>
      </c>
      <c r="G1692" s="281">
        <v>44005</v>
      </c>
      <c r="H1692" s="280">
        <v>5.1544999999999996</v>
      </c>
    </row>
    <row r="1693" spans="2:8">
      <c r="B1693" s="280" t="str">
        <f t="shared" si="132"/>
        <v>2Q</v>
      </c>
      <c r="C1693" s="280">
        <f t="shared" si="136"/>
        <v>6</v>
      </c>
      <c r="D1693" s="280" t="str">
        <f t="shared" si="133"/>
        <v>20</v>
      </c>
      <c r="E1693">
        <f t="shared" si="134"/>
        <v>2020</v>
      </c>
      <c r="F1693" s="280" t="str">
        <f t="shared" si="135"/>
        <v>2Q20</v>
      </c>
      <c r="G1693" s="281">
        <v>44006</v>
      </c>
      <c r="H1693" s="280">
        <v>5.3479000000000001</v>
      </c>
    </row>
    <row r="1694" spans="2:8">
      <c r="B1694" s="280" t="str">
        <f t="shared" si="132"/>
        <v>2Q</v>
      </c>
      <c r="C1694" s="280">
        <f t="shared" si="136"/>
        <v>6</v>
      </c>
      <c r="D1694" s="280" t="str">
        <f t="shared" si="133"/>
        <v>20</v>
      </c>
      <c r="E1694">
        <f t="shared" si="134"/>
        <v>2020</v>
      </c>
      <c r="F1694" s="280" t="str">
        <f t="shared" si="135"/>
        <v>2Q20</v>
      </c>
      <c r="G1694" s="281">
        <v>44007</v>
      </c>
      <c r="H1694" s="280">
        <v>5.3563999999999998</v>
      </c>
    </row>
    <row r="1695" spans="2:8">
      <c r="B1695" s="280" t="str">
        <f t="shared" si="132"/>
        <v>2Q</v>
      </c>
      <c r="C1695" s="280">
        <f t="shared" si="136"/>
        <v>6</v>
      </c>
      <c r="D1695" s="280" t="str">
        <f t="shared" si="133"/>
        <v>20</v>
      </c>
      <c r="E1695">
        <f t="shared" si="134"/>
        <v>2020</v>
      </c>
      <c r="F1695" s="280" t="str">
        <f t="shared" si="135"/>
        <v>2Q20</v>
      </c>
      <c r="G1695" s="281">
        <v>44008</v>
      </c>
      <c r="H1695" s="280">
        <v>5.4856999999999996</v>
      </c>
    </row>
    <row r="1696" spans="2:8">
      <c r="B1696" s="280" t="str">
        <f t="shared" si="132"/>
        <v>2Q</v>
      </c>
      <c r="C1696" s="280">
        <f t="shared" si="136"/>
        <v>6</v>
      </c>
      <c r="D1696" s="280" t="str">
        <f t="shared" si="133"/>
        <v>20</v>
      </c>
      <c r="E1696">
        <f t="shared" si="134"/>
        <v>2020</v>
      </c>
      <c r="F1696" s="280" t="str">
        <f t="shared" si="135"/>
        <v>2Q20</v>
      </c>
      <c r="G1696" s="281">
        <v>44011</v>
      </c>
      <c r="H1696" s="280">
        <v>5.4036999999999997</v>
      </c>
    </row>
    <row r="1697" spans="2:8">
      <c r="B1697" s="280" t="str">
        <f t="shared" si="132"/>
        <v>2Q</v>
      </c>
      <c r="C1697" s="280">
        <f t="shared" si="136"/>
        <v>6</v>
      </c>
      <c r="D1697" s="280" t="str">
        <f t="shared" si="133"/>
        <v>20</v>
      </c>
      <c r="E1697">
        <f t="shared" si="134"/>
        <v>2020</v>
      </c>
      <c r="F1697" s="280" t="str">
        <f t="shared" si="135"/>
        <v>2Q20</v>
      </c>
      <c r="G1697" s="281">
        <v>44012</v>
      </c>
      <c r="H1697" s="280">
        <v>5.4672000000000001</v>
      </c>
    </row>
    <row r="1698" spans="2:8">
      <c r="B1698" s="280" t="str">
        <f t="shared" si="132"/>
        <v>3Q</v>
      </c>
      <c r="C1698" s="280">
        <f t="shared" si="136"/>
        <v>7</v>
      </c>
      <c r="D1698" s="280" t="str">
        <f t="shared" si="133"/>
        <v>20</v>
      </c>
      <c r="E1698">
        <f t="shared" si="134"/>
        <v>2020</v>
      </c>
      <c r="F1698" s="280" t="str">
        <f t="shared" si="135"/>
        <v>3Q20</v>
      </c>
      <c r="G1698" s="281">
        <v>44013</v>
      </c>
      <c r="H1698" s="280">
        <v>5.3186</v>
      </c>
    </row>
    <row r="1699" spans="2:8">
      <c r="B1699" s="280" t="str">
        <f t="shared" si="132"/>
        <v>3Q</v>
      </c>
      <c r="C1699" s="280">
        <f t="shared" si="136"/>
        <v>7</v>
      </c>
      <c r="D1699" s="280" t="str">
        <f t="shared" si="133"/>
        <v>20</v>
      </c>
      <c r="E1699">
        <f t="shared" si="134"/>
        <v>2020</v>
      </c>
      <c r="F1699" s="280" t="str">
        <f t="shared" si="135"/>
        <v>3Q20</v>
      </c>
      <c r="G1699" s="281">
        <v>44014</v>
      </c>
      <c r="H1699" s="280">
        <v>5.3598999999999997</v>
      </c>
    </row>
    <row r="1700" spans="2:8">
      <c r="B1700" s="280" t="str">
        <f t="shared" si="132"/>
        <v>3Q</v>
      </c>
      <c r="C1700" s="280">
        <f t="shared" si="136"/>
        <v>7</v>
      </c>
      <c r="D1700" s="280" t="str">
        <f t="shared" si="133"/>
        <v>20</v>
      </c>
      <c r="E1700">
        <f t="shared" si="134"/>
        <v>2020</v>
      </c>
      <c r="F1700" s="280" t="str">
        <f t="shared" si="135"/>
        <v>3Q20</v>
      </c>
      <c r="G1700" s="281">
        <v>44015</v>
      </c>
      <c r="H1700" s="280">
        <v>5.3160999999999996</v>
      </c>
    </row>
    <row r="1701" spans="2:8">
      <c r="B1701" s="280" t="str">
        <f t="shared" si="132"/>
        <v>3Q</v>
      </c>
      <c r="C1701" s="280">
        <f t="shared" si="136"/>
        <v>7</v>
      </c>
      <c r="D1701" s="280" t="str">
        <f t="shared" si="133"/>
        <v>20</v>
      </c>
      <c r="E1701">
        <f t="shared" si="134"/>
        <v>2020</v>
      </c>
      <c r="F1701" s="280" t="str">
        <f t="shared" si="135"/>
        <v>3Q20</v>
      </c>
      <c r="G1701" s="281">
        <v>44018</v>
      </c>
      <c r="H1701" s="280">
        <v>5.3571999999999997</v>
      </c>
    </row>
    <row r="1702" spans="2:8">
      <c r="B1702" s="280" t="str">
        <f t="shared" si="132"/>
        <v>3Q</v>
      </c>
      <c r="C1702" s="280">
        <f t="shared" si="136"/>
        <v>7</v>
      </c>
      <c r="D1702" s="280" t="str">
        <f t="shared" si="133"/>
        <v>20</v>
      </c>
      <c r="E1702">
        <f t="shared" si="134"/>
        <v>2020</v>
      </c>
      <c r="F1702" s="280" t="str">
        <f t="shared" si="135"/>
        <v>3Q20</v>
      </c>
      <c r="G1702" s="281">
        <v>44019</v>
      </c>
      <c r="H1702" s="280">
        <v>5.3792999999999997</v>
      </c>
    </row>
    <row r="1703" spans="2:8">
      <c r="B1703" s="280" t="str">
        <f t="shared" si="132"/>
        <v>3Q</v>
      </c>
      <c r="C1703" s="280">
        <f t="shared" si="136"/>
        <v>7</v>
      </c>
      <c r="D1703" s="280" t="str">
        <f t="shared" si="133"/>
        <v>20</v>
      </c>
      <c r="E1703">
        <f t="shared" si="134"/>
        <v>2020</v>
      </c>
      <c r="F1703" s="280" t="str">
        <f t="shared" si="135"/>
        <v>3Q20</v>
      </c>
      <c r="G1703" s="281">
        <v>44020</v>
      </c>
      <c r="H1703" s="280">
        <v>5.3437999999999999</v>
      </c>
    </row>
    <row r="1704" spans="2:8">
      <c r="B1704" s="280" t="str">
        <f t="shared" si="132"/>
        <v>3Q</v>
      </c>
      <c r="C1704" s="280">
        <f t="shared" si="136"/>
        <v>7</v>
      </c>
      <c r="D1704" s="280" t="str">
        <f t="shared" si="133"/>
        <v>20</v>
      </c>
      <c r="E1704">
        <f t="shared" si="134"/>
        <v>2020</v>
      </c>
      <c r="F1704" s="280" t="str">
        <f t="shared" si="135"/>
        <v>3Q20</v>
      </c>
      <c r="G1704" s="281">
        <v>44021</v>
      </c>
      <c r="H1704" s="280">
        <v>5.343</v>
      </c>
    </row>
    <row r="1705" spans="2:8">
      <c r="B1705" s="280" t="str">
        <f t="shared" si="132"/>
        <v>3Q</v>
      </c>
      <c r="C1705" s="280">
        <f t="shared" si="136"/>
        <v>7</v>
      </c>
      <c r="D1705" s="280" t="str">
        <f t="shared" si="133"/>
        <v>20</v>
      </c>
      <c r="E1705">
        <f t="shared" si="134"/>
        <v>2020</v>
      </c>
      <c r="F1705" s="280" t="str">
        <f t="shared" si="135"/>
        <v>3Q20</v>
      </c>
      <c r="G1705" s="281">
        <v>44022</v>
      </c>
      <c r="H1705" s="280">
        <v>5.3239999999999998</v>
      </c>
    </row>
    <row r="1706" spans="2:8">
      <c r="B1706" s="280" t="str">
        <f t="shared" si="132"/>
        <v>3Q</v>
      </c>
      <c r="C1706" s="280">
        <f t="shared" si="136"/>
        <v>7</v>
      </c>
      <c r="D1706" s="280" t="str">
        <f t="shared" si="133"/>
        <v>20</v>
      </c>
      <c r="E1706">
        <f t="shared" si="134"/>
        <v>2020</v>
      </c>
      <c r="F1706" s="280" t="str">
        <f t="shared" si="135"/>
        <v>3Q20</v>
      </c>
      <c r="G1706" s="281">
        <v>44025</v>
      </c>
      <c r="H1706" s="280">
        <v>5.4042000000000003</v>
      </c>
    </row>
    <row r="1707" spans="2:8">
      <c r="B1707" s="280" t="str">
        <f t="shared" si="132"/>
        <v>3Q</v>
      </c>
      <c r="C1707" s="280">
        <f t="shared" si="136"/>
        <v>7</v>
      </c>
      <c r="D1707" s="280" t="str">
        <f t="shared" si="133"/>
        <v>20</v>
      </c>
      <c r="E1707">
        <f t="shared" si="134"/>
        <v>2020</v>
      </c>
      <c r="F1707" s="280" t="str">
        <f t="shared" si="135"/>
        <v>3Q20</v>
      </c>
      <c r="G1707" s="281">
        <v>44026</v>
      </c>
      <c r="H1707" s="280">
        <v>5.3684000000000003</v>
      </c>
    </row>
    <row r="1708" spans="2:8">
      <c r="B1708" s="280" t="str">
        <f t="shared" si="132"/>
        <v>3Q</v>
      </c>
      <c r="C1708" s="280">
        <f t="shared" si="136"/>
        <v>7</v>
      </c>
      <c r="D1708" s="280" t="str">
        <f t="shared" si="133"/>
        <v>20</v>
      </c>
      <c r="E1708">
        <f t="shared" si="134"/>
        <v>2020</v>
      </c>
      <c r="F1708" s="280" t="str">
        <f t="shared" si="135"/>
        <v>3Q20</v>
      </c>
      <c r="G1708" s="281">
        <v>44027</v>
      </c>
      <c r="H1708" s="280">
        <v>5.3715999999999999</v>
      </c>
    </row>
    <row r="1709" spans="2:8">
      <c r="B1709" s="280" t="str">
        <f t="shared" si="132"/>
        <v>3Q</v>
      </c>
      <c r="C1709" s="280">
        <f t="shared" si="136"/>
        <v>7</v>
      </c>
      <c r="D1709" s="280" t="str">
        <f t="shared" si="133"/>
        <v>20</v>
      </c>
      <c r="E1709">
        <f t="shared" si="134"/>
        <v>2020</v>
      </c>
      <c r="F1709" s="280" t="str">
        <f t="shared" si="135"/>
        <v>3Q20</v>
      </c>
      <c r="G1709" s="281">
        <v>44028</v>
      </c>
      <c r="H1709" s="280">
        <v>5.3314000000000004</v>
      </c>
    </row>
    <row r="1710" spans="2:8">
      <c r="B1710" s="280" t="str">
        <f t="shared" si="132"/>
        <v>3Q</v>
      </c>
      <c r="C1710" s="280">
        <f t="shared" si="136"/>
        <v>7</v>
      </c>
      <c r="D1710" s="280" t="str">
        <f t="shared" si="133"/>
        <v>20</v>
      </c>
      <c r="E1710">
        <f t="shared" si="134"/>
        <v>2020</v>
      </c>
      <c r="F1710" s="280" t="str">
        <f t="shared" si="135"/>
        <v>3Q20</v>
      </c>
      <c r="G1710" s="281">
        <v>44029</v>
      </c>
      <c r="H1710" s="280">
        <v>5.3864000000000001</v>
      </c>
    </row>
    <row r="1711" spans="2:8">
      <c r="B1711" s="280" t="str">
        <f t="shared" si="132"/>
        <v>3Q</v>
      </c>
      <c r="C1711" s="280">
        <f t="shared" si="136"/>
        <v>7</v>
      </c>
      <c r="D1711" s="280" t="str">
        <f t="shared" si="133"/>
        <v>20</v>
      </c>
      <c r="E1711">
        <f t="shared" si="134"/>
        <v>2020</v>
      </c>
      <c r="F1711" s="280" t="str">
        <f t="shared" si="135"/>
        <v>3Q20</v>
      </c>
      <c r="G1711" s="281">
        <v>44032</v>
      </c>
      <c r="H1711" s="280">
        <v>5.3285999999999998</v>
      </c>
    </row>
    <row r="1712" spans="2:8">
      <c r="B1712" s="280" t="str">
        <f t="shared" si="132"/>
        <v>3Q</v>
      </c>
      <c r="C1712" s="280">
        <f t="shared" si="136"/>
        <v>7</v>
      </c>
      <c r="D1712" s="280" t="str">
        <f t="shared" si="133"/>
        <v>20</v>
      </c>
      <c r="E1712">
        <f t="shared" si="134"/>
        <v>2020</v>
      </c>
      <c r="F1712" s="280" t="str">
        <f t="shared" si="135"/>
        <v>3Q20</v>
      </c>
      <c r="G1712" s="281">
        <v>44033</v>
      </c>
      <c r="H1712" s="280">
        <v>5.1727999999999996</v>
      </c>
    </row>
    <row r="1713" spans="2:8">
      <c r="B1713" s="280" t="str">
        <f t="shared" si="132"/>
        <v>3Q</v>
      </c>
      <c r="C1713" s="280">
        <f t="shared" si="136"/>
        <v>7</v>
      </c>
      <c r="D1713" s="280" t="str">
        <f t="shared" si="133"/>
        <v>20</v>
      </c>
      <c r="E1713">
        <f t="shared" si="134"/>
        <v>2020</v>
      </c>
      <c r="F1713" s="280" t="str">
        <f t="shared" si="135"/>
        <v>3Q20</v>
      </c>
      <c r="G1713" s="281">
        <v>44034</v>
      </c>
      <c r="H1713" s="280">
        <v>5.1178999999999997</v>
      </c>
    </row>
    <row r="1714" spans="2:8">
      <c r="B1714" s="280" t="str">
        <f t="shared" si="132"/>
        <v>3Q</v>
      </c>
      <c r="C1714" s="280">
        <f t="shared" si="136"/>
        <v>7</v>
      </c>
      <c r="D1714" s="280" t="str">
        <f t="shared" si="133"/>
        <v>20</v>
      </c>
      <c r="E1714">
        <f t="shared" si="134"/>
        <v>2020</v>
      </c>
      <c r="F1714" s="280" t="str">
        <f t="shared" si="135"/>
        <v>3Q20</v>
      </c>
      <c r="G1714" s="281">
        <v>44035</v>
      </c>
      <c r="H1714" s="280">
        <v>5.2119</v>
      </c>
    </row>
    <row r="1715" spans="2:8">
      <c r="B1715" s="280" t="str">
        <f t="shared" si="132"/>
        <v>3Q</v>
      </c>
      <c r="C1715" s="280">
        <f t="shared" si="136"/>
        <v>7</v>
      </c>
      <c r="D1715" s="280" t="str">
        <f t="shared" si="133"/>
        <v>20</v>
      </c>
      <c r="E1715">
        <f t="shared" si="134"/>
        <v>2020</v>
      </c>
      <c r="F1715" s="280" t="str">
        <f t="shared" si="135"/>
        <v>3Q20</v>
      </c>
      <c r="G1715" s="281">
        <v>44036</v>
      </c>
      <c r="H1715" s="280">
        <v>5.2333999999999996</v>
      </c>
    </row>
    <row r="1716" spans="2:8">
      <c r="B1716" s="280" t="str">
        <f t="shared" si="132"/>
        <v>3Q</v>
      </c>
      <c r="C1716" s="280">
        <f t="shared" si="136"/>
        <v>7</v>
      </c>
      <c r="D1716" s="280" t="str">
        <f t="shared" si="133"/>
        <v>20</v>
      </c>
      <c r="E1716">
        <f t="shared" si="134"/>
        <v>2020</v>
      </c>
      <c r="F1716" s="280" t="str">
        <f t="shared" si="135"/>
        <v>3Q20</v>
      </c>
      <c r="G1716" s="281">
        <v>44039</v>
      </c>
      <c r="H1716" s="280">
        <v>5.1456999999999997</v>
      </c>
    </row>
    <row r="1717" spans="2:8">
      <c r="B1717" s="280" t="str">
        <f t="shared" si="132"/>
        <v>3Q</v>
      </c>
      <c r="C1717" s="280">
        <f t="shared" si="136"/>
        <v>7</v>
      </c>
      <c r="D1717" s="280" t="str">
        <f t="shared" si="133"/>
        <v>20</v>
      </c>
      <c r="E1717">
        <f t="shared" si="134"/>
        <v>2020</v>
      </c>
      <c r="F1717" s="280" t="str">
        <f t="shared" si="135"/>
        <v>3Q20</v>
      </c>
      <c r="G1717" s="281">
        <v>44040</v>
      </c>
      <c r="H1717" s="280">
        <v>5.1536</v>
      </c>
    </row>
    <row r="1718" spans="2:8">
      <c r="B1718" s="280" t="str">
        <f t="shared" si="132"/>
        <v>3Q</v>
      </c>
      <c r="C1718" s="280">
        <f t="shared" si="136"/>
        <v>7</v>
      </c>
      <c r="D1718" s="280" t="str">
        <f t="shared" si="133"/>
        <v>20</v>
      </c>
      <c r="E1718">
        <f t="shared" si="134"/>
        <v>2020</v>
      </c>
      <c r="F1718" s="280" t="str">
        <f t="shared" si="135"/>
        <v>3Q20</v>
      </c>
      <c r="G1718" s="281">
        <v>44041</v>
      </c>
      <c r="H1718" s="280">
        <v>5.1695000000000002</v>
      </c>
    </row>
    <row r="1719" spans="2:8">
      <c r="B1719" s="280" t="str">
        <f t="shared" si="132"/>
        <v>3Q</v>
      </c>
      <c r="C1719" s="280">
        <f t="shared" si="136"/>
        <v>7</v>
      </c>
      <c r="D1719" s="280" t="str">
        <f t="shared" si="133"/>
        <v>20</v>
      </c>
      <c r="E1719">
        <f t="shared" si="134"/>
        <v>2020</v>
      </c>
      <c r="F1719" s="280" t="str">
        <f t="shared" si="135"/>
        <v>3Q20</v>
      </c>
      <c r="G1719" s="281">
        <v>44042</v>
      </c>
      <c r="H1719" s="280">
        <v>5.1551999999999998</v>
      </c>
    </row>
    <row r="1720" spans="2:8">
      <c r="B1720" s="280" t="str">
        <f t="shared" si="132"/>
        <v>3Q</v>
      </c>
      <c r="C1720" s="280">
        <f t="shared" si="136"/>
        <v>7</v>
      </c>
      <c r="D1720" s="280" t="str">
        <f t="shared" si="133"/>
        <v>20</v>
      </c>
      <c r="E1720">
        <f t="shared" si="134"/>
        <v>2020</v>
      </c>
      <c r="F1720" s="280" t="str">
        <f t="shared" si="135"/>
        <v>3Q20</v>
      </c>
      <c r="G1720" s="281">
        <v>44043</v>
      </c>
      <c r="H1720" s="280">
        <v>5.2241999999999997</v>
      </c>
    </row>
    <row r="1721" spans="2:8">
      <c r="B1721" s="280" t="str">
        <f t="shared" si="132"/>
        <v>3Q</v>
      </c>
      <c r="C1721" s="280">
        <f t="shared" si="136"/>
        <v>8</v>
      </c>
      <c r="D1721" s="280" t="str">
        <f t="shared" si="133"/>
        <v>20</v>
      </c>
      <c r="E1721">
        <f t="shared" si="134"/>
        <v>2020</v>
      </c>
      <c r="F1721" s="280" t="str">
        <f t="shared" si="135"/>
        <v>3Q20</v>
      </c>
      <c r="G1721" s="281">
        <v>44046</v>
      </c>
      <c r="H1721" s="280">
        <v>5.3216000000000001</v>
      </c>
    </row>
    <row r="1722" spans="2:8">
      <c r="B1722" s="280" t="str">
        <f t="shared" si="132"/>
        <v>3Q</v>
      </c>
      <c r="C1722" s="280">
        <f t="shared" si="136"/>
        <v>8</v>
      </c>
      <c r="D1722" s="280" t="str">
        <f t="shared" si="133"/>
        <v>20</v>
      </c>
      <c r="E1722">
        <f t="shared" si="134"/>
        <v>2020</v>
      </c>
      <c r="F1722" s="280" t="str">
        <f t="shared" si="135"/>
        <v>3Q20</v>
      </c>
      <c r="G1722" s="281">
        <v>44047</v>
      </c>
      <c r="H1722" s="280">
        <v>5.2911999999999999</v>
      </c>
    </row>
    <row r="1723" spans="2:8">
      <c r="B1723" s="280" t="str">
        <f t="shared" si="132"/>
        <v>3Q</v>
      </c>
      <c r="C1723" s="280">
        <f t="shared" si="136"/>
        <v>8</v>
      </c>
      <c r="D1723" s="280" t="str">
        <f t="shared" si="133"/>
        <v>20</v>
      </c>
      <c r="E1723">
        <f t="shared" si="134"/>
        <v>2020</v>
      </c>
      <c r="F1723" s="280" t="str">
        <f t="shared" si="135"/>
        <v>3Q20</v>
      </c>
      <c r="G1723" s="281">
        <v>44048</v>
      </c>
      <c r="H1723" s="280">
        <v>5.2915999999999999</v>
      </c>
    </row>
    <row r="1724" spans="2:8">
      <c r="B1724" s="280" t="str">
        <f t="shared" si="132"/>
        <v>3Q</v>
      </c>
      <c r="C1724" s="280">
        <f t="shared" si="136"/>
        <v>8</v>
      </c>
      <c r="D1724" s="280" t="str">
        <f t="shared" si="133"/>
        <v>20</v>
      </c>
      <c r="E1724">
        <f t="shared" si="134"/>
        <v>2020</v>
      </c>
      <c r="F1724" s="280" t="str">
        <f t="shared" si="135"/>
        <v>3Q20</v>
      </c>
      <c r="G1724" s="281">
        <v>44049</v>
      </c>
      <c r="H1724" s="280">
        <v>5.3327</v>
      </c>
    </row>
    <row r="1725" spans="2:8">
      <c r="B1725" s="280" t="str">
        <f t="shared" si="132"/>
        <v>3Q</v>
      </c>
      <c r="C1725" s="280">
        <f t="shared" si="136"/>
        <v>8</v>
      </c>
      <c r="D1725" s="280" t="str">
        <f t="shared" si="133"/>
        <v>20</v>
      </c>
      <c r="E1725">
        <f t="shared" si="134"/>
        <v>2020</v>
      </c>
      <c r="F1725" s="280" t="str">
        <f t="shared" si="135"/>
        <v>3Q20</v>
      </c>
      <c r="G1725" s="281">
        <v>44050</v>
      </c>
      <c r="H1725" s="280">
        <v>5.4386000000000001</v>
      </c>
    </row>
    <row r="1726" spans="2:8">
      <c r="B1726" s="280" t="str">
        <f t="shared" si="132"/>
        <v>3Q</v>
      </c>
      <c r="C1726" s="280">
        <f t="shared" si="136"/>
        <v>8</v>
      </c>
      <c r="D1726" s="280" t="str">
        <f t="shared" si="133"/>
        <v>20</v>
      </c>
      <c r="E1726">
        <f t="shared" si="134"/>
        <v>2020</v>
      </c>
      <c r="F1726" s="280" t="str">
        <f t="shared" si="135"/>
        <v>3Q20</v>
      </c>
      <c r="G1726" s="281">
        <v>44053</v>
      </c>
      <c r="H1726" s="280">
        <v>5.4817999999999998</v>
      </c>
    </row>
    <row r="1727" spans="2:8">
      <c r="B1727" s="280" t="str">
        <f t="shared" si="132"/>
        <v>3Q</v>
      </c>
      <c r="C1727" s="280">
        <f t="shared" si="136"/>
        <v>8</v>
      </c>
      <c r="D1727" s="280" t="str">
        <f t="shared" si="133"/>
        <v>20</v>
      </c>
      <c r="E1727">
        <f t="shared" si="134"/>
        <v>2020</v>
      </c>
      <c r="F1727" s="280" t="str">
        <f t="shared" si="135"/>
        <v>3Q20</v>
      </c>
      <c r="G1727" s="281">
        <v>44054</v>
      </c>
      <c r="H1727" s="280">
        <v>5.3803000000000001</v>
      </c>
    </row>
    <row r="1728" spans="2:8">
      <c r="B1728" s="280" t="str">
        <f t="shared" si="132"/>
        <v>3Q</v>
      </c>
      <c r="C1728" s="280">
        <f t="shared" si="136"/>
        <v>8</v>
      </c>
      <c r="D1728" s="280" t="str">
        <f t="shared" si="133"/>
        <v>20</v>
      </c>
      <c r="E1728">
        <f t="shared" si="134"/>
        <v>2020</v>
      </c>
      <c r="F1728" s="280" t="str">
        <f t="shared" si="135"/>
        <v>3Q20</v>
      </c>
      <c r="G1728" s="281">
        <v>44055</v>
      </c>
      <c r="H1728" s="280">
        <v>5.4336000000000002</v>
      </c>
    </row>
    <row r="1729" spans="2:8">
      <c r="B1729" s="280" t="str">
        <f t="shared" si="132"/>
        <v>3Q</v>
      </c>
      <c r="C1729" s="280">
        <f t="shared" si="136"/>
        <v>8</v>
      </c>
      <c r="D1729" s="280" t="str">
        <f t="shared" si="133"/>
        <v>20</v>
      </c>
      <c r="E1729">
        <f t="shared" si="134"/>
        <v>2020</v>
      </c>
      <c r="F1729" s="280" t="str">
        <f t="shared" si="135"/>
        <v>3Q20</v>
      </c>
      <c r="G1729" s="281">
        <v>44056</v>
      </c>
      <c r="H1729" s="280">
        <v>5.3693</v>
      </c>
    </row>
    <row r="1730" spans="2:8">
      <c r="B1730" s="280" t="str">
        <f t="shared" si="132"/>
        <v>3Q</v>
      </c>
      <c r="C1730" s="280">
        <f t="shared" si="136"/>
        <v>8</v>
      </c>
      <c r="D1730" s="280" t="str">
        <f t="shared" si="133"/>
        <v>20</v>
      </c>
      <c r="E1730">
        <f t="shared" si="134"/>
        <v>2020</v>
      </c>
      <c r="F1730" s="280" t="str">
        <f t="shared" si="135"/>
        <v>3Q20</v>
      </c>
      <c r="G1730" s="281">
        <v>44057</v>
      </c>
      <c r="H1730" s="280">
        <v>5.4215999999999998</v>
      </c>
    </row>
    <row r="1731" spans="2:8">
      <c r="B1731" s="280" t="str">
        <f t="shared" ref="B1731:B1794" si="137">VLOOKUP(C1731,$N$3:$O$14,2,0)</f>
        <v>3Q</v>
      </c>
      <c r="C1731" s="280">
        <f t="shared" si="136"/>
        <v>8</v>
      </c>
      <c r="D1731" s="280" t="str">
        <f t="shared" ref="D1731:D1794" si="138">RIGHT(E1731,2)</f>
        <v>20</v>
      </c>
      <c r="E1731">
        <f t="shared" ref="E1731:E1794" si="139">YEAR(G1731)</f>
        <v>2020</v>
      </c>
      <c r="F1731" s="280" t="str">
        <f t="shared" ref="F1731:F1794" si="140">+B1731&amp;D1731</f>
        <v>3Q20</v>
      </c>
      <c r="G1731" s="281">
        <v>44060</v>
      </c>
      <c r="H1731" s="280">
        <v>5.5096999999999996</v>
      </c>
    </row>
    <row r="1732" spans="2:8">
      <c r="B1732" s="280" t="str">
        <f t="shared" si="137"/>
        <v>3Q</v>
      </c>
      <c r="C1732" s="280">
        <f t="shared" ref="C1732:C1795" si="141">MONTH(G1732)</f>
        <v>8</v>
      </c>
      <c r="D1732" s="280" t="str">
        <f t="shared" si="138"/>
        <v>20</v>
      </c>
      <c r="E1732">
        <f t="shared" si="139"/>
        <v>2020</v>
      </c>
      <c r="F1732" s="280" t="str">
        <f t="shared" si="140"/>
        <v>3Q20</v>
      </c>
      <c r="G1732" s="281">
        <v>44061</v>
      </c>
      <c r="H1732" s="280">
        <v>5.4676</v>
      </c>
    </row>
    <row r="1733" spans="2:8">
      <c r="B1733" s="280" t="str">
        <f t="shared" si="137"/>
        <v>3Q</v>
      </c>
      <c r="C1733" s="280">
        <f t="shared" si="141"/>
        <v>8</v>
      </c>
      <c r="D1733" s="280" t="str">
        <f t="shared" si="138"/>
        <v>20</v>
      </c>
      <c r="E1733">
        <f t="shared" si="139"/>
        <v>2020</v>
      </c>
      <c r="F1733" s="280" t="str">
        <f t="shared" si="140"/>
        <v>3Q20</v>
      </c>
      <c r="G1733" s="281">
        <v>44062</v>
      </c>
      <c r="H1733" s="280">
        <v>5.5579000000000001</v>
      </c>
    </row>
    <row r="1734" spans="2:8">
      <c r="B1734" s="280" t="str">
        <f t="shared" si="137"/>
        <v>3Q</v>
      </c>
      <c r="C1734" s="280">
        <f t="shared" si="141"/>
        <v>8</v>
      </c>
      <c r="D1734" s="280" t="str">
        <f t="shared" si="138"/>
        <v>20</v>
      </c>
      <c r="E1734">
        <f t="shared" si="139"/>
        <v>2020</v>
      </c>
      <c r="F1734" s="280" t="str">
        <f t="shared" si="140"/>
        <v>3Q20</v>
      </c>
      <c r="G1734" s="281">
        <v>44063</v>
      </c>
      <c r="H1734" s="280">
        <v>5.5571000000000002</v>
      </c>
    </row>
    <row r="1735" spans="2:8">
      <c r="B1735" s="280" t="str">
        <f t="shared" si="137"/>
        <v>3Q</v>
      </c>
      <c r="C1735" s="280">
        <f t="shared" si="141"/>
        <v>8</v>
      </c>
      <c r="D1735" s="280" t="str">
        <f t="shared" si="138"/>
        <v>20</v>
      </c>
      <c r="E1735">
        <f t="shared" si="139"/>
        <v>2020</v>
      </c>
      <c r="F1735" s="280" t="str">
        <f t="shared" si="140"/>
        <v>3Q20</v>
      </c>
      <c r="G1735" s="281">
        <v>44064</v>
      </c>
      <c r="H1735" s="280">
        <v>5.6207000000000003</v>
      </c>
    </row>
    <row r="1736" spans="2:8">
      <c r="B1736" s="280" t="str">
        <f t="shared" si="137"/>
        <v>3Q</v>
      </c>
      <c r="C1736" s="280">
        <f t="shared" si="141"/>
        <v>8</v>
      </c>
      <c r="D1736" s="280" t="str">
        <f t="shared" si="138"/>
        <v>20</v>
      </c>
      <c r="E1736">
        <f t="shared" si="139"/>
        <v>2020</v>
      </c>
      <c r="F1736" s="280" t="str">
        <f t="shared" si="140"/>
        <v>3Q20</v>
      </c>
      <c r="G1736" s="281">
        <v>44067</v>
      </c>
      <c r="H1736" s="280">
        <v>5.6115000000000004</v>
      </c>
    </row>
    <row r="1737" spans="2:8">
      <c r="B1737" s="280" t="str">
        <f t="shared" si="137"/>
        <v>3Q</v>
      </c>
      <c r="C1737" s="280">
        <f t="shared" si="141"/>
        <v>8</v>
      </c>
      <c r="D1737" s="280" t="str">
        <f t="shared" si="138"/>
        <v>20</v>
      </c>
      <c r="E1737">
        <f t="shared" si="139"/>
        <v>2020</v>
      </c>
      <c r="F1737" s="280" t="str">
        <f t="shared" si="140"/>
        <v>3Q20</v>
      </c>
      <c r="G1737" s="281">
        <v>44068</v>
      </c>
      <c r="H1737" s="280">
        <v>5.5090000000000003</v>
      </c>
    </row>
    <row r="1738" spans="2:8">
      <c r="B1738" s="280" t="str">
        <f t="shared" si="137"/>
        <v>3Q</v>
      </c>
      <c r="C1738" s="280">
        <f t="shared" si="141"/>
        <v>8</v>
      </c>
      <c r="D1738" s="280" t="str">
        <f t="shared" si="138"/>
        <v>20</v>
      </c>
      <c r="E1738">
        <f t="shared" si="139"/>
        <v>2020</v>
      </c>
      <c r="F1738" s="280" t="str">
        <f t="shared" si="140"/>
        <v>3Q20</v>
      </c>
      <c r="G1738" s="281">
        <v>44069</v>
      </c>
      <c r="H1738" s="280">
        <v>5.6067999999999998</v>
      </c>
    </row>
    <row r="1739" spans="2:8">
      <c r="B1739" s="280" t="str">
        <f t="shared" si="137"/>
        <v>3Q</v>
      </c>
      <c r="C1739" s="280">
        <f t="shared" si="141"/>
        <v>8</v>
      </c>
      <c r="D1739" s="280" t="str">
        <f t="shared" si="138"/>
        <v>20</v>
      </c>
      <c r="E1739">
        <f t="shared" si="139"/>
        <v>2020</v>
      </c>
      <c r="F1739" s="280" t="str">
        <f t="shared" si="140"/>
        <v>3Q20</v>
      </c>
      <c r="G1739" s="281">
        <v>44070</v>
      </c>
      <c r="H1739" s="280">
        <v>5.5701000000000001</v>
      </c>
    </row>
    <row r="1740" spans="2:8">
      <c r="B1740" s="280" t="str">
        <f t="shared" si="137"/>
        <v>3Q</v>
      </c>
      <c r="C1740" s="280">
        <f t="shared" si="141"/>
        <v>8</v>
      </c>
      <c r="D1740" s="280" t="str">
        <f t="shared" si="138"/>
        <v>20</v>
      </c>
      <c r="E1740">
        <f t="shared" si="139"/>
        <v>2020</v>
      </c>
      <c r="F1740" s="280" t="str">
        <f t="shared" si="140"/>
        <v>3Q20</v>
      </c>
      <c r="G1740" s="281">
        <v>44071</v>
      </c>
      <c r="H1740" s="280">
        <v>5.3887999999999998</v>
      </c>
    </row>
    <row r="1741" spans="2:8">
      <c r="B1741" s="280" t="str">
        <f t="shared" si="137"/>
        <v>3Q</v>
      </c>
      <c r="C1741" s="280">
        <f t="shared" si="141"/>
        <v>8</v>
      </c>
      <c r="D1741" s="280" t="str">
        <f t="shared" si="138"/>
        <v>20</v>
      </c>
      <c r="E1741">
        <f t="shared" si="139"/>
        <v>2020</v>
      </c>
      <c r="F1741" s="280" t="str">
        <f t="shared" si="140"/>
        <v>3Q20</v>
      </c>
      <c r="G1741" s="281">
        <v>44074</v>
      </c>
      <c r="H1741" s="280">
        <v>5.4927999999999999</v>
      </c>
    </row>
    <row r="1742" spans="2:8">
      <c r="B1742" s="280" t="str">
        <f t="shared" si="137"/>
        <v>3Q</v>
      </c>
      <c r="C1742" s="280">
        <f t="shared" si="141"/>
        <v>9</v>
      </c>
      <c r="D1742" s="280" t="str">
        <f t="shared" si="138"/>
        <v>20</v>
      </c>
      <c r="E1742">
        <f t="shared" si="139"/>
        <v>2020</v>
      </c>
      <c r="F1742" s="280" t="str">
        <f t="shared" si="140"/>
        <v>3Q20</v>
      </c>
      <c r="G1742" s="281">
        <v>44075</v>
      </c>
      <c r="H1742" s="280">
        <v>5.3964999999999996</v>
      </c>
    </row>
    <row r="1743" spans="2:8">
      <c r="B1743" s="280" t="str">
        <f t="shared" si="137"/>
        <v>3Q</v>
      </c>
      <c r="C1743" s="280">
        <f t="shared" si="141"/>
        <v>9</v>
      </c>
      <c r="D1743" s="280" t="str">
        <f t="shared" si="138"/>
        <v>20</v>
      </c>
      <c r="E1743">
        <f t="shared" si="139"/>
        <v>2020</v>
      </c>
      <c r="F1743" s="280" t="str">
        <f t="shared" si="140"/>
        <v>3Q20</v>
      </c>
      <c r="G1743" s="281">
        <v>44076</v>
      </c>
      <c r="H1743" s="280">
        <v>5.3421000000000003</v>
      </c>
    </row>
    <row r="1744" spans="2:8">
      <c r="B1744" s="280" t="str">
        <f t="shared" si="137"/>
        <v>3Q</v>
      </c>
      <c r="C1744" s="280">
        <f t="shared" si="141"/>
        <v>9</v>
      </c>
      <c r="D1744" s="280" t="str">
        <f t="shared" si="138"/>
        <v>20</v>
      </c>
      <c r="E1744">
        <f t="shared" si="139"/>
        <v>2020</v>
      </c>
      <c r="F1744" s="280" t="str">
        <f t="shared" si="140"/>
        <v>3Q20</v>
      </c>
      <c r="G1744" s="281">
        <v>44077</v>
      </c>
      <c r="H1744" s="280">
        <v>5.2923</v>
      </c>
    </row>
    <row r="1745" spans="2:8">
      <c r="B1745" s="280" t="str">
        <f t="shared" si="137"/>
        <v>3Q</v>
      </c>
      <c r="C1745" s="280">
        <f t="shared" si="141"/>
        <v>9</v>
      </c>
      <c r="D1745" s="280" t="str">
        <f t="shared" si="138"/>
        <v>20</v>
      </c>
      <c r="E1745">
        <f t="shared" si="139"/>
        <v>2020</v>
      </c>
      <c r="F1745" s="280" t="str">
        <f t="shared" si="140"/>
        <v>3Q20</v>
      </c>
      <c r="G1745" s="281">
        <v>44078</v>
      </c>
      <c r="H1745" s="280">
        <v>5.3017000000000003</v>
      </c>
    </row>
    <row r="1746" spans="2:8">
      <c r="B1746" s="280" t="str">
        <f t="shared" si="137"/>
        <v>3Q</v>
      </c>
      <c r="C1746" s="280">
        <f t="shared" si="141"/>
        <v>9</v>
      </c>
      <c r="D1746" s="280" t="str">
        <f t="shared" si="138"/>
        <v>20</v>
      </c>
      <c r="E1746">
        <f t="shared" si="139"/>
        <v>2020</v>
      </c>
      <c r="F1746" s="280" t="str">
        <f t="shared" si="140"/>
        <v>3Q20</v>
      </c>
      <c r="G1746" s="281">
        <v>44081</v>
      </c>
      <c r="H1746" s="280">
        <v>5.2996999999999996</v>
      </c>
    </row>
    <row r="1747" spans="2:8">
      <c r="B1747" s="280" t="str">
        <f t="shared" si="137"/>
        <v>3Q</v>
      </c>
      <c r="C1747" s="280">
        <f t="shared" si="141"/>
        <v>9</v>
      </c>
      <c r="D1747" s="280" t="str">
        <f t="shared" si="138"/>
        <v>20</v>
      </c>
      <c r="E1747">
        <f t="shared" si="139"/>
        <v>2020</v>
      </c>
      <c r="F1747" s="280" t="str">
        <f t="shared" si="140"/>
        <v>3Q20</v>
      </c>
      <c r="G1747" s="281">
        <v>44082</v>
      </c>
      <c r="H1747" s="280">
        <v>5.3651999999999997</v>
      </c>
    </row>
    <row r="1748" spans="2:8">
      <c r="B1748" s="280" t="str">
        <f t="shared" si="137"/>
        <v>3Q</v>
      </c>
      <c r="C1748" s="280">
        <f t="shared" si="141"/>
        <v>9</v>
      </c>
      <c r="D1748" s="280" t="str">
        <f t="shared" si="138"/>
        <v>20</v>
      </c>
      <c r="E1748">
        <f t="shared" si="139"/>
        <v>2020</v>
      </c>
      <c r="F1748" s="280" t="str">
        <f t="shared" si="140"/>
        <v>3Q20</v>
      </c>
      <c r="G1748" s="281">
        <v>44083</v>
      </c>
      <c r="H1748" s="280">
        <v>5.3083</v>
      </c>
    </row>
    <row r="1749" spans="2:8">
      <c r="B1749" s="280" t="str">
        <f t="shared" si="137"/>
        <v>3Q</v>
      </c>
      <c r="C1749" s="280">
        <f t="shared" si="141"/>
        <v>9</v>
      </c>
      <c r="D1749" s="280" t="str">
        <f t="shared" si="138"/>
        <v>20</v>
      </c>
      <c r="E1749">
        <f t="shared" si="139"/>
        <v>2020</v>
      </c>
      <c r="F1749" s="280" t="str">
        <f t="shared" si="140"/>
        <v>3Q20</v>
      </c>
      <c r="G1749" s="281">
        <v>44084</v>
      </c>
      <c r="H1749" s="280">
        <v>5.3220000000000001</v>
      </c>
    </row>
    <row r="1750" spans="2:8">
      <c r="B1750" s="280" t="str">
        <f t="shared" si="137"/>
        <v>3Q</v>
      </c>
      <c r="C1750" s="280">
        <f t="shared" si="141"/>
        <v>9</v>
      </c>
      <c r="D1750" s="280" t="str">
        <f t="shared" si="138"/>
        <v>20</v>
      </c>
      <c r="E1750">
        <f t="shared" si="139"/>
        <v>2020</v>
      </c>
      <c r="F1750" s="280" t="str">
        <f t="shared" si="140"/>
        <v>3Q20</v>
      </c>
      <c r="G1750" s="281">
        <v>44085</v>
      </c>
      <c r="H1750" s="280">
        <v>5.3198999999999996</v>
      </c>
    </row>
    <row r="1751" spans="2:8">
      <c r="B1751" s="280" t="str">
        <f t="shared" si="137"/>
        <v>3Q</v>
      </c>
      <c r="C1751" s="280">
        <f t="shared" si="141"/>
        <v>9</v>
      </c>
      <c r="D1751" s="280" t="str">
        <f t="shared" si="138"/>
        <v>20</v>
      </c>
      <c r="E1751">
        <f t="shared" si="139"/>
        <v>2020</v>
      </c>
      <c r="F1751" s="280" t="str">
        <f t="shared" si="140"/>
        <v>3Q20</v>
      </c>
      <c r="G1751" s="281">
        <v>44088</v>
      </c>
      <c r="H1751" s="280">
        <v>5.2708000000000004</v>
      </c>
    </row>
    <row r="1752" spans="2:8">
      <c r="B1752" s="280" t="str">
        <f t="shared" si="137"/>
        <v>3Q</v>
      </c>
      <c r="C1752" s="280">
        <f t="shared" si="141"/>
        <v>9</v>
      </c>
      <c r="D1752" s="280" t="str">
        <f t="shared" si="138"/>
        <v>20</v>
      </c>
      <c r="E1752">
        <f t="shared" si="139"/>
        <v>2020</v>
      </c>
      <c r="F1752" s="280" t="str">
        <f t="shared" si="140"/>
        <v>3Q20</v>
      </c>
      <c r="G1752" s="281">
        <v>44089</v>
      </c>
      <c r="H1752" s="280">
        <v>5.2765000000000004</v>
      </c>
    </row>
    <row r="1753" spans="2:8">
      <c r="B1753" s="280" t="str">
        <f t="shared" si="137"/>
        <v>3Q</v>
      </c>
      <c r="C1753" s="280">
        <f t="shared" si="141"/>
        <v>9</v>
      </c>
      <c r="D1753" s="280" t="str">
        <f t="shared" si="138"/>
        <v>20</v>
      </c>
      <c r="E1753">
        <f t="shared" si="139"/>
        <v>2020</v>
      </c>
      <c r="F1753" s="280" t="str">
        <f t="shared" si="140"/>
        <v>3Q20</v>
      </c>
      <c r="G1753" s="281">
        <v>44090</v>
      </c>
      <c r="H1753" s="280">
        <v>5.2385999999999999</v>
      </c>
    </row>
    <row r="1754" spans="2:8">
      <c r="B1754" s="280" t="str">
        <f t="shared" si="137"/>
        <v>3Q</v>
      </c>
      <c r="C1754" s="280">
        <f t="shared" si="141"/>
        <v>9</v>
      </c>
      <c r="D1754" s="280" t="str">
        <f t="shared" si="138"/>
        <v>20</v>
      </c>
      <c r="E1754">
        <f t="shared" si="139"/>
        <v>2020</v>
      </c>
      <c r="F1754" s="280" t="str">
        <f t="shared" si="140"/>
        <v>3Q20</v>
      </c>
      <c r="G1754" s="281">
        <v>44091</v>
      </c>
      <c r="H1754" s="280">
        <v>5.2397999999999998</v>
      </c>
    </row>
    <row r="1755" spans="2:8">
      <c r="B1755" s="280" t="str">
        <f t="shared" si="137"/>
        <v>3Q</v>
      </c>
      <c r="C1755" s="280">
        <f t="shared" si="141"/>
        <v>9</v>
      </c>
      <c r="D1755" s="280" t="str">
        <f t="shared" si="138"/>
        <v>20</v>
      </c>
      <c r="E1755">
        <f t="shared" si="139"/>
        <v>2020</v>
      </c>
      <c r="F1755" s="280" t="str">
        <f t="shared" si="140"/>
        <v>3Q20</v>
      </c>
      <c r="G1755" s="281">
        <v>44092</v>
      </c>
      <c r="H1755" s="280">
        <v>5.3879000000000001</v>
      </c>
    </row>
    <row r="1756" spans="2:8">
      <c r="B1756" s="280" t="str">
        <f t="shared" si="137"/>
        <v>3Q</v>
      </c>
      <c r="C1756" s="280">
        <f t="shared" si="141"/>
        <v>9</v>
      </c>
      <c r="D1756" s="280" t="str">
        <f t="shared" si="138"/>
        <v>20</v>
      </c>
      <c r="E1756">
        <f t="shared" si="139"/>
        <v>2020</v>
      </c>
      <c r="F1756" s="280" t="str">
        <f t="shared" si="140"/>
        <v>3Q20</v>
      </c>
      <c r="G1756" s="281">
        <v>44095</v>
      </c>
      <c r="H1756" s="280">
        <v>5.4143999999999997</v>
      </c>
    </row>
    <row r="1757" spans="2:8">
      <c r="B1757" s="280" t="str">
        <f t="shared" si="137"/>
        <v>3Q</v>
      </c>
      <c r="C1757" s="280">
        <f t="shared" si="141"/>
        <v>9</v>
      </c>
      <c r="D1757" s="280" t="str">
        <f t="shared" si="138"/>
        <v>20</v>
      </c>
      <c r="E1757">
        <f t="shared" si="139"/>
        <v>2020</v>
      </c>
      <c r="F1757" s="280" t="str">
        <f t="shared" si="140"/>
        <v>3Q20</v>
      </c>
      <c r="G1757" s="281">
        <v>44096</v>
      </c>
      <c r="H1757" s="280">
        <v>5.4706999999999999</v>
      </c>
    </row>
    <row r="1758" spans="2:8">
      <c r="B1758" s="280" t="str">
        <f t="shared" si="137"/>
        <v>3Q</v>
      </c>
      <c r="C1758" s="280">
        <f t="shared" si="141"/>
        <v>9</v>
      </c>
      <c r="D1758" s="280" t="str">
        <f t="shared" si="138"/>
        <v>20</v>
      </c>
      <c r="E1758">
        <f t="shared" si="139"/>
        <v>2020</v>
      </c>
      <c r="F1758" s="280" t="str">
        <f t="shared" si="140"/>
        <v>3Q20</v>
      </c>
      <c r="G1758" s="281">
        <v>44097</v>
      </c>
      <c r="H1758" s="280">
        <v>5.5960000000000001</v>
      </c>
    </row>
    <row r="1759" spans="2:8">
      <c r="B1759" s="280" t="str">
        <f t="shared" si="137"/>
        <v>3Q</v>
      </c>
      <c r="C1759" s="280">
        <f t="shared" si="141"/>
        <v>9</v>
      </c>
      <c r="D1759" s="280" t="str">
        <f t="shared" si="138"/>
        <v>20</v>
      </c>
      <c r="E1759">
        <f t="shared" si="139"/>
        <v>2020</v>
      </c>
      <c r="F1759" s="280" t="str">
        <f t="shared" si="140"/>
        <v>3Q20</v>
      </c>
      <c r="G1759" s="281">
        <v>44098</v>
      </c>
      <c r="H1759" s="280">
        <v>5.5099</v>
      </c>
    </row>
    <row r="1760" spans="2:8">
      <c r="B1760" s="280" t="str">
        <f t="shared" si="137"/>
        <v>3Q</v>
      </c>
      <c r="C1760" s="280">
        <f t="shared" si="141"/>
        <v>9</v>
      </c>
      <c r="D1760" s="280" t="str">
        <f t="shared" si="138"/>
        <v>20</v>
      </c>
      <c r="E1760">
        <f t="shared" si="139"/>
        <v>2020</v>
      </c>
      <c r="F1760" s="280" t="str">
        <f t="shared" si="140"/>
        <v>3Q20</v>
      </c>
      <c r="G1760" s="281">
        <v>44099</v>
      </c>
      <c r="H1760" s="280">
        <v>5.5633999999999997</v>
      </c>
    </row>
    <row r="1761" spans="2:8">
      <c r="B1761" s="280" t="str">
        <f t="shared" si="137"/>
        <v>3Q</v>
      </c>
      <c r="C1761" s="280">
        <f t="shared" si="141"/>
        <v>9</v>
      </c>
      <c r="D1761" s="280" t="str">
        <f t="shared" si="138"/>
        <v>20</v>
      </c>
      <c r="E1761">
        <f t="shared" si="139"/>
        <v>2020</v>
      </c>
      <c r="F1761" s="280" t="str">
        <f t="shared" si="140"/>
        <v>3Q20</v>
      </c>
      <c r="G1761" s="281">
        <v>44102</v>
      </c>
      <c r="H1761" s="280">
        <v>5.6630000000000003</v>
      </c>
    </row>
    <row r="1762" spans="2:8">
      <c r="B1762" s="280" t="str">
        <f t="shared" si="137"/>
        <v>3Q</v>
      </c>
      <c r="C1762" s="280">
        <f t="shared" si="141"/>
        <v>9</v>
      </c>
      <c r="D1762" s="280" t="str">
        <f t="shared" si="138"/>
        <v>20</v>
      </c>
      <c r="E1762">
        <f t="shared" si="139"/>
        <v>2020</v>
      </c>
      <c r="F1762" s="280" t="str">
        <f t="shared" si="140"/>
        <v>3Q20</v>
      </c>
      <c r="G1762" s="281">
        <v>44103</v>
      </c>
      <c r="H1762" s="280">
        <v>5.6356000000000002</v>
      </c>
    </row>
    <row r="1763" spans="2:8">
      <c r="B1763" s="280" t="str">
        <f t="shared" si="137"/>
        <v>3Q</v>
      </c>
      <c r="C1763" s="280">
        <f t="shared" si="141"/>
        <v>9</v>
      </c>
      <c r="D1763" s="280" t="str">
        <f t="shared" si="138"/>
        <v>20</v>
      </c>
      <c r="E1763">
        <f t="shared" si="139"/>
        <v>2020</v>
      </c>
      <c r="F1763" s="280" t="str">
        <f t="shared" si="140"/>
        <v>3Q20</v>
      </c>
      <c r="G1763" s="281">
        <v>44104</v>
      </c>
      <c r="H1763" s="280">
        <v>5.6120000000000001</v>
      </c>
    </row>
    <row r="1764" spans="2:8">
      <c r="B1764" s="280" t="str">
        <f t="shared" si="137"/>
        <v>4Q</v>
      </c>
      <c r="C1764" s="280">
        <f t="shared" si="141"/>
        <v>10</v>
      </c>
      <c r="D1764" s="280" t="str">
        <f t="shared" si="138"/>
        <v>20</v>
      </c>
      <c r="E1764">
        <f t="shared" si="139"/>
        <v>2020</v>
      </c>
      <c r="F1764" s="280" t="str">
        <f t="shared" si="140"/>
        <v>4Q20</v>
      </c>
      <c r="G1764" s="281">
        <v>44105</v>
      </c>
      <c r="H1764" s="280">
        <v>5.6448999999999998</v>
      </c>
    </row>
    <row r="1765" spans="2:8">
      <c r="B1765" s="280" t="str">
        <f t="shared" si="137"/>
        <v>4Q</v>
      </c>
      <c r="C1765" s="280">
        <f t="shared" si="141"/>
        <v>10</v>
      </c>
      <c r="D1765" s="280" t="str">
        <f t="shared" si="138"/>
        <v>20</v>
      </c>
      <c r="E1765">
        <f t="shared" si="139"/>
        <v>2020</v>
      </c>
      <c r="F1765" s="280" t="str">
        <f t="shared" si="140"/>
        <v>4Q20</v>
      </c>
      <c r="G1765" s="281">
        <v>44106</v>
      </c>
      <c r="H1765" s="280">
        <v>5.6863000000000001</v>
      </c>
    </row>
    <row r="1766" spans="2:8">
      <c r="B1766" s="280" t="str">
        <f t="shared" si="137"/>
        <v>4Q</v>
      </c>
      <c r="C1766" s="280">
        <f t="shared" si="141"/>
        <v>10</v>
      </c>
      <c r="D1766" s="280" t="str">
        <f t="shared" si="138"/>
        <v>20</v>
      </c>
      <c r="E1766">
        <f t="shared" si="139"/>
        <v>2020</v>
      </c>
      <c r="F1766" s="280" t="str">
        <f t="shared" si="140"/>
        <v>4Q20</v>
      </c>
      <c r="G1766" s="281">
        <v>44109</v>
      </c>
      <c r="H1766" s="280">
        <v>5.5758000000000001</v>
      </c>
    </row>
    <row r="1767" spans="2:8">
      <c r="B1767" s="280" t="str">
        <f t="shared" si="137"/>
        <v>4Q</v>
      </c>
      <c r="C1767" s="280">
        <f t="shared" si="141"/>
        <v>10</v>
      </c>
      <c r="D1767" s="280" t="str">
        <f t="shared" si="138"/>
        <v>20</v>
      </c>
      <c r="E1767">
        <f t="shared" si="139"/>
        <v>2020</v>
      </c>
      <c r="F1767" s="280" t="str">
        <f t="shared" si="140"/>
        <v>4Q20</v>
      </c>
      <c r="G1767" s="281">
        <v>44110</v>
      </c>
      <c r="H1767" s="280">
        <v>5.5945</v>
      </c>
    </row>
    <row r="1768" spans="2:8">
      <c r="B1768" s="280" t="str">
        <f t="shared" si="137"/>
        <v>4Q</v>
      </c>
      <c r="C1768" s="280">
        <f t="shared" si="141"/>
        <v>10</v>
      </c>
      <c r="D1768" s="280" t="str">
        <f t="shared" si="138"/>
        <v>20</v>
      </c>
      <c r="E1768">
        <f t="shared" si="139"/>
        <v>2020</v>
      </c>
      <c r="F1768" s="280" t="str">
        <f t="shared" si="140"/>
        <v>4Q20</v>
      </c>
      <c r="G1768" s="281">
        <v>44111</v>
      </c>
      <c r="H1768" s="280">
        <v>5.6112000000000002</v>
      </c>
    </row>
    <row r="1769" spans="2:8">
      <c r="B1769" s="280" t="str">
        <f t="shared" si="137"/>
        <v>4Q</v>
      </c>
      <c r="C1769" s="280">
        <f t="shared" si="141"/>
        <v>10</v>
      </c>
      <c r="D1769" s="280" t="str">
        <f t="shared" si="138"/>
        <v>20</v>
      </c>
      <c r="E1769">
        <f t="shared" si="139"/>
        <v>2020</v>
      </c>
      <c r="F1769" s="280" t="str">
        <f t="shared" si="140"/>
        <v>4Q20</v>
      </c>
      <c r="G1769" s="281">
        <v>44112</v>
      </c>
      <c r="H1769" s="280">
        <v>5.6001000000000003</v>
      </c>
    </row>
    <row r="1770" spans="2:8">
      <c r="B1770" s="280" t="str">
        <f t="shared" si="137"/>
        <v>4Q</v>
      </c>
      <c r="C1770" s="280">
        <f t="shared" si="141"/>
        <v>10</v>
      </c>
      <c r="D1770" s="280" t="str">
        <f t="shared" si="138"/>
        <v>20</v>
      </c>
      <c r="E1770">
        <f t="shared" si="139"/>
        <v>2020</v>
      </c>
      <c r="F1770" s="280" t="str">
        <f t="shared" si="140"/>
        <v>4Q20</v>
      </c>
      <c r="G1770" s="281">
        <v>44113</v>
      </c>
      <c r="H1770" s="280">
        <v>5.5328999999999997</v>
      </c>
    </row>
    <row r="1771" spans="2:8">
      <c r="B1771" s="280" t="str">
        <f t="shared" si="137"/>
        <v>4Q</v>
      </c>
      <c r="C1771" s="280">
        <f t="shared" si="141"/>
        <v>10</v>
      </c>
      <c r="D1771" s="280" t="str">
        <f t="shared" si="138"/>
        <v>20</v>
      </c>
      <c r="E1771">
        <f t="shared" si="139"/>
        <v>2020</v>
      </c>
      <c r="F1771" s="280" t="str">
        <f t="shared" si="140"/>
        <v>4Q20</v>
      </c>
      <c r="G1771" s="281">
        <v>44116</v>
      </c>
      <c r="H1771" s="280">
        <v>5.5316000000000001</v>
      </c>
    </row>
    <row r="1772" spans="2:8">
      <c r="B1772" s="280" t="str">
        <f t="shared" si="137"/>
        <v>4Q</v>
      </c>
      <c r="C1772" s="280">
        <f t="shared" si="141"/>
        <v>10</v>
      </c>
      <c r="D1772" s="280" t="str">
        <f t="shared" si="138"/>
        <v>20</v>
      </c>
      <c r="E1772">
        <f t="shared" si="139"/>
        <v>2020</v>
      </c>
      <c r="F1772" s="280" t="str">
        <f t="shared" si="140"/>
        <v>4Q20</v>
      </c>
      <c r="G1772" s="281">
        <v>44117</v>
      </c>
      <c r="H1772" s="280">
        <v>5.5701000000000001</v>
      </c>
    </row>
    <row r="1773" spans="2:8">
      <c r="B1773" s="280" t="str">
        <f t="shared" si="137"/>
        <v>4Q</v>
      </c>
      <c r="C1773" s="280">
        <f t="shared" si="141"/>
        <v>10</v>
      </c>
      <c r="D1773" s="280" t="str">
        <f t="shared" si="138"/>
        <v>20</v>
      </c>
      <c r="E1773">
        <f t="shared" si="139"/>
        <v>2020</v>
      </c>
      <c r="F1773" s="280" t="str">
        <f t="shared" si="140"/>
        <v>4Q20</v>
      </c>
      <c r="G1773" s="281">
        <v>44118</v>
      </c>
      <c r="H1773" s="280">
        <v>5.5922000000000001</v>
      </c>
    </row>
    <row r="1774" spans="2:8">
      <c r="B1774" s="280" t="str">
        <f t="shared" si="137"/>
        <v>4Q</v>
      </c>
      <c r="C1774" s="280">
        <f t="shared" si="141"/>
        <v>10</v>
      </c>
      <c r="D1774" s="280" t="str">
        <f t="shared" si="138"/>
        <v>20</v>
      </c>
      <c r="E1774">
        <f t="shared" si="139"/>
        <v>2020</v>
      </c>
      <c r="F1774" s="280" t="str">
        <f t="shared" si="140"/>
        <v>4Q20</v>
      </c>
      <c r="G1774" s="281">
        <v>44119</v>
      </c>
      <c r="H1774" s="280">
        <v>5.6143000000000001</v>
      </c>
    </row>
    <row r="1775" spans="2:8">
      <c r="B1775" s="280" t="str">
        <f t="shared" si="137"/>
        <v>4Q</v>
      </c>
      <c r="C1775" s="280">
        <f t="shared" si="141"/>
        <v>10</v>
      </c>
      <c r="D1775" s="280" t="str">
        <f t="shared" si="138"/>
        <v>20</v>
      </c>
      <c r="E1775">
        <f t="shared" si="139"/>
        <v>2020</v>
      </c>
      <c r="F1775" s="280" t="str">
        <f t="shared" si="140"/>
        <v>4Q20</v>
      </c>
      <c r="G1775" s="281">
        <v>44120</v>
      </c>
      <c r="H1775" s="280">
        <v>5.6437999999999997</v>
      </c>
    </row>
    <row r="1776" spans="2:8">
      <c r="B1776" s="280" t="str">
        <f t="shared" si="137"/>
        <v>4Q</v>
      </c>
      <c r="C1776" s="280">
        <f t="shared" si="141"/>
        <v>10</v>
      </c>
      <c r="D1776" s="280" t="str">
        <f t="shared" si="138"/>
        <v>20</v>
      </c>
      <c r="E1776">
        <f t="shared" si="139"/>
        <v>2020</v>
      </c>
      <c r="F1776" s="280" t="str">
        <f t="shared" si="140"/>
        <v>4Q20</v>
      </c>
      <c r="G1776" s="281">
        <v>44123</v>
      </c>
      <c r="H1776" s="280">
        <v>5.6071</v>
      </c>
    </row>
    <row r="1777" spans="2:8">
      <c r="B1777" s="280" t="str">
        <f t="shared" si="137"/>
        <v>4Q</v>
      </c>
      <c r="C1777" s="280">
        <f t="shared" si="141"/>
        <v>10</v>
      </c>
      <c r="D1777" s="280" t="str">
        <f t="shared" si="138"/>
        <v>20</v>
      </c>
      <c r="E1777">
        <f t="shared" si="139"/>
        <v>2020</v>
      </c>
      <c r="F1777" s="280" t="str">
        <f t="shared" si="140"/>
        <v>4Q20</v>
      </c>
      <c r="G1777" s="281">
        <v>44124</v>
      </c>
      <c r="H1777" s="280">
        <v>5.6056999999999997</v>
      </c>
    </row>
    <row r="1778" spans="2:8">
      <c r="B1778" s="280" t="str">
        <f t="shared" si="137"/>
        <v>4Q</v>
      </c>
      <c r="C1778" s="280">
        <f t="shared" si="141"/>
        <v>10</v>
      </c>
      <c r="D1778" s="280" t="str">
        <f t="shared" si="138"/>
        <v>20</v>
      </c>
      <c r="E1778">
        <f t="shared" si="139"/>
        <v>2020</v>
      </c>
      <c r="F1778" s="280" t="str">
        <f t="shared" si="140"/>
        <v>4Q20</v>
      </c>
      <c r="G1778" s="281">
        <v>44125</v>
      </c>
      <c r="H1778" s="280">
        <v>5.6078999999999999</v>
      </c>
    </row>
    <row r="1779" spans="2:8">
      <c r="B1779" s="280" t="str">
        <f t="shared" si="137"/>
        <v>4Q</v>
      </c>
      <c r="C1779" s="280">
        <f t="shared" si="141"/>
        <v>10</v>
      </c>
      <c r="D1779" s="280" t="str">
        <f t="shared" si="138"/>
        <v>20</v>
      </c>
      <c r="E1779">
        <f t="shared" si="139"/>
        <v>2020</v>
      </c>
      <c r="F1779" s="280" t="str">
        <f t="shared" si="140"/>
        <v>4Q20</v>
      </c>
      <c r="G1779" s="281">
        <v>44126</v>
      </c>
      <c r="H1779" s="280">
        <v>5.5911</v>
      </c>
    </row>
    <row r="1780" spans="2:8">
      <c r="B1780" s="280" t="str">
        <f t="shared" si="137"/>
        <v>4Q</v>
      </c>
      <c r="C1780" s="280">
        <f t="shared" si="141"/>
        <v>10</v>
      </c>
      <c r="D1780" s="280" t="str">
        <f t="shared" si="138"/>
        <v>20</v>
      </c>
      <c r="E1780">
        <f t="shared" si="139"/>
        <v>2020</v>
      </c>
      <c r="F1780" s="280" t="str">
        <f t="shared" si="140"/>
        <v>4Q20</v>
      </c>
      <c r="G1780" s="281">
        <v>44127</v>
      </c>
      <c r="H1780" s="280">
        <v>5.6193</v>
      </c>
    </row>
    <row r="1781" spans="2:8">
      <c r="B1781" s="280" t="str">
        <f t="shared" si="137"/>
        <v>4Q</v>
      </c>
      <c r="C1781" s="280">
        <f t="shared" si="141"/>
        <v>10</v>
      </c>
      <c r="D1781" s="280" t="str">
        <f t="shared" si="138"/>
        <v>20</v>
      </c>
      <c r="E1781">
        <f t="shared" si="139"/>
        <v>2020</v>
      </c>
      <c r="F1781" s="280" t="str">
        <f t="shared" si="140"/>
        <v>4Q20</v>
      </c>
      <c r="G1781" s="281">
        <v>44130</v>
      </c>
      <c r="H1781" s="280">
        <v>5.6246</v>
      </c>
    </row>
    <row r="1782" spans="2:8">
      <c r="B1782" s="280" t="str">
        <f t="shared" si="137"/>
        <v>4Q</v>
      </c>
      <c r="C1782" s="280">
        <f t="shared" si="141"/>
        <v>10</v>
      </c>
      <c r="D1782" s="280" t="str">
        <f t="shared" si="138"/>
        <v>20</v>
      </c>
      <c r="E1782">
        <f t="shared" si="139"/>
        <v>2020</v>
      </c>
      <c r="F1782" s="280" t="str">
        <f t="shared" si="140"/>
        <v>4Q20</v>
      </c>
      <c r="G1782" s="281">
        <v>44131</v>
      </c>
      <c r="H1782" s="280">
        <v>5.7061999999999999</v>
      </c>
    </row>
    <row r="1783" spans="2:8">
      <c r="B1783" s="280" t="str">
        <f t="shared" si="137"/>
        <v>4Q</v>
      </c>
      <c r="C1783" s="280">
        <f t="shared" si="141"/>
        <v>10</v>
      </c>
      <c r="D1783" s="280" t="str">
        <f t="shared" si="138"/>
        <v>20</v>
      </c>
      <c r="E1783">
        <f t="shared" si="139"/>
        <v>2020</v>
      </c>
      <c r="F1783" s="280" t="str">
        <f t="shared" si="140"/>
        <v>4Q20</v>
      </c>
      <c r="G1783" s="281">
        <v>44132</v>
      </c>
      <c r="H1783" s="280">
        <v>5.7473000000000001</v>
      </c>
    </row>
    <row r="1784" spans="2:8">
      <c r="B1784" s="280" t="str">
        <f t="shared" si="137"/>
        <v>4Q</v>
      </c>
      <c r="C1784" s="280">
        <f t="shared" si="141"/>
        <v>10</v>
      </c>
      <c r="D1784" s="280" t="str">
        <f t="shared" si="138"/>
        <v>20</v>
      </c>
      <c r="E1784">
        <f t="shared" si="139"/>
        <v>2020</v>
      </c>
      <c r="F1784" s="280" t="str">
        <f t="shared" si="140"/>
        <v>4Q20</v>
      </c>
      <c r="G1784" s="281">
        <v>44133</v>
      </c>
      <c r="H1784" s="280">
        <v>5.7805</v>
      </c>
    </row>
    <row r="1785" spans="2:8">
      <c r="B1785" s="280" t="str">
        <f t="shared" si="137"/>
        <v>4Q</v>
      </c>
      <c r="C1785" s="280">
        <f t="shared" si="141"/>
        <v>10</v>
      </c>
      <c r="D1785" s="280" t="str">
        <f t="shared" si="138"/>
        <v>20</v>
      </c>
      <c r="E1785">
        <f t="shared" si="139"/>
        <v>2020</v>
      </c>
      <c r="F1785" s="280" t="str">
        <f t="shared" si="140"/>
        <v>4Q20</v>
      </c>
      <c r="G1785" s="281">
        <v>44134</v>
      </c>
      <c r="H1785" s="280">
        <v>5.7460000000000004</v>
      </c>
    </row>
    <row r="1786" spans="2:8">
      <c r="B1786" s="280" t="str">
        <f t="shared" si="137"/>
        <v>4Q</v>
      </c>
      <c r="C1786" s="280">
        <f t="shared" si="141"/>
        <v>11</v>
      </c>
      <c r="D1786" s="280" t="str">
        <f t="shared" si="138"/>
        <v>20</v>
      </c>
      <c r="E1786">
        <f t="shared" si="139"/>
        <v>2020</v>
      </c>
      <c r="F1786" s="280" t="str">
        <f t="shared" si="140"/>
        <v>4Q20</v>
      </c>
      <c r="G1786" s="281">
        <v>44137</v>
      </c>
      <c r="H1786" s="280">
        <v>5.7430000000000003</v>
      </c>
    </row>
    <row r="1787" spans="2:8">
      <c r="B1787" s="280" t="str">
        <f t="shared" si="137"/>
        <v>4Q</v>
      </c>
      <c r="C1787" s="280">
        <f t="shared" si="141"/>
        <v>11</v>
      </c>
      <c r="D1787" s="280" t="str">
        <f t="shared" si="138"/>
        <v>20</v>
      </c>
      <c r="E1787">
        <f t="shared" si="139"/>
        <v>2020</v>
      </c>
      <c r="F1787" s="280" t="str">
        <f t="shared" si="140"/>
        <v>4Q20</v>
      </c>
      <c r="G1787" s="281">
        <v>44138</v>
      </c>
      <c r="H1787" s="280">
        <v>5.7565</v>
      </c>
    </row>
    <row r="1788" spans="2:8">
      <c r="B1788" s="280" t="str">
        <f t="shared" si="137"/>
        <v>4Q</v>
      </c>
      <c r="C1788" s="280">
        <f t="shared" si="141"/>
        <v>11</v>
      </c>
      <c r="D1788" s="280" t="str">
        <f t="shared" si="138"/>
        <v>20</v>
      </c>
      <c r="E1788">
        <f t="shared" si="139"/>
        <v>2020</v>
      </c>
      <c r="F1788" s="280" t="str">
        <f t="shared" si="140"/>
        <v>4Q20</v>
      </c>
      <c r="G1788" s="281">
        <v>44139</v>
      </c>
      <c r="H1788" s="280">
        <v>5.6639999999999997</v>
      </c>
    </row>
    <row r="1789" spans="2:8">
      <c r="B1789" s="280" t="str">
        <f t="shared" si="137"/>
        <v>4Q</v>
      </c>
      <c r="C1789" s="280">
        <f t="shared" si="141"/>
        <v>11</v>
      </c>
      <c r="D1789" s="280" t="str">
        <f t="shared" si="138"/>
        <v>20</v>
      </c>
      <c r="E1789">
        <f t="shared" si="139"/>
        <v>2020</v>
      </c>
      <c r="F1789" s="280" t="str">
        <f t="shared" si="140"/>
        <v>4Q20</v>
      </c>
      <c r="G1789" s="281">
        <v>44140</v>
      </c>
      <c r="H1789" s="280">
        <v>5.5252999999999997</v>
      </c>
    </row>
    <row r="1790" spans="2:8">
      <c r="B1790" s="280" t="str">
        <f t="shared" si="137"/>
        <v>4Q</v>
      </c>
      <c r="C1790" s="280">
        <f t="shared" si="141"/>
        <v>11</v>
      </c>
      <c r="D1790" s="280" t="str">
        <f t="shared" si="138"/>
        <v>20</v>
      </c>
      <c r="E1790">
        <f t="shared" si="139"/>
        <v>2020</v>
      </c>
      <c r="F1790" s="280" t="str">
        <f t="shared" si="140"/>
        <v>4Q20</v>
      </c>
      <c r="G1790" s="281">
        <v>44141</v>
      </c>
      <c r="H1790" s="280">
        <v>5.3650000000000002</v>
      </c>
    </row>
    <row r="1791" spans="2:8">
      <c r="B1791" s="280" t="str">
        <f t="shared" si="137"/>
        <v>4Q</v>
      </c>
      <c r="C1791" s="280">
        <f t="shared" si="141"/>
        <v>11</v>
      </c>
      <c r="D1791" s="280" t="str">
        <f t="shared" si="138"/>
        <v>20</v>
      </c>
      <c r="E1791">
        <f t="shared" si="139"/>
        <v>2020</v>
      </c>
      <c r="F1791" s="280" t="str">
        <f t="shared" si="140"/>
        <v>4Q20</v>
      </c>
      <c r="G1791" s="281">
        <v>44144</v>
      </c>
      <c r="H1791" s="280">
        <v>5.3860999999999999</v>
      </c>
    </row>
    <row r="1792" spans="2:8">
      <c r="B1792" s="280" t="str">
        <f t="shared" si="137"/>
        <v>4Q</v>
      </c>
      <c r="C1792" s="280">
        <f t="shared" si="141"/>
        <v>11</v>
      </c>
      <c r="D1792" s="280" t="str">
        <f t="shared" si="138"/>
        <v>20</v>
      </c>
      <c r="E1792">
        <f t="shared" si="139"/>
        <v>2020</v>
      </c>
      <c r="F1792" s="280" t="str">
        <f t="shared" si="140"/>
        <v>4Q20</v>
      </c>
      <c r="G1792" s="281">
        <v>44145</v>
      </c>
      <c r="H1792" s="280">
        <v>5.4149000000000003</v>
      </c>
    </row>
    <row r="1793" spans="2:8">
      <c r="B1793" s="280" t="str">
        <f t="shared" si="137"/>
        <v>4Q</v>
      </c>
      <c r="C1793" s="280">
        <f t="shared" si="141"/>
        <v>11</v>
      </c>
      <c r="D1793" s="280" t="str">
        <f t="shared" si="138"/>
        <v>20</v>
      </c>
      <c r="E1793">
        <f t="shared" si="139"/>
        <v>2020</v>
      </c>
      <c r="F1793" s="280" t="str">
        <f t="shared" si="140"/>
        <v>4Q20</v>
      </c>
      <c r="G1793" s="281">
        <v>44146</v>
      </c>
      <c r="H1793" s="280">
        <v>5.3914999999999997</v>
      </c>
    </row>
    <row r="1794" spans="2:8">
      <c r="B1794" s="280" t="str">
        <f t="shared" si="137"/>
        <v>4Q</v>
      </c>
      <c r="C1794" s="280">
        <f t="shared" si="141"/>
        <v>11</v>
      </c>
      <c r="D1794" s="280" t="str">
        <f t="shared" si="138"/>
        <v>20</v>
      </c>
      <c r="E1794">
        <f t="shared" si="139"/>
        <v>2020</v>
      </c>
      <c r="F1794" s="280" t="str">
        <f t="shared" si="140"/>
        <v>4Q20</v>
      </c>
      <c r="G1794" s="281">
        <v>44147</v>
      </c>
      <c r="H1794" s="280">
        <v>5.4583000000000004</v>
      </c>
    </row>
    <row r="1795" spans="2:8">
      <c r="B1795" s="280" t="str">
        <f t="shared" ref="B1795:B1858" si="142">VLOOKUP(C1795,$N$3:$O$14,2,0)</f>
        <v>4Q</v>
      </c>
      <c r="C1795" s="280">
        <f t="shared" si="141"/>
        <v>11</v>
      </c>
      <c r="D1795" s="280" t="str">
        <f t="shared" ref="D1795:D1858" si="143">RIGHT(E1795,2)</f>
        <v>20</v>
      </c>
      <c r="E1795">
        <f t="shared" ref="E1795:E1858" si="144">YEAR(G1795)</f>
        <v>2020</v>
      </c>
      <c r="F1795" s="280" t="str">
        <f t="shared" ref="F1795:F1858" si="145">+B1795&amp;D1795</f>
        <v>4Q20</v>
      </c>
      <c r="G1795" s="281">
        <v>44148</v>
      </c>
      <c r="H1795" s="280">
        <v>5.4584999999999999</v>
      </c>
    </row>
    <row r="1796" spans="2:8">
      <c r="B1796" s="280" t="str">
        <f t="shared" si="142"/>
        <v>4Q</v>
      </c>
      <c r="C1796" s="280">
        <f t="shared" ref="C1796:C1859" si="146">MONTH(G1796)</f>
        <v>11</v>
      </c>
      <c r="D1796" s="280" t="str">
        <f t="shared" si="143"/>
        <v>20</v>
      </c>
      <c r="E1796">
        <f t="shared" si="144"/>
        <v>2020</v>
      </c>
      <c r="F1796" s="280" t="str">
        <f t="shared" si="145"/>
        <v>4Q20</v>
      </c>
      <c r="G1796" s="281">
        <v>44151</v>
      </c>
      <c r="H1796" s="280">
        <v>5.4154999999999998</v>
      </c>
    </row>
    <row r="1797" spans="2:8">
      <c r="B1797" s="280" t="str">
        <f t="shared" si="142"/>
        <v>4Q</v>
      </c>
      <c r="C1797" s="280">
        <f t="shared" si="146"/>
        <v>11</v>
      </c>
      <c r="D1797" s="280" t="str">
        <f t="shared" si="143"/>
        <v>20</v>
      </c>
      <c r="E1797">
        <f t="shared" si="144"/>
        <v>2020</v>
      </c>
      <c r="F1797" s="280" t="str">
        <f t="shared" si="145"/>
        <v>4Q20</v>
      </c>
      <c r="G1797" s="281">
        <v>44152</v>
      </c>
      <c r="H1797" s="280">
        <v>5.3284000000000002</v>
      </c>
    </row>
    <row r="1798" spans="2:8">
      <c r="B1798" s="280" t="str">
        <f t="shared" si="142"/>
        <v>4Q</v>
      </c>
      <c r="C1798" s="280">
        <f t="shared" si="146"/>
        <v>11</v>
      </c>
      <c r="D1798" s="280" t="str">
        <f t="shared" si="143"/>
        <v>20</v>
      </c>
      <c r="E1798">
        <f t="shared" si="144"/>
        <v>2020</v>
      </c>
      <c r="F1798" s="280" t="str">
        <f t="shared" si="145"/>
        <v>4Q20</v>
      </c>
      <c r="G1798" s="281">
        <v>44153</v>
      </c>
      <c r="H1798" s="280">
        <v>5.3634000000000004</v>
      </c>
    </row>
    <row r="1799" spans="2:8">
      <c r="B1799" s="280" t="str">
        <f t="shared" si="142"/>
        <v>4Q</v>
      </c>
      <c r="C1799" s="280">
        <f t="shared" si="146"/>
        <v>11</v>
      </c>
      <c r="D1799" s="280" t="str">
        <f t="shared" si="143"/>
        <v>20</v>
      </c>
      <c r="E1799">
        <f t="shared" si="144"/>
        <v>2020</v>
      </c>
      <c r="F1799" s="280" t="str">
        <f t="shared" si="145"/>
        <v>4Q20</v>
      </c>
      <c r="G1799" s="281">
        <v>44154</v>
      </c>
      <c r="H1799" s="280">
        <v>5.3056999999999999</v>
      </c>
    </row>
    <row r="1800" spans="2:8">
      <c r="B1800" s="280" t="str">
        <f t="shared" si="142"/>
        <v>4Q</v>
      </c>
      <c r="C1800" s="280">
        <f t="shared" si="146"/>
        <v>11</v>
      </c>
      <c r="D1800" s="280" t="str">
        <f t="shared" si="143"/>
        <v>20</v>
      </c>
      <c r="E1800">
        <f t="shared" si="144"/>
        <v>2020</v>
      </c>
      <c r="F1800" s="280" t="str">
        <f t="shared" si="145"/>
        <v>4Q20</v>
      </c>
      <c r="G1800" s="281">
        <v>44155</v>
      </c>
      <c r="H1800" s="280">
        <v>5.3802000000000003</v>
      </c>
    </row>
    <row r="1801" spans="2:8">
      <c r="B1801" s="280" t="str">
        <f t="shared" si="142"/>
        <v>4Q</v>
      </c>
      <c r="C1801" s="280">
        <f t="shared" si="146"/>
        <v>11</v>
      </c>
      <c r="D1801" s="280" t="str">
        <f t="shared" si="143"/>
        <v>20</v>
      </c>
      <c r="E1801">
        <f t="shared" si="144"/>
        <v>2020</v>
      </c>
      <c r="F1801" s="280" t="str">
        <f t="shared" si="145"/>
        <v>4Q20</v>
      </c>
      <c r="G1801" s="281">
        <v>44158</v>
      </c>
      <c r="H1801" s="280">
        <v>5.4393000000000002</v>
      </c>
    </row>
    <row r="1802" spans="2:8">
      <c r="B1802" s="280" t="str">
        <f t="shared" si="142"/>
        <v>4Q</v>
      </c>
      <c r="C1802" s="280">
        <f t="shared" si="146"/>
        <v>11</v>
      </c>
      <c r="D1802" s="280" t="str">
        <f t="shared" si="143"/>
        <v>20</v>
      </c>
      <c r="E1802">
        <f t="shared" si="144"/>
        <v>2020</v>
      </c>
      <c r="F1802" s="280" t="str">
        <f t="shared" si="145"/>
        <v>4Q20</v>
      </c>
      <c r="G1802" s="281">
        <v>44159</v>
      </c>
      <c r="H1802" s="280">
        <v>5.3739999999999997</v>
      </c>
    </row>
    <row r="1803" spans="2:8">
      <c r="B1803" s="280" t="str">
        <f t="shared" si="142"/>
        <v>4Q</v>
      </c>
      <c r="C1803" s="280">
        <f t="shared" si="146"/>
        <v>11</v>
      </c>
      <c r="D1803" s="280" t="str">
        <f t="shared" si="143"/>
        <v>20</v>
      </c>
      <c r="E1803">
        <f t="shared" si="144"/>
        <v>2020</v>
      </c>
      <c r="F1803" s="280" t="str">
        <f t="shared" si="145"/>
        <v>4Q20</v>
      </c>
      <c r="G1803" s="281">
        <v>44160</v>
      </c>
      <c r="H1803" s="280">
        <v>5.3242000000000003</v>
      </c>
    </row>
    <row r="1804" spans="2:8">
      <c r="B1804" s="280" t="str">
        <f t="shared" si="142"/>
        <v>4Q</v>
      </c>
      <c r="C1804" s="280">
        <f t="shared" si="146"/>
        <v>11</v>
      </c>
      <c r="D1804" s="280" t="str">
        <f t="shared" si="143"/>
        <v>20</v>
      </c>
      <c r="E1804">
        <f t="shared" si="144"/>
        <v>2020</v>
      </c>
      <c r="F1804" s="280" t="str">
        <f t="shared" si="145"/>
        <v>4Q20</v>
      </c>
      <c r="G1804" s="281">
        <v>44161</v>
      </c>
      <c r="H1804" s="280">
        <v>5.3368000000000002</v>
      </c>
    </row>
    <row r="1805" spans="2:8">
      <c r="B1805" s="280" t="str">
        <f t="shared" si="142"/>
        <v>4Q</v>
      </c>
      <c r="C1805" s="280">
        <f t="shared" si="146"/>
        <v>11</v>
      </c>
      <c r="D1805" s="280" t="str">
        <f t="shared" si="143"/>
        <v>20</v>
      </c>
      <c r="E1805">
        <f t="shared" si="144"/>
        <v>2020</v>
      </c>
      <c r="F1805" s="280" t="str">
        <f t="shared" si="145"/>
        <v>4Q20</v>
      </c>
      <c r="G1805" s="281">
        <v>44162</v>
      </c>
      <c r="H1805" s="280">
        <v>5.3441000000000001</v>
      </c>
    </row>
    <row r="1806" spans="2:8">
      <c r="B1806" s="280" t="str">
        <f t="shared" si="142"/>
        <v>4Q</v>
      </c>
      <c r="C1806" s="280">
        <f t="shared" si="146"/>
        <v>11</v>
      </c>
      <c r="D1806" s="280" t="str">
        <f t="shared" si="143"/>
        <v>20</v>
      </c>
      <c r="E1806">
        <f t="shared" si="144"/>
        <v>2020</v>
      </c>
      <c r="F1806" s="280" t="str">
        <f t="shared" si="145"/>
        <v>4Q20</v>
      </c>
      <c r="G1806" s="281">
        <v>44165</v>
      </c>
      <c r="H1806" s="280">
        <v>5.3323</v>
      </c>
    </row>
    <row r="1807" spans="2:8">
      <c r="B1807" s="280" t="str">
        <f t="shared" si="142"/>
        <v>4Q</v>
      </c>
      <c r="C1807" s="280">
        <f t="shared" si="146"/>
        <v>12</v>
      </c>
      <c r="D1807" s="280" t="str">
        <f t="shared" si="143"/>
        <v>20</v>
      </c>
      <c r="E1807">
        <f t="shared" si="144"/>
        <v>2020</v>
      </c>
      <c r="F1807" s="280" t="str">
        <f t="shared" si="145"/>
        <v>4Q20</v>
      </c>
      <c r="G1807" s="281">
        <v>44166</v>
      </c>
      <c r="H1807" s="280">
        <v>5.2065000000000001</v>
      </c>
    </row>
    <row r="1808" spans="2:8">
      <c r="B1808" s="280" t="str">
        <f t="shared" si="142"/>
        <v>4Q</v>
      </c>
      <c r="C1808" s="280">
        <f t="shared" si="146"/>
        <v>12</v>
      </c>
      <c r="D1808" s="280" t="str">
        <f t="shared" si="143"/>
        <v>20</v>
      </c>
      <c r="E1808">
        <f t="shared" si="144"/>
        <v>2020</v>
      </c>
      <c r="F1808" s="280" t="str">
        <f t="shared" si="145"/>
        <v>4Q20</v>
      </c>
      <c r="G1808" s="281">
        <v>44167</v>
      </c>
      <c r="H1808" s="280">
        <v>5.2178000000000004</v>
      </c>
    </row>
    <row r="1809" spans="2:8">
      <c r="B1809" s="280" t="str">
        <f t="shared" si="142"/>
        <v>4Q</v>
      </c>
      <c r="C1809" s="280">
        <f t="shared" si="146"/>
        <v>12</v>
      </c>
      <c r="D1809" s="280" t="str">
        <f t="shared" si="143"/>
        <v>20</v>
      </c>
      <c r="E1809">
        <f t="shared" si="144"/>
        <v>2020</v>
      </c>
      <c r="F1809" s="280" t="str">
        <f t="shared" si="145"/>
        <v>4Q20</v>
      </c>
      <c r="G1809" s="281">
        <v>44168</v>
      </c>
      <c r="H1809" s="280">
        <v>5.1520000000000001</v>
      </c>
    </row>
    <row r="1810" spans="2:8">
      <c r="B1810" s="280" t="str">
        <f t="shared" si="142"/>
        <v>4Q</v>
      </c>
      <c r="C1810" s="280">
        <f t="shared" si="146"/>
        <v>12</v>
      </c>
      <c r="D1810" s="280" t="str">
        <f t="shared" si="143"/>
        <v>20</v>
      </c>
      <c r="E1810">
        <f t="shared" si="144"/>
        <v>2020</v>
      </c>
      <c r="F1810" s="280" t="str">
        <f t="shared" si="145"/>
        <v>4Q20</v>
      </c>
      <c r="G1810" s="281">
        <v>44169</v>
      </c>
      <c r="H1810" s="280">
        <v>5.1559999999999997</v>
      </c>
    </row>
    <row r="1811" spans="2:8">
      <c r="B1811" s="280" t="str">
        <f t="shared" si="142"/>
        <v>4Q</v>
      </c>
      <c r="C1811" s="280">
        <f t="shared" si="146"/>
        <v>12</v>
      </c>
      <c r="D1811" s="280" t="str">
        <f t="shared" si="143"/>
        <v>20</v>
      </c>
      <c r="E1811">
        <f t="shared" si="144"/>
        <v>2020</v>
      </c>
      <c r="F1811" s="280" t="str">
        <f t="shared" si="145"/>
        <v>4Q20</v>
      </c>
      <c r="G1811" s="281">
        <v>44172</v>
      </c>
      <c r="H1811" s="280">
        <v>5.0994999999999999</v>
      </c>
    </row>
    <row r="1812" spans="2:8">
      <c r="B1812" s="280" t="str">
        <f t="shared" si="142"/>
        <v>4Q</v>
      </c>
      <c r="C1812" s="280">
        <f t="shared" si="146"/>
        <v>12</v>
      </c>
      <c r="D1812" s="280" t="str">
        <f t="shared" si="143"/>
        <v>20</v>
      </c>
      <c r="E1812">
        <f t="shared" si="144"/>
        <v>2020</v>
      </c>
      <c r="F1812" s="280" t="str">
        <f t="shared" si="145"/>
        <v>4Q20</v>
      </c>
      <c r="G1812" s="281">
        <v>44173</v>
      </c>
      <c r="H1812" s="280">
        <v>5.1205999999999996</v>
      </c>
    </row>
    <row r="1813" spans="2:8">
      <c r="B1813" s="280" t="str">
        <f t="shared" si="142"/>
        <v>4Q</v>
      </c>
      <c r="C1813" s="280">
        <f t="shared" si="146"/>
        <v>12</v>
      </c>
      <c r="D1813" s="280" t="str">
        <f t="shared" si="143"/>
        <v>20</v>
      </c>
      <c r="E1813">
        <f t="shared" si="144"/>
        <v>2020</v>
      </c>
      <c r="F1813" s="280" t="str">
        <f t="shared" si="145"/>
        <v>4Q20</v>
      </c>
      <c r="G1813" s="281">
        <v>44174</v>
      </c>
      <c r="H1813" s="280">
        <v>5.1710000000000003</v>
      </c>
    </row>
    <row r="1814" spans="2:8">
      <c r="B1814" s="280" t="str">
        <f t="shared" si="142"/>
        <v>4Q</v>
      </c>
      <c r="C1814" s="280">
        <f t="shared" si="146"/>
        <v>12</v>
      </c>
      <c r="D1814" s="280" t="str">
        <f t="shared" si="143"/>
        <v>20</v>
      </c>
      <c r="E1814">
        <f t="shared" si="144"/>
        <v>2020</v>
      </c>
      <c r="F1814" s="280" t="str">
        <f t="shared" si="145"/>
        <v>4Q20</v>
      </c>
      <c r="G1814" s="281">
        <v>44175</v>
      </c>
      <c r="H1814" s="280">
        <v>5.0259</v>
      </c>
    </row>
    <row r="1815" spans="2:8">
      <c r="B1815" s="280" t="str">
        <f t="shared" si="142"/>
        <v>4Q</v>
      </c>
      <c r="C1815" s="280">
        <f t="shared" si="146"/>
        <v>12</v>
      </c>
      <c r="D1815" s="280" t="str">
        <f t="shared" si="143"/>
        <v>20</v>
      </c>
      <c r="E1815">
        <f t="shared" si="144"/>
        <v>2020</v>
      </c>
      <c r="F1815" s="280" t="str">
        <f t="shared" si="145"/>
        <v>4Q20</v>
      </c>
      <c r="G1815" s="281">
        <v>44176</v>
      </c>
      <c r="H1815" s="280">
        <v>5.0660999999999996</v>
      </c>
    </row>
    <row r="1816" spans="2:8">
      <c r="B1816" s="280" t="str">
        <f t="shared" si="142"/>
        <v>4Q</v>
      </c>
      <c r="C1816" s="280">
        <f t="shared" si="146"/>
        <v>12</v>
      </c>
      <c r="D1816" s="280" t="str">
        <f t="shared" si="143"/>
        <v>20</v>
      </c>
      <c r="E1816">
        <f t="shared" si="144"/>
        <v>2020</v>
      </c>
      <c r="F1816" s="280" t="str">
        <f t="shared" si="145"/>
        <v>4Q20</v>
      </c>
      <c r="G1816" s="281">
        <v>44179</v>
      </c>
      <c r="H1816" s="280">
        <v>5.1191000000000004</v>
      </c>
    </row>
    <row r="1817" spans="2:8">
      <c r="B1817" s="280" t="str">
        <f t="shared" si="142"/>
        <v>4Q</v>
      </c>
      <c r="C1817" s="280">
        <f t="shared" si="146"/>
        <v>12</v>
      </c>
      <c r="D1817" s="280" t="str">
        <f t="shared" si="143"/>
        <v>20</v>
      </c>
      <c r="E1817">
        <f t="shared" si="144"/>
        <v>2020</v>
      </c>
      <c r="F1817" s="280" t="str">
        <f t="shared" si="145"/>
        <v>4Q20</v>
      </c>
      <c r="G1817" s="281">
        <v>44180</v>
      </c>
      <c r="H1817" s="280">
        <v>5.0846</v>
      </c>
    </row>
    <row r="1818" spans="2:8">
      <c r="B1818" s="280" t="str">
        <f t="shared" si="142"/>
        <v>4Q</v>
      </c>
      <c r="C1818" s="280">
        <f t="shared" si="146"/>
        <v>12</v>
      </c>
      <c r="D1818" s="280" t="str">
        <f t="shared" si="143"/>
        <v>20</v>
      </c>
      <c r="E1818">
        <f t="shared" si="144"/>
        <v>2020</v>
      </c>
      <c r="F1818" s="280" t="str">
        <f t="shared" si="145"/>
        <v>4Q20</v>
      </c>
      <c r="G1818" s="281">
        <v>44181</v>
      </c>
      <c r="H1818" s="280">
        <v>5.0842000000000001</v>
      </c>
    </row>
    <row r="1819" spans="2:8">
      <c r="B1819" s="280" t="str">
        <f t="shared" si="142"/>
        <v>4Q</v>
      </c>
      <c r="C1819" s="280">
        <f t="shared" si="146"/>
        <v>12</v>
      </c>
      <c r="D1819" s="280" t="str">
        <f t="shared" si="143"/>
        <v>20</v>
      </c>
      <c r="E1819">
        <f t="shared" si="144"/>
        <v>2020</v>
      </c>
      <c r="F1819" s="280" t="str">
        <f t="shared" si="145"/>
        <v>4Q20</v>
      </c>
      <c r="G1819" s="281">
        <v>44182</v>
      </c>
      <c r="H1819" s="280">
        <v>5.0585000000000004</v>
      </c>
    </row>
    <row r="1820" spans="2:8">
      <c r="B1820" s="280" t="str">
        <f t="shared" si="142"/>
        <v>4Q</v>
      </c>
      <c r="C1820" s="280">
        <f t="shared" si="146"/>
        <v>12</v>
      </c>
      <c r="D1820" s="280" t="str">
        <f t="shared" si="143"/>
        <v>20</v>
      </c>
      <c r="E1820">
        <f t="shared" si="144"/>
        <v>2020</v>
      </c>
      <c r="F1820" s="280" t="str">
        <f t="shared" si="145"/>
        <v>4Q20</v>
      </c>
      <c r="G1820" s="281">
        <v>44183</v>
      </c>
      <c r="H1820" s="280">
        <v>5.1026999999999996</v>
      </c>
    </row>
    <row r="1821" spans="2:8">
      <c r="B1821" s="280" t="str">
        <f t="shared" si="142"/>
        <v>4Q</v>
      </c>
      <c r="C1821" s="280">
        <f t="shared" si="146"/>
        <v>12</v>
      </c>
      <c r="D1821" s="280" t="str">
        <f t="shared" si="143"/>
        <v>20</v>
      </c>
      <c r="E1821">
        <f t="shared" si="144"/>
        <v>2020</v>
      </c>
      <c r="F1821" s="280" t="str">
        <f t="shared" si="145"/>
        <v>4Q20</v>
      </c>
      <c r="G1821" s="281">
        <v>44186</v>
      </c>
      <c r="H1821" s="280">
        <v>5.1227</v>
      </c>
    </row>
    <row r="1822" spans="2:8">
      <c r="B1822" s="280" t="str">
        <f t="shared" si="142"/>
        <v>4Q</v>
      </c>
      <c r="C1822" s="280">
        <f t="shared" si="146"/>
        <v>12</v>
      </c>
      <c r="D1822" s="280" t="str">
        <f t="shared" si="143"/>
        <v>20</v>
      </c>
      <c r="E1822">
        <f t="shared" si="144"/>
        <v>2020</v>
      </c>
      <c r="F1822" s="280" t="str">
        <f t="shared" si="145"/>
        <v>4Q20</v>
      </c>
      <c r="G1822" s="281">
        <v>44187</v>
      </c>
      <c r="H1822" s="280">
        <v>5.1600999999999999</v>
      </c>
    </row>
    <row r="1823" spans="2:8">
      <c r="B1823" s="280" t="str">
        <f t="shared" si="142"/>
        <v>4Q</v>
      </c>
      <c r="C1823" s="280">
        <f t="shared" si="146"/>
        <v>12</v>
      </c>
      <c r="D1823" s="280" t="str">
        <f t="shared" si="143"/>
        <v>20</v>
      </c>
      <c r="E1823">
        <f t="shared" si="144"/>
        <v>2020</v>
      </c>
      <c r="F1823" s="280" t="str">
        <f t="shared" si="145"/>
        <v>4Q20</v>
      </c>
      <c r="G1823" s="281">
        <v>44188</v>
      </c>
      <c r="H1823" s="280">
        <v>5.2168000000000001</v>
      </c>
    </row>
    <row r="1824" spans="2:8">
      <c r="B1824" s="280" t="str">
        <f t="shared" si="142"/>
        <v>4Q</v>
      </c>
      <c r="C1824" s="280">
        <f t="shared" si="146"/>
        <v>12</v>
      </c>
      <c r="D1824" s="280" t="str">
        <f t="shared" si="143"/>
        <v>20</v>
      </c>
      <c r="E1824">
        <f t="shared" si="144"/>
        <v>2020</v>
      </c>
      <c r="F1824" s="280" t="str">
        <f t="shared" si="145"/>
        <v>4Q20</v>
      </c>
      <c r="G1824" s="281">
        <v>44189</v>
      </c>
      <c r="H1824" s="280">
        <v>5.2167000000000003</v>
      </c>
    </row>
    <row r="1825" spans="2:8">
      <c r="B1825" s="280" t="str">
        <f t="shared" si="142"/>
        <v>4Q</v>
      </c>
      <c r="C1825" s="280">
        <f t="shared" si="146"/>
        <v>12</v>
      </c>
      <c r="D1825" s="280" t="str">
        <f t="shared" si="143"/>
        <v>20</v>
      </c>
      <c r="E1825">
        <f t="shared" si="144"/>
        <v>2020</v>
      </c>
      <c r="F1825" s="280" t="str">
        <f t="shared" si="145"/>
        <v>4Q20</v>
      </c>
      <c r="G1825" s="281">
        <v>44190</v>
      </c>
      <c r="H1825" s="280">
        <v>5.2167000000000003</v>
      </c>
    </row>
    <row r="1826" spans="2:8">
      <c r="B1826" s="280" t="str">
        <f t="shared" si="142"/>
        <v>4Q</v>
      </c>
      <c r="C1826" s="280">
        <f t="shared" si="146"/>
        <v>12</v>
      </c>
      <c r="D1826" s="280" t="str">
        <f t="shared" si="143"/>
        <v>20</v>
      </c>
      <c r="E1826">
        <f t="shared" si="144"/>
        <v>2020</v>
      </c>
      <c r="F1826" s="280" t="str">
        <f t="shared" si="145"/>
        <v>4Q20</v>
      </c>
      <c r="G1826" s="281">
        <v>44193</v>
      </c>
      <c r="H1826" s="280">
        <v>5.2470999999999997</v>
      </c>
    </row>
    <row r="1827" spans="2:8">
      <c r="B1827" s="280" t="str">
        <f t="shared" si="142"/>
        <v>4Q</v>
      </c>
      <c r="C1827" s="280">
        <f t="shared" si="146"/>
        <v>12</v>
      </c>
      <c r="D1827" s="280" t="str">
        <f t="shared" si="143"/>
        <v>20</v>
      </c>
      <c r="E1827">
        <f t="shared" si="144"/>
        <v>2020</v>
      </c>
      <c r="F1827" s="280" t="str">
        <f t="shared" si="145"/>
        <v>4Q20</v>
      </c>
      <c r="G1827" s="281">
        <v>44194</v>
      </c>
      <c r="H1827" s="280">
        <v>5.2103000000000002</v>
      </c>
    </row>
    <row r="1828" spans="2:8">
      <c r="B1828" s="280" t="str">
        <f t="shared" si="142"/>
        <v>4Q</v>
      </c>
      <c r="C1828" s="280">
        <f t="shared" si="146"/>
        <v>12</v>
      </c>
      <c r="D1828" s="280" t="str">
        <f t="shared" si="143"/>
        <v>20</v>
      </c>
      <c r="E1828">
        <f t="shared" si="144"/>
        <v>2020</v>
      </c>
      <c r="F1828" s="280" t="str">
        <f t="shared" si="145"/>
        <v>4Q20</v>
      </c>
      <c r="G1828" s="281">
        <v>44195</v>
      </c>
      <c r="H1828" s="280">
        <v>5.194</v>
      </c>
    </row>
    <row r="1829" spans="2:8">
      <c r="B1829" s="280" t="str">
        <f t="shared" si="142"/>
        <v>4Q</v>
      </c>
      <c r="C1829" s="280">
        <f t="shared" si="146"/>
        <v>12</v>
      </c>
      <c r="D1829" s="280" t="str">
        <f t="shared" si="143"/>
        <v>20</v>
      </c>
      <c r="E1829">
        <f t="shared" si="144"/>
        <v>2020</v>
      </c>
      <c r="F1829" s="280" t="str">
        <f t="shared" si="145"/>
        <v>4Q20</v>
      </c>
      <c r="G1829" s="281">
        <v>44196</v>
      </c>
      <c r="H1829" s="280">
        <v>5.194</v>
      </c>
    </row>
    <row r="1830" spans="2:8">
      <c r="B1830" s="280" t="str">
        <f t="shared" si="142"/>
        <v>1Q</v>
      </c>
      <c r="C1830" s="280">
        <f t="shared" si="146"/>
        <v>1</v>
      </c>
      <c r="D1830" s="280" t="str">
        <f t="shared" si="143"/>
        <v>21</v>
      </c>
      <c r="E1830">
        <f t="shared" si="144"/>
        <v>2021</v>
      </c>
      <c r="F1830" s="280" t="str">
        <f t="shared" si="145"/>
        <v>1Q21</v>
      </c>
      <c r="G1830" s="281">
        <v>44197</v>
      </c>
      <c r="H1830" s="280">
        <v>5.194</v>
      </c>
    </row>
    <row r="1831" spans="2:8">
      <c r="B1831" s="280" t="str">
        <f t="shared" si="142"/>
        <v>1Q</v>
      </c>
      <c r="C1831" s="280">
        <f t="shared" si="146"/>
        <v>1</v>
      </c>
      <c r="D1831" s="280" t="str">
        <f t="shared" si="143"/>
        <v>21</v>
      </c>
      <c r="E1831">
        <f t="shared" si="144"/>
        <v>2021</v>
      </c>
      <c r="F1831" s="280" t="str">
        <f t="shared" si="145"/>
        <v>1Q21</v>
      </c>
      <c r="G1831" s="281">
        <v>44200</v>
      </c>
      <c r="H1831" s="280">
        <v>5.2972000000000001</v>
      </c>
    </row>
    <row r="1832" spans="2:8">
      <c r="B1832" s="280" t="str">
        <f t="shared" si="142"/>
        <v>1Q</v>
      </c>
      <c r="C1832" s="280">
        <f t="shared" si="146"/>
        <v>1</v>
      </c>
      <c r="D1832" s="280" t="str">
        <f t="shared" si="143"/>
        <v>21</v>
      </c>
      <c r="E1832">
        <f t="shared" si="144"/>
        <v>2021</v>
      </c>
      <c r="F1832" s="280" t="str">
        <f t="shared" si="145"/>
        <v>1Q21</v>
      </c>
      <c r="G1832" s="281">
        <v>44201</v>
      </c>
      <c r="H1832" s="280">
        <v>5.2857000000000003</v>
      </c>
    </row>
    <row r="1833" spans="2:8">
      <c r="B1833" s="280" t="str">
        <f t="shared" si="142"/>
        <v>1Q</v>
      </c>
      <c r="C1833" s="280">
        <f t="shared" si="146"/>
        <v>1</v>
      </c>
      <c r="D1833" s="280" t="str">
        <f t="shared" si="143"/>
        <v>21</v>
      </c>
      <c r="E1833">
        <f t="shared" si="144"/>
        <v>2021</v>
      </c>
      <c r="F1833" s="280" t="str">
        <f t="shared" si="145"/>
        <v>1Q21</v>
      </c>
      <c r="G1833" s="281">
        <v>44202</v>
      </c>
      <c r="H1833" s="280">
        <v>5.3144</v>
      </c>
    </row>
    <row r="1834" spans="2:8">
      <c r="B1834" s="280" t="str">
        <f t="shared" si="142"/>
        <v>1Q</v>
      </c>
      <c r="C1834" s="280">
        <f t="shared" si="146"/>
        <v>1</v>
      </c>
      <c r="D1834" s="280" t="str">
        <f t="shared" si="143"/>
        <v>21</v>
      </c>
      <c r="E1834">
        <f t="shared" si="144"/>
        <v>2021</v>
      </c>
      <c r="F1834" s="280" t="str">
        <f t="shared" si="145"/>
        <v>1Q21</v>
      </c>
      <c r="G1834" s="281">
        <v>44203</v>
      </c>
      <c r="H1834" s="280">
        <v>5.4103000000000003</v>
      </c>
    </row>
    <row r="1835" spans="2:8">
      <c r="B1835" s="280" t="str">
        <f t="shared" si="142"/>
        <v>1Q</v>
      </c>
      <c r="C1835" s="280">
        <f t="shared" si="146"/>
        <v>1</v>
      </c>
      <c r="D1835" s="280" t="str">
        <f t="shared" si="143"/>
        <v>21</v>
      </c>
      <c r="E1835">
        <f t="shared" si="144"/>
        <v>2021</v>
      </c>
      <c r="F1835" s="280" t="str">
        <f t="shared" si="145"/>
        <v>1Q21</v>
      </c>
      <c r="G1835" s="281">
        <v>44204</v>
      </c>
      <c r="H1835" s="280">
        <v>5.4180999999999999</v>
      </c>
    </row>
    <row r="1836" spans="2:8">
      <c r="B1836" s="280" t="str">
        <f t="shared" si="142"/>
        <v>1Q</v>
      </c>
      <c r="C1836" s="280">
        <f t="shared" si="146"/>
        <v>1</v>
      </c>
      <c r="D1836" s="280" t="str">
        <f t="shared" si="143"/>
        <v>21</v>
      </c>
      <c r="E1836">
        <f t="shared" si="144"/>
        <v>2021</v>
      </c>
      <c r="F1836" s="280" t="str">
        <f t="shared" si="145"/>
        <v>1Q21</v>
      </c>
      <c r="G1836" s="281">
        <v>44207</v>
      </c>
      <c r="H1836" s="280">
        <v>5.4893000000000001</v>
      </c>
    </row>
    <row r="1837" spans="2:8">
      <c r="B1837" s="280" t="str">
        <f t="shared" si="142"/>
        <v>1Q</v>
      </c>
      <c r="C1837" s="280">
        <f t="shared" si="146"/>
        <v>1</v>
      </c>
      <c r="D1837" s="280" t="str">
        <f t="shared" si="143"/>
        <v>21</v>
      </c>
      <c r="E1837">
        <f t="shared" si="144"/>
        <v>2021</v>
      </c>
      <c r="F1837" s="280" t="str">
        <f t="shared" si="145"/>
        <v>1Q21</v>
      </c>
      <c r="G1837" s="281">
        <v>44208</v>
      </c>
      <c r="H1837" s="280">
        <v>5.3228999999999997</v>
      </c>
    </row>
    <row r="1838" spans="2:8">
      <c r="B1838" s="280" t="str">
        <f t="shared" si="142"/>
        <v>1Q</v>
      </c>
      <c r="C1838" s="280">
        <f t="shared" si="146"/>
        <v>1</v>
      </c>
      <c r="D1838" s="280" t="str">
        <f t="shared" si="143"/>
        <v>21</v>
      </c>
      <c r="E1838">
        <f t="shared" si="144"/>
        <v>2021</v>
      </c>
      <c r="F1838" s="280" t="str">
        <f t="shared" si="145"/>
        <v>1Q21</v>
      </c>
      <c r="G1838" s="281">
        <v>44209</v>
      </c>
      <c r="H1838" s="280">
        <v>5.2992999999999997</v>
      </c>
    </row>
    <row r="1839" spans="2:8">
      <c r="B1839" s="280" t="str">
        <f t="shared" si="142"/>
        <v>1Q</v>
      </c>
      <c r="C1839" s="280">
        <f t="shared" si="146"/>
        <v>1</v>
      </c>
      <c r="D1839" s="280" t="str">
        <f t="shared" si="143"/>
        <v>21</v>
      </c>
      <c r="E1839">
        <f t="shared" si="144"/>
        <v>2021</v>
      </c>
      <c r="F1839" s="280" t="str">
        <f t="shared" si="145"/>
        <v>1Q21</v>
      </c>
      <c r="G1839" s="281">
        <v>44210</v>
      </c>
      <c r="H1839" s="280">
        <v>5.1970999999999998</v>
      </c>
    </row>
    <row r="1840" spans="2:8">
      <c r="B1840" s="280" t="str">
        <f t="shared" si="142"/>
        <v>1Q</v>
      </c>
      <c r="C1840" s="280">
        <f t="shared" si="146"/>
        <v>1</v>
      </c>
      <c r="D1840" s="280" t="str">
        <f t="shared" si="143"/>
        <v>21</v>
      </c>
      <c r="E1840">
        <f t="shared" si="144"/>
        <v>2021</v>
      </c>
      <c r="F1840" s="280" t="str">
        <f t="shared" si="145"/>
        <v>1Q21</v>
      </c>
      <c r="G1840" s="281">
        <v>44211</v>
      </c>
      <c r="H1840" s="280">
        <v>5.2930000000000001</v>
      </c>
    </row>
    <row r="1841" spans="2:8">
      <c r="B1841" s="280" t="str">
        <f t="shared" si="142"/>
        <v>1Q</v>
      </c>
      <c r="C1841" s="280">
        <f t="shared" si="146"/>
        <v>1</v>
      </c>
      <c r="D1841" s="280" t="str">
        <f t="shared" si="143"/>
        <v>21</v>
      </c>
      <c r="E1841">
        <f t="shared" si="144"/>
        <v>2021</v>
      </c>
      <c r="F1841" s="280" t="str">
        <f t="shared" si="145"/>
        <v>1Q21</v>
      </c>
      <c r="G1841" s="281">
        <v>44214</v>
      </c>
      <c r="H1841" s="280">
        <v>5.2961999999999998</v>
      </c>
    </row>
    <row r="1842" spans="2:8">
      <c r="B1842" s="280" t="str">
        <f t="shared" si="142"/>
        <v>1Q</v>
      </c>
      <c r="C1842" s="280">
        <f t="shared" si="146"/>
        <v>1</v>
      </c>
      <c r="D1842" s="280" t="str">
        <f t="shared" si="143"/>
        <v>21</v>
      </c>
      <c r="E1842">
        <f t="shared" si="144"/>
        <v>2021</v>
      </c>
      <c r="F1842" s="280" t="str">
        <f t="shared" si="145"/>
        <v>1Q21</v>
      </c>
      <c r="G1842" s="281">
        <v>44215</v>
      </c>
      <c r="H1842" s="280">
        <v>5.3581000000000003</v>
      </c>
    </row>
    <row r="1843" spans="2:8">
      <c r="B1843" s="280" t="str">
        <f t="shared" si="142"/>
        <v>1Q</v>
      </c>
      <c r="C1843" s="280">
        <f t="shared" si="146"/>
        <v>1</v>
      </c>
      <c r="D1843" s="280" t="str">
        <f t="shared" si="143"/>
        <v>21</v>
      </c>
      <c r="E1843">
        <f t="shared" si="144"/>
        <v>2021</v>
      </c>
      <c r="F1843" s="280" t="str">
        <f t="shared" si="145"/>
        <v>1Q21</v>
      </c>
      <c r="G1843" s="281">
        <v>44216</v>
      </c>
      <c r="H1843" s="280">
        <v>5.2919999999999998</v>
      </c>
    </row>
    <row r="1844" spans="2:8">
      <c r="B1844" s="280" t="str">
        <f t="shared" si="142"/>
        <v>1Q</v>
      </c>
      <c r="C1844" s="280">
        <f t="shared" si="146"/>
        <v>1</v>
      </c>
      <c r="D1844" s="280" t="str">
        <f t="shared" si="143"/>
        <v>21</v>
      </c>
      <c r="E1844">
        <f t="shared" si="144"/>
        <v>2021</v>
      </c>
      <c r="F1844" s="280" t="str">
        <f t="shared" si="145"/>
        <v>1Q21</v>
      </c>
      <c r="G1844" s="281">
        <v>44217</v>
      </c>
      <c r="H1844" s="280">
        <v>5.3510999999999997</v>
      </c>
    </row>
    <row r="1845" spans="2:8">
      <c r="B1845" s="280" t="str">
        <f t="shared" si="142"/>
        <v>1Q</v>
      </c>
      <c r="C1845" s="280">
        <f t="shared" si="146"/>
        <v>1</v>
      </c>
      <c r="D1845" s="280" t="str">
        <f t="shared" si="143"/>
        <v>21</v>
      </c>
      <c r="E1845">
        <f t="shared" si="144"/>
        <v>2021</v>
      </c>
      <c r="F1845" s="280" t="str">
        <f t="shared" si="145"/>
        <v>1Q21</v>
      </c>
      <c r="G1845" s="281">
        <v>44218</v>
      </c>
      <c r="H1845" s="280">
        <v>5.4668999999999999</v>
      </c>
    </row>
    <row r="1846" spans="2:8">
      <c r="B1846" s="280" t="str">
        <f t="shared" si="142"/>
        <v>1Q</v>
      </c>
      <c r="C1846" s="280">
        <f t="shared" si="146"/>
        <v>1</v>
      </c>
      <c r="D1846" s="280" t="str">
        <f t="shared" si="143"/>
        <v>21</v>
      </c>
      <c r="E1846">
        <f t="shared" si="144"/>
        <v>2021</v>
      </c>
      <c r="F1846" s="280" t="str">
        <f t="shared" si="145"/>
        <v>1Q21</v>
      </c>
      <c r="G1846" s="281">
        <v>44221</v>
      </c>
      <c r="H1846" s="280">
        <v>5.4669999999999996</v>
      </c>
    </row>
    <row r="1847" spans="2:8">
      <c r="B1847" s="280" t="str">
        <f t="shared" si="142"/>
        <v>1Q</v>
      </c>
      <c r="C1847" s="280">
        <f t="shared" si="146"/>
        <v>1</v>
      </c>
      <c r="D1847" s="280" t="str">
        <f t="shared" si="143"/>
        <v>21</v>
      </c>
      <c r="E1847">
        <f t="shared" si="144"/>
        <v>2021</v>
      </c>
      <c r="F1847" s="280" t="str">
        <f t="shared" si="145"/>
        <v>1Q21</v>
      </c>
      <c r="G1847" s="281">
        <v>44222</v>
      </c>
      <c r="H1847" s="280">
        <v>5.3555999999999999</v>
      </c>
    </row>
    <row r="1848" spans="2:8">
      <c r="B1848" s="280" t="str">
        <f t="shared" si="142"/>
        <v>1Q</v>
      </c>
      <c r="C1848" s="280">
        <f t="shared" si="146"/>
        <v>1</v>
      </c>
      <c r="D1848" s="280" t="str">
        <f t="shared" si="143"/>
        <v>21</v>
      </c>
      <c r="E1848">
        <f t="shared" si="144"/>
        <v>2021</v>
      </c>
      <c r="F1848" s="280" t="str">
        <f t="shared" si="145"/>
        <v>1Q21</v>
      </c>
      <c r="G1848" s="281">
        <v>44223</v>
      </c>
      <c r="H1848" s="280">
        <v>5.4139999999999997</v>
      </c>
    </row>
    <row r="1849" spans="2:8">
      <c r="B1849" s="280" t="str">
        <f t="shared" si="142"/>
        <v>1Q</v>
      </c>
      <c r="C1849" s="280">
        <f t="shared" si="146"/>
        <v>1</v>
      </c>
      <c r="D1849" s="280" t="str">
        <f t="shared" si="143"/>
        <v>21</v>
      </c>
      <c r="E1849">
        <f t="shared" si="144"/>
        <v>2021</v>
      </c>
      <c r="F1849" s="280" t="str">
        <f t="shared" si="145"/>
        <v>1Q21</v>
      </c>
      <c r="G1849" s="281">
        <v>44224</v>
      </c>
      <c r="H1849" s="280">
        <v>5.4413</v>
      </c>
    </row>
    <row r="1850" spans="2:8">
      <c r="B1850" s="280" t="str">
        <f t="shared" si="142"/>
        <v>1Q</v>
      </c>
      <c r="C1850" s="280">
        <f t="shared" si="146"/>
        <v>1</v>
      </c>
      <c r="D1850" s="280" t="str">
        <f t="shared" si="143"/>
        <v>21</v>
      </c>
      <c r="E1850">
        <f t="shared" si="144"/>
        <v>2021</v>
      </c>
      <c r="F1850" s="280" t="str">
        <f t="shared" si="145"/>
        <v>1Q21</v>
      </c>
      <c r="G1850" s="281">
        <v>44225</v>
      </c>
      <c r="H1850" s="280">
        <v>5.4630000000000001</v>
      </c>
    </row>
    <row r="1851" spans="2:8">
      <c r="B1851" s="280" t="str">
        <f t="shared" si="142"/>
        <v>1Q</v>
      </c>
      <c r="C1851" s="280">
        <f t="shared" si="146"/>
        <v>2</v>
      </c>
      <c r="D1851" s="280" t="str">
        <f t="shared" si="143"/>
        <v>21</v>
      </c>
      <c r="E1851">
        <f t="shared" si="144"/>
        <v>2021</v>
      </c>
      <c r="F1851" s="280" t="str">
        <f t="shared" si="145"/>
        <v>1Q21</v>
      </c>
      <c r="G1851" s="281">
        <v>44228</v>
      </c>
      <c r="H1851" s="280">
        <v>5.4325999999999999</v>
      </c>
    </row>
    <row r="1852" spans="2:8">
      <c r="B1852" s="280" t="str">
        <f t="shared" si="142"/>
        <v>1Q</v>
      </c>
      <c r="C1852" s="280">
        <f t="shared" si="146"/>
        <v>2</v>
      </c>
      <c r="D1852" s="280" t="str">
        <f t="shared" si="143"/>
        <v>21</v>
      </c>
      <c r="E1852">
        <f t="shared" si="144"/>
        <v>2021</v>
      </c>
      <c r="F1852" s="280" t="str">
        <f t="shared" si="145"/>
        <v>1Q21</v>
      </c>
      <c r="G1852" s="281">
        <v>44229</v>
      </c>
      <c r="H1852" s="280">
        <v>5.3685</v>
      </c>
    </row>
    <row r="1853" spans="2:8">
      <c r="B1853" s="280" t="str">
        <f t="shared" si="142"/>
        <v>1Q</v>
      </c>
      <c r="C1853" s="280">
        <f t="shared" si="146"/>
        <v>2</v>
      </c>
      <c r="D1853" s="280" t="str">
        <f t="shared" si="143"/>
        <v>21</v>
      </c>
      <c r="E1853">
        <f t="shared" si="144"/>
        <v>2021</v>
      </c>
      <c r="F1853" s="280" t="str">
        <f t="shared" si="145"/>
        <v>1Q21</v>
      </c>
      <c r="G1853" s="281">
        <v>44230</v>
      </c>
      <c r="H1853" s="280">
        <v>5.3536999999999999</v>
      </c>
    </row>
    <row r="1854" spans="2:8">
      <c r="B1854" s="280" t="str">
        <f t="shared" si="142"/>
        <v>1Q</v>
      </c>
      <c r="C1854" s="280">
        <f t="shared" si="146"/>
        <v>2</v>
      </c>
      <c r="D1854" s="280" t="str">
        <f t="shared" si="143"/>
        <v>21</v>
      </c>
      <c r="E1854">
        <f t="shared" si="144"/>
        <v>2021</v>
      </c>
      <c r="F1854" s="280" t="str">
        <f t="shared" si="145"/>
        <v>1Q21</v>
      </c>
      <c r="G1854" s="281">
        <v>44231</v>
      </c>
      <c r="H1854" s="280">
        <v>5.4269999999999996</v>
      </c>
    </row>
    <row r="1855" spans="2:8">
      <c r="B1855" s="280" t="str">
        <f t="shared" si="142"/>
        <v>1Q</v>
      </c>
      <c r="C1855" s="280">
        <f t="shared" si="146"/>
        <v>2</v>
      </c>
      <c r="D1855" s="280" t="str">
        <f t="shared" si="143"/>
        <v>21</v>
      </c>
      <c r="E1855">
        <f t="shared" si="144"/>
        <v>2021</v>
      </c>
      <c r="F1855" s="280" t="str">
        <f t="shared" si="145"/>
        <v>1Q21</v>
      </c>
      <c r="G1855" s="281">
        <v>44232</v>
      </c>
      <c r="H1855" s="280">
        <v>5.3705999999999996</v>
      </c>
    </row>
    <row r="1856" spans="2:8">
      <c r="B1856" s="280" t="str">
        <f t="shared" si="142"/>
        <v>1Q</v>
      </c>
      <c r="C1856" s="280">
        <f t="shared" si="146"/>
        <v>2</v>
      </c>
      <c r="D1856" s="280" t="str">
        <f t="shared" si="143"/>
        <v>21</v>
      </c>
      <c r="E1856">
        <f t="shared" si="144"/>
        <v>2021</v>
      </c>
      <c r="F1856" s="280" t="str">
        <f t="shared" si="145"/>
        <v>1Q21</v>
      </c>
      <c r="G1856" s="281">
        <v>44235</v>
      </c>
      <c r="H1856" s="280">
        <v>5.3659999999999997</v>
      </c>
    </row>
    <row r="1857" spans="2:8">
      <c r="B1857" s="280" t="str">
        <f t="shared" si="142"/>
        <v>1Q</v>
      </c>
      <c r="C1857" s="280">
        <f t="shared" si="146"/>
        <v>2</v>
      </c>
      <c r="D1857" s="280" t="str">
        <f t="shared" si="143"/>
        <v>21</v>
      </c>
      <c r="E1857">
        <f t="shared" si="144"/>
        <v>2021</v>
      </c>
      <c r="F1857" s="280" t="str">
        <f t="shared" si="145"/>
        <v>1Q21</v>
      </c>
      <c r="G1857" s="281">
        <v>44236</v>
      </c>
      <c r="H1857" s="280">
        <v>5.3784000000000001</v>
      </c>
    </row>
    <row r="1858" spans="2:8">
      <c r="B1858" s="280" t="str">
        <f t="shared" si="142"/>
        <v>1Q</v>
      </c>
      <c r="C1858" s="280">
        <f t="shared" si="146"/>
        <v>2</v>
      </c>
      <c r="D1858" s="280" t="str">
        <f t="shared" si="143"/>
        <v>21</v>
      </c>
      <c r="E1858">
        <f t="shared" si="144"/>
        <v>2021</v>
      </c>
      <c r="F1858" s="280" t="str">
        <f t="shared" si="145"/>
        <v>1Q21</v>
      </c>
      <c r="G1858" s="281">
        <v>44237</v>
      </c>
      <c r="H1858" s="280">
        <v>5.3863000000000003</v>
      </c>
    </row>
    <row r="1859" spans="2:8">
      <c r="B1859" s="280" t="str">
        <f t="shared" ref="B1859:B1922" si="147">VLOOKUP(C1859,$N$3:$O$14,2,0)</f>
        <v>1Q</v>
      </c>
      <c r="C1859" s="280">
        <f t="shared" si="146"/>
        <v>2</v>
      </c>
      <c r="D1859" s="280" t="str">
        <f t="shared" ref="D1859:D1922" si="148">RIGHT(E1859,2)</f>
        <v>21</v>
      </c>
      <c r="E1859">
        <f t="shared" ref="E1859:E1922" si="149">YEAR(G1859)</f>
        <v>2021</v>
      </c>
      <c r="F1859" s="280" t="str">
        <f t="shared" ref="F1859:F1922" si="150">+B1859&amp;D1859</f>
        <v>1Q21</v>
      </c>
      <c r="G1859" s="281">
        <v>44238</v>
      </c>
      <c r="H1859" s="280">
        <v>5.3666999999999998</v>
      </c>
    </row>
    <row r="1860" spans="2:8">
      <c r="B1860" s="280" t="str">
        <f t="shared" si="147"/>
        <v>1Q</v>
      </c>
      <c r="C1860" s="280">
        <f t="shared" ref="C1860:C1923" si="151">MONTH(G1860)</f>
        <v>2</v>
      </c>
      <c r="D1860" s="280" t="str">
        <f t="shared" si="148"/>
        <v>21</v>
      </c>
      <c r="E1860">
        <f t="shared" si="149"/>
        <v>2021</v>
      </c>
      <c r="F1860" s="280" t="str">
        <f t="shared" si="150"/>
        <v>1Q21</v>
      </c>
      <c r="G1860" s="281">
        <v>44239</v>
      </c>
      <c r="H1860" s="280">
        <v>5.3700999999999999</v>
      </c>
    </row>
    <row r="1861" spans="2:8">
      <c r="B1861" s="280" t="str">
        <f t="shared" si="147"/>
        <v>1Q</v>
      </c>
      <c r="C1861" s="280">
        <f t="shared" si="151"/>
        <v>2</v>
      </c>
      <c r="D1861" s="280" t="str">
        <f t="shared" si="148"/>
        <v>21</v>
      </c>
      <c r="E1861">
        <f t="shared" si="149"/>
        <v>2021</v>
      </c>
      <c r="F1861" s="280" t="str">
        <f t="shared" si="150"/>
        <v>1Q21</v>
      </c>
      <c r="G1861" s="281">
        <v>44242</v>
      </c>
      <c r="H1861" s="280">
        <v>5.3700999999999999</v>
      </c>
    </row>
    <row r="1862" spans="2:8">
      <c r="B1862" s="280" t="str">
        <f t="shared" si="147"/>
        <v>1Q</v>
      </c>
      <c r="C1862" s="280">
        <f t="shared" si="151"/>
        <v>2</v>
      </c>
      <c r="D1862" s="280" t="str">
        <f t="shared" si="148"/>
        <v>21</v>
      </c>
      <c r="E1862">
        <f t="shared" si="149"/>
        <v>2021</v>
      </c>
      <c r="F1862" s="280" t="str">
        <f t="shared" si="150"/>
        <v>1Q21</v>
      </c>
      <c r="G1862" s="281">
        <v>44243</v>
      </c>
      <c r="H1862" s="280">
        <v>5.3708</v>
      </c>
    </row>
    <row r="1863" spans="2:8">
      <c r="B1863" s="280" t="str">
        <f t="shared" si="147"/>
        <v>1Q</v>
      </c>
      <c r="C1863" s="280">
        <f t="shared" si="151"/>
        <v>2</v>
      </c>
      <c r="D1863" s="280" t="str">
        <f t="shared" si="148"/>
        <v>21</v>
      </c>
      <c r="E1863">
        <f t="shared" si="149"/>
        <v>2021</v>
      </c>
      <c r="F1863" s="280" t="str">
        <f t="shared" si="150"/>
        <v>1Q21</v>
      </c>
      <c r="G1863" s="281">
        <v>44244</v>
      </c>
      <c r="H1863" s="280">
        <v>5.4108000000000001</v>
      </c>
    </row>
    <row r="1864" spans="2:8">
      <c r="B1864" s="280" t="str">
        <f t="shared" si="147"/>
        <v>1Q</v>
      </c>
      <c r="C1864" s="280">
        <f t="shared" si="151"/>
        <v>2</v>
      </c>
      <c r="D1864" s="280" t="str">
        <f t="shared" si="148"/>
        <v>21</v>
      </c>
      <c r="E1864">
        <f t="shared" si="149"/>
        <v>2021</v>
      </c>
      <c r="F1864" s="280" t="str">
        <f t="shared" si="150"/>
        <v>1Q21</v>
      </c>
      <c r="G1864" s="281">
        <v>44245</v>
      </c>
      <c r="H1864" s="280">
        <v>5.4272</v>
      </c>
    </row>
    <row r="1865" spans="2:8">
      <c r="B1865" s="280" t="str">
        <f t="shared" si="147"/>
        <v>1Q</v>
      </c>
      <c r="C1865" s="280">
        <f t="shared" si="151"/>
        <v>2</v>
      </c>
      <c r="D1865" s="280" t="str">
        <f t="shared" si="148"/>
        <v>21</v>
      </c>
      <c r="E1865">
        <f t="shared" si="149"/>
        <v>2021</v>
      </c>
      <c r="F1865" s="280" t="str">
        <f t="shared" si="150"/>
        <v>1Q21</v>
      </c>
      <c r="G1865" s="281">
        <v>44246</v>
      </c>
      <c r="H1865" s="280">
        <v>5.3826000000000001</v>
      </c>
    </row>
    <row r="1866" spans="2:8">
      <c r="B1866" s="280" t="str">
        <f t="shared" si="147"/>
        <v>1Q</v>
      </c>
      <c r="C1866" s="280">
        <f t="shared" si="151"/>
        <v>2</v>
      </c>
      <c r="D1866" s="280" t="str">
        <f t="shared" si="148"/>
        <v>21</v>
      </c>
      <c r="E1866">
        <f t="shared" si="149"/>
        <v>2021</v>
      </c>
      <c r="F1866" s="280" t="str">
        <f t="shared" si="150"/>
        <v>1Q21</v>
      </c>
      <c r="G1866" s="281">
        <v>44249</v>
      </c>
      <c r="H1866" s="280">
        <v>5.4664000000000001</v>
      </c>
    </row>
    <row r="1867" spans="2:8">
      <c r="B1867" s="280" t="str">
        <f t="shared" si="147"/>
        <v>1Q</v>
      </c>
      <c r="C1867" s="280">
        <f t="shared" si="151"/>
        <v>2</v>
      </c>
      <c r="D1867" s="280" t="str">
        <f t="shared" si="148"/>
        <v>21</v>
      </c>
      <c r="E1867">
        <f t="shared" si="149"/>
        <v>2021</v>
      </c>
      <c r="F1867" s="280" t="str">
        <f t="shared" si="150"/>
        <v>1Q21</v>
      </c>
      <c r="G1867" s="281">
        <v>44250</v>
      </c>
      <c r="H1867" s="280">
        <v>5.4412000000000003</v>
      </c>
    </row>
    <row r="1868" spans="2:8">
      <c r="B1868" s="280" t="str">
        <f t="shared" si="147"/>
        <v>1Q</v>
      </c>
      <c r="C1868" s="280">
        <f t="shared" si="151"/>
        <v>2</v>
      </c>
      <c r="D1868" s="280" t="str">
        <f t="shared" si="148"/>
        <v>21</v>
      </c>
      <c r="E1868">
        <f t="shared" si="149"/>
        <v>2021</v>
      </c>
      <c r="F1868" s="280" t="str">
        <f t="shared" si="150"/>
        <v>1Q21</v>
      </c>
      <c r="G1868" s="281">
        <v>44251</v>
      </c>
      <c r="H1868" s="280">
        <v>5.4063999999999997</v>
      </c>
    </row>
    <row r="1869" spans="2:8">
      <c r="B1869" s="280" t="str">
        <f t="shared" si="147"/>
        <v>1Q</v>
      </c>
      <c r="C1869" s="280">
        <f t="shared" si="151"/>
        <v>2</v>
      </c>
      <c r="D1869" s="280" t="str">
        <f t="shared" si="148"/>
        <v>21</v>
      </c>
      <c r="E1869">
        <f t="shared" si="149"/>
        <v>2021</v>
      </c>
      <c r="F1869" s="280" t="str">
        <f t="shared" si="150"/>
        <v>1Q21</v>
      </c>
      <c r="G1869" s="281">
        <v>44252</v>
      </c>
      <c r="H1869" s="280">
        <v>5.5311000000000003</v>
      </c>
    </row>
    <row r="1870" spans="2:8">
      <c r="B1870" s="280" t="str">
        <f t="shared" si="147"/>
        <v>1Q</v>
      </c>
      <c r="C1870" s="280">
        <f t="shared" si="151"/>
        <v>2</v>
      </c>
      <c r="D1870" s="280" t="str">
        <f t="shared" si="148"/>
        <v>21</v>
      </c>
      <c r="E1870">
        <f t="shared" si="149"/>
        <v>2021</v>
      </c>
      <c r="F1870" s="280" t="str">
        <f t="shared" si="150"/>
        <v>1Q21</v>
      </c>
      <c r="G1870" s="281">
        <v>44253</v>
      </c>
      <c r="H1870" s="280">
        <v>5.5989000000000004</v>
      </c>
    </row>
    <row r="1871" spans="2:8">
      <c r="B1871" s="280" t="str">
        <f t="shared" si="147"/>
        <v>1Q</v>
      </c>
      <c r="C1871" s="280">
        <f t="shared" si="151"/>
        <v>3</v>
      </c>
      <c r="D1871" s="280" t="str">
        <f t="shared" si="148"/>
        <v>21</v>
      </c>
      <c r="E1871">
        <f t="shared" si="149"/>
        <v>2021</v>
      </c>
      <c r="F1871" s="280" t="str">
        <f t="shared" si="150"/>
        <v>1Q21</v>
      </c>
      <c r="G1871" s="281">
        <v>44256</v>
      </c>
      <c r="H1871" s="280">
        <v>5.6421000000000001</v>
      </c>
    </row>
    <row r="1872" spans="2:8">
      <c r="B1872" s="280" t="str">
        <f t="shared" si="147"/>
        <v>1Q</v>
      </c>
      <c r="C1872" s="280">
        <f t="shared" si="151"/>
        <v>3</v>
      </c>
      <c r="D1872" s="280" t="str">
        <f t="shared" si="148"/>
        <v>21</v>
      </c>
      <c r="E1872">
        <f t="shared" si="149"/>
        <v>2021</v>
      </c>
      <c r="F1872" s="280" t="str">
        <f t="shared" si="150"/>
        <v>1Q21</v>
      </c>
      <c r="G1872" s="281">
        <v>44257</v>
      </c>
      <c r="H1872" s="280">
        <v>5.6763000000000003</v>
      </c>
    </row>
    <row r="1873" spans="2:8">
      <c r="B1873" s="280" t="str">
        <f t="shared" si="147"/>
        <v>1Q</v>
      </c>
      <c r="C1873" s="280">
        <f t="shared" si="151"/>
        <v>3</v>
      </c>
      <c r="D1873" s="280" t="str">
        <f t="shared" si="148"/>
        <v>21</v>
      </c>
      <c r="E1873">
        <f t="shared" si="149"/>
        <v>2021</v>
      </c>
      <c r="F1873" s="280" t="str">
        <f t="shared" si="150"/>
        <v>1Q21</v>
      </c>
      <c r="G1873" s="281">
        <v>44258</v>
      </c>
      <c r="H1873" s="280">
        <v>5.6196999999999999</v>
      </c>
    </row>
    <row r="1874" spans="2:8">
      <c r="B1874" s="280" t="str">
        <f t="shared" si="147"/>
        <v>1Q</v>
      </c>
      <c r="C1874" s="280">
        <f t="shared" si="151"/>
        <v>3</v>
      </c>
      <c r="D1874" s="280" t="str">
        <f t="shared" si="148"/>
        <v>21</v>
      </c>
      <c r="E1874">
        <f t="shared" si="149"/>
        <v>2021</v>
      </c>
      <c r="F1874" s="280" t="str">
        <f t="shared" si="150"/>
        <v>1Q21</v>
      </c>
      <c r="G1874" s="281">
        <v>44259</v>
      </c>
      <c r="H1874" s="280">
        <v>5.6696999999999997</v>
      </c>
    </row>
    <row r="1875" spans="2:8">
      <c r="B1875" s="280" t="str">
        <f t="shared" si="147"/>
        <v>1Q</v>
      </c>
      <c r="C1875" s="280">
        <f t="shared" si="151"/>
        <v>3</v>
      </c>
      <c r="D1875" s="280" t="str">
        <f t="shared" si="148"/>
        <v>21</v>
      </c>
      <c r="E1875">
        <f t="shared" si="149"/>
        <v>2021</v>
      </c>
      <c r="F1875" s="280" t="str">
        <f t="shared" si="150"/>
        <v>1Q21</v>
      </c>
      <c r="G1875" s="281">
        <v>44260</v>
      </c>
      <c r="H1875" s="280">
        <v>5.6910999999999996</v>
      </c>
    </row>
    <row r="1876" spans="2:8">
      <c r="B1876" s="280" t="str">
        <f t="shared" si="147"/>
        <v>1Q</v>
      </c>
      <c r="C1876" s="280">
        <f t="shared" si="151"/>
        <v>3</v>
      </c>
      <c r="D1876" s="280" t="str">
        <f t="shared" si="148"/>
        <v>21</v>
      </c>
      <c r="E1876">
        <f t="shared" si="149"/>
        <v>2021</v>
      </c>
      <c r="F1876" s="280" t="str">
        <f t="shared" si="150"/>
        <v>1Q21</v>
      </c>
      <c r="G1876" s="281">
        <v>44263</v>
      </c>
      <c r="H1876" s="280">
        <v>5.8757999999999999</v>
      </c>
    </row>
    <row r="1877" spans="2:8">
      <c r="B1877" s="280" t="str">
        <f t="shared" si="147"/>
        <v>1Q</v>
      </c>
      <c r="C1877" s="280">
        <f t="shared" si="151"/>
        <v>3</v>
      </c>
      <c r="D1877" s="280" t="str">
        <f t="shared" si="148"/>
        <v>21</v>
      </c>
      <c r="E1877">
        <f t="shared" si="149"/>
        <v>2021</v>
      </c>
      <c r="F1877" s="280" t="str">
        <f t="shared" si="150"/>
        <v>1Q21</v>
      </c>
      <c r="G1877" s="281">
        <v>44264</v>
      </c>
      <c r="H1877" s="280">
        <v>5.8029000000000002</v>
      </c>
    </row>
    <row r="1878" spans="2:8">
      <c r="B1878" s="280" t="str">
        <f t="shared" si="147"/>
        <v>1Q</v>
      </c>
      <c r="C1878" s="280">
        <f t="shared" si="151"/>
        <v>3</v>
      </c>
      <c r="D1878" s="280" t="str">
        <f t="shared" si="148"/>
        <v>21</v>
      </c>
      <c r="E1878">
        <f t="shared" si="149"/>
        <v>2021</v>
      </c>
      <c r="F1878" s="280" t="str">
        <f t="shared" si="150"/>
        <v>1Q21</v>
      </c>
      <c r="G1878" s="281">
        <v>44265</v>
      </c>
      <c r="H1878" s="280">
        <v>5.6722999999999999</v>
      </c>
    </row>
    <row r="1879" spans="2:8">
      <c r="B1879" s="280" t="str">
        <f t="shared" si="147"/>
        <v>1Q</v>
      </c>
      <c r="C1879" s="280">
        <f t="shared" si="151"/>
        <v>3</v>
      </c>
      <c r="D1879" s="280" t="str">
        <f t="shared" si="148"/>
        <v>21</v>
      </c>
      <c r="E1879">
        <f t="shared" si="149"/>
        <v>2021</v>
      </c>
      <c r="F1879" s="280" t="str">
        <f t="shared" si="150"/>
        <v>1Q21</v>
      </c>
      <c r="G1879" s="281">
        <v>44266</v>
      </c>
      <c r="H1879" s="280">
        <v>5.5362</v>
      </c>
    </row>
    <row r="1880" spans="2:8">
      <c r="B1880" s="280" t="str">
        <f t="shared" si="147"/>
        <v>1Q</v>
      </c>
      <c r="C1880" s="280">
        <f t="shared" si="151"/>
        <v>3</v>
      </c>
      <c r="D1880" s="280" t="str">
        <f t="shared" si="148"/>
        <v>21</v>
      </c>
      <c r="E1880">
        <f t="shared" si="149"/>
        <v>2021</v>
      </c>
      <c r="F1880" s="280" t="str">
        <f t="shared" si="150"/>
        <v>1Q21</v>
      </c>
      <c r="G1880" s="281">
        <v>44267</v>
      </c>
      <c r="H1880" s="280">
        <v>5.5519999999999996</v>
      </c>
    </row>
    <row r="1881" spans="2:8">
      <c r="B1881" s="280" t="str">
        <f t="shared" si="147"/>
        <v>1Q</v>
      </c>
      <c r="C1881" s="280">
        <f t="shared" si="151"/>
        <v>3</v>
      </c>
      <c r="D1881" s="280" t="str">
        <f t="shared" si="148"/>
        <v>21</v>
      </c>
      <c r="E1881">
        <f t="shared" si="149"/>
        <v>2021</v>
      </c>
      <c r="F1881" s="280" t="str">
        <f t="shared" si="150"/>
        <v>1Q21</v>
      </c>
      <c r="G1881" s="281">
        <v>44270</v>
      </c>
      <c r="H1881" s="280">
        <v>5.6162000000000001</v>
      </c>
    </row>
    <row r="1882" spans="2:8">
      <c r="B1882" s="280" t="str">
        <f t="shared" si="147"/>
        <v>1Q</v>
      </c>
      <c r="C1882" s="280">
        <f t="shared" si="151"/>
        <v>3</v>
      </c>
      <c r="D1882" s="280" t="str">
        <f t="shared" si="148"/>
        <v>21</v>
      </c>
      <c r="E1882">
        <f t="shared" si="149"/>
        <v>2021</v>
      </c>
      <c r="F1882" s="280" t="str">
        <f t="shared" si="150"/>
        <v>1Q21</v>
      </c>
      <c r="G1882" s="281">
        <v>44271</v>
      </c>
      <c r="H1882" s="280">
        <v>5.6250999999999998</v>
      </c>
    </row>
    <row r="1883" spans="2:8">
      <c r="B1883" s="280" t="str">
        <f t="shared" si="147"/>
        <v>1Q</v>
      </c>
      <c r="C1883" s="280">
        <f t="shared" si="151"/>
        <v>3</v>
      </c>
      <c r="D1883" s="280" t="str">
        <f t="shared" si="148"/>
        <v>21</v>
      </c>
      <c r="E1883">
        <f t="shared" si="149"/>
        <v>2021</v>
      </c>
      <c r="F1883" s="280" t="str">
        <f t="shared" si="150"/>
        <v>1Q21</v>
      </c>
      <c r="G1883" s="281">
        <v>44272</v>
      </c>
      <c r="H1883" s="280">
        <v>5.5846999999999998</v>
      </c>
    </row>
    <row r="1884" spans="2:8">
      <c r="B1884" s="280" t="str">
        <f t="shared" si="147"/>
        <v>1Q</v>
      </c>
      <c r="C1884" s="280">
        <f t="shared" si="151"/>
        <v>3</v>
      </c>
      <c r="D1884" s="280" t="str">
        <f t="shared" si="148"/>
        <v>21</v>
      </c>
      <c r="E1884">
        <f t="shared" si="149"/>
        <v>2021</v>
      </c>
      <c r="F1884" s="280" t="str">
        <f t="shared" si="150"/>
        <v>1Q21</v>
      </c>
      <c r="G1884" s="281">
        <v>44273</v>
      </c>
      <c r="H1884" s="280">
        <v>5.5616000000000003</v>
      </c>
    </row>
    <row r="1885" spans="2:8">
      <c r="B1885" s="280" t="str">
        <f t="shared" si="147"/>
        <v>1Q</v>
      </c>
      <c r="C1885" s="280">
        <f t="shared" si="151"/>
        <v>3</v>
      </c>
      <c r="D1885" s="280" t="str">
        <f t="shared" si="148"/>
        <v>21</v>
      </c>
      <c r="E1885">
        <f t="shared" si="149"/>
        <v>2021</v>
      </c>
      <c r="F1885" s="280" t="str">
        <f t="shared" si="150"/>
        <v>1Q21</v>
      </c>
      <c r="G1885" s="281">
        <v>44274</v>
      </c>
      <c r="H1885" s="280">
        <v>5.4927999999999999</v>
      </c>
    </row>
    <row r="1886" spans="2:8">
      <c r="B1886" s="280" t="str">
        <f t="shared" si="147"/>
        <v>1Q</v>
      </c>
      <c r="C1886" s="280">
        <f t="shared" si="151"/>
        <v>3</v>
      </c>
      <c r="D1886" s="280" t="str">
        <f t="shared" si="148"/>
        <v>21</v>
      </c>
      <c r="E1886">
        <f t="shared" si="149"/>
        <v>2021</v>
      </c>
      <c r="F1886" s="280" t="str">
        <f t="shared" si="150"/>
        <v>1Q21</v>
      </c>
      <c r="G1886" s="281">
        <v>44277</v>
      </c>
      <c r="H1886" s="280">
        <v>5.5061999999999998</v>
      </c>
    </row>
    <row r="1887" spans="2:8">
      <c r="B1887" s="280" t="str">
        <f t="shared" si="147"/>
        <v>1Q</v>
      </c>
      <c r="C1887" s="280">
        <f t="shared" si="151"/>
        <v>3</v>
      </c>
      <c r="D1887" s="280" t="str">
        <f t="shared" si="148"/>
        <v>21</v>
      </c>
      <c r="E1887">
        <f t="shared" si="149"/>
        <v>2021</v>
      </c>
      <c r="F1887" s="280" t="str">
        <f t="shared" si="150"/>
        <v>1Q21</v>
      </c>
      <c r="G1887" s="281">
        <v>44278</v>
      </c>
      <c r="H1887" s="280">
        <v>5.5228999999999999</v>
      </c>
    </row>
    <row r="1888" spans="2:8">
      <c r="B1888" s="280" t="str">
        <f t="shared" si="147"/>
        <v>1Q</v>
      </c>
      <c r="C1888" s="280">
        <f t="shared" si="151"/>
        <v>3</v>
      </c>
      <c r="D1888" s="280" t="str">
        <f t="shared" si="148"/>
        <v>21</v>
      </c>
      <c r="E1888">
        <f t="shared" si="149"/>
        <v>2021</v>
      </c>
      <c r="F1888" s="280" t="str">
        <f t="shared" si="150"/>
        <v>1Q21</v>
      </c>
      <c r="G1888" s="281">
        <v>44279</v>
      </c>
      <c r="H1888" s="280">
        <v>5.6212</v>
      </c>
    </row>
    <row r="1889" spans="2:8">
      <c r="B1889" s="280" t="str">
        <f t="shared" si="147"/>
        <v>1Q</v>
      </c>
      <c r="C1889" s="280">
        <f t="shared" si="151"/>
        <v>3</v>
      </c>
      <c r="D1889" s="280" t="str">
        <f t="shared" si="148"/>
        <v>21</v>
      </c>
      <c r="E1889">
        <f t="shared" si="149"/>
        <v>2021</v>
      </c>
      <c r="F1889" s="280" t="str">
        <f t="shared" si="150"/>
        <v>1Q21</v>
      </c>
      <c r="G1889" s="281">
        <v>44280</v>
      </c>
      <c r="H1889" s="280">
        <v>5.6478000000000002</v>
      </c>
    </row>
    <row r="1890" spans="2:8">
      <c r="B1890" s="280" t="str">
        <f t="shared" si="147"/>
        <v>1Q</v>
      </c>
      <c r="C1890" s="280">
        <f t="shared" si="151"/>
        <v>3</v>
      </c>
      <c r="D1890" s="280" t="str">
        <f t="shared" si="148"/>
        <v>21</v>
      </c>
      <c r="E1890">
        <f t="shared" si="149"/>
        <v>2021</v>
      </c>
      <c r="F1890" s="280" t="str">
        <f t="shared" si="150"/>
        <v>1Q21</v>
      </c>
      <c r="G1890" s="281">
        <v>44281</v>
      </c>
      <c r="H1890" s="280">
        <v>5.7568999999999999</v>
      </c>
    </row>
    <row r="1891" spans="2:8">
      <c r="B1891" s="280" t="str">
        <f t="shared" si="147"/>
        <v>1Q</v>
      </c>
      <c r="C1891" s="280">
        <f t="shared" si="151"/>
        <v>3</v>
      </c>
      <c r="D1891" s="280" t="str">
        <f t="shared" si="148"/>
        <v>21</v>
      </c>
      <c r="E1891">
        <f t="shared" si="149"/>
        <v>2021</v>
      </c>
      <c r="F1891" s="280" t="str">
        <f t="shared" si="150"/>
        <v>1Q21</v>
      </c>
      <c r="G1891" s="281">
        <v>44284</v>
      </c>
      <c r="H1891" s="280">
        <v>5.7813999999999997</v>
      </c>
    </row>
    <row r="1892" spans="2:8">
      <c r="B1892" s="280" t="str">
        <f t="shared" si="147"/>
        <v>1Q</v>
      </c>
      <c r="C1892" s="280">
        <f t="shared" si="151"/>
        <v>3</v>
      </c>
      <c r="D1892" s="280" t="str">
        <f t="shared" si="148"/>
        <v>21</v>
      </c>
      <c r="E1892">
        <f t="shared" si="149"/>
        <v>2021</v>
      </c>
      <c r="F1892" s="280" t="str">
        <f t="shared" si="150"/>
        <v>1Q21</v>
      </c>
      <c r="G1892" s="281">
        <v>44285</v>
      </c>
      <c r="H1892" s="280">
        <v>5.7755000000000001</v>
      </c>
    </row>
    <row r="1893" spans="2:8">
      <c r="B1893" s="280" t="str">
        <f t="shared" si="147"/>
        <v>1Q</v>
      </c>
      <c r="C1893" s="280">
        <f t="shared" si="151"/>
        <v>3</v>
      </c>
      <c r="D1893" s="280" t="str">
        <f t="shared" si="148"/>
        <v>21</v>
      </c>
      <c r="E1893">
        <f t="shared" si="149"/>
        <v>2021</v>
      </c>
      <c r="F1893" s="280" t="str">
        <f t="shared" si="150"/>
        <v>1Q21</v>
      </c>
      <c r="G1893" s="281">
        <v>44286</v>
      </c>
      <c r="H1893" s="280">
        <v>5.6333000000000002</v>
      </c>
    </row>
    <row r="1894" spans="2:8">
      <c r="B1894" s="280" t="str">
        <f t="shared" si="147"/>
        <v>2Q</v>
      </c>
      <c r="C1894" s="280">
        <f t="shared" si="151"/>
        <v>4</v>
      </c>
      <c r="D1894" s="280" t="str">
        <f t="shared" si="148"/>
        <v>21</v>
      </c>
      <c r="E1894">
        <f t="shared" si="149"/>
        <v>2021</v>
      </c>
      <c r="F1894" s="280" t="str">
        <f t="shared" si="150"/>
        <v>2Q21</v>
      </c>
      <c r="G1894" s="281">
        <v>44287</v>
      </c>
      <c r="H1894" s="280">
        <v>5.7088000000000001</v>
      </c>
    </row>
    <row r="1895" spans="2:8">
      <c r="B1895" s="280" t="str">
        <f t="shared" si="147"/>
        <v>2Q</v>
      </c>
      <c r="C1895" s="280">
        <f t="shared" si="151"/>
        <v>4</v>
      </c>
      <c r="D1895" s="280" t="str">
        <f t="shared" si="148"/>
        <v>21</v>
      </c>
      <c r="E1895">
        <f t="shared" si="149"/>
        <v>2021</v>
      </c>
      <c r="F1895" s="280" t="str">
        <f t="shared" si="150"/>
        <v>2Q21</v>
      </c>
      <c r="G1895" s="281">
        <v>44288</v>
      </c>
      <c r="H1895" s="280">
        <v>5.7080000000000002</v>
      </c>
    </row>
    <row r="1896" spans="2:8">
      <c r="B1896" s="280" t="str">
        <f t="shared" si="147"/>
        <v>2Q</v>
      </c>
      <c r="C1896" s="280">
        <f t="shared" si="151"/>
        <v>4</v>
      </c>
      <c r="D1896" s="280" t="str">
        <f t="shared" si="148"/>
        <v>21</v>
      </c>
      <c r="E1896">
        <f t="shared" si="149"/>
        <v>2021</v>
      </c>
      <c r="F1896" s="280" t="str">
        <f t="shared" si="150"/>
        <v>2Q21</v>
      </c>
      <c r="G1896" s="281">
        <v>44291</v>
      </c>
      <c r="H1896" s="280">
        <v>5.6638999999999999</v>
      </c>
    </row>
    <row r="1897" spans="2:8">
      <c r="B1897" s="280" t="str">
        <f t="shared" si="147"/>
        <v>2Q</v>
      </c>
      <c r="C1897" s="280">
        <f t="shared" si="151"/>
        <v>4</v>
      </c>
      <c r="D1897" s="280" t="str">
        <f t="shared" si="148"/>
        <v>21</v>
      </c>
      <c r="E1897">
        <f t="shared" si="149"/>
        <v>2021</v>
      </c>
      <c r="F1897" s="280" t="str">
        <f t="shared" si="150"/>
        <v>2Q21</v>
      </c>
      <c r="G1897" s="281">
        <v>44292</v>
      </c>
      <c r="H1897" s="280">
        <v>5.5914000000000001</v>
      </c>
    </row>
    <row r="1898" spans="2:8">
      <c r="B1898" s="280" t="str">
        <f t="shared" si="147"/>
        <v>2Q</v>
      </c>
      <c r="C1898" s="280">
        <f t="shared" si="151"/>
        <v>4</v>
      </c>
      <c r="D1898" s="280" t="str">
        <f t="shared" si="148"/>
        <v>21</v>
      </c>
      <c r="E1898">
        <f t="shared" si="149"/>
        <v>2021</v>
      </c>
      <c r="F1898" s="280" t="str">
        <f t="shared" si="150"/>
        <v>2Q21</v>
      </c>
      <c r="G1898" s="281">
        <v>44293</v>
      </c>
      <c r="H1898" s="280">
        <v>5.6144999999999996</v>
      </c>
    </row>
    <row r="1899" spans="2:8">
      <c r="B1899" s="280" t="str">
        <f t="shared" si="147"/>
        <v>2Q</v>
      </c>
      <c r="C1899" s="280">
        <f t="shared" si="151"/>
        <v>4</v>
      </c>
      <c r="D1899" s="280" t="str">
        <f t="shared" si="148"/>
        <v>21</v>
      </c>
      <c r="E1899">
        <f t="shared" si="149"/>
        <v>2021</v>
      </c>
      <c r="F1899" s="280" t="str">
        <f t="shared" si="150"/>
        <v>2Q21</v>
      </c>
      <c r="G1899" s="281">
        <v>44294</v>
      </c>
      <c r="H1899" s="280">
        <v>5.5735000000000001</v>
      </c>
    </row>
    <row r="1900" spans="2:8">
      <c r="B1900" s="280" t="str">
        <f t="shared" si="147"/>
        <v>2Q</v>
      </c>
      <c r="C1900" s="280">
        <f t="shared" si="151"/>
        <v>4</v>
      </c>
      <c r="D1900" s="280" t="str">
        <f t="shared" si="148"/>
        <v>21</v>
      </c>
      <c r="E1900">
        <f t="shared" si="149"/>
        <v>2021</v>
      </c>
      <c r="F1900" s="280" t="str">
        <f t="shared" si="150"/>
        <v>2Q21</v>
      </c>
      <c r="G1900" s="281">
        <v>44295</v>
      </c>
      <c r="H1900" s="280">
        <v>5.6829000000000001</v>
      </c>
    </row>
    <row r="1901" spans="2:8">
      <c r="B1901" s="280" t="str">
        <f t="shared" si="147"/>
        <v>2Q</v>
      </c>
      <c r="C1901" s="280">
        <f t="shared" si="151"/>
        <v>4</v>
      </c>
      <c r="D1901" s="280" t="str">
        <f t="shared" si="148"/>
        <v>21</v>
      </c>
      <c r="E1901">
        <f t="shared" si="149"/>
        <v>2021</v>
      </c>
      <c r="F1901" s="280" t="str">
        <f t="shared" si="150"/>
        <v>2Q21</v>
      </c>
      <c r="G1901" s="281">
        <v>44298</v>
      </c>
      <c r="H1901" s="280">
        <v>5.7335000000000003</v>
      </c>
    </row>
    <row r="1902" spans="2:8">
      <c r="B1902" s="280" t="str">
        <f t="shared" si="147"/>
        <v>2Q</v>
      </c>
      <c r="C1902" s="280">
        <f t="shared" si="151"/>
        <v>4</v>
      </c>
      <c r="D1902" s="280" t="str">
        <f t="shared" si="148"/>
        <v>21</v>
      </c>
      <c r="E1902">
        <f t="shared" si="149"/>
        <v>2021</v>
      </c>
      <c r="F1902" s="280" t="str">
        <f t="shared" si="150"/>
        <v>2Q21</v>
      </c>
      <c r="G1902" s="281">
        <v>44299</v>
      </c>
      <c r="H1902" s="280">
        <v>5.7175000000000002</v>
      </c>
    </row>
    <row r="1903" spans="2:8">
      <c r="B1903" s="280" t="str">
        <f t="shared" si="147"/>
        <v>2Q</v>
      </c>
      <c r="C1903" s="280">
        <f t="shared" si="151"/>
        <v>4</v>
      </c>
      <c r="D1903" s="280" t="str">
        <f t="shared" si="148"/>
        <v>21</v>
      </c>
      <c r="E1903">
        <f t="shared" si="149"/>
        <v>2021</v>
      </c>
      <c r="F1903" s="280" t="str">
        <f t="shared" si="150"/>
        <v>2Q21</v>
      </c>
      <c r="G1903" s="281">
        <v>44300</v>
      </c>
      <c r="H1903" s="280">
        <v>5.6543000000000001</v>
      </c>
    </row>
    <row r="1904" spans="2:8">
      <c r="B1904" s="280" t="str">
        <f t="shared" si="147"/>
        <v>2Q</v>
      </c>
      <c r="C1904" s="280">
        <f t="shared" si="151"/>
        <v>4</v>
      </c>
      <c r="D1904" s="280" t="str">
        <f t="shared" si="148"/>
        <v>21</v>
      </c>
      <c r="E1904">
        <f t="shared" si="149"/>
        <v>2021</v>
      </c>
      <c r="F1904" s="280" t="str">
        <f t="shared" si="150"/>
        <v>2Q21</v>
      </c>
      <c r="G1904" s="281">
        <v>44301</v>
      </c>
      <c r="H1904" s="280">
        <v>5.6165000000000003</v>
      </c>
    </row>
    <row r="1905" spans="2:8">
      <c r="B1905" s="280" t="str">
        <f t="shared" si="147"/>
        <v>2Q</v>
      </c>
      <c r="C1905" s="280">
        <f t="shared" si="151"/>
        <v>4</v>
      </c>
      <c r="D1905" s="280" t="str">
        <f t="shared" si="148"/>
        <v>21</v>
      </c>
      <c r="E1905">
        <f t="shared" si="149"/>
        <v>2021</v>
      </c>
      <c r="F1905" s="280" t="str">
        <f t="shared" si="150"/>
        <v>2Q21</v>
      </c>
      <c r="G1905" s="281">
        <v>44302</v>
      </c>
      <c r="H1905" s="280">
        <v>5.5888</v>
      </c>
    </row>
    <row r="1906" spans="2:8">
      <c r="B1906" s="280" t="str">
        <f t="shared" si="147"/>
        <v>2Q</v>
      </c>
      <c r="C1906" s="280">
        <f t="shared" si="151"/>
        <v>4</v>
      </c>
      <c r="D1906" s="280" t="str">
        <f t="shared" si="148"/>
        <v>21</v>
      </c>
      <c r="E1906">
        <f t="shared" si="149"/>
        <v>2021</v>
      </c>
      <c r="F1906" s="280" t="str">
        <f t="shared" si="150"/>
        <v>2Q21</v>
      </c>
      <c r="G1906" s="281">
        <v>44305</v>
      </c>
      <c r="H1906" s="280">
        <v>5.5469999999999997</v>
      </c>
    </row>
    <row r="1907" spans="2:8">
      <c r="B1907" s="280" t="str">
        <f t="shared" si="147"/>
        <v>2Q</v>
      </c>
      <c r="C1907" s="280">
        <f t="shared" si="151"/>
        <v>4</v>
      </c>
      <c r="D1907" s="280" t="str">
        <f t="shared" si="148"/>
        <v>21</v>
      </c>
      <c r="E1907">
        <f t="shared" si="149"/>
        <v>2021</v>
      </c>
      <c r="F1907" s="280" t="str">
        <f t="shared" si="150"/>
        <v>2Q21</v>
      </c>
      <c r="G1907" s="281">
        <v>44306</v>
      </c>
      <c r="H1907" s="280">
        <v>5.5697000000000001</v>
      </c>
    </row>
    <row r="1908" spans="2:8">
      <c r="B1908" s="280" t="str">
        <f t="shared" si="147"/>
        <v>2Q</v>
      </c>
      <c r="C1908" s="280">
        <f t="shared" si="151"/>
        <v>4</v>
      </c>
      <c r="D1908" s="280" t="str">
        <f t="shared" si="148"/>
        <v>21</v>
      </c>
      <c r="E1908">
        <f t="shared" si="149"/>
        <v>2021</v>
      </c>
      <c r="F1908" s="280" t="str">
        <f t="shared" si="150"/>
        <v>2Q21</v>
      </c>
      <c r="G1908" s="281">
        <v>44307</v>
      </c>
      <c r="H1908" s="280">
        <v>5.5694999999999997</v>
      </c>
    </row>
    <row r="1909" spans="2:8">
      <c r="B1909" s="280" t="str">
        <f t="shared" si="147"/>
        <v>2Q</v>
      </c>
      <c r="C1909" s="280">
        <f t="shared" si="151"/>
        <v>4</v>
      </c>
      <c r="D1909" s="280" t="str">
        <f t="shared" si="148"/>
        <v>21</v>
      </c>
      <c r="E1909">
        <f t="shared" si="149"/>
        <v>2021</v>
      </c>
      <c r="F1909" s="280" t="str">
        <f t="shared" si="150"/>
        <v>2Q21</v>
      </c>
      <c r="G1909" s="281">
        <v>44308</v>
      </c>
      <c r="H1909" s="280">
        <v>5.4451000000000001</v>
      </c>
    </row>
    <row r="1910" spans="2:8">
      <c r="B1910" s="280" t="str">
        <f t="shared" si="147"/>
        <v>2Q</v>
      </c>
      <c r="C1910" s="280">
        <f t="shared" si="151"/>
        <v>4</v>
      </c>
      <c r="D1910" s="280" t="str">
        <f t="shared" si="148"/>
        <v>21</v>
      </c>
      <c r="E1910">
        <f t="shared" si="149"/>
        <v>2021</v>
      </c>
      <c r="F1910" s="280" t="str">
        <f t="shared" si="150"/>
        <v>2Q21</v>
      </c>
      <c r="G1910" s="281">
        <v>44309</v>
      </c>
      <c r="H1910" s="280">
        <v>5.4763999999999999</v>
      </c>
    </row>
    <row r="1911" spans="2:8">
      <c r="B1911" s="280" t="str">
        <f t="shared" si="147"/>
        <v>2Q</v>
      </c>
      <c r="C1911" s="280">
        <f t="shared" si="151"/>
        <v>4</v>
      </c>
      <c r="D1911" s="280" t="str">
        <f t="shared" si="148"/>
        <v>21</v>
      </c>
      <c r="E1911">
        <f t="shared" si="149"/>
        <v>2021</v>
      </c>
      <c r="F1911" s="280" t="str">
        <f t="shared" si="150"/>
        <v>2Q21</v>
      </c>
      <c r="G1911" s="281">
        <v>44312</v>
      </c>
      <c r="H1911" s="280">
        <v>5.4367000000000001</v>
      </c>
    </row>
    <row r="1912" spans="2:8">
      <c r="B1912" s="280" t="str">
        <f t="shared" si="147"/>
        <v>2Q</v>
      </c>
      <c r="C1912" s="280">
        <f t="shared" si="151"/>
        <v>4</v>
      </c>
      <c r="D1912" s="280" t="str">
        <f t="shared" si="148"/>
        <v>21</v>
      </c>
      <c r="E1912">
        <f t="shared" si="149"/>
        <v>2021</v>
      </c>
      <c r="F1912" s="280" t="str">
        <f t="shared" si="150"/>
        <v>2Q21</v>
      </c>
      <c r="G1912" s="281">
        <v>44313</v>
      </c>
      <c r="H1912" s="280">
        <v>5.4497</v>
      </c>
    </row>
    <row r="1913" spans="2:8">
      <c r="B1913" s="280" t="str">
        <f t="shared" si="147"/>
        <v>2Q</v>
      </c>
      <c r="C1913" s="280">
        <f t="shared" si="151"/>
        <v>4</v>
      </c>
      <c r="D1913" s="280" t="str">
        <f t="shared" si="148"/>
        <v>21</v>
      </c>
      <c r="E1913">
        <f t="shared" si="149"/>
        <v>2021</v>
      </c>
      <c r="F1913" s="280" t="str">
        <f t="shared" si="150"/>
        <v>2Q21</v>
      </c>
      <c r="G1913" s="281">
        <v>44314</v>
      </c>
      <c r="H1913" s="280">
        <v>5.3432000000000004</v>
      </c>
    </row>
    <row r="1914" spans="2:8">
      <c r="B1914" s="280" t="str">
        <f t="shared" si="147"/>
        <v>2Q</v>
      </c>
      <c r="C1914" s="280">
        <f t="shared" si="151"/>
        <v>4</v>
      </c>
      <c r="D1914" s="280" t="str">
        <f t="shared" si="148"/>
        <v>21</v>
      </c>
      <c r="E1914">
        <f t="shared" si="149"/>
        <v>2021</v>
      </c>
      <c r="F1914" s="280" t="str">
        <f t="shared" si="150"/>
        <v>2Q21</v>
      </c>
      <c r="G1914" s="281">
        <v>44315</v>
      </c>
      <c r="H1914" s="280">
        <v>5.3377999999999997</v>
      </c>
    </row>
    <row r="1915" spans="2:8">
      <c r="B1915" s="280" t="str">
        <f t="shared" si="147"/>
        <v>2Q</v>
      </c>
      <c r="C1915" s="280">
        <f t="shared" si="151"/>
        <v>4</v>
      </c>
      <c r="D1915" s="280" t="str">
        <f t="shared" si="148"/>
        <v>21</v>
      </c>
      <c r="E1915">
        <f t="shared" si="149"/>
        <v>2021</v>
      </c>
      <c r="F1915" s="280" t="str">
        <f t="shared" si="150"/>
        <v>2Q21</v>
      </c>
      <c r="G1915" s="281">
        <v>44316</v>
      </c>
      <c r="H1915" s="280">
        <v>5.4367999999999999</v>
      </c>
    </row>
    <row r="1916" spans="2:8">
      <c r="B1916" s="280" t="str">
        <f t="shared" si="147"/>
        <v>2Q</v>
      </c>
      <c r="C1916" s="280">
        <f t="shared" si="151"/>
        <v>5</v>
      </c>
      <c r="D1916" s="280" t="str">
        <f t="shared" si="148"/>
        <v>21</v>
      </c>
      <c r="E1916">
        <f t="shared" si="149"/>
        <v>2021</v>
      </c>
      <c r="F1916" s="280" t="str">
        <f t="shared" si="150"/>
        <v>2Q21</v>
      </c>
      <c r="G1916" s="281">
        <v>44319</v>
      </c>
      <c r="H1916" s="280">
        <v>5.4436</v>
      </c>
    </row>
    <row r="1917" spans="2:8">
      <c r="B1917" s="280" t="str">
        <f t="shared" si="147"/>
        <v>2Q</v>
      </c>
      <c r="C1917" s="280">
        <f t="shared" si="151"/>
        <v>5</v>
      </c>
      <c r="D1917" s="280" t="str">
        <f t="shared" si="148"/>
        <v>21</v>
      </c>
      <c r="E1917">
        <f t="shared" si="149"/>
        <v>2021</v>
      </c>
      <c r="F1917" s="280" t="str">
        <f t="shared" si="150"/>
        <v>2Q21</v>
      </c>
      <c r="G1917" s="281">
        <v>44320</v>
      </c>
      <c r="H1917" s="280">
        <v>5.4444999999999997</v>
      </c>
    </row>
    <row r="1918" spans="2:8">
      <c r="B1918" s="280" t="str">
        <f t="shared" si="147"/>
        <v>2Q</v>
      </c>
      <c r="C1918" s="280">
        <f t="shared" si="151"/>
        <v>5</v>
      </c>
      <c r="D1918" s="280" t="str">
        <f t="shared" si="148"/>
        <v>21</v>
      </c>
      <c r="E1918">
        <f t="shared" si="149"/>
        <v>2021</v>
      </c>
      <c r="F1918" s="280" t="str">
        <f t="shared" si="150"/>
        <v>2Q21</v>
      </c>
      <c r="G1918" s="281">
        <v>44321</v>
      </c>
      <c r="H1918" s="280">
        <v>5.3548999999999998</v>
      </c>
    </row>
    <row r="1919" spans="2:8">
      <c r="B1919" s="280" t="str">
        <f t="shared" si="147"/>
        <v>2Q</v>
      </c>
      <c r="C1919" s="280">
        <f t="shared" si="151"/>
        <v>5</v>
      </c>
      <c r="D1919" s="280" t="str">
        <f t="shared" si="148"/>
        <v>21</v>
      </c>
      <c r="E1919">
        <f t="shared" si="149"/>
        <v>2021</v>
      </c>
      <c r="F1919" s="280" t="str">
        <f t="shared" si="150"/>
        <v>2Q21</v>
      </c>
      <c r="G1919" s="281">
        <v>44322</v>
      </c>
      <c r="H1919" s="280">
        <v>5.2763</v>
      </c>
    </row>
    <row r="1920" spans="2:8">
      <c r="B1920" s="280" t="str">
        <f t="shared" si="147"/>
        <v>2Q</v>
      </c>
      <c r="C1920" s="280">
        <f t="shared" si="151"/>
        <v>5</v>
      </c>
      <c r="D1920" s="280" t="str">
        <f t="shared" si="148"/>
        <v>21</v>
      </c>
      <c r="E1920">
        <f t="shared" si="149"/>
        <v>2021</v>
      </c>
      <c r="F1920" s="280" t="str">
        <f t="shared" si="150"/>
        <v>2Q21</v>
      </c>
      <c r="G1920" s="281">
        <v>44323</v>
      </c>
      <c r="H1920" s="280">
        <v>5.2382999999999997</v>
      </c>
    </row>
    <row r="1921" spans="2:8">
      <c r="B1921" s="280" t="str">
        <f t="shared" si="147"/>
        <v>2Q</v>
      </c>
      <c r="C1921" s="280">
        <f t="shared" si="151"/>
        <v>5</v>
      </c>
      <c r="D1921" s="280" t="str">
        <f t="shared" si="148"/>
        <v>21</v>
      </c>
      <c r="E1921">
        <f t="shared" si="149"/>
        <v>2021</v>
      </c>
      <c r="F1921" s="280" t="str">
        <f t="shared" si="150"/>
        <v>2Q21</v>
      </c>
      <c r="G1921" s="281">
        <v>44326</v>
      </c>
      <c r="H1921" s="280">
        <v>5.2282999999999999</v>
      </c>
    </row>
    <row r="1922" spans="2:8">
      <c r="B1922" s="280" t="str">
        <f t="shared" si="147"/>
        <v>2Q</v>
      </c>
      <c r="C1922" s="280">
        <f t="shared" si="151"/>
        <v>5</v>
      </c>
      <c r="D1922" s="280" t="str">
        <f t="shared" si="148"/>
        <v>21</v>
      </c>
      <c r="E1922">
        <f t="shared" si="149"/>
        <v>2021</v>
      </c>
      <c r="F1922" s="280" t="str">
        <f t="shared" si="150"/>
        <v>2Q21</v>
      </c>
      <c r="G1922" s="281">
        <v>44327</v>
      </c>
      <c r="H1922" s="280">
        <v>5.2217000000000002</v>
      </c>
    </row>
    <row r="1923" spans="2:8">
      <c r="B1923" s="280" t="str">
        <f t="shared" ref="B1923:B1986" si="152">VLOOKUP(C1923,$N$3:$O$14,2,0)</f>
        <v>2Q</v>
      </c>
      <c r="C1923" s="280">
        <f t="shared" si="151"/>
        <v>5</v>
      </c>
      <c r="D1923" s="280" t="str">
        <f t="shared" ref="D1923:D1986" si="153">RIGHT(E1923,2)</f>
        <v>21</v>
      </c>
      <c r="E1923">
        <f t="shared" ref="E1923:E1986" si="154">YEAR(G1923)</f>
        <v>2021</v>
      </c>
      <c r="F1923" s="280" t="str">
        <f t="shared" ref="F1923:F1986" si="155">+B1923&amp;D1923</f>
        <v>2Q21</v>
      </c>
      <c r="G1923" s="281">
        <v>44328</v>
      </c>
      <c r="H1923" s="280">
        <v>5.3070000000000004</v>
      </c>
    </row>
    <row r="1924" spans="2:8">
      <c r="B1924" s="280" t="str">
        <f t="shared" si="152"/>
        <v>2Q</v>
      </c>
      <c r="C1924" s="280">
        <f t="shared" ref="C1924:C1987" si="156">MONTH(G1924)</f>
        <v>5</v>
      </c>
      <c r="D1924" s="280" t="str">
        <f t="shared" si="153"/>
        <v>21</v>
      </c>
      <c r="E1924">
        <f t="shared" si="154"/>
        <v>2021</v>
      </c>
      <c r="F1924" s="280" t="str">
        <f t="shared" si="155"/>
        <v>2Q21</v>
      </c>
      <c r="G1924" s="281">
        <v>44329</v>
      </c>
      <c r="H1924" s="280">
        <v>5.31</v>
      </c>
    </row>
    <row r="1925" spans="2:8">
      <c r="B1925" s="280" t="str">
        <f t="shared" si="152"/>
        <v>2Q</v>
      </c>
      <c r="C1925" s="280">
        <f t="shared" si="156"/>
        <v>5</v>
      </c>
      <c r="D1925" s="280" t="str">
        <f t="shared" si="153"/>
        <v>21</v>
      </c>
      <c r="E1925">
        <f t="shared" si="154"/>
        <v>2021</v>
      </c>
      <c r="F1925" s="280" t="str">
        <f t="shared" si="155"/>
        <v>2Q21</v>
      </c>
      <c r="G1925" s="281">
        <v>44330</v>
      </c>
      <c r="H1925" s="280">
        <v>5.2732000000000001</v>
      </c>
    </row>
    <row r="1926" spans="2:8">
      <c r="B1926" s="280" t="str">
        <f t="shared" si="152"/>
        <v>2Q</v>
      </c>
      <c r="C1926" s="280">
        <f t="shared" si="156"/>
        <v>5</v>
      </c>
      <c r="D1926" s="280" t="str">
        <f t="shared" si="153"/>
        <v>21</v>
      </c>
      <c r="E1926">
        <f t="shared" si="154"/>
        <v>2021</v>
      </c>
      <c r="F1926" s="280" t="str">
        <f t="shared" si="155"/>
        <v>2Q21</v>
      </c>
      <c r="G1926" s="281">
        <v>44333</v>
      </c>
      <c r="H1926" s="280">
        <v>5.2731000000000003</v>
      </c>
    </row>
    <row r="1927" spans="2:8">
      <c r="B1927" s="280" t="str">
        <f t="shared" si="152"/>
        <v>2Q</v>
      </c>
      <c r="C1927" s="280">
        <f t="shared" si="156"/>
        <v>5</v>
      </c>
      <c r="D1927" s="280" t="str">
        <f t="shared" si="153"/>
        <v>21</v>
      </c>
      <c r="E1927">
        <f t="shared" si="154"/>
        <v>2021</v>
      </c>
      <c r="F1927" s="280" t="str">
        <f t="shared" si="155"/>
        <v>2Q21</v>
      </c>
      <c r="G1927" s="281">
        <v>44334</v>
      </c>
      <c r="H1927" s="280">
        <v>5.2607999999999997</v>
      </c>
    </row>
    <row r="1928" spans="2:8">
      <c r="B1928" s="280" t="str">
        <f t="shared" si="152"/>
        <v>2Q</v>
      </c>
      <c r="C1928" s="280">
        <f t="shared" si="156"/>
        <v>5</v>
      </c>
      <c r="D1928" s="280" t="str">
        <f t="shared" si="153"/>
        <v>21</v>
      </c>
      <c r="E1928">
        <f t="shared" si="154"/>
        <v>2021</v>
      </c>
      <c r="F1928" s="280" t="str">
        <f t="shared" si="155"/>
        <v>2Q21</v>
      </c>
      <c r="G1928" s="281">
        <v>44335</v>
      </c>
      <c r="H1928" s="280">
        <v>5.3103999999999996</v>
      </c>
    </row>
    <row r="1929" spans="2:8">
      <c r="B1929" s="280" t="str">
        <f t="shared" si="152"/>
        <v>2Q</v>
      </c>
      <c r="C1929" s="280">
        <f t="shared" si="156"/>
        <v>5</v>
      </c>
      <c r="D1929" s="280" t="str">
        <f t="shared" si="153"/>
        <v>21</v>
      </c>
      <c r="E1929">
        <f t="shared" si="154"/>
        <v>2021</v>
      </c>
      <c r="F1929" s="280" t="str">
        <f t="shared" si="155"/>
        <v>2Q21</v>
      </c>
      <c r="G1929" s="281">
        <v>44336</v>
      </c>
      <c r="H1929" s="280">
        <v>5.2838000000000003</v>
      </c>
    </row>
    <row r="1930" spans="2:8">
      <c r="B1930" s="280" t="str">
        <f t="shared" si="152"/>
        <v>2Q</v>
      </c>
      <c r="C1930" s="280">
        <f t="shared" si="156"/>
        <v>5</v>
      </c>
      <c r="D1930" s="280" t="str">
        <f t="shared" si="153"/>
        <v>21</v>
      </c>
      <c r="E1930">
        <f t="shared" si="154"/>
        <v>2021</v>
      </c>
      <c r="F1930" s="280" t="str">
        <f t="shared" si="155"/>
        <v>2Q21</v>
      </c>
      <c r="G1930" s="281">
        <v>44337</v>
      </c>
      <c r="H1930" s="280">
        <v>5.3632999999999997</v>
      </c>
    </row>
    <row r="1931" spans="2:8">
      <c r="B1931" s="280" t="str">
        <f t="shared" si="152"/>
        <v>2Q</v>
      </c>
      <c r="C1931" s="280">
        <f t="shared" si="156"/>
        <v>5</v>
      </c>
      <c r="D1931" s="280" t="str">
        <f t="shared" si="153"/>
        <v>21</v>
      </c>
      <c r="E1931">
        <f t="shared" si="154"/>
        <v>2021</v>
      </c>
      <c r="F1931" s="280" t="str">
        <f t="shared" si="155"/>
        <v>2Q21</v>
      </c>
      <c r="G1931" s="281">
        <v>44340</v>
      </c>
      <c r="H1931" s="280">
        <v>5.3183999999999996</v>
      </c>
    </row>
    <row r="1932" spans="2:8">
      <c r="B1932" s="280" t="str">
        <f t="shared" si="152"/>
        <v>2Q</v>
      </c>
      <c r="C1932" s="280">
        <f t="shared" si="156"/>
        <v>5</v>
      </c>
      <c r="D1932" s="280" t="str">
        <f t="shared" si="153"/>
        <v>21</v>
      </c>
      <c r="E1932">
        <f t="shared" si="154"/>
        <v>2021</v>
      </c>
      <c r="F1932" s="280" t="str">
        <f t="shared" si="155"/>
        <v>2Q21</v>
      </c>
      <c r="G1932" s="281">
        <v>44341</v>
      </c>
      <c r="H1932" s="280">
        <v>5.3320999999999996</v>
      </c>
    </row>
    <row r="1933" spans="2:8">
      <c r="B1933" s="280" t="str">
        <f t="shared" si="152"/>
        <v>2Q</v>
      </c>
      <c r="C1933" s="280">
        <f t="shared" si="156"/>
        <v>5</v>
      </c>
      <c r="D1933" s="280" t="str">
        <f t="shared" si="153"/>
        <v>21</v>
      </c>
      <c r="E1933">
        <f t="shared" si="154"/>
        <v>2021</v>
      </c>
      <c r="F1933" s="280" t="str">
        <f t="shared" si="155"/>
        <v>2Q21</v>
      </c>
      <c r="G1933" s="281">
        <v>44342</v>
      </c>
      <c r="H1933" s="280">
        <v>5.3124000000000002</v>
      </c>
    </row>
    <row r="1934" spans="2:8">
      <c r="B1934" s="280" t="str">
        <f t="shared" si="152"/>
        <v>2Q</v>
      </c>
      <c r="C1934" s="280">
        <f t="shared" si="156"/>
        <v>5</v>
      </c>
      <c r="D1934" s="280" t="str">
        <f t="shared" si="153"/>
        <v>21</v>
      </c>
      <c r="E1934">
        <f t="shared" si="154"/>
        <v>2021</v>
      </c>
      <c r="F1934" s="280" t="str">
        <f t="shared" si="155"/>
        <v>2Q21</v>
      </c>
      <c r="G1934" s="281">
        <v>44343</v>
      </c>
      <c r="H1934" s="280">
        <v>5.2397999999999998</v>
      </c>
    </row>
    <row r="1935" spans="2:8">
      <c r="B1935" s="280" t="str">
        <f t="shared" si="152"/>
        <v>2Q</v>
      </c>
      <c r="C1935" s="280">
        <f t="shared" si="156"/>
        <v>5</v>
      </c>
      <c r="D1935" s="280" t="str">
        <f t="shared" si="153"/>
        <v>21</v>
      </c>
      <c r="E1935">
        <f t="shared" si="154"/>
        <v>2021</v>
      </c>
      <c r="F1935" s="280" t="str">
        <f t="shared" si="155"/>
        <v>2Q21</v>
      </c>
      <c r="G1935" s="281">
        <v>44344</v>
      </c>
      <c r="H1935" s="280">
        <v>5.2252000000000001</v>
      </c>
    </row>
    <row r="1936" spans="2:8">
      <c r="B1936" s="280" t="str">
        <f t="shared" si="152"/>
        <v>2Q</v>
      </c>
      <c r="C1936" s="280">
        <f t="shared" si="156"/>
        <v>5</v>
      </c>
      <c r="D1936" s="280" t="str">
        <f t="shared" si="153"/>
        <v>21</v>
      </c>
      <c r="E1936">
        <f t="shared" si="154"/>
        <v>2021</v>
      </c>
      <c r="F1936" s="280" t="str">
        <f t="shared" si="155"/>
        <v>2Q21</v>
      </c>
      <c r="G1936" s="281">
        <v>44347</v>
      </c>
      <c r="H1936" s="280">
        <v>5.2183000000000002</v>
      </c>
    </row>
    <row r="1937" spans="2:8">
      <c r="B1937" s="280" t="str">
        <f t="shared" si="152"/>
        <v>2Q</v>
      </c>
      <c r="C1937" s="280">
        <f t="shared" si="156"/>
        <v>6</v>
      </c>
      <c r="D1937" s="280" t="str">
        <f t="shared" si="153"/>
        <v>21</v>
      </c>
      <c r="E1937">
        <f t="shared" si="154"/>
        <v>2021</v>
      </c>
      <c r="F1937" s="280" t="str">
        <f t="shared" si="155"/>
        <v>2Q21</v>
      </c>
      <c r="G1937" s="281">
        <v>44348</v>
      </c>
      <c r="H1937" s="280">
        <v>5.1515000000000004</v>
      </c>
    </row>
    <row r="1938" spans="2:8">
      <c r="B1938" s="280" t="str">
        <f t="shared" si="152"/>
        <v>2Q</v>
      </c>
      <c r="C1938" s="280">
        <f t="shared" si="156"/>
        <v>6</v>
      </c>
      <c r="D1938" s="280" t="str">
        <f t="shared" si="153"/>
        <v>21</v>
      </c>
      <c r="E1938">
        <f t="shared" si="154"/>
        <v>2021</v>
      </c>
      <c r="F1938" s="280" t="str">
        <f t="shared" si="155"/>
        <v>2Q21</v>
      </c>
      <c r="G1938" s="281">
        <v>44349</v>
      </c>
      <c r="H1938" s="280">
        <v>5.0759999999999996</v>
      </c>
    </row>
    <row r="1939" spans="2:8">
      <c r="B1939" s="280" t="str">
        <f t="shared" si="152"/>
        <v>2Q</v>
      </c>
      <c r="C1939" s="280">
        <f t="shared" si="156"/>
        <v>6</v>
      </c>
      <c r="D1939" s="280" t="str">
        <f t="shared" si="153"/>
        <v>21</v>
      </c>
      <c r="E1939">
        <f t="shared" si="154"/>
        <v>2021</v>
      </c>
      <c r="F1939" s="280" t="str">
        <f t="shared" si="155"/>
        <v>2Q21</v>
      </c>
      <c r="G1939" s="281">
        <v>44350</v>
      </c>
      <c r="H1939" s="280">
        <v>5.0780000000000003</v>
      </c>
    </row>
    <row r="1940" spans="2:8">
      <c r="B1940" s="280" t="str">
        <f t="shared" si="152"/>
        <v>2Q</v>
      </c>
      <c r="C1940" s="280">
        <f t="shared" si="156"/>
        <v>6</v>
      </c>
      <c r="D1940" s="280" t="str">
        <f t="shared" si="153"/>
        <v>21</v>
      </c>
      <c r="E1940">
        <f t="shared" si="154"/>
        <v>2021</v>
      </c>
      <c r="F1940" s="280" t="str">
        <f t="shared" si="155"/>
        <v>2Q21</v>
      </c>
      <c r="G1940" s="281">
        <v>44351</v>
      </c>
      <c r="H1940" s="280">
        <v>5.0503</v>
      </c>
    </row>
    <row r="1941" spans="2:8">
      <c r="B1941" s="280" t="str">
        <f t="shared" si="152"/>
        <v>2Q</v>
      </c>
      <c r="C1941" s="280">
        <f t="shared" si="156"/>
        <v>6</v>
      </c>
      <c r="D1941" s="280" t="str">
        <f t="shared" si="153"/>
        <v>21</v>
      </c>
      <c r="E1941">
        <f t="shared" si="154"/>
        <v>2021</v>
      </c>
      <c r="F1941" s="280" t="str">
        <f t="shared" si="155"/>
        <v>2Q21</v>
      </c>
      <c r="G1941" s="281">
        <v>44354</v>
      </c>
      <c r="H1941" s="280">
        <v>5.0461</v>
      </c>
    </row>
    <row r="1942" spans="2:8">
      <c r="B1942" s="280" t="str">
        <f t="shared" si="152"/>
        <v>2Q</v>
      </c>
      <c r="C1942" s="280">
        <f t="shared" si="156"/>
        <v>6</v>
      </c>
      <c r="D1942" s="280" t="str">
        <f t="shared" si="153"/>
        <v>21</v>
      </c>
      <c r="E1942">
        <f t="shared" si="154"/>
        <v>2021</v>
      </c>
      <c r="F1942" s="280" t="str">
        <f t="shared" si="155"/>
        <v>2Q21</v>
      </c>
      <c r="G1942" s="281">
        <v>44355</v>
      </c>
      <c r="H1942" s="280">
        <v>5.0343</v>
      </c>
    </row>
    <row r="1943" spans="2:8">
      <c r="B1943" s="280" t="str">
        <f t="shared" si="152"/>
        <v>2Q</v>
      </c>
      <c r="C1943" s="280">
        <f t="shared" si="156"/>
        <v>6</v>
      </c>
      <c r="D1943" s="280" t="str">
        <f t="shared" si="153"/>
        <v>21</v>
      </c>
      <c r="E1943">
        <f t="shared" si="154"/>
        <v>2021</v>
      </c>
      <c r="F1943" s="280" t="str">
        <f t="shared" si="155"/>
        <v>2Q21</v>
      </c>
      <c r="G1943" s="281">
        <v>44356</v>
      </c>
      <c r="H1943" s="280">
        <v>5.0632999999999999</v>
      </c>
    </row>
    <row r="1944" spans="2:8">
      <c r="B1944" s="280" t="str">
        <f t="shared" si="152"/>
        <v>2Q</v>
      </c>
      <c r="C1944" s="280">
        <f t="shared" si="156"/>
        <v>6</v>
      </c>
      <c r="D1944" s="280" t="str">
        <f t="shared" si="153"/>
        <v>21</v>
      </c>
      <c r="E1944">
        <f t="shared" si="154"/>
        <v>2021</v>
      </c>
      <c r="F1944" s="280" t="str">
        <f t="shared" si="155"/>
        <v>2Q21</v>
      </c>
      <c r="G1944" s="281">
        <v>44357</v>
      </c>
      <c r="H1944" s="280">
        <v>5.056</v>
      </c>
    </row>
    <row r="1945" spans="2:8">
      <c r="B1945" s="280" t="str">
        <f t="shared" si="152"/>
        <v>2Q</v>
      </c>
      <c r="C1945" s="280">
        <f t="shared" si="156"/>
        <v>6</v>
      </c>
      <c r="D1945" s="280" t="str">
        <f t="shared" si="153"/>
        <v>21</v>
      </c>
      <c r="E1945">
        <f t="shared" si="154"/>
        <v>2021</v>
      </c>
      <c r="F1945" s="280" t="str">
        <f t="shared" si="155"/>
        <v>2Q21</v>
      </c>
      <c r="G1945" s="281">
        <v>44358</v>
      </c>
      <c r="H1945" s="280">
        <v>5.1181999999999999</v>
      </c>
    </row>
    <row r="1946" spans="2:8">
      <c r="B1946" s="280" t="str">
        <f t="shared" si="152"/>
        <v>2Q</v>
      </c>
      <c r="C1946" s="280">
        <f t="shared" si="156"/>
        <v>6</v>
      </c>
      <c r="D1946" s="280" t="str">
        <f t="shared" si="153"/>
        <v>21</v>
      </c>
      <c r="E1946">
        <f t="shared" si="154"/>
        <v>2021</v>
      </c>
      <c r="F1946" s="280" t="str">
        <f t="shared" si="155"/>
        <v>2Q21</v>
      </c>
      <c r="G1946" s="281">
        <v>44361</v>
      </c>
      <c r="H1946" s="280">
        <v>5.0617000000000001</v>
      </c>
    </row>
    <row r="1947" spans="2:8">
      <c r="B1947" s="280" t="str">
        <f t="shared" si="152"/>
        <v>2Q</v>
      </c>
      <c r="C1947" s="280">
        <f t="shared" si="156"/>
        <v>6</v>
      </c>
      <c r="D1947" s="280" t="str">
        <f t="shared" si="153"/>
        <v>21</v>
      </c>
      <c r="E1947">
        <f t="shared" si="154"/>
        <v>2021</v>
      </c>
      <c r="F1947" s="280" t="str">
        <f t="shared" si="155"/>
        <v>2Q21</v>
      </c>
      <c r="G1947" s="281">
        <v>44362</v>
      </c>
      <c r="H1947" s="280">
        <v>5.0453000000000001</v>
      </c>
    </row>
    <row r="1948" spans="2:8">
      <c r="B1948" s="280" t="str">
        <f t="shared" si="152"/>
        <v>2Q</v>
      </c>
      <c r="C1948" s="280">
        <f t="shared" si="156"/>
        <v>6</v>
      </c>
      <c r="D1948" s="280" t="str">
        <f t="shared" si="153"/>
        <v>21</v>
      </c>
      <c r="E1948">
        <f t="shared" si="154"/>
        <v>2021</v>
      </c>
      <c r="F1948" s="280" t="str">
        <f t="shared" si="155"/>
        <v>2Q21</v>
      </c>
      <c r="G1948" s="281">
        <v>44363</v>
      </c>
      <c r="H1948" s="280">
        <v>5.0556000000000001</v>
      </c>
    </row>
    <row r="1949" spans="2:8">
      <c r="B1949" s="280" t="str">
        <f t="shared" si="152"/>
        <v>2Q</v>
      </c>
      <c r="C1949" s="280">
        <f t="shared" si="156"/>
        <v>6</v>
      </c>
      <c r="D1949" s="280" t="str">
        <f t="shared" si="153"/>
        <v>21</v>
      </c>
      <c r="E1949">
        <f t="shared" si="154"/>
        <v>2021</v>
      </c>
      <c r="F1949" s="280" t="str">
        <f t="shared" si="155"/>
        <v>2Q21</v>
      </c>
      <c r="G1949" s="281">
        <v>44364</v>
      </c>
      <c r="H1949" s="280">
        <v>5.0068000000000001</v>
      </c>
    </row>
    <row r="1950" spans="2:8">
      <c r="B1950" s="280" t="str">
        <f t="shared" si="152"/>
        <v>2Q</v>
      </c>
      <c r="C1950" s="280">
        <f t="shared" si="156"/>
        <v>6</v>
      </c>
      <c r="D1950" s="280" t="str">
        <f t="shared" si="153"/>
        <v>21</v>
      </c>
      <c r="E1950">
        <f t="shared" si="154"/>
        <v>2021</v>
      </c>
      <c r="F1950" s="280" t="str">
        <f t="shared" si="155"/>
        <v>2Q21</v>
      </c>
      <c r="G1950" s="281">
        <v>44365</v>
      </c>
      <c r="H1950" s="280">
        <v>5.0907</v>
      </c>
    </row>
    <row r="1951" spans="2:8">
      <c r="B1951" s="280" t="str">
        <f t="shared" si="152"/>
        <v>2Q</v>
      </c>
      <c r="C1951" s="280">
        <f t="shared" si="156"/>
        <v>6</v>
      </c>
      <c r="D1951" s="280" t="str">
        <f t="shared" si="153"/>
        <v>21</v>
      </c>
      <c r="E1951">
        <f t="shared" si="154"/>
        <v>2021</v>
      </c>
      <c r="F1951" s="280" t="str">
        <f t="shared" si="155"/>
        <v>2Q21</v>
      </c>
      <c r="G1951" s="281">
        <v>44368</v>
      </c>
      <c r="H1951" s="280">
        <v>5.0145</v>
      </c>
    </row>
    <row r="1952" spans="2:8">
      <c r="B1952" s="280" t="str">
        <f t="shared" si="152"/>
        <v>2Q</v>
      </c>
      <c r="C1952" s="280">
        <f t="shared" si="156"/>
        <v>6</v>
      </c>
      <c r="D1952" s="280" t="str">
        <f t="shared" si="153"/>
        <v>21</v>
      </c>
      <c r="E1952">
        <f t="shared" si="154"/>
        <v>2021</v>
      </c>
      <c r="F1952" s="280" t="str">
        <f t="shared" si="155"/>
        <v>2Q21</v>
      </c>
      <c r="G1952" s="281">
        <v>44369</v>
      </c>
      <c r="H1952" s="280">
        <v>4.9588999999999999</v>
      </c>
    </row>
    <row r="1953" spans="2:8">
      <c r="B1953" s="280" t="str">
        <f t="shared" si="152"/>
        <v>2Q</v>
      </c>
      <c r="C1953" s="280">
        <f t="shared" si="156"/>
        <v>6</v>
      </c>
      <c r="D1953" s="280" t="str">
        <f t="shared" si="153"/>
        <v>21</v>
      </c>
      <c r="E1953">
        <f t="shared" si="154"/>
        <v>2021</v>
      </c>
      <c r="F1953" s="280" t="str">
        <f t="shared" si="155"/>
        <v>2Q21</v>
      </c>
      <c r="G1953" s="281">
        <v>44370</v>
      </c>
      <c r="H1953" s="280">
        <v>4.9675000000000002</v>
      </c>
    </row>
    <row r="1954" spans="2:8">
      <c r="B1954" s="280" t="str">
        <f t="shared" si="152"/>
        <v>2Q</v>
      </c>
      <c r="C1954" s="280">
        <f t="shared" si="156"/>
        <v>6</v>
      </c>
      <c r="D1954" s="280" t="str">
        <f t="shared" si="153"/>
        <v>21</v>
      </c>
      <c r="E1954">
        <f t="shared" si="154"/>
        <v>2021</v>
      </c>
      <c r="F1954" s="280" t="str">
        <f t="shared" si="155"/>
        <v>2Q21</v>
      </c>
      <c r="G1954" s="281">
        <v>44371</v>
      </c>
      <c r="H1954" s="280">
        <v>4.9146999999999998</v>
      </c>
    </row>
    <row r="1955" spans="2:8">
      <c r="B1955" s="280" t="str">
        <f t="shared" si="152"/>
        <v>2Q</v>
      </c>
      <c r="C1955" s="280">
        <f t="shared" si="156"/>
        <v>6</v>
      </c>
      <c r="D1955" s="280" t="str">
        <f t="shared" si="153"/>
        <v>21</v>
      </c>
      <c r="E1955">
        <f t="shared" si="154"/>
        <v>2021</v>
      </c>
      <c r="F1955" s="280" t="str">
        <f t="shared" si="155"/>
        <v>2Q21</v>
      </c>
      <c r="G1955" s="281">
        <v>44372</v>
      </c>
      <c r="H1955" s="280">
        <v>4.9348999999999998</v>
      </c>
    </row>
    <row r="1956" spans="2:8">
      <c r="B1956" s="280" t="str">
        <f t="shared" si="152"/>
        <v>2Q</v>
      </c>
      <c r="C1956" s="280">
        <f t="shared" si="156"/>
        <v>6</v>
      </c>
      <c r="D1956" s="280" t="str">
        <f t="shared" si="153"/>
        <v>21</v>
      </c>
      <c r="E1956">
        <f t="shared" si="154"/>
        <v>2021</v>
      </c>
      <c r="F1956" s="280" t="str">
        <f t="shared" si="155"/>
        <v>2Q21</v>
      </c>
      <c r="G1956" s="281">
        <v>44375</v>
      </c>
      <c r="H1956" s="280">
        <v>4.9260999999999999</v>
      </c>
    </row>
    <row r="1957" spans="2:8">
      <c r="B1957" s="280" t="str">
        <f t="shared" si="152"/>
        <v>2Q</v>
      </c>
      <c r="C1957" s="280">
        <f t="shared" si="156"/>
        <v>6</v>
      </c>
      <c r="D1957" s="280" t="str">
        <f t="shared" si="153"/>
        <v>21</v>
      </c>
      <c r="E1957">
        <f t="shared" si="154"/>
        <v>2021</v>
      </c>
      <c r="F1957" s="280" t="str">
        <f t="shared" si="155"/>
        <v>2Q21</v>
      </c>
      <c r="G1957" s="281">
        <v>44376</v>
      </c>
      <c r="H1957" s="280">
        <v>4.9566999999999997</v>
      </c>
    </row>
    <row r="1958" spans="2:8">
      <c r="B1958" s="280" t="str">
        <f t="shared" si="152"/>
        <v>2Q</v>
      </c>
      <c r="C1958" s="280">
        <f t="shared" si="156"/>
        <v>6</v>
      </c>
      <c r="D1958" s="280" t="str">
        <f t="shared" si="153"/>
        <v>21</v>
      </c>
      <c r="E1958">
        <f t="shared" si="154"/>
        <v>2021</v>
      </c>
      <c r="F1958" s="280" t="str">
        <f t="shared" si="155"/>
        <v>2Q21</v>
      </c>
      <c r="G1958" s="281">
        <v>44377</v>
      </c>
      <c r="H1958" s="280">
        <v>4.9695999999999998</v>
      </c>
    </row>
    <row r="1959" spans="2:8">
      <c r="B1959" s="280" t="str">
        <f t="shared" si="152"/>
        <v>3Q</v>
      </c>
      <c r="C1959" s="280">
        <f t="shared" si="156"/>
        <v>7</v>
      </c>
      <c r="D1959" s="280" t="str">
        <f t="shared" si="153"/>
        <v>21</v>
      </c>
      <c r="E1959">
        <f t="shared" si="154"/>
        <v>2021</v>
      </c>
      <c r="F1959" s="280" t="str">
        <f t="shared" si="155"/>
        <v>3Q21</v>
      </c>
      <c r="G1959" s="281">
        <v>44378</v>
      </c>
      <c r="H1959" s="280">
        <v>5.0484</v>
      </c>
    </row>
    <row r="1960" spans="2:8">
      <c r="B1960" s="280" t="str">
        <f t="shared" si="152"/>
        <v>3Q</v>
      </c>
      <c r="C1960" s="280">
        <f t="shared" si="156"/>
        <v>7</v>
      </c>
      <c r="D1960" s="280" t="str">
        <f t="shared" si="153"/>
        <v>21</v>
      </c>
      <c r="E1960">
        <f t="shared" si="154"/>
        <v>2021</v>
      </c>
      <c r="F1960" s="280" t="str">
        <f t="shared" si="155"/>
        <v>3Q21</v>
      </c>
      <c r="G1960" s="281">
        <v>44379</v>
      </c>
      <c r="H1960" s="280">
        <v>5.0589000000000004</v>
      </c>
    </row>
    <row r="1961" spans="2:8">
      <c r="B1961" s="280" t="str">
        <f t="shared" si="152"/>
        <v>3Q</v>
      </c>
      <c r="C1961" s="280">
        <f t="shared" si="156"/>
        <v>7</v>
      </c>
      <c r="D1961" s="280" t="str">
        <f t="shared" si="153"/>
        <v>21</v>
      </c>
      <c r="E1961">
        <f t="shared" si="154"/>
        <v>2021</v>
      </c>
      <c r="F1961" s="280" t="str">
        <f t="shared" si="155"/>
        <v>3Q21</v>
      </c>
      <c r="G1961" s="281">
        <v>44382</v>
      </c>
      <c r="H1961" s="280">
        <v>5.0914000000000001</v>
      </c>
    </row>
    <row r="1962" spans="2:8">
      <c r="B1962" s="280" t="str">
        <f t="shared" si="152"/>
        <v>3Q</v>
      </c>
      <c r="C1962" s="280">
        <f t="shared" si="156"/>
        <v>7</v>
      </c>
      <c r="D1962" s="280" t="str">
        <f t="shared" si="153"/>
        <v>21</v>
      </c>
      <c r="E1962">
        <f t="shared" si="154"/>
        <v>2021</v>
      </c>
      <c r="F1962" s="280" t="str">
        <f t="shared" si="155"/>
        <v>3Q21</v>
      </c>
      <c r="G1962" s="281">
        <v>44383</v>
      </c>
      <c r="H1962" s="280">
        <v>5.1973000000000003</v>
      </c>
    </row>
    <row r="1963" spans="2:8">
      <c r="B1963" s="280" t="str">
        <f t="shared" si="152"/>
        <v>3Q</v>
      </c>
      <c r="C1963" s="280">
        <f t="shared" si="156"/>
        <v>7</v>
      </c>
      <c r="D1963" s="280" t="str">
        <f t="shared" si="153"/>
        <v>21</v>
      </c>
      <c r="E1963">
        <f t="shared" si="154"/>
        <v>2021</v>
      </c>
      <c r="F1963" s="280" t="str">
        <f t="shared" si="155"/>
        <v>3Q21</v>
      </c>
      <c r="G1963" s="281">
        <v>44384</v>
      </c>
      <c r="H1963" s="280">
        <v>5.2324999999999999</v>
      </c>
    </row>
    <row r="1964" spans="2:8">
      <c r="B1964" s="280" t="str">
        <f t="shared" si="152"/>
        <v>3Q</v>
      </c>
      <c r="C1964" s="280">
        <f t="shared" si="156"/>
        <v>7</v>
      </c>
      <c r="D1964" s="280" t="str">
        <f t="shared" si="153"/>
        <v>21</v>
      </c>
      <c r="E1964">
        <f t="shared" si="154"/>
        <v>2021</v>
      </c>
      <c r="F1964" s="280" t="str">
        <f t="shared" si="155"/>
        <v>3Q21</v>
      </c>
      <c r="G1964" s="281">
        <v>44385</v>
      </c>
      <c r="H1964" s="280">
        <v>5.2596999999999996</v>
      </c>
    </row>
    <row r="1965" spans="2:8">
      <c r="B1965" s="280" t="str">
        <f t="shared" si="152"/>
        <v>3Q</v>
      </c>
      <c r="C1965" s="280">
        <f t="shared" si="156"/>
        <v>7</v>
      </c>
      <c r="D1965" s="280" t="str">
        <f t="shared" si="153"/>
        <v>21</v>
      </c>
      <c r="E1965">
        <f t="shared" si="154"/>
        <v>2021</v>
      </c>
      <c r="F1965" s="280" t="str">
        <f t="shared" si="155"/>
        <v>3Q21</v>
      </c>
      <c r="G1965" s="281">
        <v>44386</v>
      </c>
      <c r="H1965" s="280">
        <v>5.2596999999999996</v>
      </c>
    </row>
    <row r="1966" spans="2:8">
      <c r="B1966" s="280" t="str">
        <f t="shared" si="152"/>
        <v>3Q</v>
      </c>
      <c r="C1966" s="280">
        <f t="shared" si="156"/>
        <v>7</v>
      </c>
      <c r="D1966" s="280" t="str">
        <f t="shared" si="153"/>
        <v>21</v>
      </c>
      <c r="E1966">
        <f t="shared" si="154"/>
        <v>2021</v>
      </c>
      <c r="F1966" s="280" t="str">
        <f t="shared" si="155"/>
        <v>3Q21</v>
      </c>
      <c r="G1966" s="281">
        <v>44389</v>
      </c>
      <c r="H1966" s="280">
        <v>5.1738999999999997</v>
      </c>
    </row>
    <row r="1967" spans="2:8">
      <c r="B1967" s="280" t="str">
        <f t="shared" si="152"/>
        <v>3Q</v>
      </c>
      <c r="C1967" s="280">
        <f t="shared" si="156"/>
        <v>7</v>
      </c>
      <c r="D1967" s="280" t="str">
        <f t="shared" si="153"/>
        <v>21</v>
      </c>
      <c r="E1967">
        <f t="shared" si="154"/>
        <v>2021</v>
      </c>
      <c r="F1967" s="280" t="str">
        <f t="shared" si="155"/>
        <v>3Q21</v>
      </c>
      <c r="G1967" s="281">
        <v>44390</v>
      </c>
      <c r="H1967" s="280">
        <v>5.1630000000000003</v>
      </c>
    </row>
    <row r="1968" spans="2:8">
      <c r="B1968" s="280" t="str">
        <f t="shared" si="152"/>
        <v>3Q</v>
      </c>
      <c r="C1968" s="280">
        <f t="shared" si="156"/>
        <v>7</v>
      </c>
      <c r="D1968" s="280" t="str">
        <f t="shared" si="153"/>
        <v>21</v>
      </c>
      <c r="E1968">
        <f t="shared" si="154"/>
        <v>2021</v>
      </c>
      <c r="F1968" s="280" t="str">
        <f t="shared" si="155"/>
        <v>3Q21</v>
      </c>
      <c r="G1968" s="281">
        <v>44391</v>
      </c>
      <c r="H1968" s="280">
        <v>5.0716000000000001</v>
      </c>
    </row>
    <row r="1969" spans="2:8">
      <c r="B1969" s="280" t="str">
        <f t="shared" si="152"/>
        <v>3Q</v>
      </c>
      <c r="C1969" s="280">
        <f t="shared" si="156"/>
        <v>7</v>
      </c>
      <c r="D1969" s="280" t="str">
        <f t="shared" si="153"/>
        <v>21</v>
      </c>
      <c r="E1969">
        <f t="shared" si="154"/>
        <v>2021</v>
      </c>
      <c r="F1969" s="280" t="str">
        <f t="shared" si="155"/>
        <v>3Q21</v>
      </c>
      <c r="G1969" s="281">
        <v>44392</v>
      </c>
      <c r="H1969" s="280">
        <v>5.1117999999999997</v>
      </c>
    </row>
    <row r="1970" spans="2:8">
      <c r="B1970" s="280" t="str">
        <f t="shared" si="152"/>
        <v>3Q</v>
      </c>
      <c r="C1970" s="280">
        <f t="shared" si="156"/>
        <v>7</v>
      </c>
      <c r="D1970" s="280" t="str">
        <f t="shared" si="153"/>
        <v>21</v>
      </c>
      <c r="E1970">
        <f t="shared" si="154"/>
        <v>2021</v>
      </c>
      <c r="F1970" s="280" t="str">
        <f t="shared" si="155"/>
        <v>3Q21</v>
      </c>
      <c r="G1970" s="281">
        <v>44393</v>
      </c>
      <c r="H1970" s="280">
        <v>5.1154999999999999</v>
      </c>
    </row>
    <row r="1971" spans="2:8">
      <c r="B1971" s="280" t="str">
        <f t="shared" si="152"/>
        <v>3Q</v>
      </c>
      <c r="C1971" s="280">
        <f t="shared" si="156"/>
        <v>7</v>
      </c>
      <c r="D1971" s="280" t="str">
        <f t="shared" si="153"/>
        <v>21</v>
      </c>
      <c r="E1971">
        <f t="shared" si="154"/>
        <v>2021</v>
      </c>
      <c r="F1971" s="280" t="str">
        <f t="shared" si="155"/>
        <v>3Q21</v>
      </c>
      <c r="G1971" s="281">
        <v>44396</v>
      </c>
      <c r="H1971" s="280">
        <v>5.2526000000000002</v>
      </c>
    </row>
    <row r="1972" spans="2:8">
      <c r="B1972" s="280" t="str">
        <f t="shared" si="152"/>
        <v>3Q</v>
      </c>
      <c r="C1972" s="280">
        <f t="shared" si="156"/>
        <v>7</v>
      </c>
      <c r="D1972" s="280" t="str">
        <f t="shared" si="153"/>
        <v>21</v>
      </c>
      <c r="E1972">
        <f t="shared" si="154"/>
        <v>2021</v>
      </c>
      <c r="F1972" s="280" t="str">
        <f t="shared" si="155"/>
        <v>3Q21</v>
      </c>
      <c r="G1972" s="281">
        <v>44397</v>
      </c>
      <c r="H1972" s="280">
        <v>5.2214999999999998</v>
      </c>
    </row>
    <row r="1973" spans="2:8">
      <c r="B1973" s="280" t="str">
        <f t="shared" si="152"/>
        <v>3Q</v>
      </c>
      <c r="C1973" s="280">
        <f t="shared" si="156"/>
        <v>7</v>
      </c>
      <c r="D1973" s="280" t="str">
        <f t="shared" si="153"/>
        <v>21</v>
      </c>
      <c r="E1973">
        <f t="shared" si="154"/>
        <v>2021</v>
      </c>
      <c r="F1973" s="280" t="str">
        <f t="shared" si="155"/>
        <v>3Q21</v>
      </c>
      <c r="G1973" s="281">
        <v>44398</v>
      </c>
      <c r="H1973" s="280">
        <v>5.1883999999999997</v>
      </c>
    </row>
    <row r="1974" spans="2:8">
      <c r="B1974" s="280" t="str">
        <f t="shared" si="152"/>
        <v>3Q</v>
      </c>
      <c r="C1974" s="280">
        <f t="shared" si="156"/>
        <v>7</v>
      </c>
      <c r="D1974" s="280" t="str">
        <f t="shared" si="153"/>
        <v>21</v>
      </c>
      <c r="E1974">
        <f t="shared" si="154"/>
        <v>2021</v>
      </c>
      <c r="F1974" s="280" t="str">
        <f t="shared" si="155"/>
        <v>3Q21</v>
      </c>
      <c r="G1974" s="281">
        <v>44399</v>
      </c>
      <c r="H1974" s="280">
        <v>5.2012999999999998</v>
      </c>
    </row>
    <row r="1975" spans="2:8">
      <c r="B1975" s="280" t="str">
        <f t="shared" si="152"/>
        <v>3Q</v>
      </c>
      <c r="C1975" s="280">
        <f t="shared" si="156"/>
        <v>7</v>
      </c>
      <c r="D1975" s="280" t="str">
        <f t="shared" si="153"/>
        <v>21</v>
      </c>
      <c r="E1975">
        <f t="shared" si="154"/>
        <v>2021</v>
      </c>
      <c r="F1975" s="280" t="str">
        <f t="shared" si="155"/>
        <v>3Q21</v>
      </c>
      <c r="G1975" s="281">
        <v>44400</v>
      </c>
      <c r="H1975" s="280">
        <v>5.2016</v>
      </c>
    </row>
    <row r="1976" spans="2:8">
      <c r="B1976" s="280" t="str">
        <f t="shared" si="152"/>
        <v>3Q</v>
      </c>
      <c r="C1976" s="280">
        <f t="shared" si="156"/>
        <v>7</v>
      </c>
      <c r="D1976" s="280" t="str">
        <f t="shared" si="153"/>
        <v>21</v>
      </c>
      <c r="E1976">
        <f t="shared" si="154"/>
        <v>2021</v>
      </c>
      <c r="F1976" s="280" t="str">
        <f t="shared" si="155"/>
        <v>3Q21</v>
      </c>
      <c r="G1976" s="281">
        <v>44403</v>
      </c>
      <c r="H1976" s="280">
        <v>5.1764000000000001</v>
      </c>
    </row>
    <row r="1977" spans="2:8">
      <c r="B1977" s="280" t="str">
        <f t="shared" si="152"/>
        <v>3Q</v>
      </c>
      <c r="C1977" s="280">
        <f t="shared" si="156"/>
        <v>7</v>
      </c>
      <c r="D1977" s="280" t="str">
        <f t="shared" si="153"/>
        <v>21</v>
      </c>
      <c r="E1977">
        <f t="shared" si="154"/>
        <v>2021</v>
      </c>
      <c r="F1977" s="280" t="str">
        <f t="shared" si="155"/>
        <v>3Q21</v>
      </c>
      <c r="G1977" s="281">
        <v>44404</v>
      </c>
      <c r="H1977" s="280">
        <v>5.1696999999999997</v>
      </c>
    </row>
    <row r="1978" spans="2:8">
      <c r="B1978" s="280" t="str">
        <f t="shared" si="152"/>
        <v>3Q</v>
      </c>
      <c r="C1978" s="280">
        <f t="shared" si="156"/>
        <v>7</v>
      </c>
      <c r="D1978" s="280" t="str">
        <f t="shared" si="153"/>
        <v>21</v>
      </c>
      <c r="E1978">
        <f t="shared" si="154"/>
        <v>2021</v>
      </c>
      <c r="F1978" s="280" t="str">
        <f t="shared" si="155"/>
        <v>3Q21</v>
      </c>
      <c r="G1978" s="281">
        <v>44405</v>
      </c>
      <c r="H1978" s="280">
        <v>5.1170999999999998</v>
      </c>
    </row>
    <row r="1979" spans="2:8">
      <c r="B1979" s="280" t="str">
        <f t="shared" si="152"/>
        <v>3Q</v>
      </c>
      <c r="C1979" s="280">
        <f t="shared" si="156"/>
        <v>7</v>
      </c>
      <c r="D1979" s="280" t="str">
        <f t="shared" si="153"/>
        <v>21</v>
      </c>
      <c r="E1979">
        <f t="shared" si="154"/>
        <v>2021</v>
      </c>
      <c r="F1979" s="280" t="str">
        <f t="shared" si="155"/>
        <v>3Q21</v>
      </c>
      <c r="G1979" s="281">
        <v>44406</v>
      </c>
      <c r="H1979" s="280">
        <v>5.0819000000000001</v>
      </c>
    </row>
    <row r="1980" spans="2:8">
      <c r="B1980" s="280" t="str">
        <f t="shared" si="152"/>
        <v>3Q</v>
      </c>
      <c r="C1980" s="280">
        <f t="shared" si="156"/>
        <v>7</v>
      </c>
      <c r="D1980" s="280" t="str">
        <f t="shared" si="153"/>
        <v>21</v>
      </c>
      <c r="E1980">
        <f t="shared" si="154"/>
        <v>2021</v>
      </c>
      <c r="F1980" s="280" t="str">
        <f t="shared" si="155"/>
        <v>3Q21</v>
      </c>
      <c r="G1980" s="281">
        <v>44407</v>
      </c>
      <c r="H1980" s="280">
        <v>5.2134</v>
      </c>
    </row>
    <row r="1981" spans="2:8">
      <c r="B1981" s="280" t="str">
        <f t="shared" si="152"/>
        <v>3Q</v>
      </c>
      <c r="C1981" s="280">
        <f t="shared" si="156"/>
        <v>8</v>
      </c>
      <c r="D1981" s="280" t="str">
        <f t="shared" si="153"/>
        <v>21</v>
      </c>
      <c r="E1981">
        <f t="shared" si="154"/>
        <v>2021</v>
      </c>
      <c r="F1981" s="280" t="str">
        <f t="shared" si="155"/>
        <v>3Q21</v>
      </c>
      <c r="G1981" s="281">
        <v>44410</v>
      </c>
      <c r="H1981" s="280">
        <v>5.1760999999999999</v>
      </c>
    </row>
    <row r="1982" spans="2:8">
      <c r="B1982" s="280" t="str">
        <f t="shared" si="152"/>
        <v>3Q</v>
      </c>
      <c r="C1982" s="280">
        <f t="shared" si="156"/>
        <v>8</v>
      </c>
      <c r="D1982" s="280" t="str">
        <f t="shared" si="153"/>
        <v>21</v>
      </c>
      <c r="E1982">
        <f t="shared" si="154"/>
        <v>2021</v>
      </c>
      <c r="F1982" s="280" t="str">
        <f t="shared" si="155"/>
        <v>3Q21</v>
      </c>
      <c r="G1982" s="281">
        <v>44411</v>
      </c>
      <c r="H1982" s="280">
        <v>5.1981999999999999</v>
      </c>
    </row>
    <row r="1983" spans="2:8">
      <c r="B1983" s="280" t="str">
        <f t="shared" si="152"/>
        <v>3Q</v>
      </c>
      <c r="C1983" s="280">
        <f t="shared" si="156"/>
        <v>8</v>
      </c>
      <c r="D1983" s="280" t="str">
        <f t="shared" si="153"/>
        <v>21</v>
      </c>
      <c r="E1983">
        <f t="shared" si="154"/>
        <v>2021</v>
      </c>
      <c r="F1983" s="280" t="str">
        <f t="shared" si="155"/>
        <v>3Q21</v>
      </c>
      <c r="G1983" s="281">
        <v>44412</v>
      </c>
      <c r="H1983" s="280">
        <v>5.17</v>
      </c>
    </row>
    <row r="1984" spans="2:8">
      <c r="B1984" s="280" t="str">
        <f t="shared" si="152"/>
        <v>3Q</v>
      </c>
      <c r="C1984" s="280">
        <f t="shared" si="156"/>
        <v>8</v>
      </c>
      <c r="D1984" s="280" t="str">
        <f t="shared" si="153"/>
        <v>21</v>
      </c>
      <c r="E1984">
        <f t="shared" si="154"/>
        <v>2021</v>
      </c>
      <c r="F1984" s="280" t="str">
        <f t="shared" si="155"/>
        <v>3Q21</v>
      </c>
      <c r="G1984" s="281">
        <v>44413</v>
      </c>
      <c r="H1984" s="280">
        <v>5.2492000000000001</v>
      </c>
    </row>
    <row r="1985" spans="2:8">
      <c r="B1985" s="280" t="str">
        <f t="shared" si="152"/>
        <v>3Q</v>
      </c>
      <c r="C1985" s="280">
        <f t="shared" si="156"/>
        <v>8</v>
      </c>
      <c r="D1985" s="280" t="str">
        <f t="shared" si="153"/>
        <v>21</v>
      </c>
      <c r="E1985">
        <f t="shared" si="154"/>
        <v>2021</v>
      </c>
      <c r="F1985" s="280" t="str">
        <f t="shared" si="155"/>
        <v>3Q21</v>
      </c>
      <c r="G1985" s="281">
        <v>44414</v>
      </c>
      <c r="H1985" s="280">
        <v>5.2316000000000003</v>
      </c>
    </row>
    <row r="1986" spans="2:8">
      <c r="B1986" s="280" t="str">
        <f t="shared" si="152"/>
        <v>3Q</v>
      </c>
      <c r="C1986" s="280">
        <f t="shared" si="156"/>
        <v>8</v>
      </c>
      <c r="D1986" s="280" t="str">
        <f t="shared" si="153"/>
        <v>21</v>
      </c>
      <c r="E1986">
        <f t="shared" si="154"/>
        <v>2021</v>
      </c>
      <c r="F1986" s="280" t="str">
        <f t="shared" si="155"/>
        <v>3Q21</v>
      </c>
      <c r="G1986" s="281">
        <v>44417</v>
      </c>
      <c r="H1986" s="280">
        <v>5.2348999999999997</v>
      </c>
    </row>
    <row r="1987" spans="2:8">
      <c r="B1987" s="280" t="str">
        <f t="shared" ref="B1987:B2050" si="157">VLOOKUP(C1987,$N$3:$O$14,2,0)</f>
        <v>3Q</v>
      </c>
      <c r="C1987" s="280">
        <f t="shared" si="156"/>
        <v>8</v>
      </c>
      <c r="D1987" s="280" t="str">
        <f t="shared" ref="D1987:D2050" si="158">RIGHT(E1987,2)</f>
        <v>21</v>
      </c>
      <c r="E1987">
        <f t="shared" ref="E1987:E2050" si="159">YEAR(G1987)</f>
        <v>2021</v>
      </c>
      <c r="F1987" s="280" t="str">
        <f t="shared" ref="F1987:F2050" si="160">+B1987&amp;D1987</f>
        <v>3Q21</v>
      </c>
      <c r="G1987" s="281">
        <v>44418</v>
      </c>
      <c r="H1987" s="280">
        <v>5.1898</v>
      </c>
    </row>
    <row r="1988" spans="2:8">
      <c r="B1988" s="280" t="str">
        <f t="shared" si="157"/>
        <v>3Q</v>
      </c>
      <c r="C1988" s="280">
        <f t="shared" ref="C1988:C2051" si="161">MONTH(G1988)</f>
        <v>8</v>
      </c>
      <c r="D1988" s="280" t="str">
        <f t="shared" si="158"/>
        <v>21</v>
      </c>
      <c r="E1988">
        <f t="shared" si="159"/>
        <v>2021</v>
      </c>
      <c r="F1988" s="280" t="str">
        <f t="shared" si="160"/>
        <v>3Q21</v>
      </c>
      <c r="G1988" s="281">
        <v>44419</v>
      </c>
      <c r="H1988" s="280">
        <v>5.2195999999999998</v>
      </c>
    </row>
    <row r="1989" spans="2:8">
      <c r="B1989" s="280" t="str">
        <f t="shared" si="157"/>
        <v>3Q</v>
      </c>
      <c r="C1989" s="280">
        <f t="shared" si="161"/>
        <v>8</v>
      </c>
      <c r="D1989" s="280" t="str">
        <f t="shared" si="158"/>
        <v>21</v>
      </c>
      <c r="E1989">
        <f t="shared" si="159"/>
        <v>2021</v>
      </c>
      <c r="F1989" s="280" t="str">
        <f t="shared" si="160"/>
        <v>3Q21</v>
      </c>
      <c r="G1989" s="281">
        <v>44420</v>
      </c>
      <c r="H1989" s="280">
        <v>5.2526999999999999</v>
      </c>
    </row>
    <row r="1990" spans="2:8">
      <c r="B1990" s="280" t="str">
        <f t="shared" si="157"/>
        <v>3Q</v>
      </c>
      <c r="C1990" s="280">
        <f t="shared" si="161"/>
        <v>8</v>
      </c>
      <c r="D1990" s="280" t="str">
        <f t="shared" si="158"/>
        <v>21</v>
      </c>
      <c r="E1990">
        <f t="shared" si="159"/>
        <v>2021</v>
      </c>
      <c r="F1990" s="280" t="str">
        <f t="shared" si="160"/>
        <v>3Q21</v>
      </c>
      <c r="G1990" s="281">
        <v>44421</v>
      </c>
      <c r="H1990" s="280">
        <v>5.2469000000000001</v>
      </c>
    </row>
    <row r="1991" spans="2:8">
      <c r="B1991" s="280" t="str">
        <f t="shared" si="157"/>
        <v>3Q</v>
      </c>
      <c r="C1991" s="280">
        <f t="shared" si="161"/>
        <v>8</v>
      </c>
      <c r="D1991" s="280" t="str">
        <f t="shared" si="158"/>
        <v>21</v>
      </c>
      <c r="E1991">
        <f t="shared" si="159"/>
        <v>2021</v>
      </c>
      <c r="F1991" s="280" t="str">
        <f t="shared" si="160"/>
        <v>3Q21</v>
      </c>
      <c r="G1991" s="281">
        <v>44424</v>
      </c>
      <c r="H1991" s="280">
        <v>5.2610999999999999</v>
      </c>
    </row>
    <row r="1992" spans="2:8">
      <c r="B1992" s="280" t="str">
        <f t="shared" si="157"/>
        <v>3Q</v>
      </c>
      <c r="C1992" s="280">
        <f t="shared" si="161"/>
        <v>8</v>
      </c>
      <c r="D1992" s="280" t="str">
        <f t="shared" si="158"/>
        <v>21</v>
      </c>
      <c r="E1992">
        <f t="shared" si="159"/>
        <v>2021</v>
      </c>
      <c r="F1992" s="280" t="str">
        <f t="shared" si="160"/>
        <v>3Q21</v>
      </c>
      <c r="G1992" s="281">
        <v>44425</v>
      </c>
      <c r="H1992" s="280">
        <v>5.2961</v>
      </c>
    </row>
    <row r="1993" spans="2:8">
      <c r="B1993" s="280" t="str">
        <f t="shared" si="157"/>
        <v>3Q</v>
      </c>
      <c r="C1993" s="280">
        <f t="shared" si="161"/>
        <v>8</v>
      </c>
      <c r="D1993" s="280" t="str">
        <f t="shared" si="158"/>
        <v>21</v>
      </c>
      <c r="E1993">
        <f t="shared" si="159"/>
        <v>2021</v>
      </c>
      <c r="F1993" s="280" t="str">
        <f t="shared" si="160"/>
        <v>3Q21</v>
      </c>
      <c r="G1993" s="281">
        <v>44426</v>
      </c>
      <c r="H1993" s="280">
        <v>5.3803999999999998</v>
      </c>
    </row>
    <row r="1994" spans="2:8">
      <c r="B1994" s="280" t="str">
        <f t="shared" si="157"/>
        <v>3Q</v>
      </c>
      <c r="C1994" s="280">
        <f t="shared" si="161"/>
        <v>8</v>
      </c>
      <c r="D1994" s="280" t="str">
        <f t="shared" si="158"/>
        <v>21</v>
      </c>
      <c r="E1994">
        <f t="shared" si="159"/>
        <v>2021</v>
      </c>
      <c r="F1994" s="280" t="str">
        <f t="shared" si="160"/>
        <v>3Q21</v>
      </c>
      <c r="G1994" s="281">
        <v>44427</v>
      </c>
      <c r="H1994" s="280">
        <v>5.4154999999999998</v>
      </c>
    </row>
    <row r="1995" spans="2:8">
      <c r="B1995" s="280" t="str">
        <f t="shared" si="157"/>
        <v>3Q</v>
      </c>
      <c r="C1995" s="280">
        <f t="shared" si="161"/>
        <v>8</v>
      </c>
      <c r="D1995" s="280" t="str">
        <f t="shared" si="158"/>
        <v>21</v>
      </c>
      <c r="E1995">
        <f t="shared" si="159"/>
        <v>2021</v>
      </c>
      <c r="F1995" s="280" t="str">
        <f t="shared" si="160"/>
        <v>3Q21</v>
      </c>
      <c r="G1995" s="281">
        <v>44428</v>
      </c>
      <c r="H1995" s="280">
        <v>5.3780000000000001</v>
      </c>
    </row>
    <row r="1996" spans="2:8">
      <c r="B1996" s="280" t="str">
        <f t="shared" si="157"/>
        <v>3Q</v>
      </c>
      <c r="C1996" s="280">
        <f t="shared" si="161"/>
        <v>8</v>
      </c>
      <c r="D1996" s="280" t="str">
        <f t="shared" si="158"/>
        <v>21</v>
      </c>
      <c r="E1996">
        <f t="shared" si="159"/>
        <v>2021</v>
      </c>
      <c r="F1996" s="280" t="str">
        <f t="shared" si="160"/>
        <v>3Q21</v>
      </c>
      <c r="G1996" s="281">
        <v>44431</v>
      </c>
      <c r="H1996" s="280">
        <v>5.3815</v>
      </c>
    </row>
    <row r="1997" spans="2:8">
      <c r="B1997" s="280" t="str">
        <f t="shared" si="157"/>
        <v>3Q</v>
      </c>
      <c r="C1997" s="280">
        <f t="shared" si="161"/>
        <v>8</v>
      </c>
      <c r="D1997" s="280" t="str">
        <f t="shared" si="158"/>
        <v>21</v>
      </c>
      <c r="E1997">
        <f t="shared" si="159"/>
        <v>2021</v>
      </c>
      <c r="F1997" s="280" t="str">
        <f t="shared" si="160"/>
        <v>3Q21</v>
      </c>
      <c r="G1997" s="281">
        <v>44432</v>
      </c>
      <c r="H1997" s="280">
        <v>5.2469000000000001</v>
      </c>
    </row>
    <row r="1998" spans="2:8">
      <c r="B1998" s="280" t="str">
        <f t="shared" si="157"/>
        <v>3Q</v>
      </c>
      <c r="C1998" s="280">
        <f t="shared" si="161"/>
        <v>8</v>
      </c>
      <c r="D1998" s="280" t="str">
        <f t="shared" si="158"/>
        <v>21</v>
      </c>
      <c r="E1998">
        <f t="shared" si="159"/>
        <v>2021</v>
      </c>
      <c r="F1998" s="280" t="str">
        <f t="shared" si="160"/>
        <v>3Q21</v>
      </c>
      <c r="G1998" s="281">
        <v>44433</v>
      </c>
      <c r="H1998" s="280">
        <v>5.2130000000000001</v>
      </c>
    </row>
    <row r="1999" spans="2:8">
      <c r="B1999" s="280" t="str">
        <f t="shared" si="157"/>
        <v>3Q</v>
      </c>
      <c r="C1999" s="280">
        <f t="shared" si="161"/>
        <v>8</v>
      </c>
      <c r="D1999" s="280" t="str">
        <f t="shared" si="158"/>
        <v>21</v>
      </c>
      <c r="E1999">
        <f t="shared" si="159"/>
        <v>2021</v>
      </c>
      <c r="F1999" s="280" t="str">
        <f t="shared" si="160"/>
        <v>3Q21</v>
      </c>
      <c r="G1999" s="281">
        <v>44434</v>
      </c>
      <c r="H1999" s="280">
        <v>5.2531999999999996</v>
      </c>
    </row>
    <row r="2000" spans="2:8">
      <c r="B2000" s="280" t="str">
        <f t="shared" si="157"/>
        <v>3Q</v>
      </c>
      <c r="C2000" s="280">
        <f t="shared" si="161"/>
        <v>8</v>
      </c>
      <c r="D2000" s="280" t="str">
        <f t="shared" si="158"/>
        <v>21</v>
      </c>
      <c r="E2000">
        <f t="shared" si="159"/>
        <v>2021</v>
      </c>
      <c r="F2000" s="280" t="str">
        <f t="shared" si="160"/>
        <v>3Q21</v>
      </c>
      <c r="G2000" s="281">
        <v>44435</v>
      </c>
      <c r="H2000" s="280">
        <v>5.2005999999999997</v>
      </c>
    </row>
    <row r="2001" spans="2:8">
      <c r="B2001" s="280" t="str">
        <f t="shared" si="157"/>
        <v>3Q</v>
      </c>
      <c r="C2001" s="280">
        <f t="shared" si="161"/>
        <v>8</v>
      </c>
      <c r="D2001" s="280" t="str">
        <f t="shared" si="158"/>
        <v>21</v>
      </c>
      <c r="E2001">
        <f t="shared" si="159"/>
        <v>2021</v>
      </c>
      <c r="F2001" s="280" t="str">
        <f t="shared" si="160"/>
        <v>3Q21</v>
      </c>
      <c r="G2001" s="281">
        <v>44438</v>
      </c>
      <c r="H2001" s="280">
        <v>5.1852999999999998</v>
      </c>
    </row>
    <row r="2002" spans="2:8">
      <c r="B2002" s="280" t="str">
        <f t="shared" si="157"/>
        <v>3Q</v>
      </c>
      <c r="C2002" s="280">
        <f t="shared" si="161"/>
        <v>8</v>
      </c>
      <c r="D2002" s="280" t="str">
        <f t="shared" si="158"/>
        <v>21</v>
      </c>
      <c r="E2002">
        <f t="shared" si="159"/>
        <v>2021</v>
      </c>
      <c r="F2002" s="280" t="str">
        <f t="shared" si="160"/>
        <v>3Q21</v>
      </c>
      <c r="G2002" s="281">
        <v>44439</v>
      </c>
      <c r="H2002" s="280">
        <v>5.1508000000000003</v>
      </c>
    </row>
    <row r="2003" spans="2:8">
      <c r="B2003" s="280" t="str">
        <f t="shared" si="157"/>
        <v>3Q</v>
      </c>
      <c r="C2003" s="280">
        <f t="shared" si="161"/>
        <v>9</v>
      </c>
      <c r="D2003" s="280" t="str">
        <f t="shared" si="158"/>
        <v>21</v>
      </c>
      <c r="E2003">
        <f t="shared" si="159"/>
        <v>2021</v>
      </c>
      <c r="F2003" s="280" t="str">
        <f t="shared" si="160"/>
        <v>3Q21</v>
      </c>
      <c r="G2003" s="281">
        <v>44440</v>
      </c>
      <c r="H2003" s="280">
        <v>5.1867000000000001</v>
      </c>
    </row>
    <row r="2004" spans="2:8">
      <c r="B2004" s="280" t="str">
        <f t="shared" si="157"/>
        <v>3Q</v>
      </c>
      <c r="C2004" s="280">
        <f t="shared" si="161"/>
        <v>9</v>
      </c>
      <c r="D2004" s="280" t="str">
        <f t="shared" si="158"/>
        <v>21</v>
      </c>
      <c r="E2004">
        <f t="shared" si="159"/>
        <v>2021</v>
      </c>
      <c r="F2004" s="280" t="str">
        <f t="shared" si="160"/>
        <v>3Q21</v>
      </c>
      <c r="G2004" s="281">
        <v>44441</v>
      </c>
      <c r="H2004" s="280">
        <v>5.1837</v>
      </c>
    </row>
    <row r="2005" spans="2:8">
      <c r="B2005" s="280" t="str">
        <f t="shared" si="157"/>
        <v>3Q</v>
      </c>
      <c r="C2005" s="280">
        <f t="shared" si="161"/>
        <v>9</v>
      </c>
      <c r="D2005" s="280" t="str">
        <f t="shared" si="158"/>
        <v>21</v>
      </c>
      <c r="E2005">
        <f t="shared" si="159"/>
        <v>2021</v>
      </c>
      <c r="F2005" s="280" t="str">
        <f t="shared" si="160"/>
        <v>3Q21</v>
      </c>
      <c r="G2005" s="281">
        <v>44442</v>
      </c>
      <c r="H2005" s="280">
        <v>5.1923000000000004</v>
      </c>
    </row>
    <row r="2006" spans="2:8">
      <c r="B2006" s="280" t="str">
        <f t="shared" si="157"/>
        <v>3Q</v>
      </c>
      <c r="C2006" s="280">
        <f t="shared" si="161"/>
        <v>9</v>
      </c>
      <c r="D2006" s="280" t="str">
        <f t="shared" si="158"/>
        <v>21</v>
      </c>
      <c r="E2006">
        <f t="shared" si="159"/>
        <v>2021</v>
      </c>
      <c r="F2006" s="280" t="str">
        <f t="shared" si="160"/>
        <v>3Q21</v>
      </c>
      <c r="G2006" s="281">
        <v>44445</v>
      </c>
      <c r="H2006" s="280">
        <v>5.1707999999999998</v>
      </c>
    </row>
    <row r="2007" spans="2:8">
      <c r="B2007" s="280" t="str">
        <f t="shared" si="157"/>
        <v>3Q</v>
      </c>
      <c r="C2007" s="280">
        <f t="shared" si="161"/>
        <v>9</v>
      </c>
      <c r="D2007" s="280" t="str">
        <f t="shared" si="158"/>
        <v>21</v>
      </c>
      <c r="E2007">
        <f t="shared" si="159"/>
        <v>2021</v>
      </c>
      <c r="F2007" s="280" t="str">
        <f t="shared" si="160"/>
        <v>3Q21</v>
      </c>
      <c r="G2007" s="281">
        <v>44446</v>
      </c>
      <c r="H2007" s="280">
        <v>5.1706000000000003</v>
      </c>
    </row>
    <row r="2008" spans="2:8">
      <c r="B2008" s="280" t="str">
        <f t="shared" si="157"/>
        <v>3Q</v>
      </c>
      <c r="C2008" s="280">
        <f t="shared" si="161"/>
        <v>9</v>
      </c>
      <c r="D2008" s="280" t="str">
        <f t="shared" si="158"/>
        <v>21</v>
      </c>
      <c r="E2008">
        <f t="shared" si="159"/>
        <v>2021</v>
      </c>
      <c r="F2008" s="280" t="str">
        <f t="shared" si="160"/>
        <v>3Q21</v>
      </c>
      <c r="G2008" s="281">
        <v>44447</v>
      </c>
      <c r="H2008" s="280">
        <v>5.3223000000000003</v>
      </c>
    </row>
    <row r="2009" spans="2:8">
      <c r="B2009" s="280" t="str">
        <f t="shared" si="157"/>
        <v>3Q</v>
      </c>
      <c r="C2009" s="280">
        <f t="shared" si="161"/>
        <v>9</v>
      </c>
      <c r="D2009" s="280" t="str">
        <f t="shared" si="158"/>
        <v>21</v>
      </c>
      <c r="E2009">
        <f t="shared" si="159"/>
        <v>2021</v>
      </c>
      <c r="F2009" s="280" t="str">
        <f t="shared" si="160"/>
        <v>3Q21</v>
      </c>
      <c r="G2009" s="281">
        <v>44448</v>
      </c>
      <c r="H2009" s="280">
        <v>5.1981999999999999</v>
      </c>
    </row>
    <row r="2010" spans="2:8">
      <c r="B2010" s="280" t="str">
        <f t="shared" si="157"/>
        <v>3Q</v>
      </c>
      <c r="C2010" s="280">
        <f t="shared" si="161"/>
        <v>9</v>
      </c>
      <c r="D2010" s="280" t="str">
        <f t="shared" si="158"/>
        <v>21</v>
      </c>
      <c r="E2010">
        <f t="shared" si="159"/>
        <v>2021</v>
      </c>
      <c r="F2010" s="280" t="str">
        <f t="shared" si="160"/>
        <v>3Q21</v>
      </c>
      <c r="G2010" s="281">
        <v>44449</v>
      </c>
      <c r="H2010" s="280">
        <v>5.2464000000000004</v>
      </c>
    </row>
    <row r="2011" spans="2:8">
      <c r="B2011" s="280" t="str">
        <f t="shared" si="157"/>
        <v>3Q</v>
      </c>
      <c r="C2011" s="280">
        <f t="shared" si="161"/>
        <v>9</v>
      </c>
      <c r="D2011" s="280" t="str">
        <f t="shared" si="158"/>
        <v>21</v>
      </c>
      <c r="E2011">
        <f t="shared" si="159"/>
        <v>2021</v>
      </c>
      <c r="F2011" s="280" t="str">
        <f t="shared" si="160"/>
        <v>3Q21</v>
      </c>
      <c r="G2011" s="281">
        <v>44452</v>
      </c>
      <c r="H2011" s="280">
        <v>5.2148000000000003</v>
      </c>
    </row>
    <row r="2012" spans="2:8">
      <c r="B2012" s="280" t="str">
        <f t="shared" si="157"/>
        <v>3Q</v>
      </c>
      <c r="C2012" s="280">
        <f t="shared" si="161"/>
        <v>9</v>
      </c>
      <c r="D2012" s="280" t="str">
        <f t="shared" si="158"/>
        <v>21</v>
      </c>
      <c r="E2012">
        <f t="shared" si="159"/>
        <v>2021</v>
      </c>
      <c r="F2012" s="280" t="str">
        <f t="shared" si="160"/>
        <v>3Q21</v>
      </c>
      <c r="G2012" s="281">
        <v>44453</v>
      </c>
      <c r="H2012" s="280">
        <v>5.2403000000000004</v>
      </c>
    </row>
    <row r="2013" spans="2:8">
      <c r="B2013" s="280" t="str">
        <f t="shared" si="157"/>
        <v>3Q</v>
      </c>
      <c r="C2013" s="280">
        <f t="shared" si="161"/>
        <v>9</v>
      </c>
      <c r="D2013" s="280" t="str">
        <f t="shared" si="158"/>
        <v>21</v>
      </c>
      <c r="E2013">
        <f t="shared" si="159"/>
        <v>2021</v>
      </c>
      <c r="F2013" s="280" t="str">
        <f t="shared" si="160"/>
        <v>3Q21</v>
      </c>
      <c r="G2013" s="281">
        <v>44454</v>
      </c>
      <c r="H2013" s="280">
        <v>5.2233999999999998</v>
      </c>
    </row>
    <row r="2014" spans="2:8">
      <c r="B2014" s="280" t="str">
        <f t="shared" si="157"/>
        <v>3Q</v>
      </c>
      <c r="C2014" s="280">
        <f t="shared" si="161"/>
        <v>9</v>
      </c>
      <c r="D2014" s="280" t="str">
        <f t="shared" si="158"/>
        <v>21</v>
      </c>
      <c r="E2014">
        <f t="shared" si="159"/>
        <v>2021</v>
      </c>
      <c r="F2014" s="280" t="str">
        <f t="shared" si="160"/>
        <v>3Q21</v>
      </c>
      <c r="G2014" s="281">
        <v>44455</v>
      </c>
      <c r="H2014" s="280">
        <v>5.2542</v>
      </c>
    </row>
    <row r="2015" spans="2:8">
      <c r="B2015" s="280" t="str">
        <f t="shared" si="157"/>
        <v>3Q</v>
      </c>
      <c r="C2015" s="280">
        <f t="shared" si="161"/>
        <v>9</v>
      </c>
      <c r="D2015" s="280" t="str">
        <f t="shared" si="158"/>
        <v>21</v>
      </c>
      <c r="E2015">
        <f t="shared" si="159"/>
        <v>2021</v>
      </c>
      <c r="F2015" s="280" t="str">
        <f t="shared" si="160"/>
        <v>3Q21</v>
      </c>
      <c r="G2015" s="281">
        <v>44456</v>
      </c>
      <c r="H2015" s="280">
        <v>5.2893999999999997</v>
      </c>
    </row>
    <row r="2016" spans="2:8">
      <c r="B2016" s="280" t="str">
        <f t="shared" si="157"/>
        <v>3Q</v>
      </c>
      <c r="C2016" s="280">
        <f t="shared" si="161"/>
        <v>9</v>
      </c>
      <c r="D2016" s="280" t="str">
        <f t="shared" si="158"/>
        <v>21</v>
      </c>
      <c r="E2016">
        <f t="shared" si="159"/>
        <v>2021</v>
      </c>
      <c r="F2016" s="280" t="str">
        <f t="shared" si="160"/>
        <v>3Q21</v>
      </c>
      <c r="G2016" s="281">
        <v>44459</v>
      </c>
      <c r="H2016" s="280">
        <v>5.3244999999999996</v>
      </c>
    </row>
    <row r="2017" spans="2:8">
      <c r="B2017" s="280" t="str">
        <f t="shared" si="157"/>
        <v>3Q</v>
      </c>
      <c r="C2017" s="280">
        <f t="shared" si="161"/>
        <v>9</v>
      </c>
      <c r="D2017" s="280" t="str">
        <f t="shared" si="158"/>
        <v>21</v>
      </c>
      <c r="E2017">
        <f t="shared" si="159"/>
        <v>2021</v>
      </c>
      <c r="F2017" s="280" t="str">
        <f t="shared" si="160"/>
        <v>3Q21</v>
      </c>
      <c r="G2017" s="281">
        <v>44460</v>
      </c>
      <c r="H2017" s="280">
        <v>5.2706999999999997</v>
      </c>
    </row>
    <row r="2018" spans="2:8">
      <c r="B2018" s="280" t="str">
        <f t="shared" si="157"/>
        <v>3Q</v>
      </c>
      <c r="C2018" s="280">
        <f t="shared" si="161"/>
        <v>9</v>
      </c>
      <c r="D2018" s="280" t="str">
        <f t="shared" si="158"/>
        <v>21</v>
      </c>
      <c r="E2018">
        <f t="shared" si="159"/>
        <v>2021</v>
      </c>
      <c r="F2018" s="280" t="str">
        <f t="shared" si="160"/>
        <v>3Q21</v>
      </c>
      <c r="G2018" s="281">
        <v>44461</v>
      </c>
      <c r="H2018" s="280">
        <v>5.2892999999999999</v>
      </c>
    </row>
    <row r="2019" spans="2:8">
      <c r="B2019" s="280" t="str">
        <f t="shared" si="157"/>
        <v>3Q</v>
      </c>
      <c r="C2019" s="280">
        <f t="shared" si="161"/>
        <v>9</v>
      </c>
      <c r="D2019" s="280" t="str">
        <f t="shared" si="158"/>
        <v>21</v>
      </c>
      <c r="E2019">
        <f t="shared" si="159"/>
        <v>2021</v>
      </c>
      <c r="F2019" s="280" t="str">
        <f t="shared" si="160"/>
        <v>3Q21</v>
      </c>
      <c r="G2019" s="281">
        <v>44462</v>
      </c>
      <c r="H2019" s="280">
        <v>5.3033999999999999</v>
      </c>
    </row>
    <row r="2020" spans="2:8">
      <c r="B2020" s="280" t="str">
        <f t="shared" si="157"/>
        <v>3Q</v>
      </c>
      <c r="C2020" s="280">
        <f t="shared" si="161"/>
        <v>9</v>
      </c>
      <c r="D2020" s="280" t="str">
        <f t="shared" si="158"/>
        <v>21</v>
      </c>
      <c r="E2020">
        <f t="shared" si="159"/>
        <v>2021</v>
      </c>
      <c r="F2020" s="280" t="str">
        <f t="shared" si="160"/>
        <v>3Q21</v>
      </c>
      <c r="G2020" s="281">
        <v>44463</v>
      </c>
      <c r="H2020" s="280">
        <v>5.3349000000000002</v>
      </c>
    </row>
    <row r="2021" spans="2:8">
      <c r="B2021" s="280" t="str">
        <f t="shared" si="157"/>
        <v>3Q</v>
      </c>
      <c r="C2021" s="280">
        <f t="shared" si="161"/>
        <v>9</v>
      </c>
      <c r="D2021" s="280" t="str">
        <f t="shared" si="158"/>
        <v>21</v>
      </c>
      <c r="E2021">
        <f t="shared" si="159"/>
        <v>2021</v>
      </c>
      <c r="F2021" s="280" t="str">
        <f t="shared" si="160"/>
        <v>3Q21</v>
      </c>
      <c r="G2021" s="281">
        <v>44466</v>
      </c>
      <c r="H2021" s="280">
        <v>5.3920000000000003</v>
      </c>
    </row>
    <row r="2022" spans="2:8">
      <c r="B2022" s="280" t="str">
        <f t="shared" si="157"/>
        <v>3Q</v>
      </c>
      <c r="C2022" s="280">
        <f t="shared" si="161"/>
        <v>9</v>
      </c>
      <c r="D2022" s="280" t="str">
        <f t="shared" si="158"/>
        <v>21</v>
      </c>
      <c r="E2022">
        <f t="shared" si="159"/>
        <v>2021</v>
      </c>
      <c r="F2022" s="280" t="str">
        <f t="shared" si="160"/>
        <v>3Q21</v>
      </c>
      <c r="G2022" s="281">
        <v>44467</v>
      </c>
      <c r="H2022" s="280">
        <v>5.4295999999999998</v>
      </c>
    </row>
    <row r="2023" spans="2:8">
      <c r="B2023" s="280" t="str">
        <f t="shared" si="157"/>
        <v>3Q</v>
      </c>
      <c r="C2023" s="280">
        <f t="shared" si="161"/>
        <v>9</v>
      </c>
      <c r="D2023" s="280" t="str">
        <f t="shared" si="158"/>
        <v>21</v>
      </c>
      <c r="E2023">
        <f t="shared" si="159"/>
        <v>2021</v>
      </c>
      <c r="F2023" s="280" t="str">
        <f t="shared" si="160"/>
        <v>3Q21</v>
      </c>
      <c r="G2023" s="281">
        <v>44468</v>
      </c>
      <c r="H2023" s="280">
        <v>5.4157000000000002</v>
      </c>
    </row>
    <row r="2024" spans="2:8">
      <c r="B2024" s="280" t="str">
        <f t="shared" si="157"/>
        <v>3Q</v>
      </c>
      <c r="C2024" s="280">
        <f t="shared" si="161"/>
        <v>9</v>
      </c>
      <c r="D2024" s="280" t="str">
        <f t="shared" si="158"/>
        <v>21</v>
      </c>
      <c r="E2024">
        <f t="shared" si="159"/>
        <v>2021</v>
      </c>
      <c r="F2024" s="280" t="str">
        <f t="shared" si="160"/>
        <v>3Q21</v>
      </c>
      <c r="G2024" s="281">
        <v>44469</v>
      </c>
      <c r="H2024" s="280">
        <v>5.4432999999999998</v>
      </c>
    </row>
    <row r="2025" spans="2:8">
      <c r="B2025" s="280" t="str">
        <f t="shared" si="157"/>
        <v>4Q</v>
      </c>
      <c r="C2025" s="280">
        <f t="shared" si="161"/>
        <v>10</v>
      </c>
      <c r="D2025" s="280" t="str">
        <f t="shared" si="158"/>
        <v>21</v>
      </c>
      <c r="E2025">
        <f t="shared" si="159"/>
        <v>2021</v>
      </c>
      <c r="F2025" s="280" t="str">
        <f t="shared" si="160"/>
        <v>4Q21</v>
      </c>
      <c r="G2025" s="281">
        <v>44470</v>
      </c>
      <c r="H2025" s="280">
        <v>5.3636999999999997</v>
      </c>
    </row>
    <row r="2026" spans="2:8">
      <c r="B2026" s="280" t="str">
        <f t="shared" si="157"/>
        <v>4Q</v>
      </c>
      <c r="C2026" s="280">
        <f t="shared" si="161"/>
        <v>10</v>
      </c>
      <c r="D2026" s="280" t="str">
        <f t="shared" si="158"/>
        <v>21</v>
      </c>
      <c r="E2026">
        <f t="shared" si="159"/>
        <v>2021</v>
      </c>
      <c r="F2026" s="280" t="str">
        <f t="shared" si="160"/>
        <v>4Q21</v>
      </c>
      <c r="G2026" s="281">
        <v>44473</v>
      </c>
      <c r="H2026" s="280">
        <v>5.4545000000000003</v>
      </c>
    </row>
    <row r="2027" spans="2:8">
      <c r="B2027" s="280" t="str">
        <f t="shared" si="157"/>
        <v>4Q</v>
      </c>
      <c r="C2027" s="280">
        <f t="shared" si="161"/>
        <v>10</v>
      </c>
      <c r="D2027" s="280" t="str">
        <f t="shared" si="158"/>
        <v>21</v>
      </c>
      <c r="E2027">
        <f t="shared" si="159"/>
        <v>2021</v>
      </c>
      <c r="F2027" s="280" t="str">
        <f t="shared" si="160"/>
        <v>4Q21</v>
      </c>
      <c r="G2027" s="281">
        <v>44474</v>
      </c>
      <c r="H2027" s="280">
        <v>5.4752000000000001</v>
      </c>
    </row>
    <row r="2028" spans="2:8">
      <c r="B2028" s="280" t="str">
        <f t="shared" si="157"/>
        <v>4Q</v>
      </c>
      <c r="C2028" s="280">
        <f t="shared" si="161"/>
        <v>10</v>
      </c>
      <c r="D2028" s="280" t="str">
        <f t="shared" si="158"/>
        <v>21</v>
      </c>
      <c r="E2028">
        <f t="shared" si="159"/>
        <v>2021</v>
      </c>
      <c r="F2028" s="280" t="str">
        <f t="shared" si="160"/>
        <v>4Q21</v>
      </c>
      <c r="G2028" s="281">
        <v>44475</v>
      </c>
      <c r="H2028" s="280">
        <v>5.4916999999999998</v>
      </c>
    </row>
    <row r="2029" spans="2:8">
      <c r="B2029" s="280" t="str">
        <f t="shared" si="157"/>
        <v>4Q</v>
      </c>
      <c r="C2029" s="280">
        <f t="shared" si="161"/>
        <v>10</v>
      </c>
      <c r="D2029" s="280" t="str">
        <f t="shared" si="158"/>
        <v>21</v>
      </c>
      <c r="E2029">
        <f t="shared" si="159"/>
        <v>2021</v>
      </c>
      <c r="F2029" s="280" t="str">
        <f t="shared" si="160"/>
        <v>4Q21</v>
      </c>
      <c r="G2029" s="281">
        <v>44476</v>
      </c>
      <c r="H2029" s="280">
        <v>5.5194000000000001</v>
      </c>
    </row>
    <row r="2030" spans="2:8">
      <c r="B2030" s="280" t="str">
        <f t="shared" si="157"/>
        <v>4Q</v>
      </c>
      <c r="C2030" s="280">
        <f t="shared" si="161"/>
        <v>10</v>
      </c>
      <c r="D2030" s="280" t="str">
        <f t="shared" si="158"/>
        <v>21</v>
      </c>
      <c r="E2030">
        <f t="shared" si="159"/>
        <v>2021</v>
      </c>
      <c r="F2030" s="280" t="str">
        <f t="shared" si="160"/>
        <v>4Q21</v>
      </c>
      <c r="G2030" s="281">
        <v>44477</v>
      </c>
      <c r="H2030" s="280">
        <v>5.5087000000000002</v>
      </c>
    </row>
    <row r="2031" spans="2:8">
      <c r="B2031" s="280" t="str">
        <f t="shared" si="157"/>
        <v>4Q</v>
      </c>
      <c r="C2031" s="280">
        <f t="shared" si="161"/>
        <v>10</v>
      </c>
      <c r="D2031" s="280" t="str">
        <f t="shared" si="158"/>
        <v>21</v>
      </c>
      <c r="E2031">
        <f t="shared" si="159"/>
        <v>2021</v>
      </c>
      <c r="F2031" s="280" t="str">
        <f t="shared" si="160"/>
        <v>4Q21</v>
      </c>
      <c r="G2031" s="281">
        <v>44480</v>
      </c>
      <c r="H2031" s="280">
        <v>5.5370999999999997</v>
      </c>
    </row>
    <row r="2032" spans="2:8">
      <c r="B2032" s="280" t="str">
        <f t="shared" si="157"/>
        <v>4Q</v>
      </c>
      <c r="C2032" s="280">
        <f t="shared" si="161"/>
        <v>10</v>
      </c>
      <c r="D2032" s="280" t="str">
        <f t="shared" si="158"/>
        <v>21</v>
      </c>
      <c r="E2032">
        <f t="shared" si="159"/>
        <v>2021</v>
      </c>
      <c r="F2032" s="280" t="str">
        <f t="shared" si="160"/>
        <v>4Q21</v>
      </c>
      <c r="G2032" s="281">
        <v>44481</v>
      </c>
      <c r="H2032" s="280">
        <v>5.5330000000000004</v>
      </c>
    </row>
    <row r="2033" spans="2:8">
      <c r="B2033" s="280" t="str">
        <f t="shared" si="157"/>
        <v>4Q</v>
      </c>
      <c r="C2033" s="280">
        <f t="shared" si="161"/>
        <v>10</v>
      </c>
      <c r="D2033" s="280" t="str">
        <f t="shared" si="158"/>
        <v>21</v>
      </c>
      <c r="E2033">
        <f t="shared" si="159"/>
        <v>2021</v>
      </c>
      <c r="F2033" s="280" t="str">
        <f t="shared" si="160"/>
        <v>4Q21</v>
      </c>
      <c r="G2033" s="281">
        <v>44482</v>
      </c>
      <c r="H2033" s="280">
        <v>5.5137</v>
      </c>
    </row>
    <row r="2034" spans="2:8">
      <c r="B2034" s="280" t="str">
        <f t="shared" si="157"/>
        <v>4Q</v>
      </c>
      <c r="C2034" s="280">
        <f t="shared" si="161"/>
        <v>10</v>
      </c>
      <c r="D2034" s="280" t="str">
        <f t="shared" si="158"/>
        <v>21</v>
      </c>
      <c r="E2034">
        <f t="shared" si="159"/>
        <v>2021</v>
      </c>
      <c r="F2034" s="280" t="str">
        <f t="shared" si="160"/>
        <v>4Q21</v>
      </c>
      <c r="G2034" s="281">
        <v>44483</v>
      </c>
      <c r="H2034" s="280">
        <v>5.5137</v>
      </c>
    </row>
    <row r="2035" spans="2:8">
      <c r="B2035" s="280" t="str">
        <f t="shared" si="157"/>
        <v>4Q</v>
      </c>
      <c r="C2035" s="280">
        <f t="shared" si="161"/>
        <v>10</v>
      </c>
      <c r="D2035" s="280" t="str">
        <f t="shared" si="158"/>
        <v>21</v>
      </c>
      <c r="E2035">
        <f t="shared" si="159"/>
        <v>2021</v>
      </c>
      <c r="F2035" s="280" t="str">
        <f t="shared" si="160"/>
        <v>4Q21</v>
      </c>
      <c r="G2035" s="281">
        <v>44484</v>
      </c>
      <c r="H2035" s="280">
        <v>5.4615999999999998</v>
      </c>
    </row>
    <row r="2036" spans="2:8">
      <c r="B2036" s="280" t="str">
        <f t="shared" si="157"/>
        <v>4Q</v>
      </c>
      <c r="C2036" s="280">
        <f t="shared" si="161"/>
        <v>10</v>
      </c>
      <c r="D2036" s="280" t="str">
        <f t="shared" si="158"/>
        <v>21</v>
      </c>
      <c r="E2036">
        <f t="shared" si="159"/>
        <v>2021</v>
      </c>
      <c r="F2036" s="280" t="str">
        <f t="shared" si="160"/>
        <v>4Q21</v>
      </c>
      <c r="G2036" s="281">
        <v>44487</v>
      </c>
      <c r="H2036" s="280">
        <v>5.5125999999999999</v>
      </c>
    </row>
    <row r="2037" spans="2:8">
      <c r="B2037" s="280" t="str">
        <f t="shared" si="157"/>
        <v>4Q</v>
      </c>
      <c r="C2037" s="280">
        <f t="shared" si="161"/>
        <v>10</v>
      </c>
      <c r="D2037" s="280" t="str">
        <f t="shared" si="158"/>
        <v>21</v>
      </c>
      <c r="E2037">
        <f t="shared" si="159"/>
        <v>2021</v>
      </c>
      <c r="F2037" s="280" t="str">
        <f t="shared" si="160"/>
        <v>4Q21</v>
      </c>
      <c r="G2037" s="281">
        <v>44488</v>
      </c>
      <c r="H2037" s="280">
        <v>5.5853000000000002</v>
      </c>
    </row>
    <row r="2038" spans="2:8">
      <c r="B2038" s="280" t="str">
        <f t="shared" si="157"/>
        <v>4Q</v>
      </c>
      <c r="C2038" s="280">
        <f t="shared" si="161"/>
        <v>10</v>
      </c>
      <c r="D2038" s="280" t="str">
        <f t="shared" si="158"/>
        <v>21</v>
      </c>
      <c r="E2038">
        <f t="shared" si="159"/>
        <v>2021</v>
      </c>
      <c r="F2038" s="280" t="str">
        <f t="shared" si="160"/>
        <v>4Q21</v>
      </c>
      <c r="G2038" s="281">
        <v>44489</v>
      </c>
      <c r="H2038" s="280">
        <v>5.5979000000000001</v>
      </c>
    </row>
    <row r="2039" spans="2:8">
      <c r="B2039" s="280" t="str">
        <f t="shared" si="157"/>
        <v>4Q</v>
      </c>
      <c r="C2039" s="280">
        <f t="shared" si="161"/>
        <v>10</v>
      </c>
      <c r="D2039" s="280" t="str">
        <f t="shared" si="158"/>
        <v>21</v>
      </c>
      <c r="E2039">
        <f t="shared" si="159"/>
        <v>2021</v>
      </c>
      <c r="F2039" s="280" t="str">
        <f t="shared" si="160"/>
        <v>4Q21</v>
      </c>
      <c r="G2039" s="281">
        <v>44490</v>
      </c>
      <c r="H2039" s="280">
        <v>5.6585999999999999</v>
      </c>
    </row>
    <row r="2040" spans="2:8">
      <c r="B2040" s="280" t="str">
        <f t="shared" si="157"/>
        <v>4Q</v>
      </c>
      <c r="C2040" s="280">
        <f t="shared" si="161"/>
        <v>10</v>
      </c>
      <c r="D2040" s="280" t="str">
        <f t="shared" si="158"/>
        <v>21</v>
      </c>
      <c r="E2040">
        <f t="shared" si="159"/>
        <v>2021</v>
      </c>
      <c r="F2040" s="280" t="str">
        <f t="shared" si="160"/>
        <v>4Q21</v>
      </c>
      <c r="G2040" s="281">
        <v>44491</v>
      </c>
      <c r="H2040" s="280">
        <v>5.6486000000000001</v>
      </c>
    </row>
    <row r="2041" spans="2:8">
      <c r="B2041" s="280" t="str">
        <f t="shared" si="157"/>
        <v>4Q</v>
      </c>
      <c r="C2041" s="280">
        <f t="shared" si="161"/>
        <v>10</v>
      </c>
      <c r="D2041" s="280" t="str">
        <f t="shared" si="158"/>
        <v>21</v>
      </c>
      <c r="E2041">
        <f t="shared" si="159"/>
        <v>2021</v>
      </c>
      <c r="F2041" s="280" t="str">
        <f t="shared" si="160"/>
        <v>4Q21</v>
      </c>
      <c r="G2041" s="281">
        <v>44494</v>
      </c>
      <c r="H2041" s="280">
        <v>5.5567000000000002</v>
      </c>
    </row>
    <row r="2042" spans="2:8">
      <c r="B2042" s="280" t="str">
        <f t="shared" si="157"/>
        <v>4Q</v>
      </c>
      <c r="C2042" s="280">
        <f t="shared" si="161"/>
        <v>10</v>
      </c>
      <c r="D2042" s="280" t="str">
        <f t="shared" si="158"/>
        <v>21</v>
      </c>
      <c r="E2042">
        <f t="shared" si="159"/>
        <v>2021</v>
      </c>
      <c r="F2042" s="280" t="str">
        <f t="shared" si="160"/>
        <v>4Q21</v>
      </c>
      <c r="G2042" s="281">
        <v>44495</v>
      </c>
      <c r="H2042" s="280">
        <v>5.5671999999999997</v>
      </c>
    </row>
    <row r="2043" spans="2:8">
      <c r="B2043" s="280" t="str">
        <f t="shared" si="157"/>
        <v>4Q</v>
      </c>
      <c r="C2043" s="280">
        <f t="shared" si="161"/>
        <v>10</v>
      </c>
      <c r="D2043" s="280" t="str">
        <f t="shared" si="158"/>
        <v>21</v>
      </c>
      <c r="E2043">
        <f t="shared" si="159"/>
        <v>2021</v>
      </c>
      <c r="F2043" s="280" t="str">
        <f t="shared" si="160"/>
        <v>4Q21</v>
      </c>
      <c r="G2043" s="281">
        <v>44496</v>
      </c>
      <c r="H2043" s="280">
        <v>5.5381999999999998</v>
      </c>
    </row>
    <row r="2044" spans="2:8">
      <c r="B2044" s="280" t="str">
        <f t="shared" si="157"/>
        <v>4Q</v>
      </c>
      <c r="C2044" s="280">
        <f t="shared" si="161"/>
        <v>10</v>
      </c>
      <c r="D2044" s="280" t="str">
        <f t="shared" si="158"/>
        <v>21</v>
      </c>
      <c r="E2044">
        <f t="shared" si="159"/>
        <v>2021</v>
      </c>
      <c r="F2044" s="280" t="str">
        <f t="shared" si="160"/>
        <v>4Q21</v>
      </c>
      <c r="G2044" s="281">
        <v>44497</v>
      </c>
      <c r="H2044" s="280">
        <v>5.6468999999999996</v>
      </c>
    </row>
    <row r="2045" spans="2:8">
      <c r="B2045" s="280" t="str">
        <f t="shared" si="157"/>
        <v>4Q</v>
      </c>
      <c r="C2045" s="280">
        <f t="shared" si="161"/>
        <v>10</v>
      </c>
      <c r="D2045" s="280" t="str">
        <f t="shared" si="158"/>
        <v>21</v>
      </c>
      <c r="E2045">
        <f t="shared" si="159"/>
        <v>2021</v>
      </c>
      <c r="F2045" s="280" t="str">
        <f t="shared" si="160"/>
        <v>4Q21</v>
      </c>
      <c r="G2045" s="281">
        <v>44498</v>
      </c>
      <c r="H2045" s="280">
        <v>5.6387999999999998</v>
      </c>
    </row>
    <row r="2046" spans="2:8">
      <c r="B2046" s="280" t="str">
        <f t="shared" si="157"/>
        <v>4Q</v>
      </c>
      <c r="C2046" s="280">
        <f t="shared" si="161"/>
        <v>11</v>
      </c>
      <c r="D2046" s="280" t="str">
        <f t="shared" si="158"/>
        <v>21</v>
      </c>
      <c r="E2046">
        <f t="shared" si="159"/>
        <v>2021</v>
      </c>
      <c r="F2046" s="280" t="str">
        <f t="shared" si="160"/>
        <v>4Q21</v>
      </c>
      <c r="G2046" s="281">
        <v>44501</v>
      </c>
      <c r="H2046" s="280">
        <v>5.6821000000000002</v>
      </c>
    </row>
    <row r="2047" spans="2:8">
      <c r="B2047" s="280" t="str">
        <f t="shared" si="157"/>
        <v>4Q</v>
      </c>
      <c r="C2047" s="280">
        <f t="shared" si="161"/>
        <v>11</v>
      </c>
      <c r="D2047" s="280" t="str">
        <f t="shared" si="158"/>
        <v>21</v>
      </c>
      <c r="E2047">
        <f t="shared" si="159"/>
        <v>2021</v>
      </c>
      <c r="F2047" s="280" t="str">
        <f t="shared" si="160"/>
        <v>4Q21</v>
      </c>
      <c r="G2047" s="281">
        <v>44502</v>
      </c>
      <c r="H2047" s="280">
        <v>5.68</v>
      </c>
    </row>
    <row r="2048" spans="2:8">
      <c r="B2048" s="280" t="str">
        <f t="shared" si="157"/>
        <v>4Q</v>
      </c>
      <c r="C2048" s="280">
        <f t="shared" si="161"/>
        <v>11</v>
      </c>
      <c r="D2048" s="280" t="str">
        <f t="shared" si="158"/>
        <v>21</v>
      </c>
      <c r="E2048">
        <f t="shared" si="159"/>
        <v>2021</v>
      </c>
      <c r="F2048" s="280" t="str">
        <f t="shared" si="160"/>
        <v>4Q21</v>
      </c>
      <c r="G2048" s="281">
        <v>44503</v>
      </c>
      <c r="H2048" s="280">
        <v>5.5534999999999997</v>
      </c>
    </row>
    <row r="2049" spans="2:8">
      <c r="B2049" s="280" t="str">
        <f t="shared" si="157"/>
        <v>4Q</v>
      </c>
      <c r="C2049" s="280">
        <f t="shared" si="161"/>
        <v>11</v>
      </c>
      <c r="D2049" s="280" t="str">
        <f t="shared" si="158"/>
        <v>21</v>
      </c>
      <c r="E2049">
        <f t="shared" si="159"/>
        <v>2021</v>
      </c>
      <c r="F2049" s="280" t="str">
        <f t="shared" si="160"/>
        <v>4Q21</v>
      </c>
      <c r="G2049" s="281">
        <v>44504</v>
      </c>
      <c r="H2049" s="280">
        <v>5.6032000000000002</v>
      </c>
    </row>
    <row r="2050" spans="2:8">
      <c r="B2050" s="280" t="str">
        <f t="shared" si="157"/>
        <v>4Q</v>
      </c>
      <c r="C2050" s="280">
        <f t="shared" si="161"/>
        <v>11</v>
      </c>
      <c r="D2050" s="280" t="str">
        <f t="shared" si="158"/>
        <v>21</v>
      </c>
      <c r="E2050">
        <f t="shared" si="159"/>
        <v>2021</v>
      </c>
      <c r="F2050" s="280" t="str">
        <f t="shared" si="160"/>
        <v>4Q21</v>
      </c>
      <c r="G2050" s="281">
        <v>44505</v>
      </c>
      <c r="H2050" s="280">
        <v>5.5433000000000003</v>
      </c>
    </row>
    <row r="2051" spans="2:8">
      <c r="B2051" s="280" t="str">
        <f t="shared" ref="B2051:B2114" si="162">VLOOKUP(C2051,$N$3:$O$14,2,0)</f>
        <v>4Q</v>
      </c>
      <c r="C2051" s="280">
        <f t="shared" si="161"/>
        <v>11</v>
      </c>
      <c r="D2051" s="280" t="str">
        <f t="shared" ref="D2051:D2114" si="163">RIGHT(E2051,2)</f>
        <v>21</v>
      </c>
      <c r="E2051">
        <f t="shared" ref="E2051:E2114" si="164">YEAR(G2051)</f>
        <v>2021</v>
      </c>
      <c r="F2051" s="280" t="str">
        <f t="shared" ref="F2051:F2114" si="165">+B2051&amp;D2051</f>
        <v>4Q21</v>
      </c>
      <c r="G2051" s="281">
        <v>44508</v>
      </c>
      <c r="H2051" s="280">
        <v>5.5445000000000002</v>
      </c>
    </row>
    <row r="2052" spans="2:8">
      <c r="B2052" s="280" t="str">
        <f t="shared" si="162"/>
        <v>4Q</v>
      </c>
      <c r="C2052" s="280">
        <f t="shared" ref="C2052:C2115" si="166">MONTH(G2052)</f>
        <v>11</v>
      </c>
      <c r="D2052" s="280" t="str">
        <f t="shared" si="163"/>
        <v>21</v>
      </c>
      <c r="E2052">
        <f t="shared" si="164"/>
        <v>2021</v>
      </c>
      <c r="F2052" s="280" t="str">
        <f t="shared" si="165"/>
        <v>4Q21</v>
      </c>
      <c r="G2052" s="281">
        <v>44509</v>
      </c>
      <c r="H2052" s="280">
        <v>5.4809000000000001</v>
      </c>
    </row>
    <row r="2053" spans="2:8">
      <c r="B2053" s="280" t="str">
        <f t="shared" si="162"/>
        <v>4Q</v>
      </c>
      <c r="C2053" s="280">
        <f t="shared" si="166"/>
        <v>11</v>
      </c>
      <c r="D2053" s="280" t="str">
        <f t="shared" si="163"/>
        <v>21</v>
      </c>
      <c r="E2053">
        <f t="shared" si="164"/>
        <v>2021</v>
      </c>
      <c r="F2053" s="280" t="str">
        <f t="shared" si="165"/>
        <v>4Q21</v>
      </c>
      <c r="G2053" s="281">
        <v>44510</v>
      </c>
      <c r="H2053" s="280">
        <v>5.4915000000000003</v>
      </c>
    </row>
    <row r="2054" spans="2:8">
      <c r="B2054" s="280" t="str">
        <f t="shared" si="162"/>
        <v>4Q</v>
      </c>
      <c r="C2054" s="280">
        <f t="shared" si="166"/>
        <v>11</v>
      </c>
      <c r="D2054" s="280" t="str">
        <f t="shared" si="163"/>
        <v>21</v>
      </c>
      <c r="E2054">
        <f t="shared" si="164"/>
        <v>2021</v>
      </c>
      <c r="F2054" s="280" t="str">
        <f t="shared" si="165"/>
        <v>4Q21</v>
      </c>
      <c r="G2054" s="281">
        <v>44511</v>
      </c>
      <c r="H2054" s="280">
        <v>5.3994</v>
      </c>
    </row>
    <row r="2055" spans="2:8">
      <c r="B2055" s="280" t="str">
        <f t="shared" si="162"/>
        <v>4Q</v>
      </c>
      <c r="C2055" s="280">
        <f t="shared" si="166"/>
        <v>11</v>
      </c>
      <c r="D2055" s="280" t="str">
        <f t="shared" si="163"/>
        <v>21</v>
      </c>
      <c r="E2055">
        <f t="shared" si="164"/>
        <v>2021</v>
      </c>
      <c r="F2055" s="280" t="str">
        <f t="shared" si="165"/>
        <v>4Q21</v>
      </c>
      <c r="G2055" s="281">
        <v>44512</v>
      </c>
      <c r="H2055" s="280">
        <v>5.4592000000000001</v>
      </c>
    </row>
    <row r="2056" spans="2:8">
      <c r="B2056" s="280" t="str">
        <f t="shared" si="162"/>
        <v>4Q</v>
      </c>
      <c r="C2056" s="280">
        <f t="shared" si="166"/>
        <v>11</v>
      </c>
      <c r="D2056" s="280" t="str">
        <f t="shared" si="163"/>
        <v>21</v>
      </c>
      <c r="E2056">
        <f t="shared" si="164"/>
        <v>2021</v>
      </c>
      <c r="F2056" s="280" t="str">
        <f t="shared" si="165"/>
        <v>4Q21</v>
      </c>
      <c r="G2056" s="281">
        <v>44515</v>
      </c>
      <c r="H2056" s="280">
        <v>5.4577</v>
      </c>
    </row>
    <row r="2057" spans="2:8">
      <c r="B2057" s="280" t="str">
        <f t="shared" si="162"/>
        <v>4Q</v>
      </c>
      <c r="C2057" s="280">
        <f t="shared" si="166"/>
        <v>11</v>
      </c>
      <c r="D2057" s="280" t="str">
        <f t="shared" si="163"/>
        <v>21</v>
      </c>
      <c r="E2057">
        <f t="shared" si="164"/>
        <v>2021</v>
      </c>
      <c r="F2057" s="280" t="str">
        <f t="shared" si="165"/>
        <v>4Q21</v>
      </c>
      <c r="G2057" s="281">
        <v>44516</v>
      </c>
      <c r="H2057" s="280">
        <v>5.5033000000000003</v>
      </c>
    </row>
    <row r="2058" spans="2:8">
      <c r="B2058" s="280" t="str">
        <f t="shared" si="162"/>
        <v>4Q</v>
      </c>
      <c r="C2058" s="280">
        <f t="shared" si="166"/>
        <v>11</v>
      </c>
      <c r="D2058" s="280" t="str">
        <f t="shared" si="163"/>
        <v>21</v>
      </c>
      <c r="E2058">
        <f t="shared" si="164"/>
        <v>2021</v>
      </c>
      <c r="F2058" s="280" t="str">
        <f t="shared" si="165"/>
        <v>4Q21</v>
      </c>
      <c r="G2058" s="281">
        <v>44517</v>
      </c>
      <c r="H2058" s="280">
        <v>5.5297000000000001</v>
      </c>
    </row>
    <row r="2059" spans="2:8">
      <c r="B2059" s="280" t="str">
        <f t="shared" si="162"/>
        <v>4Q</v>
      </c>
      <c r="C2059" s="280">
        <f t="shared" si="166"/>
        <v>11</v>
      </c>
      <c r="D2059" s="280" t="str">
        <f t="shared" si="163"/>
        <v>21</v>
      </c>
      <c r="E2059">
        <f t="shared" si="164"/>
        <v>2021</v>
      </c>
      <c r="F2059" s="280" t="str">
        <f t="shared" si="165"/>
        <v>4Q21</v>
      </c>
      <c r="G2059" s="281">
        <v>44518</v>
      </c>
      <c r="H2059" s="280">
        <v>5.5580999999999996</v>
      </c>
    </row>
    <row r="2060" spans="2:8">
      <c r="B2060" s="280" t="str">
        <f t="shared" si="162"/>
        <v>4Q</v>
      </c>
      <c r="C2060" s="280">
        <f t="shared" si="166"/>
        <v>11</v>
      </c>
      <c r="D2060" s="280" t="str">
        <f t="shared" si="163"/>
        <v>21</v>
      </c>
      <c r="E2060">
        <f t="shared" si="164"/>
        <v>2021</v>
      </c>
      <c r="F2060" s="280" t="str">
        <f t="shared" si="165"/>
        <v>4Q21</v>
      </c>
      <c r="G2060" s="281">
        <v>44519</v>
      </c>
      <c r="H2060" s="280">
        <v>5.6136999999999997</v>
      </c>
    </row>
    <row r="2061" spans="2:8">
      <c r="B2061" s="280" t="str">
        <f t="shared" si="162"/>
        <v>4Q</v>
      </c>
      <c r="C2061" s="280">
        <f t="shared" si="166"/>
        <v>11</v>
      </c>
      <c r="D2061" s="280" t="str">
        <f t="shared" si="163"/>
        <v>21</v>
      </c>
      <c r="E2061">
        <f t="shared" si="164"/>
        <v>2021</v>
      </c>
      <c r="F2061" s="280" t="str">
        <f t="shared" si="165"/>
        <v>4Q21</v>
      </c>
      <c r="G2061" s="281">
        <v>44522</v>
      </c>
      <c r="H2061" s="280">
        <v>5.5869999999999997</v>
      </c>
    </row>
    <row r="2062" spans="2:8">
      <c r="B2062" s="280" t="str">
        <f t="shared" si="162"/>
        <v>4Q</v>
      </c>
      <c r="C2062" s="280">
        <f t="shared" si="166"/>
        <v>11</v>
      </c>
      <c r="D2062" s="280" t="str">
        <f t="shared" si="163"/>
        <v>21</v>
      </c>
      <c r="E2062">
        <f t="shared" si="164"/>
        <v>2021</v>
      </c>
      <c r="F2062" s="280" t="str">
        <f t="shared" si="165"/>
        <v>4Q21</v>
      </c>
      <c r="G2062" s="281">
        <v>44523</v>
      </c>
      <c r="H2062" s="280">
        <v>5.5716999999999999</v>
      </c>
    </row>
    <row r="2063" spans="2:8">
      <c r="B2063" s="280" t="str">
        <f t="shared" si="162"/>
        <v>4Q</v>
      </c>
      <c r="C2063" s="280">
        <f t="shared" si="166"/>
        <v>11</v>
      </c>
      <c r="D2063" s="280" t="str">
        <f t="shared" si="163"/>
        <v>21</v>
      </c>
      <c r="E2063">
        <f t="shared" si="164"/>
        <v>2021</v>
      </c>
      <c r="F2063" s="280" t="str">
        <f t="shared" si="165"/>
        <v>4Q21</v>
      </c>
      <c r="G2063" s="281">
        <v>44524</v>
      </c>
      <c r="H2063" s="280">
        <v>5.6066000000000003</v>
      </c>
    </row>
    <row r="2064" spans="2:8">
      <c r="B2064" s="280" t="str">
        <f t="shared" si="162"/>
        <v>4Q</v>
      </c>
      <c r="C2064" s="280">
        <f t="shared" si="166"/>
        <v>11</v>
      </c>
      <c r="D2064" s="280" t="str">
        <f t="shared" si="163"/>
        <v>21</v>
      </c>
      <c r="E2064">
        <f t="shared" si="164"/>
        <v>2021</v>
      </c>
      <c r="F2064" s="280" t="str">
        <f t="shared" si="165"/>
        <v>4Q21</v>
      </c>
      <c r="G2064" s="281">
        <v>44525</v>
      </c>
      <c r="H2064" s="280">
        <v>5.5669000000000004</v>
      </c>
    </row>
    <row r="2065" spans="2:8">
      <c r="B2065" s="280" t="str">
        <f t="shared" si="162"/>
        <v>4Q</v>
      </c>
      <c r="C2065" s="280">
        <f t="shared" si="166"/>
        <v>11</v>
      </c>
      <c r="D2065" s="280" t="str">
        <f t="shared" si="163"/>
        <v>21</v>
      </c>
      <c r="E2065">
        <f t="shared" si="164"/>
        <v>2021</v>
      </c>
      <c r="F2065" s="280" t="str">
        <f t="shared" si="165"/>
        <v>4Q21</v>
      </c>
      <c r="G2065" s="281">
        <v>44526</v>
      </c>
      <c r="H2065" s="280">
        <v>5.6097999999999999</v>
      </c>
    </row>
    <row r="2066" spans="2:8">
      <c r="B2066" s="280" t="str">
        <f t="shared" si="162"/>
        <v>4Q</v>
      </c>
      <c r="C2066" s="280">
        <f t="shared" si="166"/>
        <v>11</v>
      </c>
      <c r="D2066" s="280" t="str">
        <f t="shared" si="163"/>
        <v>21</v>
      </c>
      <c r="E2066">
        <f t="shared" si="164"/>
        <v>2021</v>
      </c>
      <c r="F2066" s="280" t="str">
        <f t="shared" si="165"/>
        <v>4Q21</v>
      </c>
      <c r="G2066" s="281">
        <v>44529</v>
      </c>
      <c r="H2066" s="280">
        <v>5.6021999999999998</v>
      </c>
    </row>
    <row r="2067" spans="2:8">
      <c r="B2067" s="280" t="str">
        <f t="shared" si="162"/>
        <v>4Q</v>
      </c>
      <c r="C2067" s="280">
        <f t="shared" si="166"/>
        <v>11</v>
      </c>
      <c r="D2067" s="280" t="str">
        <f t="shared" si="163"/>
        <v>21</v>
      </c>
      <c r="E2067">
        <f t="shared" si="164"/>
        <v>2021</v>
      </c>
      <c r="F2067" s="280" t="str">
        <f t="shared" si="165"/>
        <v>4Q21</v>
      </c>
      <c r="G2067" s="281">
        <v>44530</v>
      </c>
      <c r="H2067" s="280">
        <v>5.6243999999999996</v>
      </c>
    </row>
    <row r="2068" spans="2:8">
      <c r="B2068" s="280" t="str">
        <f t="shared" si="162"/>
        <v>4Q</v>
      </c>
      <c r="C2068" s="280">
        <f t="shared" si="166"/>
        <v>12</v>
      </c>
      <c r="D2068" s="280" t="str">
        <f t="shared" si="163"/>
        <v>21</v>
      </c>
      <c r="E2068">
        <f t="shared" si="164"/>
        <v>2021</v>
      </c>
      <c r="F2068" s="280" t="str">
        <f t="shared" si="165"/>
        <v>4Q21</v>
      </c>
      <c r="G2068" s="281">
        <v>44531</v>
      </c>
      <c r="H2068" s="280">
        <v>5.6958000000000002</v>
      </c>
    </row>
    <row r="2069" spans="2:8">
      <c r="B2069" s="280" t="str">
        <f t="shared" si="162"/>
        <v>4Q</v>
      </c>
      <c r="C2069" s="280">
        <f t="shared" si="166"/>
        <v>12</v>
      </c>
      <c r="D2069" s="280" t="str">
        <f t="shared" si="163"/>
        <v>21</v>
      </c>
      <c r="E2069">
        <f t="shared" si="164"/>
        <v>2021</v>
      </c>
      <c r="F2069" s="280" t="str">
        <f t="shared" si="165"/>
        <v>4Q21</v>
      </c>
      <c r="G2069" s="281">
        <v>44532</v>
      </c>
      <c r="H2069" s="280">
        <v>5.6467000000000001</v>
      </c>
    </row>
    <row r="2070" spans="2:8">
      <c r="B2070" s="280" t="str">
        <f t="shared" si="162"/>
        <v>4Q</v>
      </c>
      <c r="C2070" s="280">
        <f t="shared" si="166"/>
        <v>12</v>
      </c>
      <c r="D2070" s="280" t="str">
        <f t="shared" si="163"/>
        <v>21</v>
      </c>
      <c r="E2070">
        <f t="shared" si="164"/>
        <v>2021</v>
      </c>
      <c r="F2070" s="280" t="str">
        <f t="shared" si="165"/>
        <v>4Q21</v>
      </c>
      <c r="G2070" s="281">
        <v>44533</v>
      </c>
      <c r="H2070" s="280">
        <v>5.6536999999999997</v>
      </c>
    </row>
    <row r="2071" spans="2:8">
      <c r="B2071" s="280" t="str">
        <f t="shared" si="162"/>
        <v>4Q</v>
      </c>
      <c r="C2071" s="280">
        <f t="shared" si="166"/>
        <v>12</v>
      </c>
      <c r="D2071" s="280" t="str">
        <f t="shared" si="163"/>
        <v>21</v>
      </c>
      <c r="E2071">
        <f t="shared" si="164"/>
        <v>2021</v>
      </c>
      <c r="F2071" s="280" t="str">
        <f t="shared" si="165"/>
        <v>4Q21</v>
      </c>
      <c r="G2071" s="281">
        <v>44536</v>
      </c>
      <c r="H2071" s="280">
        <v>5.6896000000000004</v>
      </c>
    </row>
    <row r="2072" spans="2:8">
      <c r="B2072" s="280" t="str">
        <f t="shared" si="162"/>
        <v>4Q</v>
      </c>
      <c r="C2072" s="280">
        <f t="shared" si="166"/>
        <v>12</v>
      </c>
      <c r="D2072" s="280" t="str">
        <f t="shared" si="163"/>
        <v>21</v>
      </c>
      <c r="E2072">
        <f t="shared" si="164"/>
        <v>2021</v>
      </c>
      <c r="F2072" s="280" t="str">
        <f t="shared" si="165"/>
        <v>4Q21</v>
      </c>
      <c r="G2072" s="281">
        <v>44537</v>
      </c>
      <c r="H2072" s="280">
        <v>5.6132</v>
      </c>
    </row>
    <row r="2073" spans="2:8">
      <c r="B2073" s="280" t="str">
        <f t="shared" si="162"/>
        <v>4Q</v>
      </c>
      <c r="C2073" s="280">
        <f t="shared" si="166"/>
        <v>12</v>
      </c>
      <c r="D2073" s="280" t="str">
        <f t="shared" si="163"/>
        <v>21</v>
      </c>
      <c r="E2073">
        <f t="shared" si="164"/>
        <v>2021</v>
      </c>
      <c r="F2073" s="280" t="str">
        <f t="shared" si="165"/>
        <v>4Q21</v>
      </c>
      <c r="G2073" s="281">
        <v>44538</v>
      </c>
      <c r="H2073" s="280">
        <v>5.5331999999999999</v>
      </c>
    </row>
    <row r="2074" spans="2:8">
      <c r="B2074" s="280" t="str">
        <f t="shared" si="162"/>
        <v>4Q</v>
      </c>
      <c r="C2074" s="280">
        <f t="shared" si="166"/>
        <v>12</v>
      </c>
      <c r="D2074" s="280" t="str">
        <f t="shared" si="163"/>
        <v>21</v>
      </c>
      <c r="E2074">
        <f t="shared" si="164"/>
        <v>2021</v>
      </c>
      <c r="F2074" s="280" t="str">
        <f t="shared" si="165"/>
        <v>4Q21</v>
      </c>
      <c r="G2074" s="281">
        <v>44539</v>
      </c>
      <c r="H2074" s="280">
        <v>5.5730000000000004</v>
      </c>
    </row>
    <row r="2075" spans="2:8">
      <c r="B2075" s="280" t="str">
        <f t="shared" si="162"/>
        <v>4Q</v>
      </c>
      <c r="C2075" s="280">
        <f t="shared" si="166"/>
        <v>12</v>
      </c>
      <c r="D2075" s="280" t="str">
        <f t="shared" si="163"/>
        <v>21</v>
      </c>
      <c r="E2075">
        <f t="shared" si="164"/>
        <v>2021</v>
      </c>
      <c r="F2075" s="280" t="str">
        <f t="shared" si="165"/>
        <v>4Q21</v>
      </c>
      <c r="G2075" s="281">
        <v>44540</v>
      </c>
      <c r="H2075" s="280">
        <v>5.6132</v>
      </c>
    </row>
    <row r="2076" spans="2:8">
      <c r="B2076" s="280" t="str">
        <f t="shared" si="162"/>
        <v>4Q</v>
      </c>
      <c r="C2076" s="280">
        <f t="shared" si="166"/>
        <v>12</v>
      </c>
      <c r="D2076" s="280" t="str">
        <f t="shared" si="163"/>
        <v>21</v>
      </c>
      <c r="E2076">
        <f t="shared" si="164"/>
        <v>2021</v>
      </c>
      <c r="F2076" s="280" t="str">
        <f t="shared" si="165"/>
        <v>4Q21</v>
      </c>
      <c r="G2076" s="281">
        <v>44543</v>
      </c>
      <c r="H2076" s="280">
        <v>5.6806999999999999</v>
      </c>
    </row>
    <row r="2077" spans="2:8">
      <c r="B2077" s="280" t="str">
        <f t="shared" si="162"/>
        <v>4Q</v>
      </c>
      <c r="C2077" s="280">
        <f t="shared" si="166"/>
        <v>12</v>
      </c>
      <c r="D2077" s="280" t="str">
        <f t="shared" si="163"/>
        <v>21</v>
      </c>
      <c r="E2077">
        <f t="shared" si="164"/>
        <v>2021</v>
      </c>
      <c r="F2077" s="280" t="str">
        <f t="shared" si="165"/>
        <v>4Q21</v>
      </c>
      <c r="G2077" s="281">
        <v>44544</v>
      </c>
      <c r="H2077" s="280">
        <v>5.6820000000000004</v>
      </c>
    </row>
    <row r="2078" spans="2:8">
      <c r="B2078" s="280" t="str">
        <f t="shared" si="162"/>
        <v>4Q</v>
      </c>
      <c r="C2078" s="280">
        <f t="shared" si="166"/>
        <v>12</v>
      </c>
      <c r="D2078" s="280" t="str">
        <f t="shared" si="163"/>
        <v>21</v>
      </c>
      <c r="E2078">
        <f t="shared" si="164"/>
        <v>2021</v>
      </c>
      <c r="F2078" s="280" t="str">
        <f t="shared" si="165"/>
        <v>4Q21</v>
      </c>
      <c r="G2078" s="281">
        <v>44545</v>
      </c>
      <c r="H2078" s="280">
        <v>5.6807999999999996</v>
      </c>
    </row>
    <row r="2079" spans="2:8">
      <c r="B2079" s="280" t="str">
        <f t="shared" si="162"/>
        <v>4Q</v>
      </c>
      <c r="C2079" s="280">
        <f t="shared" si="166"/>
        <v>12</v>
      </c>
      <c r="D2079" s="280" t="str">
        <f t="shared" si="163"/>
        <v>21</v>
      </c>
      <c r="E2079">
        <f t="shared" si="164"/>
        <v>2021</v>
      </c>
      <c r="F2079" s="280" t="str">
        <f t="shared" si="165"/>
        <v>4Q21</v>
      </c>
      <c r="G2079" s="281">
        <v>44546</v>
      </c>
      <c r="H2079" s="280">
        <v>5.6886999999999999</v>
      </c>
    </row>
    <row r="2080" spans="2:8">
      <c r="B2080" s="280" t="str">
        <f t="shared" si="162"/>
        <v>4Q</v>
      </c>
      <c r="C2080" s="280">
        <f t="shared" si="166"/>
        <v>12</v>
      </c>
      <c r="D2080" s="280" t="str">
        <f t="shared" si="163"/>
        <v>21</v>
      </c>
      <c r="E2080">
        <f t="shared" si="164"/>
        <v>2021</v>
      </c>
      <c r="F2080" s="280" t="str">
        <f t="shared" si="165"/>
        <v>4Q21</v>
      </c>
      <c r="G2080" s="281">
        <v>44547</v>
      </c>
      <c r="H2080" s="280">
        <v>5.6961000000000004</v>
      </c>
    </row>
    <row r="2081" spans="2:8">
      <c r="B2081" s="280" t="str">
        <f t="shared" si="162"/>
        <v>4Q</v>
      </c>
      <c r="C2081" s="280">
        <f t="shared" si="166"/>
        <v>12</v>
      </c>
      <c r="D2081" s="280" t="str">
        <f t="shared" si="163"/>
        <v>21</v>
      </c>
      <c r="E2081">
        <f t="shared" si="164"/>
        <v>2021</v>
      </c>
      <c r="F2081" s="280" t="str">
        <f t="shared" si="165"/>
        <v>4Q21</v>
      </c>
      <c r="G2081" s="281">
        <v>44550</v>
      </c>
      <c r="H2081" s="280">
        <v>5.7424999999999997</v>
      </c>
    </row>
    <row r="2082" spans="2:8">
      <c r="B2082" s="280" t="str">
        <f t="shared" si="162"/>
        <v>4Q</v>
      </c>
      <c r="C2082" s="280">
        <f t="shared" si="166"/>
        <v>12</v>
      </c>
      <c r="D2082" s="280" t="str">
        <f t="shared" si="163"/>
        <v>21</v>
      </c>
      <c r="E2082">
        <f t="shared" si="164"/>
        <v>2021</v>
      </c>
      <c r="F2082" s="280" t="str">
        <f t="shared" si="165"/>
        <v>4Q21</v>
      </c>
      <c r="G2082" s="281">
        <v>44551</v>
      </c>
      <c r="H2082" s="280">
        <v>5.7454999999999998</v>
      </c>
    </row>
    <row r="2083" spans="2:8">
      <c r="B2083" s="280" t="str">
        <f t="shared" si="162"/>
        <v>4Q</v>
      </c>
      <c r="C2083" s="280">
        <f t="shared" si="166"/>
        <v>12</v>
      </c>
      <c r="D2083" s="280" t="str">
        <f t="shared" si="163"/>
        <v>21</v>
      </c>
      <c r="E2083">
        <f t="shared" si="164"/>
        <v>2021</v>
      </c>
      <c r="F2083" s="280" t="str">
        <f t="shared" si="165"/>
        <v>4Q21</v>
      </c>
      <c r="G2083" s="281">
        <v>44552</v>
      </c>
      <c r="H2083" s="280">
        <v>5.6544999999999996</v>
      </c>
    </row>
    <row r="2084" spans="2:8">
      <c r="B2084" s="280" t="str">
        <f t="shared" si="162"/>
        <v>4Q</v>
      </c>
      <c r="C2084" s="280">
        <f t="shared" si="166"/>
        <v>12</v>
      </c>
      <c r="D2084" s="280" t="str">
        <f t="shared" si="163"/>
        <v>21</v>
      </c>
      <c r="E2084">
        <f t="shared" si="164"/>
        <v>2021</v>
      </c>
      <c r="F2084" s="280" t="str">
        <f t="shared" si="165"/>
        <v>4Q21</v>
      </c>
      <c r="G2084" s="281">
        <v>44553</v>
      </c>
      <c r="H2084" s="280">
        <v>5.6753999999999998</v>
      </c>
    </row>
    <row r="2085" spans="2:8">
      <c r="B2085" s="280" t="str">
        <f t="shared" si="162"/>
        <v>4Q</v>
      </c>
      <c r="C2085" s="280">
        <f t="shared" si="166"/>
        <v>12</v>
      </c>
      <c r="D2085" s="280" t="str">
        <f t="shared" si="163"/>
        <v>21</v>
      </c>
      <c r="E2085">
        <f t="shared" si="164"/>
        <v>2021</v>
      </c>
      <c r="F2085" s="280" t="str">
        <f t="shared" si="165"/>
        <v>4Q21</v>
      </c>
      <c r="G2085" s="281">
        <v>44554</v>
      </c>
      <c r="H2085" s="280">
        <v>5.6753</v>
      </c>
    </row>
    <row r="2086" spans="2:8">
      <c r="B2086" s="280" t="str">
        <f t="shared" si="162"/>
        <v>4Q</v>
      </c>
      <c r="C2086" s="280">
        <f t="shared" si="166"/>
        <v>12</v>
      </c>
      <c r="D2086" s="280" t="str">
        <f t="shared" si="163"/>
        <v>21</v>
      </c>
      <c r="E2086">
        <f t="shared" si="164"/>
        <v>2021</v>
      </c>
      <c r="F2086" s="280" t="str">
        <f t="shared" si="165"/>
        <v>4Q21</v>
      </c>
      <c r="G2086" s="281">
        <v>44557</v>
      </c>
      <c r="H2086" s="280">
        <v>5.6254</v>
      </c>
    </row>
    <row r="2087" spans="2:8">
      <c r="B2087" s="280" t="str">
        <f t="shared" si="162"/>
        <v>4Q</v>
      </c>
      <c r="C2087" s="280">
        <f t="shared" si="166"/>
        <v>12</v>
      </c>
      <c r="D2087" s="280" t="str">
        <f t="shared" si="163"/>
        <v>21</v>
      </c>
      <c r="E2087">
        <f t="shared" si="164"/>
        <v>2021</v>
      </c>
      <c r="F2087" s="280" t="str">
        <f t="shared" si="165"/>
        <v>4Q21</v>
      </c>
      <c r="G2087" s="281">
        <v>44558</v>
      </c>
      <c r="H2087" s="280">
        <v>5.6288</v>
      </c>
    </row>
    <row r="2088" spans="2:8">
      <c r="B2088" s="280" t="str">
        <f t="shared" si="162"/>
        <v>4Q</v>
      </c>
      <c r="C2088" s="280">
        <f t="shared" si="166"/>
        <v>12</v>
      </c>
      <c r="D2088" s="280" t="str">
        <f t="shared" si="163"/>
        <v>21</v>
      </c>
      <c r="E2088">
        <f t="shared" si="164"/>
        <v>2021</v>
      </c>
      <c r="F2088" s="280" t="str">
        <f t="shared" si="165"/>
        <v>4Q21</v>
      </c>
      <c r="G2088" s="281">
        <v>44559</v>
      </c>
      <c r="H2088" s="280">
        <v>5.7037000000000004</v>
      </c>
    </row>
    <row r="2089" spans="2:8">
      <c r="B2089" s="280" t="str">
        <f t="shared" si="162"/>
        <v>4Q</v>
      </c>
      <c r="C2089" s="280">
        <f t="shared" si="166"/>
        <v>12</v>
      </c>
      <c r="D2089" s="280" t="str">
        <f t="shared" si="163"/>
        <v>21</v>
      </c>
      <c r="E2089">
        <f t="shared" si="164"/>
        <v>2021</v>
      </c>
      <c r="F2089" s="280" t="str">
        <f t="shared" si="165"/>
        <v>4Q21</v>
      </c>
      <c r="G2089" s="281">
        <v>44560</v>
      </c>
      <c r="H2089" s="280">
        <v>5.5715000000000003</v>
      </c>
    </row>
    <row r="2090" spans="2:8">
      <c r="B2090" s="280" t="str">
        <f t="shared" si="162"/>
        <v>4Q</v>
      </c>
      <c r="C2090" s="280">
        <f t="shared" si="166"/>
        <v>12</v>
      </c>
      <c r="D2090" s="280" t="str">
        <f t="shared" si="163"/>
        <v>21</v>
      </c>
      <c r="E2090">
        <f t="shared" si="164"/>
        <v>2021</v>
      </c>
      <c r="F2090" s="280" t="str">
        <f t="shared" si="165"/>
        <v>4Q21</v>
      </c>
      <c r="G2090" s="281">
        <v>44561</v>
      </c>
      <c r="H2090" s="280">
        <v>5.5712999999999999</v>
      </c>
    </row>
    <row r="2091" spans="2:8">
      <c r="B2091" s="280" t="str">
        <f t="shared" si="162"/>
        <v>1Q</v>
      </c>
      <c r="C2091" s="280">
        <f t="shared" si="166"/>
        <v>1</v>
      </c>
      <c r="D2091" s="280" t="str">
        <f t="shared" si="163"/>
        <v>22</v>
      </c>
      <c r="E2091">
        <f t="shared" si="164"/>
        <v>2022</v>
      </c>
      <c r="F2091" s="280" t="str">
        <f t="shared" si="165"/>
        <v>1Q22</v>
      </c>
      <c r="G2091" s="281">
        <v>44564</v>
      </c>
      <c r="H2091" s="280">
        <v>5.6822999999999997</v>
      </c>
    </row>
    <row r="2092" spans="2:8">
      <c r="B2092" s="280" t="str">
        <f t="shared" si="162"/>
        <v>1Q</v>
      </c>
      <c r="C2092" s="280">
        <f t="shared" si="166"/>
        <v>1</v>
      </c>
      <c r="D2092" s="280" t="str">
        <f t="shared" si="163"/>
        <v>22</v>
      </c>
      <c r="E2092">
        <f t="shared" si="164"/>
        <v>2022</v>
      </c>
      <c r="F2092" s="280" t="str">
        <f t="shared" si="165"/>
        <v>1Q22</v>
      </c>
      <c r="G2092" s="281">
        <v>44565</v>
      </c>
      <c r="H2092" s="280">
        <v>5.6772999999999998</v>
      </c>
    </row>
    <row r="2093" spans="2:8">
      <c r="B2093" s="280" t="str">
        <f t="shared" si="162"/>
        <v>1Q</v>
      </c>
      <c r="C2093" s="280">
        <f t="shared" si="166"/>
        <v>1</v>
      </c>
      <c r="D2093" s="280" t="str">
        <f t="shared" si="163"/>
        <v>22</v>
      </c>
      <c r="E2093">
        <f t="shared" si="164"/>
        <v>2022</v>
      </c>
      <c r="F2093" s="280" t="str">
        <f t="shared" si="165"/>
        <v>1Q22</v>
      </c>
      <c r="G2093" s="281">
        <v>44566</v>
      </c>
      <c r="H2093" s="280">
        <v>5.7092000000000001</v>
      </c>
    </row>
    <row r="2094" spans="2:8">
      <c r="B2094" s="280" t="str">
        <f t="shared" si="162"/>
        <v>1Q</v>
      </c>
      <c r="C2094" s="280">
        <f t="shared" si="166"/>
        <v>1</v>
      </c>
      <c r="D2094" s="280" t="str">
        <f t="shared" si="163"/>
        <v>22</v>
      </c>
      <c r="E2094">
        <f t="shared" si="164"/>
        <v>2022</v>
      </c>
      <c r="F2094" s="280" t="str">
        <f t="shared" si="165"/>
        <v>1Q22</v>
      </c>
      <c r="G2094" s="281">
        <v>44567</v>
      </c>
      <c r="H2094" s="280">
        <v>5.6839000000000004</v>
      </c>
    </row>
    <row r="2095" spans="2:8">
      <c r="B2095" s="280" t="str">
        <f t="shared" si="162"/>
        <v>1Q</v>
      </c>
      <c r="C2095" s="280">
        <f t="shared" si="166"/>
        <v>1</v>
      </c>
      <c r="D2095" s="280" t="str">
        <f t="shared" si="163"/>
        <v>22</v>
      </c>
      <c r="E2095">
        <f t="shared" si="164"/>
        <v>2022</v>
      </c>
      <c r="F2095" s="280" t="str">
        <f t="shared" si="165"/>
        <v>1Q22</v>
      </c>
      <c r="G2095" s="281">
        <v>44568</v>
      </c>
      <c r="H2095" s="280">
        <v>5.6360000000000001</v>
      </c>
    </row>
    <row r="2096" spans="2:8">
      <c r="B2096" s="280" t="str">
        <f t="shared" si="162"/>
        <v>1Q</v>
      </c>
      <c r="C2096" s="280">
        <f t="shared" si="166"/>
        <v>1</v>
      </c>
      <c r="D2096" s="280" t="str">
        <f t="shared" si="163"/>
        <v>22</v>
      </c>
      <c r="E2096">
        <f t="shared" si="164"/>
        <v>2022</v>
      </c>
      <c r="F2096" s="280" t="str">
        <f t="shared" si="165"/>
        <v>1Q22</v>
      </c>
      <c r="G2096" s="281">
        <v>44571</v>
      </c>
      <c r="H2096" s="280">
        <v>5.6638000000000002</v>
      </c>
    </row>
    <row r="2097" spans="2:8">
      <c r="B2097" s="280" t="str">
        <f t="shared" si="162"/>
        <v>1Q</v>
      </c>
      <c r="C2097" s="280">
        <f t="shared" si="166"/>
        <v>1</v>
      </c>
      <c r="D2097" s="280" t="str">
        <f t="shared" si="163"/>
        <v>22</v>
      </c>
      <c r="E2097">
        <f t="shared" si="164"/>
        <v>2022</v>
      </c>
      <c r="F2097" s="280" t="str">
        <f t="shared" si="165"/>
        <v>1Q22</v>
      </c>
      <c r="G2097" s="281">
        <v>44572</v>
      </c>
      <c r="H2097" s="280">
        <v>5.5690999999999997</v>
      </c>
    </row>
    <row r="2098" spans="2:8">
      <c r="B2098" s="280" t="str">
        <f t="shared" si="162"/>
        <v>1Q</v>
      </c>
      <c r="C2098" s="280">
        <f t="shared" si="166"/>
        <v>1</v>
      </c>
      <c r="D2098" s="280" t="str">
        <f t="shared" si="163"/>
        <v>22</v>
      </c>
      <c r="E2098">
        <f t="shared" si="164"/>
        <v>2022</v>
      </c>
      <c r="F2098" s="280" t="str">
        <f t="shared" si="165"/>
        <v>1Q22</v>
      </c>
      <c r="G2098" s="281">
        <v>44573</v>
      </c>
      <c r="H2098" s="280">
        <v>5.5343</v>
      </c>
    </row>
    <row r="2099" spans="2:8">
      <c r="B2099" s="280" t="str">
        <f t="shared" si="162"/>
        <v>1Q</v>
      </c>
      <c r="C2099" s="280">
        <f t="shared" si="166"/>
        <v>1</v>
      </c>
      <c r="D2099" s="280" t="str">
        <f t="shared" si="163"/>
        <v>22</v>
      </c>
      <c r="E2099">
        <f t="shared" si="164"/>
        <v>2022</v>
      </c>
      <c r="F2099" s="280" t="str">
        <f t="shared" si="165"/>
        <v>1Q22</v>
      </c>
      <c r="G2099" s="281">
        <v>44574</v>
      </c>
      <c r="H2099" s="280">
        <v>5.5290999999999997</v>
      </c>
    </row>
    <row r="2100" spans="2:8">
      <c r="B2100" s="280" t="str">
        <f t="shared" si="162"/>
        <v>1Q</v>
      </c>
      <c r="C2100" s="280">
        <f t="shared" si="166"/>
        <v>1</v>
      </c>
      <c r="D2100" s="280" t="str">
        <f t="shared" si="163"/>
        <v>22</v>
      </c>
      <c r="E2100">
        <f t="shared" si="164"/>
        <v>2022</v>
      </c>
      <c r="F2100" s="280" t="str">
        <f t="shared" si="165"/>
        <v>1Q22</v>
      </c>
      <c r="G2100" s="281">
        <v>44575</v>
      </c>
      <c r="H2100" s="280">
        <v>5.5349000000000004</v>
      </c>
    </row>
    <row r="2101" spans="2:8">
      <c r="B2101" s="280" t="str">
        <f t="shared" si="162"/>
        <v>1Q</v>
      </c>
      <c r="C2101" s="280">
        <f t="shared" si="166"/>
        <v>1</v>
      </c>
      <c r="D2101" s="280" t="str">
        <f t="shared" si="163"/>
        <v>22</v>
      </c>
      <c r="E2101">
        <f t="shared" si="164"/>
        <v>2022</v>
      </c>
      <c r="F2101" s="280" t="str">
        <f t="shared" si="165"/>
        <v>1Q22</v>
      </c>
      <c r="G2101" s="281">
        <v>44578</v>
      </c>
      <c r="H2101" s="280">
        <v>5.5170000000000003</v>
      </c>
    </row>
    <row r="2102" spans="2:8">
      <c r="B2102" s="280" t="str">
        <f t="shared" si="162"/>
        <v>1Q</v>
      </c>
      <c r="C2102" s="280">
        <f t="shared" si="166"/>
        <v>1</v>
      </c>
      <c r="D2102" s="280" t="str">
        <f t="shared" si="163"/>
        <v>22</v>
      </c>
      <c r="E2102">
        <f t="shared" si="164"/>
        <v>2022</v>
      </c>
      <c r="F2102" s="280" t="str">
        <f t="shared" si="165"/>
        <v>1Q22</v>
      </c>
      <c r="G2102" s="281">
        <v>44579</v>
      </c>
      <c r="H2102" s="280">
        <v>5.5670999999999999</v>
      </c>
    </row>
    <row r="2103" spans="2:8">
      <c r="B2103" s="280" t="str">
        <f t="shared" si="162"/>
        <v>1Q</v>
      </c>
      <c r="C2103" s="280">
        <f t="shared" si="166"/>
        <v>1</v>
      </c>
      <c r="D2103" s="280" t="str">
        <f t="shared" si="163"/>
        <v>22</v>
      </c>
      <c r="E2103">
        <f t="shared" si="164"/>
        <v>2022</v>
      </c>
      <c r="F2103" s="280" t="str">
        <f t="shared" si="165"/>
        <v>1Q22</v>
      </c>
      <c r="G2103" s="281">
        <v>44580</v>
      </c>
      <c r="H2103" s="280">
        <v>5.4387999999999996</v>
      </c>
    </row>
    <row r="2104" spans="2:8">
      <c r="B2104" s="280" t="str">
        <f t="shared" si="162"/>
        <v>1Q</v>
      </c>
      <c r="C2104" s="280">
        <f t="shared" si="166"/>
        <v>1</v>
      </c>
      <c r="D2104" s="280" t="str">
        <f t="shared" si="163"/>
        <v>22</v>
      </c>
      <c r="E2104">
        <f t="shared" si="164"/>
        <v>2022</v>
      </c>
      <c r="F2104" s="280" t="str">
        <f t="shared" si="165"/>
        <v>1Q22</v>
      </c>
      <c r="G2104" s="281">
        <v>44581</v>
      </c>
      <c r="H2104" s="280">
        <v>5.4196</v>
      </c>
    </row>
    <row r="2105" spans="2:8">
      <c r="B2105" s="280" t="str">
        <f t="shared" si="162"/>
        <v>1Q</v>
      </c>
      <c r="C2105" s="280">
        <f t="shared" si="166"/>
        <v>1</v>
      </c>
      <c r="D2105" s="280" t="str">
        <f t="shared" si="163"/>
        <v>22</v>
      </c>
      <c r="E2105">
        <f t="shared" si="164"/>
        <v>2022</v>
      </c>
      <c r="F2105" s="280" t="str">
        <f t="shared" si="165"/>
        <v>1Q22</v>
      </c>
      <c r="G2105" s="281">
        <v>44582</v>
      </c>
      <c r="H2105" s="280">
        <v>5.4587000000000003</v>
      </c>
    </row>
    <row r="2106" spans="2:8">
      <c r="B2106" s="280" t="str">
        <f t="shared" si="162"/>
        <v>1Q</v>
      </c>
      <c r="C2106" s="280">
        <f t="shared" si="166"/>
        <v>1</v>
      </c>
      <c r="D2106" s="280" t="str">
        <f t="shared" si="163"/>
        <v>22</v>
      </c>
      <c r="E2106">
        <f t="shared" si="164"/>
        <v>2022</v>
      </c>
      <c r="F2106" s="280" t="str">
        <f t="shared" si="165"/>
        <v>1Q22</v>
      </c>
      <c r="G2106" s="281">
        <v>44585</v>
      </c>
      <c r="H2106" s="280">
        <v>5.4882</v>
      </c>
    </row>
    <row r="2107" spans="2:8">
      <c r="B2107" s="280" t="str">
        <f t="shared" si="162"/>
        <v>1Q</v>
      </c>
      <c r="C2107" s="280">
        <f t="shared" si="166"/>
        <v>1</v>
      </c>
      <c r="D2107" s="280" t="str">
        <f t="shared" si="163"/>
        <v>22</v>
      </c>
      <c r="E2107">
        <f t="shared" si="164"/>
        <v>2022</v>
      </c>
      <c r="F2107" s="280" t="str">
        <f t="shared" si="165"/>
        <v>1Q22</v>
      </c>
      <c r="G2107" s="281">
        <v>44586</v>
      </c>
      <c r="H2107" s="280">
        <v>5.4442000000000004</v>
      </c>
    </row>
    <row r="2108" spans="2:8">
      <c r="B2108" s="280" t="str">
        <f t="shared" si="162"/>
        <v>1Q</v>
      </c>
      <c r="C2108" s="280">
        <f t="shared" si="166"/>
        <v>1</v>
      </c>
      <c r="D2108" s="280" t="str">
        <f t="shared" si="163"/>
        <v>22</v>
      </c>
      <c r="E2108">
        <f t="shared" si="164"/>
        <v>2022</v>
      </c>
      <c r="F2108" s="280" t="str">
        <f t="shared" si="165"/>
        <v>1Q22</v>
      </c>
      <c r="G2108" s="281">
        <v>44587</v>
      </c>
      <c r="H2108" s="280">
        <v>5.4329000000000001</v>
      </c>
    </row>
    <row r="2109" spans="2:8">
      <c r="B2109" s="280" t="str">
        <f t="shared" si="162"/>
        <v>1Q</v>
      </c>
      <c r="C2109" s="280">
        <f t="shared" si="166"/>
        <v>1</v>
      </c>
      <c r="D2109" s="280" t="str">
        <f t="shared" si="163"/>
        <v>22</v>
      </c>
      <c r="E2109">
        <f t="shared" si="164"/>
        <v>2022</v>
      </c>
      <c r="F2109" s="280" t="str">
        <f t="shared" si="165"/>
        <v>1Q22</v>
      </c>
      <c r="G2109" s="281">
        <v>44588</v>
      </c>
      <c r="H2109" s="280">
        <v>5.407</v>
      </c>
    </row>
    <row r="2110" spans="2:8">
      <c r="B2110" s="280" t="str">
        <f t="shared" si="162"/>
        <v>1Q</v>
      </c>
      <c r="C2110" s="280">
        <f t="shared" si="166"/>
        <v>1</v>
      </c>
      <c r="D2110" s="280" t="str">
        <f t="shared" si="163"/>
        <v>22</v>
      </c>
      <c r="E2110">
        <f t="shared" si="164"/>
        <v>2022</v>
      </c>
      <c r="F2110" s="280" t="str">
        <f t="shared" si="165"/>
        <v>1Q22</v>
      </c>
      <c r="G2110" s="281">
        <v>44589</v>
      </c>
      <c r="H2110" s="280">
        <v>5.3676000000000004</v>
      </c>
    </row>
    <row r="2111" spans="2:8">
      <c r="B2111" s="280" t="str">
        <f t="shared" si="162"/>
        <v>1Q</v>
      </c>
      <c r="C2111" s="280">
        <f t="shared" si="166"/>
        <v>1</v>
      </c>
      <c r="D2111" s="280" t="str">
        <f t="shared" si="163"/>
        <v>22</v>
      </c>
      <c r="E2111">
        <f t="shared" si="164"/>
        <v>2022</v>
      </c>
      <c r="F2111" s="280" t="str">
        <f t="shared" si="165"/>
        <v>1Q22</v>
      </c>
      <c r="G2111" s="281">
        <v>44592</v>
      </c>
      <c r="H2111" s="280">
        <v>5.3045999999999998</v>
      </c>
    </row>
    <row r="2112" spans="2:8">
      <c r="B2112" s="280" t="str">
        <f t="shared" si="162"/>
        <v>1Q</v>
      </c>
      <c r="C2112" s="280">
        <f t="shared" si="166"/>
        <v>2</v>
      </c>
      <c r="D2112" s="280" t="str">
        <f t="shared" si="163"/>
        <v>22</v>
      </c>
      <c r="E2112">
        <f t="shared" si="164"/>
        <v>2022</v>
      </c>
      <c r="F2112" s="280" t="str">
        <f t="shared" si="165"/>
        <v>1Q22</v>
      </c>
      <c r="G2112" s="281">
        <v>44593</v>
      </c>
      <c r="H2112" s="280">
        <v>5.266</v>
      </c>
    </row>
    <row r="2113" spans="2:8">
      <c r="B2113" s="280" t="str">
        <f t="shared" si="162"/>
        <v>1Q</v>
      </c>
      <c r="C2113" s="280">
        <f t="shared" si="166"/>
        <v>2</v>
      </c>
      <c r="D2113" s="280" t="str">
        <f t="shared" si="163"/>
        <v>22</v>
      </c>
      <c r="E2113">
        <f t="shared" si="164"/>
        <v>2022</v>
      </c>
      <c r="F2113" s="280" t="str">
        <f t="shared" si="165"/>
        <v>1Q22</v>
      </c>
      <c r="G2113" s="281">
        <v>44594</v>
      </c>
      <c r="H2113" s="280">
        <v>5.2625000000000002</v>
      </c>
    </row>
    <row r="2114" spans="2:8">
      <c r="B2114" s="280" t="str">
        <f t="shared" si="162"/>
        <v>1Q</v>
      </c>
      <c r="C2114" s="280">
        <f t="shared" si="166"/>
        <v>2</v>
      </c>
      <c r="D2114" s="280" t="str">
        <f t="shared" si="163"/>
        <v>22</v>
      </c>
      <c r="E2114">
        <f t="shared" si="164"/>
        <v>2022</v>
      </c>
      <c r="F2114" s="280" t="str">
        <f t="shared" si="165"/>
        <v>1Q22</v>
      </c>
      <c r="G2114" s="281">
        <v>44595</v>
      </c>
      <c r="H2114" s="280">
        <v>5.2843999999999998</v>
      </c>
    </row>
    <row r="2115" spans="2:8">
      <c r="B2115" s="280" t="str">
        <f t="shared" ref="B2115:B2154" si="167">VLOOKUP(C2115,$N$3:$O$14,2,0)</f>
        <v>1Q</v>
      </c>
      <c r="C2115" s="280">
        <f t="shared" si="166"/>
        <v>2</v>
      </c>
      <c r="D2115" s="280" t="str">
        <f t="shared" ref="D2115:D2154" si="168">RIGHT(E2115,2)</f>
        <v>22</v>
      </c>
      <c r="E2115">
        <f t="shared" ref="E2115:E2154" si="169">YEAR(G2115)</f>
        <v>2022</v>
      </c>
      <c r="F2115" s="280" t="str">
        <f t="shared" ref="F2115:F2154" si="170">+B2115&amp;D2115</f>
        <v>1Q22</v>
      </c>
      <c r="G2115" s="281">
        <v>44596</v>
      </c>
      <c r="H2115" s="280">
        <v>5.3284000000000002</v>
      </c>
    </row>
    <row r="2116" spans="2:8">
      <c r="B2116" s="280" t="str">
        <f t="shared" si="167"/>
        <v>1Q</v>
      </c>
      <c r="C2116" s="280">
        <f t="shared" ref="C2116:C2154" si="171">MONTH(G2116)</f>
        <v>2</v>
      </c>
      <c r="D2116" s="280" t="str">
        <f t="shared" si="168"/>
        <v>22</v>
      </c>
      <c r="E2116">
        <f t="shared" si="169"/>
        <v>2022</v>
      </c>
      <c r="F2116" s="280" t="str">
        <f t="shared" si="170"/>
        <v>1Q22</v>
      </c>
      <c r="G2116" s="281">
        <v>44599</v>
      </c>
      <c r="H2116" s="280">
        <v>5.2641</v>
      </c>
    </row>
    <row r="2117" spans="2:8">
      <c r="B2117" s="280" t="str">
        <f t="shared" si="167"/>
        <v>1Q</v>
      </c>
      <c r="C2117" s="280">
        <f t="shared" si="171"/>
        <v>2</v>
      </c>
      <c r="D2117" s="280" t="str">
        <f t="shared" si="168"/>
        <v>22</v>
      </c>
      <c r="E2117">
        <f t="shared" si="169"/>
        <v>2022</v>
      </c>
      <c r="F2117" s="280" t="str">
        <f t="shared" si="170"/>
        <v>1Q22</v>
      </c>
      <c r="G2117" s="281">
        <v>44600</v>
      </c>
      <c r="H2117" s="280">
        <v>5.2598000000000003</v>
      </c>
    </row>
    <row r="2118" spans="2:8">
      <c r="B2118" s="280" t="str">
        <f t="shared" si="167"/>
        <v>1Q</v>
      </c>
      <c r="C2118" s="280">
        <f t="shared" si="171"/>
        <v>2</v>
      </c>
      <c r="D2118" s="280" t="str">
        <f t="shared" si="168"/>
        <v>22</v>
      </c>
      <c r="E2118">
        <f t="shared" si="169"/>
        <v>2022</v>
      </c>
      <c r="F2118" s="280" t="str">
        <f t="shared" si="170"/>
        <v>1Q22</v>
      </c>
      <c r="G2118" s="281">
        <v>44601</v>
      </c>
      <c r="H2118" s="280">
        <v>5.2359</v>
      </c>
    </row>
    <row r="2119" spans="2:8">
      <c r="B2119" s="280" t="str">
        <f t="shared" si="167"/>
        <v>1Q</v>
      </c>
      <c r="C2119" s="280">
        <f t="shared" si="171"/>
        <v>2</v>
      </c>
      <c r="D2119" s="280" t="str">
        <f t="shared" si="168"/>
        <v>22</v>
      </c>
      <c r="E2119">
        <f t="shared" si="169"/>
        <v>2022</v>
      </c>
      <c r="F2119" s="280" t="str">
        <f t="shared" si="170"/>
        <v>1Q22</v>
      </c>
      <c r="G2119" s="281">
        <v>44602</v>
      </c>
      <c r="H2119" s="280">
        <v>5.2500999999999998</v>
      </c>
    </row>
    <row r="2120" spans="2:8">
      <c r="B2120" s="280" t="str">
        <f t="shared" si="167"/>
        <v>1Q</v>
      </c>
      <c r="C2120" s="280">
        <f t="shared" si="171"/>
        <v>2</v>
      </c>
      <c r="D2120" s="280" t="str">
        <f t="shared" si="168"/>
        <v>22</v>
      </c>
      <c r="E2120">
        <f t="shared" si="169"/>
        <v>2022</v>
      </c>
      <c r="F2120" s="280" t="str">
        <f t="shared" si="170"/>
        <v>1Q22</v>
      </c>
      <c r="G2120" s="281">
        <v>44603</v>
      </c>
      <c r="H2120" s="280">
        <v>5.2531999999999996</v>
      </c>
    </row>
    <row r="2121" spans="2:8">
      <c r="B2121" s="280" t="str">
        <f t="shared" si="167"/>
        <v>1Q</v>
      </c>
      <c r="C2121" s="280">
        <f t="shared" si="171"/>
        <v>2</v>
      </c>
      <c r="D2121" s="280" t="str">
        <f t="shared" si="168"/>
        <v>22</v>
      </c>
      <c r="E2121">
        <f t="shared" si="169"/>
        <v>2022</v>
      </c>
      <c r="F2121" s="280" t="str">
        <f t="shared" si="170"/>
        <v>1Q22</v>
      </c>
      <c r="G2121" s="281">
        <v>44606</v>
      </c>
      <c r="H2121" s="280">
        <v>5.2153</v>
      </c>
    </row>
    <row r="2122" spans="2:8">
      <c r="B2122" s="280" t="str">
        <f t="shared" si="167"/>
        <v>1Q</v>
      </c>
      <c r="C2122" s="280">
        <f t="shared" si="171"/>
        <v>2</v>
      </c>
      <c r="D2122" s="280" t="str">
        <f t="shared" si="168"/>
        <v>22</v>
      </c>
      <c r="E2122">
        <f t="shared" si="169"/>
        <v>2022</v>
      </c>
      <c r="F2122" s="280" t="str">
        <f t="shared" si="170"/>
        <v>1Q22</v>
      </c>
      <c r="G2122" s="281">
        <v>44607</v>
      </c>
      <c r="H2122" s="280">
        <v>5.1595000000000004</v>
      </c>
    </row>
    <row r="2123" spans="2:8">
      <c r="B2123" s="280" t="str">
        <f t="shared" si="167"/>
        <v>1Q</v>
      </c>
      <c r="C2123" s="280">
        <f t="shared" si="171"/>
        <v>2</v>
      </c>
      <c r="D2123" s="280" t="str">
        <f t="shared" si="168"/>
        <v>22</v>
      </c>
      <c r="E2123">
        <f t="shared" si="169"/>
        <v>2022</v>
      </c>
      <c r="F2123" s="280" t="str">
        <f t="shared" si="170"/>
        <v>1Q22</v>
      </c>
      <c r="G2123" s="281">
        <v>44608</v>
      </c>
      <c r="H2123" s="280">
        <v>5.1369999999999996</v>
      </c>
    </row>
    <row r="2124" spans="2:8">
      <c r="B2124" s="280" t="str">
        <f t="shared" si="167"/>
        <v>1Q</v>
      </c>
      <c r="C2124" s="280">
        <f t="shared" si="171"/>
        <v>2</v>
      </c>
      <c r="D2124" s="280" t="str">
        <f t="shared" si="168"/>
        <v>22</v>
      </c>
      <c r="E2124">
        <f t="shared" si="169"/>
        <v>2022</v>
      </c>
      <c r="F2124" s="280" t="str">
        <f t="shared" si="170"/>
        <v>1Q22</v>
      </c>
      <c r="G2124" s="281">
        <v>44609</v>
      </c>
      <c r="H2124" s="280">
        <v>5.1722999999999999</v>
      </c>
    </row>
    <row r="2125" spans="2:8">
      <c r="B2125" s="280" t="str">
        <f t="shared" si="167"/>
        <v>1Q</v>
      </c>
      <c r="C2125" s="280">
        <f t="shared" si="171"/>
        <v>2</v>
      </c>
      <c r="D2125" s="280" t="str">
        <f t="shared" si="168"/>
        <v>22</v>
      </c>
      <c r="E2125">
        <f t="shared" si="169"/>
        <v>2022</v>
      </c>
      <c r="F2125" s="280" t="str">
        <f t="shared" si="170"/>
        <v>1Q22</v>
      </c>
      <c r="G2125" s="281">
        <v>44610</v>
      </c>
      <c r="H2125" s="280">
        <v>5.1390000000000002</v>
      </c>
    </row>
    <row r="2126" spans="2:8">
      <c r="B2126" s="280" t="str">
        <f t="shared" si="167"/>
        <v>1Q</v>
      </c>
      <c r="C2126" s="280">
        <f t="shared" si="171"/>
        <v>2</v>
      </c>
      <c r="D2126" s="280" t="str">
        <f t="shared" si="168"/>
        <v>22</v>
      </c>
      <c r="E2126">
        <f t="shared" si="169"/>
        <v>2022</v>
      </c>
      <c r="F2126" s="280" t="str">
        <f t="shared" si="170"/>
        <v>1Q22</v>
      </c>
      <c r="G2126" s="281">
        <v>44613</v>
      </c>
      <c r="H2126" s="280">
        <v>5.1037999999999997</v>
      </c>
    </row>
    <row r="2127" spans="2:8">
      <c r="B2127" s="280" t="str">
        <f t="shared" si="167"/>
        <v>1Q</v>
      </c>
      <c r="C2127" s="280">
        <f t="shared" si="171"/>
        <v>2</v>
      </c>
      <c r="D2127" s="280" t="str">
        <f t="shared" si="168"/>
        <v>22</v>
      </c>
      <c r="E2127">
        <f t="shared" si="169"/>
        <v>2022</v>
      </c>
      <c r="F2127" s="280" t="str">
        <f t="shared" si="170"/>
        <v>1Q22</v>
      </c>
      <c r="G2127" s="281">
        <v>44614</v>
      </c>
      <c r="H2127" s="280">
        <v>5.0587</v>
      </c>
    </row>
    <row r="2128" spans="2:8">
      <c r="B2128" s="280" t="str">
        <f t="shared" si="167"/>
        <v>1Q</v>
      </c>
      <c r="C2128" s="280">
        <f t="shared" si="171"/>
        <v>2</v>
      </c>
      <c r="D2128" s="280" t="str">
        <f t="shared" si="168"/>
        <v>22</v>
      </c>
      <c r="E2128">
        <f t="shared" si="169"/>
        <v>2022</v>
      </c>
      <c r="F2128" s="280" t="str">
        <f t="shared" si="170"/>
        <v>1Q22</v>
      </c>
      <c r="G2128" s="281">
        <v>44615</v>
      </c>
      <c r="H2128" s="280">
        <v>5.0102000000000002</v>
      </c>
    </row>
    <row r="2129" spans="2:8">
      <c r="B2129" s="280" t="str">
        <f t="shared" si="167"/>
        <v>1Q</v>
      </c>
      <c r="C2129" s="280">
        <f t="shared" si="171"/>
        <v>2</v>
      </c>
      <c r="D2129" s="280" t="str">
        <f t="shared" si="168"/>
        <v>22</v>
      </c>
      <c r="E2129">
        <f t="shared" si="169"/>
        <v>2022</v>
      </c>
      <c r="F2129" s="280" t="str">
        <f t="shared" si="170"/>
        <v>1Q22</v>
      </c>
      <c r="G2129" s="281">
        <v>44616</v>
      </c>
      <c r="H2129" s="280">
        <v>5.1235999999999997</v>
      </c>
    </row>
    <row r="2130" spans="2:8">
      <c r="B2130" s="280" t="str">
        <f t="shared" si="167"/>
        <v>1Q</v>
      </c>
      <c r="C2130" s="280">
        <f t="shared" si="171"/>
        <v>2</v>
      </c>
      <c r="D2130" s="280" t="str">
        <f t="shared" si="168"/>
        <v>22</v>
      </c>
      <c r="E2130">
        <f t="shared" si="169"/>
        <v>2022</v>
      </c>
      <c r="F2130" s="280" t="str">
        <f t="shared" si="170"/>
        <v>1Q22</v>
      </c>
      <c r="G2130" s="281">
        <v>44617</v>
      </c>
      <c r="H2130" s="280">
        <v>5.1627999999999998</v>
      </c>
    </row>
    <row r="2131" spans="2:8">
      <c r="B2131" s="280" t="str">
        <f t="shared" si="167"/>
        <v>1Q</v>
      </c>
      <c r="C2131" s="280">
        <f t="shared" si="171"/>
        <v>2</v>
      </c>
      <c r="D2131" s="280" t="str">
        <f t="shared" si="168"/>
        <v>22</v>
      </c>
      <c r="E2131">
        <f t="shared" si="169"/>
        <v>2022</v>
      </c>
      <c r="F2131" s="280" t="str">
        <f t="shared" si="170"/>
        <v>1Q22</v>
      </c>
      <c r="G2131" s="281">
        <v>44620</v>
      </c>
      <c r="H2131" s="280">
        <v>5.1600999999999999</v>
      </c>
    </row>
    <row r="2132" spans="2:8">
      <c r="B2132" s="280" t="str">
        <f t="shared" si="167"/>
        <v>1Q</v>
      </c>
      <c r="C2132" s="280">
        <f t="shared" si="171"/>
        <v>3</v>
      </c>
      <c r="D2132" s="280" t="str">
        <f t="shared" si="168"/>
        <v>22</v>
      </c>
      <c r="E2132">
        <f t="shared" si="169"/>
        <v>2022</v>
      </c>
      <c r="F2132" s="280" t="str">
        <f t="shared" si="170"/>
        <v>1Q22</v>
      </c>
      <c r="G2132" s="281">
        <v>44621</v>
      </c>
      <c r="H2132" s="280">
        <v>5.1604999999999999</v>
      </c>
    </row>
    <row r="2133" spans="2:8">
      <c r="B2133" s="280" t="str">
        <f t="shared" si="167"/>
        <v>1Q</v>
      </c>
      <c r="C2133" s="280">
        <f t="shared" si="171"/>
        <v>3</v>
      </c>
      <c r="D2133" s="280" t="str">
        <f t="shared" si="168"/>
        <v>22</v>
      </c>
      <c r="E2133">
        <f t="shared" si="169"/>
        <v>2022</v>
      </c>
      <c r="F2133" s="280" t="str">
        <f t="shared" si="170"/>
        <v>1Q22</v>
      </c>
      <c r="G2133" s="281">
        <v>44622</v>
      </c>
      <c r="H2133" s="280">
        <v>5.0999999999999996</v>
      </c>
    </row>
    <row r="2134" spans="2:8">
      <c r="B2134" s="280" t="str">
        <f t="shared" si="167"/>
        <v>1Q</v>
      </c>
      <c r="C2134" s="280">
        <f t="shared" si="171"/>
        <v>3</v>
      </c>
      <c r="D2134" s="280" t="str">
        <f t="shared" si="168"/>
        <v>22</v>
      </c>
      <c r="E2134">
        <f t="shared" si="169"/>
        <v>2022</v>
      </c>
      <c r="F2134" s="280" t="str">
        <f t="shared" si="170"/>
        <v>1Q22</v>
      </c>
      <c r="G2134" s="281">
        <v>44623</v>
      </c>
      <c r="H2134" s="280">
        <v>5.0324</v>
      </c>
    </row>
    <row r="2135" spans="2:8">
      <c r="B2135" s="280" t="str">
        <f t="shared" si="167"/>
        <v>1Q</v>
      </c>
      <c r="C2135" s="280">
        <f t="shared" si="171"/>
        <v>3</v>
      </c>
      <c r="D2135" s="280" t="str">
        <f t="shared" si="168"/>
        <v>22</v>
      </c>
      <c r="E2135">
        <f t="shared" si="169"/>
        <v>2022</v>
      </c>
      <c r="F2135" s="280" t="str">
        <f t="shared" si="170"/>
        <v>1Q22</v>
      </c>
      <c r="G2135" s="281">
        <v>44624</v>
      </c>
      <c r="H2135" s="280">
        <v>5.0625</v>
      </c>
    </row>
    <row r="2136" spans="2:8">
      <c r="B2136" s="280" t="str">
        <f t="shared" si="167"/>
        <v>1Q</v>
      </c>
      <c r="C2136" s="280">
        <f t="shared" si="171"/>
        <v>3</v>
      </c>
      <c r="D2136" s="280" t="str">
        <f t="shared" si="168"/>
        <v>22</v>
      </c>
      <c r="E2136">
        <f t="shared" si="169"/>
        <v>2022</v>
      </c>
      <c r="F2136" s="280" t="str">
        <f t="shared" si="170"/>
        <v>1Q22</v>
      </c>
      <c r="G2136" s="281">
        <v>44627</v>
      </c>
      <c r="H2136" s="280">
        <v>5.1120000000000001</v>
      </c>
    </row>
    <row r="2137" spans="2:8">
      <c r="B2137" s="280" t="str">
        <f t="shared" si="167"/>
        <v>1Q</v>
      </c>
      <c r="C2137" s="280">
        <f t="shared" si="171"/>
        <v>3</v>
      </c>
      <c r="D2137" s="280" t="str">
        <f t="shared" si="168"/>
        <v>22</v>
      </c>
      <c r="E2137">
        <f t="shared" si="169"/>
        <v>2022</v>
      </c>
      <c r="F2137" s="280" t="str">
        <f t="shared" si="170"/>
        <v>1Q22</v>
      </c>
      <c r="G2137" s="281">
        <v>44628</v>
      </c>
      <c r="H2137" s="280">
        <v>5.0602999999999998</v>
      </c>
    </row>
    <row r="2138" spans="2:8">
      <c r="B2138" s="280" t="str">
        <f t="shared" si="167"/>
        <v>1Q</v>
      </c>
      <c r="C2138" s="280">
        <f t="shared" si="171"/>
        <v>3</v>
      </c>
      <c r="D2138" s="280" t="str">
        <f t="shared" si="168"/>
        <v>22</v>
      </c>
      <c r="E2138">
        <f t="shared" si="169"/>
        <v>2022</v>
      </c>
      <c r="F2138" s="280" t="str">
        <f t="shared" si="170"/>
        <v>1Q22</v>
      </c>
      <c r="G2138" s="281">
        <v>44629</v>
      </c>
      <c r="H2138" s="280">
        <v>5.0128000000000004</v>
      </c>
    </row>
    <row r="2139" spans="2:8">
      <c r="B2139" s="280" t="str">
        <f t="shared" si="167"/>
        <v>1Q</v>
      </c>
      <c r="C2139" s="280">
        <f t="shared" si="171"/>
        <v>3</v>
      </c>
      <c r="D2139" s="280" t="str">
        <f t="shared" si="168"/>
        <v>22</v>
      </c>
      <c r="E2139">
        <f t="shared" si="169"/>
        <v>2022</v>
      </c>
      <c r="F2139" s="280" t="str">
        <f t="shared" si="170"/>
        <v>1Q22</v>
      </c>
      <c r="G2139" s="281">
        <v>44630</v>
      </c>
      <c r="H2139" s="280">
        <v>5.0114999999999998</v>
      </c>
    </row>
    <row r="2140" spans="2:8">
      <c r="B2140" s="280" t="str">
        <f t="shared" si="167"/>
        <v>1Q</v>
      </c>
      <c r="C2140" s="280">
        <f t="shared" si="171"/>
        <v>3</v>
      </c>
      <c r="D2140" s="280" t="str">
        <f t="shared" si="168"/>
        <v>22</v>
      </c>
      <c r="E2140">
        <f t="shared" si="169"/>
        <v>2022</v>
      </c>
      <c r="F2140" s="280" t="str">
        <f t="shared" si="170"/>
        <v>1Q22</v>
      </c>
      <c r="G2140" s="281">
        <v>44631</v>
      </c>
      <c r="H2140" s="280">
        <v>5.0750000000000002</v>
      </c>
    </row>
    <row r="2141" spans="2:8">
      <c r="B2141" s="280" t="str">
        <f t="shared" si="167"/>
        <v>1Q</v>
      </c>
      <c r="C2141" s="280">
        <f t="shared" si="171"/>
        <v>3</v>
      </c>
      <c r="D2141" s="280" t="str">
        <f t="shared" si="168"/>
        <v>22</v>
      </c>
      <c r="E2141">
        <f t="shared" si="169"/>
        <v>2022</v>
      </c>
      <c r="F2141" s="280" t="str">
        <f t="shared" si="170"/>
        <v>1Q22</v>
      </c>
      <c r="G2141" s="281">
        <v>44634</v>
      </c>
      <c r="H2141" s="280">
        <v>5.1204999999999998</v>
      </c>
    </row>
    <row r="2142" spans="2:8">
      <c r="B2142" s="280" t="str">
        <f t="shared" si="167"/>
        <v>1Q</v>
      </c>
      <c r="C2142" s="280">
        <f t="shared" si="171"/>
        <v>3</v>
      </c>
      <c r="D2142" s="280" t="str">
        <f t="shared" si="168"/>
        <v>22</v>
      </c>
      <c r="E2142">
        <f t="shared" si="169"/>
        <v>2022</v>
      </c>
      <c r="F2142" s="280" t="str">
        <f t="shared" si="170"/>
        <v>1Q22</v>
      </c>
      <c r="G2142" s="281">
        <v>44635</v>
      </c>
      <c r="H2142" s="280">
        <v>5.1641000000000004</v>
      </c>
    </row>
    <row r="2143" spans="2:8">
      <c r="B2143" s="280" t="str">
        <f t="shared" si="167"/>
        <v>1Q</v>
      </c>
      <c r="C2143" s="280">
        <f t="shared" si="171"/>
        <v>3</v>
      </c>
      <c r="D2143" s="280" t="str">
        <f t="shared" si="168"/>
        <v>22</v>
      </c>
      <c r="E2143">
        <f t="shared" si="169"/>
        <v>2022</v>
      </c>
      <c r="F2143" s="280" t="str">
        <f t="shared" si="170"/>
        <v>1Q22</v>
      </c>
      <c r="G2143" s="281">
        <v>44636</v>
      </c>
      <c r="H2143" s="280">
        <v>5.0765000000000002</v>
      </c>
    </row>
    <row r="2144" spans="2:8">
      <c r="B2144" s="280" t="str">
        <f t="shared" si="167"/>
        <v>1Q</v>
      </c>
      <c r="C2144" s="280">
        <f t="shared" si="171"/>
        <v>3</v>
      </c>
      <c r="D2144" s="280" t="str">
        <f t="shared" si="168"/>
        <v>22</v>
      </c>
      <c r="E2144">
        <f t="shared" si="169"/>
        <v>2022</v>
      </c>
      <c r="F2144" s="280" t="str">
        <f t="shared" si="170"/>
        <v>1Q22</v>
      </c>
      <c r="G2144" s="281">
        <v>44637</v>
      </c>
      <c r="H2144" s="280">
        <v>5.0404</v>
      </c>
    </row>
    <row r="2145" spans="2:8">
      <c r="B2145" s="280" t="str">
        <f t="shared" si="167"/>
        <v>1Q</v>
      </c>
      <c r="C2145" s="280">
        <f t="shared" si="171"/>
        <v>3</v>
      </c>
      <c r="D2145" s="280" t="str">
        <f t="shared" si="168"/>
        <v>22</v>
      </c>
      <c r="E2145">
        <f t="shared" si="169"/>
        <v>2022</v>
      </c>
      <c r="F2145" s="280" t="str">
        <f t="shared" si="170"/>
        <v>1Q22</v>
      </c>
      <c r="G2145" s="281">
        <v>44638</v>
      </c>
      <c r="H2145" s="280">
        <v>5.0236000000000001</v>
      </c>
    </row>
    <row r="2146" spans="2:8">
      <c r="B2146" s="280" t="str">
        <f t="shared" si="167"/>
        <v>1Q</v>
      </c>
      <c r="C2146" s="280">
        <f t="shared" si="171"/>
        <v>3</v>
      </c>
      <c r="D2146" s="280" t="str">
        <f t="shared" si="168"/>
        <v>22</v>
      </c>
      <c r="E2146">
        <f t="shared" si="169"/>
        <v>2022</v>
      </c>
      <c r="F2146" s="280" t="str">
        <f t="shared" si="170"/>
        <v>1Q22</v>
      </c>
      <c r="G2146" s="281">
        <v>44641</v>
      </c>
      <c r="H2146" s="280">
        <v>4.9364999999999997</v>
      </c>
    </row>
    <row r="2147" spans="2:8">
      <c r="B2147" s="280" t="str">
        <f t="shared" si="167"/>
        <v>1Q</v>
      </c>
      <c r="C2147" s="280">
        <f t="shared" si="171"/>
        <v>3</v>
      </c>
      <c r="D2147" s="280" t="str">
        <f t="shared" si="168"/>
        <v>22</v>
      </c>
      <c r="E2147">
        <f t="shared" si="169"/>
        <v>2022</v>
      </c>
      <c r="F2147" s="280" t="str">
        <f t="shared" si="170"/>
        <v>1Q22</v>
      </c>
      <c r="G2147" s="281">
        <v>44642</v>
      </c>
      <c r="H2147" s="280">
        <v>4.9093999999999998</v>
      </c>
    </row>
    <row r="2148" spans="2:8">
      <c r="B2148" s="280" t="str">
        <f t="shared" si="167"/>
        <v>1Q</v>
      </c>
      <c r="C2148" s="280">
        <f t="shared" si="171"/>
        <v>3</v>
      </c>
      <c r="D2148" s="280" t="str">
        <f t="shared" si="168"/>
        <v>22</v>
      </c>
      <c r="E2148">
        <f t="shared" si="169"/>
        <v>2022</v>
      </c>
      <c r="F2148" s="280" t="str">
        <f t="shared" si="170"/>
        <v>1Q22</v>
      </c>
      <c r="G2148" s="281">
        <v>44643</v>
      </c>
      <c r="H2148" s="280">
        <v>4.8258000000000001</v>
      </c>
    </row>
    <row r="2149" spans="2:8">
      <c r="B2149" s="280" t="str">
        <f t="shared" si="167"/>
        <v>1Q</v>
      </c>
      <c r="C2149" s="280">
        <f t="shared" si="171"/>
        <v>3</v>
      </c>
      <c r="D2149" s="280" t="str">
        <f t="shared" si="168"/>
        <v>22</v>
      </c>
      <c r="E2149">
        <f t="shared" si="169"/>
        <v>2022</v>
      </c>
      <c r="F2149" s="280" t="str">
        <f t="shared" si="170"/>
        <v>1Q22</v>
      </c>
      <c r="G2149" s="281">
        <v>44644</v>
      </c>
      <c r="H2149" s="280">
        <v>4.8253000000000004</v>
      </c>
    </row>
    <row r="2150" spans="2:8">
      <c r="B2150" s="280" t="str">
        <f t="shared" si="167"/>
        <v>1Q</v>
      </c>
      <c r="C2150" s="280">
        <f t="shared" si="171"/>
        <v>3</v>
      </c>
      <c r="D2150" s="280" t="str">
        <f t="shared" si="168"/>
        <v>22</v>
      </c>
      <c r="E2150">
        <f t="shared" si="169"/>
        <v>2022</v>
      </c>
      <c r="F2150" s="280" t="str">
        <f t="shared" si="170"/>
        <v>1Q22</v>
      </c>
      <c r="G2150" s="281">
        <v>44645</v>
      </c>
      <c r="H2150" s="280">
        <v>4.742</v>
      </c>
    </row>
    <row r="2151" spans="2:8">
      <c r="B2151" s="280" t="str">
        <f t="shared" si="167"/>
        <v>1Q</v>
      </c>
      <c r="C2151" s="280">
        <f t="shared" si="171"/>
        <v>3</v>
      </c>
      <c r="D2151" s="280" t="str">
        <f t="shared" si="168"/>
        <v>22</v>
      </c>
      <c r="E2151">
        <f t="shared" si="169"/>
        <v>2022</v>
      </c>
      <c r="F2151" s="280" t="str">
        <f t="shared" si="170"/>
        <v>1Q22</v>
      </c>
      <c r="G2151" s="281">
        <v>44648</v>
      </c>
      <c r="H2151" s="280">
        <v>4.7675000000000001</v>
      </c>
    </row>
    <row r="2152" spans="2:8">
      <c r="B2152" s="280" t="str">
        <f t="shared" si="167"/>
        <v>1Q</v>
      </c>
      <c r="C2152" s="280">
        <f t="shared" si="171"/>
        <v>3</v>
      </c>
      <c r="D2152" s="280" t="str">
        <f t="shared" si="168"/>
        <v>22</v>
      </c>
      <c r="E2152">
        <f t="shared" si="169"/>
        <v>2022</v>
      </c>
      <c r="F2152" s="280" t="str">
        <f t="shared" si="170"/>
        <v>1Q22</v>
      </c>
      <c r="G2152" s="281">
        <v>44649</v>
      </c>
      <c r="H2152" s="280">
        <v>4.7561</v>
      </c>
    </row>
    <row r="2153" spans="2:8">
      <c r="B2153" s="280" t="str">
        <f t="shared" si="167"/>
        <v>1Q</v>
      </c>
      <c r="C2153" s="280">
        <f t="shared" si="171"/>
        <v>3</v>
      </c>
      <c r="D2153" s="280" t="str">
        <f t="shared" si="168"/>
        <v>22</v>
      </c>
      <c r="E2153">
        <f t="shared" si="169"/>
        <v>2022</v>
      </c>
      <c r="F2153" s="280" t="str">
        <f t="shared" si="170"/>
        <v>1Q22</v>
      </c>
      <c r="G2153" s="281">
        <v>44650</v>
      </c>
      <c r="H2153" s="280">
        <v>4.7685000000000004</v>
      </c>
    </row>
    <row r="2154" spans="2:8">
      <c r="B2154" s="280" t="str">
        <f t="shared" si="167"/>
        <v>1Q</v>
      </c>
      <c r="C2154" s="280">
        <f t="shared" si="171"/>
        <v>3</v>
      </c>
      <c r="D2154" s="280" t="str">
        <f t="shared" si="168"/>
        <v>22</v>
      </c>
      <c r="E2154">
        <f t="shared" si="169"/>
        <v>2022</v>
      </c>
      <c r="F2154" s="280" t="str">
        <f t="shared" si="170"/>
        <v>1Q22</v>
      </c>
      <c r="G2154" s="281">
        <v>44651</v>
      </c>
      <c r="H2154" s="280">
        <v>4.7389999999999999</v>
      </c>
    </row>
    <row r="2155" spans="2:8">
      <c r="F2155" s="280" t="s">
        <v>239</v>
      </c>
      <c r="G2155" s="287">
        <v>44652</v>
      </c>
      <c r="H2155" s="280">
        <v>4.6590999999999996</v>
      </c>
    </row>
    <row r="2156" spans="2:8">
      <c r="F2156" s="280" t="s">
        <v>239</v>
      </c>
      <c r="G2156" s="287">
        <v>44655</v>
      </c>
      <c r="H2156" s="280">
        <v>4.5941000000000001</v>
      </c>
    </row>
    <row r="2157" spans="2:8">
      <c r="F2157" s="280" t="s">
        <v>239</v>
      </c>
      <c r="G2157" s="287">
        <v>44656</v>
      </c>
      <c r="H2157" s="280">
        <v>4.6512000000000002</v>
      </c>
    </row>
    <row r="2158" spans="2:8">
      <c r="F2158" s="280" t="s">
        <v>239</v>
      </c>
      <c r="G2158" s="287">
        <v>44657</v>
      </c>
      <c r="H2158" s="280">
        <v>4.7164999999999999</v>
      </c>
    </row>
    <row r="2159" spans="2:8">
      <c r="F2159" s="280" t="s">
        <v>239</v>
      </c>
      <c r="G2159" s="287">
        <v>44658</v>
      </c>
      <c r="H2159" s="280">
        <v>4.7525000000000004</v>
      </c>
    </row>
    <row r="2160" spans="2:8">
      <c r="F2160" s="280" t="s">
        <v>239</v>
      </c>
      <c r="G2160" s="287">
        <v>44659</v>
      </c>
      <c r="H2160" s="280">
        <v>4.6989000000000001</v>
      </c>
    </row>
    <row r="2161" spans="6:8">
      <c r="F2161" s="280" t="s">
        <v>239</v>
      </c>
      <c r="G2161" s="287">
        <v>44662</v>
      </c>
      <c r="H2161" s="280">
        <v>4.6950000000000003</v>
      </c>
    </row>
    <row r="2162" spans="6:8">
      <c r="F2162" s="280" t="s">
        <v>239</v>
      </c>
      <c r="G2162" s="287">
        <v>44663</v>
      </c>
      <c r="H2162" s="280">
        <v>4.6753999999999998</v>
      </c>
    </row>
    <row r="2163" spans="6:8">
      <c r="F2163" s="280" t="s">
        <v>239</v>
      </c>
      <c r="G2163" s="287">
        <v>44664</v>
      </c>
      <c r="H2163" s="280">
        <v>4.6910999999999996</v>
      </c>
    </row>
    <row r="2164" spans="6:8">
      <c r="F2164" s="280" t="s">
        <v>239</v>
      </c>
      <c r="G2164" s="287">
        <v>44665</v>
      </c>
      <c r="H2164" s="280">
        <v>4.7013999999999996</v>
      </c>
    </row>
    <row r="2165" spans="6:8">
      <c r="F2165" s="280" t="s">
        <v>239</v>
      </c>
      <c r="G2165" s="287">
        <v>44669</v>
      </c>
      <c r="H2165" s="280">
        <v>4.6534000000000004</v>
      </c>
    </row>
    <row r="2166" spans="6:8">
      <c r="F2166" s="280" t="s">
        <v>239</v>
      </c>
      <c r="G2166" s="287">
        <v>44670</v>
      </c>
      <c r="H2166" s="280">
        <v>4.6683000000000003</v>
      </c>
    </row>
    <row r="2167" spans="6:8">
      <c r="F2167" s="280" t="s">
        <v>239</v>
      </c>
      <c r="G2167" s="287">
        <v>44671</v>
      </c>
      <c r="H2167" s="280">
        <v>4.6219999999999999</v>
      </c>
    </row>
    <row r="2168" spans="6:8">
      <c r="F2168" s="280" t="s">
        <v>239</v>
      </c>
      <c r="G2168" s="287">
        <v>44673</v>
      </c>
      <c r="H2168" s="280">
        <v>4.7961</v>
      </c>
    </row>
    <row r="2169" spans="6:8">
      <c r="F2169" s="280" t="s">
        <v>239</v>
      </c>
      <c r="G2169" s="287">
        <v>44676</v>
      </c>
      <c r="H2169" s="280">
        <v>4.8776000000000002</v>
      </c>
    </row>
    <row r="2170" spans="6:8">
      <c r="F2170" s="280" t="s">
        <v>239</v>
      </c>
      <c r="G2170" s="287">
        <v>44677</v>
      </c>
      <c r="H2170" s="280">
        <v>4.9997999999999996</v>
      </c>
    </row>
    <row r="2171" spans="6:8">
      <c r="F2171" s="280" t="s">
        <v>239</v>
      </c>
      <c r="G2171" s="287">
        <v>44678</v>
      </c>
      <c r="H2171" s="280">
        <v>4.9687000000000001</v>
      </c>
    </row>
    <row r="2172" spans="6:8">
      <c r="F2172" s="280" t="s">
        <v>239</v>
      </c>
      <c r="G2172" s="287">
        <v>44679</v>
      </c>
      <c r="H2172" s="280">
        <v>4.9423000000000004</v>
      </c>
    </row>
    <row r="2173" spans="6:8">
      <c r="F2173" s="280" t="s">
        <v>239</v>
      </c>
      <c r="G2173" s="287">
        <v>44680</v>
      </c>
      <c r="H2173" s="280">
        <v>4.9721000000000002</v>
      </c>
    </row>
    <row r="2174" spans="6:8">
      <c r="F2174" s="280" t="s">
        <v>239</v>
      </c>
      <c r="G2174" s="287">
        <v>44683</v>
      </c>
      <c r="H2174" s="280">
        <v>5.0854999999999997</v>
      </c>
    </row>
    <row r="2175" spans="6:8">
      <c r="F2175" s="280" t="s">
        <v>239</v>
      </c>
      <c r="G2175" s="287">
        <v>44684</v>
      </c>
      <c r="H2175" s="280">
        <v>4.9619999999999997</v>
      </c>
    </row>
    <row r="2176" spans="6:8">
      <c r="F2176" s="280" t="s">
        <v>239</v>
      </c>
      <c r="G2176" s="287">
        <v>44685</v>
      </c>
      <c r="H2176" s="280">
        <v>4.9199000000000002</v>
      </c>
    </row>
    <row r="2177" spans="6:8">
      <c r="F2177" s="280" t="s">
        <v>239</v>
      </c>
      <c r="G2177" s="287">
        <v>44686</v>
      </c>
      <c r="H2177" s="280">
        <v>5.0270999999999999</v>
      </c>
    </row>
    <row r="2178" spans="6:8">
      <c r="F2178" s="280" t="s">
        <v>239</v>
      </c>
      <c r="G2178" s="287">
        <v>44687</v>
      </c>
      <c r="H2178" s="280">
        <v>5.0801999999999996</v>
      </c>
    </row>
    <row r="2179" spans="6:8">
      <c r="F2179" s="280" t="s">
        <v>239</v>
      </c>
      <c r="G2179" s="287">
        <v>44690</v>
      </c>
      <c r="H2179" s="280">
        <v>5.1608999999999998</v>
      </c>
    </row>
    <row r="2180" spans="6:8">
      <c r="F2180" s="280" t="s">
        <v>239</v>
      </c>
      <c r="G2180" s="287">
        <v>44691</v>
      </c>
      <c r="H2180" s="280">
        <v>5.1338999999999997</v>
      </c>
    </row>
    <row r="2181" spans="6:8">
      <c r="F2181" s="280" t="s">
        <v>239</v>
      </c>
      <c r="G2181" s="287">
        <v>44692</v>
      </c>
      <c r="H2181" s="280">
        <v>5.1383999999999999</v>
      </c>
    </row>
    <row r="2182" spans="6:8">
      <c r="F2182" s="280" t="s">
        <v>239</v>
      </c>
      <c r="G2182" s="287">
        <v>44693</v>
      </c>
      <c r="H2182" s="280">
        <v>5.1348000000000003</v>
      </c>
    </row>
    <row r="2183" spans="6:8">
      <c r="F2183" s="280" t="s">
        <v>239</v>
      </c>
      <c r="G2183" s="287">
        <v>44694</v>
      </c>
      <c r="H2183" s="280">
        <v>5.0603999999999996</v>
      </c>
    </row>
    <row r="2184" spans="6:8">
      <c r="F2184" s="280" t="s">
        <v>239</v>
      </c>
      <c r="G2184" s="287">
        <v>44697</v>
      </c>
      <c r="H2184" s="280">
        <v>5.0603999999999996</v>
      </c>
    </row>
    <row r="2185" spans="6:8">
      <c r="F2185" s="280" t="s">
        <v>239</v>
      </c>
      <c r="G2185" s="287">
        <v>44698</v>
      </c>
      <c r="H2185" s="280">
        <v>4.9397000000000002</v>
      </c>
    </row>
    <row r="2186" spans="6:8">
      <c r="F2186" s="280" t="s">
        <v>239</v>
      </c>
      <c r="G2186" s="287">
        <v>44699</v>
      </c>
      <c r="H2186" s="280">
        <v>4.9714</v>
      </c>
    </row>
    <row r="2187" spans="6:8">
      <c r="F2187" s="280" t="s">
        <v>239</v>
      </c>
      <c r="G2187" s="287">
        <v>44700</v>
      </c>
      <c r="H2187" s="280">
        <v>4.9320000000000004</v>
      </c>
    </row>
    <row r="2188" spans="6:8">
      <c r="F2188" s="280" t="s">
        <v>239</v>
      </c>
      <c r="G2188" s="287">
        <v>44701</v>
      </c>
      <c r="H2188" s="280">
        <v>4.8803999999999998</v>
      </c>
    </row>
    <row r="2189" spans="6:8">
      <c r="F2189" s="280" t="s">
        <v>239</v>
      </c>
      <c r="G2189" s="287">
        <v>44704</v>
      </c>
      <c r="H2189" s="280">
        <v>4.8129999999999997</v>
      </c>
    </row>
    <row r="2190" spans="6:8">
      <c r="F2190" s="280" t="s">
        <v>239</v>
      </c>
      <c r="G2190" s="287">
        <v>44705</v>
      </c>
      <c r="H2190" s="280">
        <v>4.8193999999999999</v>
      </c>
    </row>
    <row r="2191" spans="6:8">
      <c r="F2191" s="280" t="s">
        <v>239</v>
      </c>
      <c r="G2191" s="287">
        <v>44706</v>
      </c>
      <c r="H2191" s="280">
        <v>4.8269000000000002</v>
      </c>
    </row>
    <row r="2192" spans="6:8">
      <c r="F2192" s="280" t="s">
        <v>239</v>
      </c>
      <c r="G2192" s="287">
        <v>44707</v>
      </c>
      <c r="H2192" s="280">
        <v>4.7679999999999998</v>
      </c>
    </row>
    <row r="2193" spans="6:8">
      <c r="F2193" s="280" t="s">
        <v>239</v>
      </c>
      <c r="G2193" s="287">
        <v>44708</v>
      </c>
      <c r="H2193" s="280">
        <v>4.7317999999999998</v>
      </c>
    </row>
    <row r="2194" spans="6:8">
      <c r="F2194" s="280" t="s">
        <v>239</v>
      </c>
      <c r="G2194" s="287">
        <v>44711</v>
      </c>
      <c r="H2194" s="280">
        <v>4.7531999999999996</v>
      </c>
    </row>
    <row r="2195" spans="6:8">
      <c r="F2195" s="280" t="s">
        <v>239</v>
      </c>
      <c r="G2195" s="287">
        <v>44712</v>
      </c>
      <c r="H2195" s="280">
        <v>4.7348999999999997</v>
      </c>
    </row>
    <row r="2196" spans="6:8">
      <c r="F2196" s="280" t="s">
        <v>239</v>
      </c>
      <c r="G2196" s="287">
        <v>44713</v>
      </c>
      <c r="H2196" s="280">
        <v>4.8158000000000003</v>
      </c>
    </row>
    <row r="2197" spans="6:8">
      <c r="F2197" s="280" t="s">
        <v>239</v>
      </c>
      <c r="G2197" s="287">
        <v>44714</v>
      </c>
      <c r="H2197" s="280">
        <v>4.7968000000000002</v>
      </c>
    </row>
    <row r="2198" spans="6:8">
      <c r="F2198" s="280" t="s">
        <v>239</v>
      </c>
      <c r="G2198" s="287">
        <v>44715</v>
      </c>
      <c r="H2198" s="280">
        <v>4.7750000000000004</v>
      </c>
    </row>
    <row r="2199" spans="6:8">
      <c r="F2199" s="280" t="s">
        <v>239</v>
      </c>
      <c r="G2199" s="287">
        <v>44718</v>
      </c>
      <c r="H2199" s="280">
        <v>4.7942999999999998</v>
      </c>
    </row>
    <row r="2200" spans="6:8">
      <c r="F2200" s="280" t="s">
        <v>239</v>
      </c>
      <c r="G2200" s="287">
        <v>44719</v>
      </c>
      <c r="H2200" s="280">
        <v>4.8712999999999997</v>
      </c>
    </row>
    <row r="2201" spans="6:8">
      <c r="F2201" s="280" t="s">
        <v>239</v>
      </c>
      <c r="G2201" s="287">
        <v>44720</v>
      </c>
      <c r="H2201" s="280">
        <v>4.8993000000000002</v>
      </c>
    </row>
    <row r="2202" spans="6:8">
      <c r="F2202" s="280" t="s">
        <v>239</v>
      </c>
      <c r="G2202" s="287">
        <v>44721</v>
      </c>
      <c r="H2202" s="280">
        <v>4.9069000000000003</v>
      </c>
    </row>
    <row r="2203" spans="6:8">
      <c r="F2203" s="280" t="s">
        <v>239</v>
      </c>
      <c r="G2203" s="287">
        <v>44722</v>
      </c>
      <c r="H2203" s="280">
        <v>4.9869000000000003</v>
      </c>
    </row>
    <row r="2204" spans="6:8">
      <c r="F2204" s="280" t="s">
        <v>239</v>
      </c>
      <c r="G2204" s="287">
        <v>44725</v>
      </c>
      <c r="H2204" s="280">
        <v>5.1167999999999996</v>
      </c>
    </row>
    <row r="2205" spans="6:8">
      <c r="F2205" s="280" t="s">
        <v>239</v>
      </c>
      <c r="G2205" s="287">
        <v>44726</v>
      </c>
      <c r="H2205" s="280">
        <v>5.1167999999999996</v>
      </c>
    </row>
    <row r="2206" spans="6:8">
      <c r="F2206" s="280" t="s">
        <v>239</v>
      </c>
      <c r="G2206" s="287">
        <v>44727</v>
      </c>
      <c r="H2206" s="280">
        <v>5.0568</v>
      </c>
    </row>
    <row r="2207" spans="6:8">
      <c r="F2207" s="280" t="s">
        <v>239</v>
      </c>
      <c r="G2207" s="287">
        <v>44729</v>
      </c>
      <c r="H2207" s="280">
        <v>5.1531000000000002</v>
      </c>
    </row>
    <row r="2208" spans="6:8">
      <c r="F2208" s="280" t="s">
        <v>239</v>
      </c>
      <c r="G2208" s="287">
        <v>44732</v>
      </c>
      <c r="H2208" s="280">
        <v>5.1905999999999999</v>
      </c>
    </row>
    <row r="2209" spans="6:8">
      <c r="F2209" s="280" t="s">
        <v>239</v>
      </c>
      <c r="G2209" s="287">
        <v>44733</v>
      </c>
      <c r="H2209" s="280">
        <v>5.1273999999999997</v>
      </c>
    </row>
    <row r="2210" spans="6:8">
      <c r="F2210" s="280" t="s">
        <v>239</v>
      </c>
      <c r="G2210" s="287">
        <v>44734</v>
      </c>
      <c r="H2210" s="280">
        <v>5.1947000000000001</v>
      </c>
    </row>
    <row r="2211" spans="6:8">
      <c r="F2211" s="280" t="s">
        <v>239</v>
      </c>
      <c r="G2211" s="287">
        <v>44735</v>
      </c>
      <c r="H2211" s="280">
        <v>5.2397999999999998</v>
      </c>
    </row>
    <row r="2212" spans="6:8">
      <c r="F2212" s="280" t="s">
        <v>239</v>
      </c>
      <c r="G2212" s="287">
        <v>44736</v>
      </c>
      <c r="H2212" s="280">
        <v>5.2427999999999999</v>
      </c>
    </row>
    <row r="2213" spans="6:8">
      <c r="F2213" s="280" t="s">
        <v>239</v>
      </c>
      <c r="G2213" s="287">
        <v>44739</v>
      </c>
      <c r="H2213" s="280">
        <v>5.2382</v>
      </c>
    </row>
    <row r="2214" spans="6:8">
      <c r="F2214" s="280" t="s">
        <v>239</v>
      </c>
      <c r="G2214" s="287">
        <v>44740</v>
      </c>
      <c r="H2214" s="280">
        <v>5.2694999999999999</v>
      </c>
    </row>
    <row r="2215" spans="6:8">
      <c r="F2215" s="280" t="s">
        <v>239</v>
      </c>
      <c r="G2215" s="287">
        <v>44741</v>
      </c>
      <c r="H2215" s="280">
        <v>5.1825999999999999</v>
      </c>
    </row>
    <row r="2216" spans="6:8">
      <c r="F2216" s="280" t="s">
        <v>239</v>
      </c>
      <c r="G2216" s="287">
        <v>44742</v>
      </c>
      <c r="H2216" s="280">
        <v>5.2558999999999996</v>
      </c>
    </row>
    <row r="2217" spans="6:8">
      <c r="F2217" s="280" t="s">
        <v>250</v>
      </c>
      <c r="G2217" s="287">
        <v>44743</v>
      </c>
      <c r="H2217" s="280">
        <v>5.3327</v>
      </c>
    </row>
    <row r="2218" spans="6:8">
      <c r="F2218" s="280" t="s">
        <v>250</v>
      </c>
      <c r="G2218" s="287">
        <v>44746</v>
      </c>
      <c r="H2218" s="280">
        <v>5.3295000000000003</v>
      </c>
    </row>
    <row r="2219" spans="6:8">
      <c r="F2219" s="280" t="s">
        <v>250</v>
      </c>
      <c r="G2219" s="287">
        <v>44747</v>
      </c>
      <c r="H2219" s="280">
        <v>5.3883000000000001</v>
      </c>
    </row>
    <row r="2220" spans="6:8">
      <c r="F2220" s="280" t="s">
        <v>250</v>
      </c>
      <c r="G2220" s="287">
        <v>44748</v>
      </c>
      <c r="H2220" s="280">
        <v>5.4290000000000003</v>
      </c>
    </row>
    <row r="2221" spans="6:8">
      <c r="F2221" s="280" t="s">
        <v>250</v>
      </c>
      <c r="G2221" s="287">
        <v>44749</v>
      </c>
      <c r="H2221" s="280">
        <v>5.3407999999999998</v>
      </c>
    </row>
    <row r="2222" spans="6:8">
      <c r="F2222" s="280" t="s">
        <v>250</v>
      </c>
      <c r="G2222" s="287">
        <v>44750</v>
      </c>
      <c r="H2222" s="280">
        <v>5.2558999999999996</v>
      </c>
    </row>
    <row r="2223" spans="6:8">
      <c r="F2223" s="280" t="s">
        <v>250</v>
      </c>
      <c r="G2223" s="287">
        <v>44753</v>
      </c>
      <c r="H2223" s="280">
        <v>5.3776999999999999</v>
      </c>
    </row>
    <row r="2224" spans="6:8">
      <c r="F2224" s="280" t="s">
        <v>250</v>
      </c>
      <c r="G2224" s="287">
        <v>44754</v>
      </c>
      <c r="H2224" s="280">
        <v>5.4387999999999996</v>
      </c>
    </row>
    <row r="2225" spans="6:8">
      <c r="F2225" s="280" t="s">
        <v>250</v>
      </c>
      <c r="G2225" s="287">
        <v>44755</v>
      </c>
      <c r="H2225" s="280">
        <v>5.3924000000000003</v>
      </c>
    </row>
    <row r="2226" spans="6:8">
      <c r="F2226" s="280" t="s">
        <v>250</v>
      </c>
      <c r="G2226" s="287">
        <v>44756</v>
      </c>
      <c r="H2226" s="280">
        <v>5.4248000000000003</v>
      </c>
    </row>
    <row r="2227" spans="6:8">
      <c r="F2227" s="280" t="s">
        <v>250</v>
      </c>
      <c r="G2227" s="287">
        <v>44757</v>
      </c>
      <c r="H2227" s="280">
        <v>5.4078999999999997</v>
      </c>
    </row>
    <row r="2228" spans="6:8">
      <c r="F2228" s="280" t="s">
        <v>250</v>
      </c>
      <c r="G2228" s="287">
        <v>44760</v>
      </c>
      <c r="H2228" s="280">
        <v>5.4367000000000001</v>
      </c>
    </row>
    <row r="2229" spans="6:8">
      <c r="F2229" s="280" t="s">
        <v>250</v>
      </c>
      <c r="G2229" s="287">
        <v>44761</v>
      </c>
      <c r="H2229" s="280">
        <v>5.4127000000000001</v>
      </c>
    </row>
    <row r="2230" spans="6:8">
      <c r="F2230" s="280" t="s">
        <v>250</v>
      </c>
      <c r="G2230" s="287">
        <v>44762</v>
      </c>
      <c r="H2230" s="280">
        <v>5.4703999999999997</v>
      </c>
    </row>
    <row r="2231" spans="6:8">
      <c r="F2231" s="280" t="s">
        <v>250</v>
      </c>
      <c r="G2231" s="287">
        <v>44763</v>
      </c>
      <c r="H2231" s="280">
        <v>5.4988000000000001</v>
      </c>
    </row>
    <row r="2232" spans="6:8">
      <c r="F2232" s="280" t="s">
        <v>250</v>
      </c>
      <c r="G2232" s="287">
        <v>44764</v>
      </c>
      <c r="H2232" s="280">
        <v>5.4976000000000003</v>
      </c>
    </row>
    <row r="2233" spans="6:8">
      <c r="F2233" s="280" t="s">
        <v>250</v>
      </c>
      <c r="G2233" s="287">
        <v>44767</v>
      </c>
      <c r="H2233" s="280">
        <v>5.3589000000000002</v>
      </c>
    </row>
    <row r="2234" spans="6:8">
      <c r="F2234" s="280" t="s">
        <v>250</v>
      </c>
      <c r="G2234" s="287">
        <v>44768</v>
      </c>
      <c r="H2234" s="280">
        <v>5.3497000000000003</v>
      </c>
    </row>
    <row r="2235" spans="6:8">
      <c r="F2235" s="280" t="s">
        <v>250</v>
      </c>
      <c r="G2235" s="287">
        <v>44769</v>
      </c>
      <c r="H2235" s="280">
        <v>5.2435999999999998</v>
      </c>
    </row>
    <row r="2236" spans="6:8">
      <c r="F2236" s="280" t="s">
        <v>250</v>
      </c>
      <c r="G2236" s="287">
        <v>44770</v>
      </c>
      <c r="H2236" s="280">
        <v>5.1837999999999997</v>
      </c>
    </row>
    <row r="2237" spans="6:8">
      <c r="F2237" s="280" t="s">
        <v>250</v>
      </c>
      <c r="G2237" s="287">
        <v>44771</v>
      </c>
      <c r="H2237" s="280">
        <v>5.1729000000000003</v>
      </c>
    </row>
    <row r="2238" spans="6:8">
      <c r="F2238" s="280" t="s">
        <v>250</v>
      </c>
      <c r="G2238" s="287">
        <v>44774</v>
      </c>
      <c r="H2238" s="280">
        <v>5.1859999999999999</v>
      </c>
    </row>
    <row r="2239" spans="6:8">
      <c r="F2239" s="280" t="s">
        <v>250</v>
      </c>
      <c r="G2239" s="287">
        <v>44775</v>
      </c>
      <c r="H2239" s="280">
        <v>5.2797000000000001</v>
      </c>
    </row>
    <row r="2240" spans="6:8">
      <c r="F2240" s="280" t="s">
        <v>250</v>
      </c>
      <c r="G2240" s="287">
        <v>44776</v>
      </c>
      <c r="H2240" s="280">
        <v>5.2831000000000001</v>
      </c>
    </row>
    <row r="2241" spans="6:8">
      <c r="F2241" s="280" t="s">
        <v>250</v>
      </c>
      <c r="G2241" s="287">
        <v>44777</v>
      </c>
      <c r="H2241" s="280">
        <v>5.2149000000000001</v>
      </c>
    </row>
    <row r="2242" spans="6:8">
      <c r="F2242" s="280" t="s">
        <v>250</v>
      </c>
      <c r="G2242" s="287">
        <v>44778</v>
      </c>
      <c r="H2242" s="280">
        <v>5.165</v>
      </c>
    </row>
    <row r="2243" spans="6:8">
      <c r="F2243" s="280" t="s">
        <v>250</v>
      </c>
      <c r="G2243" s="287">
        <v>44781</v>
      </c>
      <c r="H2243" s="280">
        <v>5.1124000000000001</v>
      </c>
    </row>
    <row r="2244" spans="6:8">
      <c r="F2244" s="280" t="s">
        <v>250</v>
      </c>
      <c r="G2244" s="287">
        <v>44782</v>
      </c>
      <c r="H2244" s="280">
        <v>5.1257999999999999</v>
      </c>
    </row>
    <row r="2245" spans="6:8">
      <c r="F2245" s="280" t="s">
        <v>250</v>
      </c>
      <c r="G2245" s="287">
        <v>44783</v>
      </c>
      <c r="H2245" s="280">
        <v>5.0923999999999996</v>
      </c>
    </row>
    <row r="2246" spans="6:8">
      <c r="F2246" s="280" t="s">
        <v>250</v>
      </c>
      <c r="G2246" s="287">
        <v>44784</v>
      </c>
      <c r="H2246" s="280">
        <v>5.1566000000000001</v>
      </c>
    </row>
    <row r="2247" spans="6:8">
      <c r="F2247" s="280" t="s">
        <v>250</v>
      </c>
      <c r="G2247" s="287">
        <v>44785</v>
      </c>
      <c r="H2247" s="280">
        <v>5.0753000000000004</v>
      </c>
    </row>
    <row r="2248" spans="6:8">
      <c r="F2248" s="280" t="s">
        <v>250</v>
      </c>
      <c r="G2248" s="287">
        <v>44788</v>
      </c>
      <c r="H2248" s="280">
        <v>5.0964999999999998</v>
      </c>
    </row>
    <row r="2249" spans="6:8">
      <c r="F2249" s="280" t="s">
        <v>250</v>
      </c>
      <c r="G2249" s="287">
        <v>44789</v>
      </c>
      <c r="H2249" s="280">
        <v>5.1473000000000004</v>
      </c>
    </row>
    <row r="2250" spans="6:8">
      <c r="F2250" s="280" t="s">
        <v>250</v>
      </c>
      <c r="G2250" s="287">
        <v>44790</v>
      </c>
      <c r="H2250" s="280">
        <v>5.1661999999999999</v>
      </c>
    </row>
    <row r="2251" spans="6:8">
      <c r="F2251" s="280" t="s">
        <v>250</v>
      </c>
      <c r="G2251" s="287">
        <v>44791</v>
      </c>
      <c r="H2251" s="280">
        <v>5.1694000000000004</v>
      </c>
    </row>
    <row r="2252" spans="6:8">
      <c r="F2252" s="280" t="s">
        <v>250</v>
      </c>
      <c r="G2252" s="287">
        <v>44792</v>
      </c>
      <c r="H2252" s="280">
        <v>5.1695000000000002</v>
      </c>
    </row>
    <row r="2253" spans="6:8">
      <c r="F2253" s="280" t="s">
        <v>250</v>
      </c>
      <c r="G2253" s="287">
        <v>44795</v>
      </c>
      <c r="H2253" s="280">
        <v>5.1584000000000003</v>
      </c>
    </row>
    <row r="2254" spans="6:8">
      <c r="F2254" s="280" t="s">
        <v>250</v>
      </c>
      <c r="G2254" s="287">
        <v>44796</v>
      </c>
      <c r="H2254" s="280">
        <v>5.1059000000000001</v>
      </c>
    </row>
    <row r="2255" spans="6:8">
      <c r="F2255" s="280" t="s">
        <v>250</v>
      </c>
      <c r="G2255" s="287">
        <v>44797</v>
      </c>
      <c r="H2255" s="280">
        <v>5.1106999999999996</v>
      </c>
    </row>
    <row r="2256" spans="6:8">
      <c r="F2256" s="280" t="s">
        <v>250</v>
      </c>
      <c r="G2256" s="287">
        <v>44798</v>
      </c>
      <c r="H2256" s="280">
        <v>5.1094999999999997</v>
      </c>
    </row>
    <row r="2257" spans="6:8">
      <c r="F2257" s="280" t="s">
        <v>250</v>
      </c>
      <c r="G2257" s="287">
        <v>44799</v>
      </c>
      <c r="H2257" s="280">
        <v>5.0640000000000001</v>
      </c>
    </row>
    <row r="2258" spans="6:8">
      <c r="F2258" s="280" t="s">
        <v>250</v>
      </c>
      <c r="G2258" s="287">
        <v>44802</v>
      </c>
      <c r="H2258" s="280">
        <v>5.0293000000000001</v>
      </c>
    </row>
    <row r="2259" spans="6:8">
      <c r="F2259" s="280" t="s">
        <v>250</v>
      </c>
      <c r="G2259" s="287">
        <v>44803</v>
      </c>
      <c r="H2259" s="280">
        <v>5.1222000000000003</v>
      </c>
    </row>
    <row r="2260" spans="6:8">
      <c r="F2260" s="280" t="s">
        <v>250</v>
      </c>
      <c r="G2260" s="287">
        <v>44804</v>
      </c>
      <c r="H2260" s="280">
        <v>5.1848000000000001</v>
      </c>
    </row>
    <row r="2261" spans="6:8">
      <c r="F2261" s="280" t="s">
        <v>250</v>
      </c>
      <c r="G2261" s="287">
        <v>44805</v>
      </c>
      <c r="H2261" s="280">
        <v>5.2427999999999999</v>
      </c>
    </row>
    <row r="2262" spans="6:8">
      <c r="F2262" s="280" t="s">
        <v>250</v>
      </c>
      <c r="G2262" s="287">
        <v>44806</v>
      </c>
      <c r="H2262" s="280">
        <v>5.1708999999999996</v>
      </c>
    </row>
    <row r="2263" spans="6:8">
      <c r="F2263" s="280" t="s">
        <v>250</v>
      </c>
      <c r="G2263" s="287">
        <v>44809</v>
      </c>
      <c r="H2263" s="280">
        <v>5.1542000000000003</v>
      </c>
    </row>
    <row r="2264" spans="6:8">
      <c r="F2264" s="280" t="s">
        <v>250</v>
      </c>
      <c r="G2264" s="287">
        <v>44810</v>
      </c>
      <c r="H2264" s="280">
        <v>5.2511999999999999</v>
      </c>
    </row>
    <row r="2265" spans="6:8">
      <c r="F2265" s="280" t="s">
        <v>250</v>
      </c>
      <c r="G2265" s="287">
        <v>44812</v>
      </c>
      <c r="H2265" s="280">
        <v>5.2153999999999998</v>
      </c>
    </row>
    <row r="2266" spans="6:8">
      <c r="F2266" s="280" t="s">
        <v>250</v>
      </c>
      <c r="G2266" s="287">
        <v>44813</v>
      </c>
      <c r="H2266" s="280">
        <v>5.1486999999999998</v>
      </c>
    </row>
    <row r="2267" spans="6:8">
      <c r="F2267" s="280" t="s">
        <v>250</v>
      </c>
      <c r="G2267" s="287">
        <v>44816</v>
      </c>
      <c r="H2267" s="280">
        <v>5.0941999999999998</v>
      </c>
    </row>
    <row r="2268" spans="6:8">
      <c r="F2268" s="280" t="s">
        <v>250</v>
      </c>
      <c r="G2268" s="287">
        <v>44817</v>
      </c>
      <c r="H2268" s="280">
        <v>5.1919000000000004</v>
      </c>
    </row>
    <row r="2269" spans="6:8">
      <c r="F2269" s="280" t="s">
        <v>250</v>
      </c>
      <c r="G2269" s="287">
        <v>44818</v>
      </c>
      <c r="H2269" s="280">
        <v>5.1646000000000001</v>
      </c>
    </row>
    <row r="2270" spans="6:8">
      <c r="F2270" s="280" t="s">
        <v>250</v>
      </c>
      <c r="G2270" s="287">
        <v>44819</v>
      </c>
      <c r="H2270" s="280">
        <v>5.2454999999999998</v>
      </c>
    </row>
    <row r="2271" spans="6:8">
      <c r="F2271" s="280" t="s">
        <v>250</v>
      </c>
      <c r="G2271" s="287">
        <v>44820</v>
      </c>
      <c r="H2271" s="280">
        <v>5.2534999999999998</v>
      </c>
    </row>
    <row r="2272" spans="6:8">
      <c r="F2272" s="280" t="s">
        <v>250</v>
      </c>
      <c r="G2272" s="287">
        <v>44823</v>
      </c>
      <c r="H2272" s="280">
        <v>5.1694000000000004</v>
      </c>
    </row>
    <row r="2273" spans="6:8">
      <c r="F2273" s="280" t="s">
        <v>250</v>
      </c>
      <c r="G2273" s="287">
        <v>44824</v>
      </c>
      <c r="H2273" s="280">
        <v>5.1429999999999998</v>
      </c>
    </row>
    <row r="2274" spans="6:8">
      <c r="F2274" s="280" t="s">
        <v>250</v>
      </c>
      <c r="G2274" s="287">
        <v>44825</v>
      </c>
      <c r="H2274" s="280">
        <v>5.1727999999999996</v>
      </c>
    </row>
    <row r="2275" spans="6:8">
      <c r="F2275" s="280" t="s">
        <v>250</v>
      </c>
      <c r="G2275" s="287">
        <v>44826</v>
      </c>
      <c r="H2275" s="280">
        <v>5.1162999999999998</v>
      </c>
    </row>
    <row r="2276" spans="6:8">
      <c r="F2276" s="280" t="s">
        <v>250</v>
      </c>
      <c r="G2276" s="287">
        <v>44827</v>
      </c>
      <c r="H2276" s="280">
        <v>5.2629999999999999</v>
      </c>
    </row>
    <row r="2277" spans="6:8">
      <c r="F2277" s="280" t="s">
        <v>250</v>
      </c>
      <c r="G2277" s="287">
        <v>44830</v>
      </c>
      <c r="H2277" s="280">
        <v>5.3914999999999997</v>
      </c>
    </row>
    <row r="2278" spans="6:8">
      <c r="F2278" s="280" t="s">
        <v>250</v>
      </c>
      <c r="G2278" s="287">
        <v>44831</v>
      </c>
      <c r="H2278" s="280">
        <v>5.38</v>
      </c>
    </row>
    <row r="2279" spans="6:8">
      <c r="F2279" s="280" t="s">
        <v>250</v>
      </c>
      <c r="G2279" s="287">
        <v>44832</v>
      </c>
      <c r="H2279" s="280">
        <v>5.375</v>
      </c>
    </row>
    <row r="2280" spans="6:8">
      <c r="F2280" s="280" t="s">
        <v>250</v>
      </c>
      <c r="G2280" s="287">
        <v>44833</v>
      </c>
      <c r="H2280" s="280">
        <v>5.4009</v>
      </c>
    </row>
    <row r="2281" spans="6:8">
      <c r="F2281" s="280" t="s">
        <v>250</v>
      </c>
      <c r="G2281" s="287">
        <v>44834</v>
      </c>
      <c r="H2281" s="280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Gabriela Moraes Ferezin</cp:lastModifiedBy>
  <cp:lastPrinted>2022-08-01T20:13:52Z</cp:lastPrinted>
  <dcterms:created xsi:type="dcterms:W3CDTF">2017-11-14T11:02:08Z</dcterms:created>
  <dcterms:modified xsi:type="dcterms:W3CDTF">2022-11-03T18:22:57Z</dcterms:modified>
</cp:coreProperties>
</file>