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ontabilidade\ACIONISTAS\Resultados - Press Release\2024\2T24\"/>
    </mc:Choice>
  </mc:AlternateContent>
  <xr:revisionPtr revIDLastSave="0" documentId="13_ncr:1_{49C91EAA-2928-4D89-8B3B-9E5442FC1752}" xr6:coauthVersionLast="47" xr6:coauthVersionMax="47" xr10:uidLastSave="{00000000-0000-0000-0000-000000000000}"/>
  <bookViews>
    <workbookView xWindow="-120" yWindow="-120" windowWidth="29040" windowHeight="15720" tabRatio="690" xr2:uid="{D31A9B94-9653-4C0A-876E-A0F21AB9A891}"/>
  </bookViews>
  <sheets>
    <sheet name="Indicadores Operacionais" sheetId="10" r:id="rId1"/>
    <sheet name="DRE" sheetId="7" r:id="rId2"/>
    <sheet name="BP" sheetId="9" r:id="rId3"/>
    <sheet name="DFC" sheetId="8" r:id="rId4"/>
    <sheet name="SSS - MSSS" sheetId="4" r:id="rId5"/>
    <sheet name="Digital" sheetId="5" r:id="rId6"/>
    <sheet name="Curva de Maturação" sheetId="11" r:id="rId7"/>
  </sheets>
  <definedNames>
    <definedName name="_xlnm.Print_Titles" localSheetId="2">BP!$A:$C,BP!$5:$5</definedName>
    <definedName name="_xlnm.Print_Titles" localSheetId="3">DFC!$A:$C,DFC!$5:$5</definedName>
    <definedName name="_xlnm.Print_Titles" localSheetId="5">Digital!$B:$C,Digital!$5:$5</definedName>
    <definedName name="_xlnm.Print_Titles" localSheetId="1">DRE!$A:$C,DRE!$5:$5</definedName>
    <definedName name="_xlnm.Print_Titles" localSheetId="0">'Indicadores Operacionais'!$A:$C,'Indicadores Operacionais'!$5:$5</definedName>
    <definedName name="_xlnm.Print_Titles" localSheetId="4">'SSS - MSSS'!$B:$C,'SSS - MSSS'!$5:$5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9" i="10" l="1"/>
  <c r="BC8" i="10"/>
  <c r="BC7" i="10"/>
  <c r="BC10" i="10" s="1"/>
  <c r="BB10" i="10"/>
  <c r="AZ85" i="10" l="1"/>
  <c r="AS85" i="10"/>
  <c r="BA39" i="7"/>
  <c r="BA35" i="7"/>
  <c r="BA32" i="7"/>
  <c r="BA34" i="7" s="1"/>
  <c r="BA18" i="7"/>
  <c r="BA14" i="7"/>
  <c r="BA11" i="7"/>
  <c r="BA13" i="7" s="1"/>
  <c r="AF101" i="9"/>
  <c r="AF109" i="9"/>
  <c r="AF90" i="9"/>
  <c r="AF75" i="9"/>
  <c r="AF64" i="9"/>
  <c r="AF45" i="9"/>
  <c r="AF53" i="9"/>
  <c r="AF34" i="9"/>
  <c r="AF20" i="9"/>
  <c r="AF9" i="9"/>
  <c r="AE92" i="10"/>
  <c r="AE97" i="10" s="1"/>
  <c r="X92" i="10"/>
  <c r="X97" i="10" s="1"/>
  <c r="Q92" i="10"/>
  <c r="Q98" i="10" s="1"/>
  <c r="J92" i="10"/>
  <c r="J99" i="10" s="1"/>
  <c r="AU14" i="7"/>
  <c r="AT14" i="7"/>
  <c r="AU11" i="7"/>
  <c r="AU13" i="7" s="1"/>
  <c r="AT11" i="7"/>
  <c r="AT13" i="7" s="1"/>
  <c r="U20" i="8"/>
  <c r="U14" i="8"/>
  <c r="U15" i="8"/>
  <c r="U13" i="8"/>
  <c r="AF30" i="9" l="1"/>
  <c r="BA42" i="7"/>
  <c r="BA44" i="7" s="1"/>
  <c r="BA46" i="7" s="1"/>
  <c r="BA21" i="7"/>
  <c r="BA23" i="7" s="1"/>
  <c r="BA25" i="7" s="1"/>
  <c r="AF85" i="9"/>
  <c r="AF60" i="9"/>
  <c r="AF116" i="9"/>
  <c r="AE98" i="10"/>
  <c r="AE99" i="10"/>
  <c r="AE95" i="10"/>
  <c r="AE96" i="10"/>
  <c r="X95" i="10"/>
  <c r="X98" i="10"/>
  <c r="X99" i="10"/>
  <c r="X96" i="10"/>
  <c r="Q95" i="10"/>
  <c r="Q97" i="10"/>
  <c r="Q99" i="10"/>
  <c r="Q96" i="10"/>
  <c r="J96" i="10"/>
  <c r="J97" i="10"/>
  <c r="J98" i="10"/>
  <c r="J95" i="10"/>
  <c r="T7" i="8"/>
  <c r="S7" i="8"/>
  <c r="R7" i="8"/>
  <c r="Q7" i="8"/>
  <c r="W10" i="8" l="1"/>
  <c r="Z10" i="8" s="1"/>
  <c r="Z15" i="8"/>
  <c r="Z14" i="8"/>
  <c r="Z13" i="8"/>
  <c r="U9" i="8"/>
  <c r="U12" i="8" s="1"/>
  <c r="U17" i="8" s="1"/>
  <c r="U19" i="8" s="1"/>
  <c r="U22" i="8" s="1"/>
  <c r="P22" i="8"/>
  <c r="P21" i="8"/>
  <c r="P20" i="8"/>
  <c r="P19" i="8"/>
  <c r="P18" i="8"/>
  <c r="P17" i="8"/>
  <c r="P16" i="8"/>
  <c r="P15" i="8"/>
  <c r="P14" i="8"/>
  <c r="P13" i="8"/>
  <c r="P12" i="8"/>
  <c r="P10" i="8"/>
  <c r="P9" i="8"/>
  <c r="K21" i="8"/>
  <c r="K20" i="8"/>
  <c r="K18" i="8"/>
  <c r="K16" i="8"/>
  <c r="K15" i="8"/>
  <c r="K14" i="8"/>
  <c r="K13" i="8"/>
  <c r="K10" i="8"/>
  <c r="K9" i="8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Q25" i="7"/>
  <c r="Q24" i="7"/>
  <c r="Q23" i="7"/>
  <c r="Q22" i="7"/>
  <c r="Q21" i="7"/>
  <c r="Q20" i="7"/>
  <c r="Q19" i="7"/>
  <c r="Q18" i="7"/>
  <c r="Q17" i="7"/>
  <c r="Q16" i="7"/>
  <c r="Q15" i="7"/>
  <c r="Q14" i="7"/>
  <c r="Q13" i="7"/>
  <c r="Q12" i="7"/>
  <c r="Q11" i="7"/>
  <c r="Q10" i="7"/>
  <c r="Q9" i="7"/>
  <c r="Q8" i="7"/>
  <c r="X46" i="7"/>
  <c r="X45" i="7"/>
  <c r="X43" i="7"/>
  <c r="X42" i="7"/>
  <c r="X41" i="7"/>
  <c r="X40" i="7"/>
  <c r="X39" i="7"/>
  <c r="X38" i="7"/>
  <c r="X37" i="7"/>
  <c r="X36" i="7"/>
  <c r="X35" i="7"/>
  <c r="X34" i="7"/>
  <c r="X33" i="7"/>
  <c r="X32" i="7"/>
  <c r="X31" i="7"/>
  <c r="X30" i="7"/>
  <c r="X29" i="7"/>
  <c r="X25" i="7"/>
  <c r="X24" i="7"/>
  <c r="X23" i="7"/>
  <c r="X22" i="7"/>
  <c r="X21" i="7"/>
  <c r="X20" i="7"/>
  <c r="X19" i="7"/>
  <c r="X18" i="7"/>
  <c r="X17" i="7"/>
  <c r="X16" i="7"/>
  <c r="X15" i="7"/>
  <c r="X14" i="7"/>
  <c r="X13" i="7"/>
  <c r="X12" i="7"/>
  <c r="X11" i="7"/>
  <c r="X10" i="7"/>
  <c r="X9" i="7"/>
  <c r="X8" i="7"/>
  <c r="AE45" i="7"/>
  <c r="AE43" i="7"/>
  <c r="AE41" i="7"/>
  <c r="AE40" i="7"/>
  <c r="AE39" i="7"/>
  <c r="AE38" i="7"/>
  <c r="AE37" i="7"/>
  <c r="AE36" i="7"/>
  <c r="AE34" i="7"/>
  <c r="AE33" i="7"/>
  <c r="AE32" i="7"/>
  <c r="AE31" i="7"/>
  <c r="AE30" i="7"/>
  <c r="AE29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S24" i="7"/>
  <c r="AS22" i="7"/>
  <c r="AS20" i="7"/>
  <c r="AS19" i="7"/>
  <c r="AS17" i="7"/>
  <c r="AS16" i="7"/>
  <c r="AS15" i="7"/>
  <c r="AS12" i="7"/>
  <c r="AS10" i="7"/>
  <c r="AS9" i="7"/>
  <c r="AS8" i="7"/>
  <c r="Z21" i="8"/>
  <c r="Z20" i="8"/>
  <c r="Z18" i="8"/>
  <c r="Z9" i="8"/>
  <c r="Y12" i="8" l="1"/>
  <c r="Y17" i="8" s="1"/>
  <c r="Y19" i="8" s="1"/>
  <c r="Y22" i="8" s="1"/>
  <c r="AZ27" i="10"/>
  <c r="AZ42" i="10"/>
  <c r="AE109" i="9" l="1"/>
  <c r="AE101" i="9"/>
  <c r="AE90" i="9"/>
  <c r="AE75" i="9"/>
  <c r="AE64" i="9"/>
  <c r="AE85" i="9" l="1"/>
  <c r="AE116" i="9"/>
  <c r="AE53" i="9" l="1"/>
  <c r="AE45" i="9"/>
  <c r="AE34" i="9"/>
  <c r="AE9" i="9"/>
  <c r="AE20" i="9"/>
  <c r="AT21" i="7"/>
  <c r="AE60" i="9" l="1"/>
  <c r="AE30" i="9"/>
  <c r="AT25" i="7" l="1"/>
  <c r="AU39" i="7"/>
  <c r="AT39" i="7"/>
  <c r="AY39" i="7"/>
  <c r="AY35" i="7"/>
  <c r="AY32" i="7"/>
  <c r="AY34" i="7" s="1"/>
  <c r="AY18" i="7"/>
  <c r="AY14" i="7"/>
  <c r="AY11" i="7"/>
  <c r="AY13" i="7" s="1"/>
  <c r="AY42" i="7" l="1"/>
  <c r="AY44" i="7" s="1"/>
  <c r="AY46" i="7" s="1"/>
  <c r="AY21" i="7"/>
  <c r="AY23" i="7" s="1"/>
  <c r="AY25" i="7" s="1"/>
  <c r="AY92" i="10" l="1"/>
  <c r="AY98" i="10" s="1"/>
  <c r="AZ63" i="10"/>
  <c r="AZ62" i="10"/>
  <c r="AZ61" i="10"/>
  <c r="AZ60" i="10"/>
  <c r="AZ56" i="10"/>
  <c r="AZ55" i="10"/>
  <c r="AZ54" i="10"/>
  <c r="AZ53" i="10"/>
  <c r="AY57" i="10"/>
  <c r="AZ57" i="10" s="1"/>
  <c r="AY49" i="10"/>
  <c r="AY95" i="10" l="1"/>
  <c r="AY97" i="10"/>
  <c r="AY96" i="10"/>
  <c r="AY10" i="10"/>
  <c r="X12" i="8"/>
  <c r="X17" i="8" s="1"/>
  <c r="X19" i="8" s="1"/>
  <c r="X22" i="8" s="1"/>
  <c r="Z75" i="9"/>
  <c r="Z64" i="9"/>
  <c r="Z53" i="9"/>
  <c r="Z45" i="9"/>
  <c r="Z34" i="9"/>
  <c r="Z20" i="9"/>
  <c r="Z9" i="9"/>
  <c r="AY99" i="10" l="1"/>
  <c r="Z85" i="9"/>
  <c r="Z60" i="9"/>
  <c r="Z30" i="9"/>
  <c r="AW39" i="7"/>
  <c r="AW35" i="7"/>
  <c r="AW32" i="7"/>
  <c r="AW34" i="7" s="1"/>
  <c r="AW42" i="7" l="1"/>
  <c r="AW44" i="7" s="1"/>
  <c r="AW46" i="7" s="1"/>
  <c r="AD9" i="9" l="1"/>
  <c r="AI14" i="5"/>
  <c r="AI12" i="5"/>
  <c r="AI10" i="5"/>
  <c r="AD109" i="9"/>
  <c r="AD101" i="9"/>
  <c r="AD90" i="9"/>
  <c r="AD75" i="9"/>
  <c r="AD64" i="9"/>
  <c r="AD53" i="9"/>
  <c r="AD45" i="9"/>
  <c r="AD34" i="9"/>
  <c r="AD20" i="9"/>
  <c r="AX10" i="7"/>
  <c r="AZ10" i="7" s="1"/>
  <c r="AW18" i="7"/>
  <c r="AW14" i="7"/>
  <c r="AW11" i="7"/>
  <c r="AW92" i="10"/>
  <c r="AW97" i="10" s="1"/>
  <c r="AW13" i="7" l="1"/>
  <c r="AW21" i="7" s="1"/>
  <c r="AW23" i="7" s="1"/>
  <c r="AW25" i="7" s="1"/>
  <c r="AD30" i="9"/>
  <c r="AW98" i="10"/>
  <c r="AW95" i="10"/>
  <c r="AW96" i="10"/>
  <c r="AD116" i="9"/>
  <c r="AD85" i="9"/>
  <c r="AD60" i="9"/>
  <c r="AW99" i="10" l="1"/>
  <c r="AX77" i="10"/>
  <c r="AX63" i="10"/>
  <c r="AX62" i="10"/>
  <c r="AX61" i="10"/>
  <c r="AX60" i="10"/>
  <c r="AX48" i="10"/>
  <c r="AZ48" i="10" s="1"/>
  <c r="AX47" i="10"/>
  <c r="AZ47" i="10" s="1"/>
  <c r="AW49" i="10"/>
  <c r="AX56" i="10"/>
  <c r="AX55" i="10"/>
  <c r="AX54" i="10"/>
  <c r="AX53" i="10"/>
  <c r="AW57" i="10"/>
  <c r="AX57" i="10" s="1"/>
  <c r="AX9" i="10"/>
  <c r="AZ9" i="10" s="1"/>
  <c r="AX8" i="10"/>
  <c r="AZ8" i="10" s="1"/>
  <c r="AX7" i="10"/>
  <c r="AZ7" i="10" s="1"/>
  <c r="AW10" i="10"/>
  <c r="AC20" i="9"/>
  <c r="AC9" i="9"/>
  <c r="AZ49" i="10" l="1"/>
  <c r="AZ10" i="10"/>
  <c r="AX10" i="10"/>
  <c r="AX49" i="10"/>
  <c r="AC30" i="9"/>
  <c r="AV91" i="10" l="1"/>
  <c r="AX91" i="10" s="1"/>
  <c r="AZ91" i="10" s="1"/>
  <c r="AV90" i="10"/>
  <c r="AX90" i="10" s="1"/>
  <c r="AZ90" i="10" s="1"/>
  <c r="AV89" i="10"/>
  <c r="AX89" i="10" s="1"/>
  <c r="AZ89" i="10" s="1"/>
  <c r="AV88" i="10"/>
  <c r="AX88" i="10" s="1"/>
  <c r="AZ88" i="10" s="1"/>
  <c r="AU92" i="10"/>
  <c r="AU97" i="10" l="1"/>
  <c r="AZ92" i="10"/>
  <c r="AZ98" i="10" s="1"/>
  <c r="AX92" i="10"/>
  <c r="AX96" i="10" s="1"/>
  <c r="AU95" i="10"/>
  <c r="AU98" i="10"/>
  <c r="AU96" i="10"/>
  <c r="AA9" i="9"/>
  <c r="AA20" i="9"/>
  <c r="AZ96" i="10" l="1"/>
  <c r="AZ95" i="10"/>
  <c r="AZ97" i="10"/>
  <c r="AU99" i="10"/>
  <c r="AX97" i="10"/>
  <c r="AX95" i="10"/>
  <c r="AX98" i="10"/>
  <c r="AA30" i="9"/>
  <c r="AZ99" i="10" l="1"/>
  <c r="AX99" i="10"/>
  <c r="AV45" i="7"/>
  <c r="AX45" i="7" s="1"/>
  <c r="AZ45" i="7" s="1"/>
  <c r="AV43" i="7"/>
  <c r="AX43" i="7" s="1"/>
  <c r="AZ43" i="7" s="1"/>
  <c r="AV41" i="7"/>
  <c r="AX41" i="7" s="1"/>
  <c r="AZ41" i="7" s="1"/>
  <c r="AV40" i="7"/>
  <c r="AV38" i="7"/>
  <c r="AX38" i="7" s="1"/>
  <c r="AZ38" i="7" s="1"/>
  <c r="AV37" i="7"/>
  <c r="AX37" i="7" s="1"/>
  <c r="AZ37" i="7" s="1"/>
  <c r="AV36" i="7"/>
  <c r="AX36" i="7" s="1"/>
  <c r="AV33" i="7"/>
  <c r="AX33" i="7" s="1"/>
  <c r="AZ33" i="7" s="1"/>
  <c r="AV31" i="7"/>
  <c r="AX31" i="7" s="1"/>
  <c r="AZ31" i="7" s="1"/>
  <c r="AV30" i="7"/>
  <c r="AX30" i="7" s="1"/>
  <c r="AV29" i="7"/>
  <c r="AX29" i="7" s="1"/>
  <c r="AZ29" i="7" s="1"/>
  <c r="W44" i="7"/>
  <c r="V44" i="7"/>
  <c r="U44" i="7"/>
  <c r="T44" i="7"/>
  <c r="S44" i="7"/>
  <c r="R44" i="7"/>
  <c r="AD35" i="7"/>
  <c r="AC44" i="7"/>
  <c r="AB44" i="7"/>
  <c r="AA44" i="7"/>
  <c r="Z44" i="7"/>
  <c r="Y44" i="7"/>
  <c r="X44" i="7" l="1"/>
  <c r="AE35" i="7"/>
  <c r="AX40" i="7"/>
  <c r="AV39" i="7"/>
  <c r="AZ36" i="7"/>
  <c r="AX35" i="7"/>
  <c r="AZ30" i="7"/>
  <c r="AX32" i="7"/>
  <c r="AX34" i="7" s="1"/>
  <c r="AD42" i="7"/>
  <c r="AE42" i="7" s="1"/>
  <c r="W12" i="8"/>
  <c r="W17" i="8" s="1"/>
  <c r="AZ32" i="7" l="1"/>
  <c r="AZ34" i="7" s="1"/>
  <c r="AZ35" i="7"/>
  <c r="AZ40" i="7"/>
  <c r="AX39" i="7"/>
  <c r="AX42" i="7" s="1"/>
  <c r="AX44" i="7" s="1"/>
  <c r="AX46" i="7" s="1"/>
  <c r="AU35" i="7"/>
  <c r="AU32" i="7"/>
  <c r="AV24" i="7"/>
  <c r="AV22" i="7"/>
  <c r="AX22" i="7" s="1"/>
  <c r="AZ22" i="7" s="1"/>
  <c r="AV20" i="7"/>
  <c r="AX20" i="7" s="1"/>
  <c r="AZ20" i="7" s="1"/>
  <c r="AV19" i="7"/>
  <c r="AX19" i="7" s="1"/>
  <c r="AZ19" i="7" s="1"/>
  <c r="AU18" i="7"/>
  <c r="AV17" i="7"/>
  <c r="AX17" i="7" s="1"/>
  <c r="AZ17" i="7" s="1"/>
  <c r="AV16" i="7"/>
  <c r="AX16" i="7" s="1"/>
  <c r="AZ16" i="7" s="1"/>
  <c r="AV15" i="7"/>
  <c r="AX15" i="7" s="1"/>
  <c r="AZ15" i="7" s="1"/>
  <c r="AV12" i="7"/>
  <c r="AX12" i="7" s="1"/>
  <c r="AZ12" i="7" s="1"/>
  <c r="AV11" i="7"/>
  <c r="AV9" i="7"/>
  <c r="AX9" i="7" s="1"/>
  <c r="AZ9" i="7" s="1"/>
  <c r="AV8" i="7"/>
  <c r="AX8" i="7" s="1"/>
  <c r="AV83" i="10"/>
  <c r="AV82" i="10"/>
  <c r="AV81" i="10"/>
  <c r="AV80" i="10"/>
  <c r="AV42" i="10"/>
  <c r="AV43" i="10" s="1"/>
  <c r="AU43" i="10"/>
  <c r="AV39" i="10"/>
  <c r="AU40" i="10"/>
  <c r="AV35" i="10"/>
  <c r="AU36" i="10"/>
  <c r="AV31" i="10"/>
  <c r="AU32" i="10"/>
  <c r="AV27" i="10"/>
  <c r="AU28" i="10"/>
  <c r="AV23" i="10"/>
  <c r="AU24" i="10"/>
  <c r="AV19" i="10"/>
  <c r="AU20" i="10"/>
  <c r="AV13" i="7" l="1"/>
  <c r="AU21" i="7"/>
  <c r="AZ39" i="7"/>
  <c r="AV14" i="7"/>
  <c r="AV18" i="7"/>
  <c r="AZ18" i="7"/>
  <c r="AX14" i="7"/>
  <c r="AX11" i="7"/>
  <c r="AX13" i="7" s="1"/>
  <c r="AZ8" i="7"/>
  <c r="AX24" i="7"/>
  <c r="AX18" i="7"/>
  <c r="AV32" i="7"/>
  <c r="AU34" i="7"/>
  <c r="AV32" i="10"/>
  <c r="AX31" i="10"/>
  <c r="AZ31" i="10" s="1"/>
  <c r="AV28" i="10"/>
  <c r="AX27" i="10"/>
  <c r="AV20" i="10"/>
  <c r="AX19" i="10"/>
  <c r="AZ19" i="10" s="1"/>
  <c r="AV36" i="10"/>
  <c r="AX35" i="10"/>
  <c r="AZ35" i="10" s="1"/>
  <c r="AV24" i="10"/>
  <c r="AX23" i="10"/>
  <c r="AZ23" i="10" s="1"/>
  <c r="AV40" i="10"/>
  <c r="AX39" i="10"/>
  <c r="AZ14" i="7" l="1"/>
  <c r="AV34" i="7"/>
  <c r="AU23" i="7"/>
  <c r="AV21" i="7"/>
  <c r="AZ42" i="7"/>
  <c r="AZ44" i="7" s="1"/>
  <c r="AZ46" i="7" s="1"/>
  <c r="AZ11" i="7"/>
  <c r="AX21" i="7"/>
  <c r="AX23" i="7" s="1"/>
  <c r="AX25" i="7" s="1"/>
  <c r="AZ24" i="7"/>
  <c r="AU42" i="7"/>
  <c r="AU44" i="7" s="1"/>
  <c r="AU46" i="7" s="1"/>
  <c r="AV46" i="7" l="1"/>
  <c r="AZ13" i="7"/>
  <c r="AV23" i="7"/>
  <c r="AV25" i="7" s="1"/>
  <c r="AU25" i="7"/>
  <c r="Z11" i="8"/>
  <c r="Z12" i="8" l="1"/>
  <c r="Z16" i="8"/>
  <c r="AZ21" i="7"/>
  <c r="V12" i="8"/>
  <c r="AT35" i="7"/>
  <c r="AT44" i="7"/>
  <c r="AT92" i="10"/>
  <c r="AT57" i="10"/>
  <c r="AT12" i="10" s="1"/>
  <c r="AT49" i="10"/>
  <c r="AT10" i="10"/>
  <c r="Z17" i="8" l="1"/>
  <c r="Z19" i="8" s="1"/>
  <c r="AZ23" i="7"/>
  <c r="AV35" i="7"/>
  <c r="AT43" i="10"/>
  <c r="AT42" i="7"/>
  <c r="AV44" i="7"/>
  <c r="AT95" i="10"/>
  <c r="AV92" i="10"/>
  <c r="AT99" i="10"/>
  <c r="AT96" i="10"/>
  <c r="AT97" i="10"/>
  <c r="AT20" i="10"/>
  <c r="AT98" i="10"/>
  <c r="AT40" i="10"/>
  <c r="AT36" i="10"/>
  <c r="AT32" i="10"/>
  <c r="AT28" i="10"/>
  <c r="AT24" i="10"/>
  <c r="T12" i="8"/>
  <c r="Z22" i="8" l="1"/>
  <c r="AV42" i="7"/>
  <c r="AZ25" i="7"/>
  <c r="AV98" i="10"/>
  <c r="AV95" i="10"/>
  <c r="AV96" i="10"/>
  <c r="AV97" i="10"/>
  <c r="T22" i="8"/>
  <c r="AA109" i="9"/>
  <c r="AA101" i="9"/>
  <c r="AA90" i="9"/>
  <c r="AA75" i="9"/>
  <c r="AA64" i="9"/>
  <c r="AH38" i="7"/>
  <c r="AJ38" i="7" s="1"/>
  <c r="AL38" i="7" s="1"/>
  <c r="AO38" i="7"/>
  <c r="AQ38" i="7" s="1"/>
  <c r="AS38" i="7" s="1"/>
  <c r="AR18" i="7"/>
  <c r="AS18" i="7" s="1"/>
  <c r="AR14" i="7"/>
  <c r="AS14" i="7" s="1"/>
  <c r="AR11" i="7"/>
  <c r="AR13" i="7" l="1"/>
  <c r="AS13" i="7" s="1"/>
  <c r="AS11" i="7"/>
  <c r="AA116" i="9"/>
  <c r="AV99" i="10"/>
  <c r="AA85" i="9"/>
  <c r="AR92" i="10"/>
  <c r="AR96" i="10" s="1"/>
  <c r="AR21" i="7" l="1"/>
  <c r="AR23" i="7" s="1"/>
  <c r="AR97" i="10"/>
  <c r="AR98" i="10"/>
  <c r="AR95" i="10"/>
  <c r="AR99" i="10"/>
  <c r="AO42" i="10"/>
  <c r="AO39" i="10"/>
  <c r="AQ39" i="10" s="1"/>
  <c r="AO35" i="10"/>
  <c r="AQ35" i="10" s="1"/>
  <c r="AO27" i="10"/>
  <c r="AO23" i="10"/>
  <c r="AO19" i="10"/>
  <c r="AR10" i="10"/>
  <c r="AS21" i="7" l="1"/>
  <c r="AR25" i="7"/>
  <c r="AS25" i="7" s="1"/>
  <c r="AS23" i="7"/>
  <c r="AR40" i="10"/>
  <c r="AR24" i="10"/>
  <c r="AR20" i="10"/>
  <c r="AR32" i="10"/>
  <c r="AR43" i="10"/>
  <c r="AR36" i="10"/>
  <c r="AR28" i="10"/>
  <c r="AR57" i="10"/>
  <c r="AR49" i="10"/>
  <c r="AR12" i="10" l="1"/>
  <c r="S12" i="8"/>
  <c r="S17" i="8" l="1"/>
  <c r="AQ91" i="10"/>
  <c r="AP43" i="10"/>
  <c r="AP32" i="10"/>
  <c r="D92" i="10"/>
  <c r="E92" i="10"/>
  <c r="E96" i="10" s="1"/>
  <c r="F92" i="10"/>
  <c r="F95" i="10" s="1"/>
  <c r="G92" i="10"/>
  <c r="G95" i="10" s="1"/>
  <c r="H92" i="10"/>
  <c r="H96" i="10" s="1"/>
  <c r="I92" i="10"/>
  <c r="I96" i="10" s="1"/>
  <c r="K92" i="10"/>
  <c r="L92" i="10"/>
  <c r="L95" i="10" s="1"/>
  <c r="M92" i="10"/>
  <c r="M96" i="10" s="1"/>
  <c r="N92" i="10"/>
  <c r="N96" i="10" s="1"/>
  <c r="O92" i="10"/>
  <c r="O95" i="10" s="1"/>
  <c r="P92" i="10"/>
  <c r="P95" i="10" s="1"/>
  <c r="R92" i="10"/>
  <c r="S92" i="10"/>
  <c r="S96" i="10" s="1"/>
  <c r="T92" i="10"/>
  <c r="T95" i="10" s="1"/>
  <c r="U92" i="10"/>
  <c r="U95" i="10" s="1"/>
  <c r="V92" i="10"/>
  <c r="V96" i="10" s="1"/>
  <c r="W92" i="10"/>
  <c r="W96" i="10" s="1"/>
  <c r="Y92" i="10"/>
  <c r="Z92" i="10"/>
  <c r="Z95" i="10" s="1"/>
  <c r="AA92" i="10"/>
  <c r="AA96" i="10" s="1"/>
  <c r="AB92" i="10"/>
  <c r="AB96" i="10" s="1"/>
  <c r="AC92" i="10"/>
  <c r="AC95" i="10" s="1"/>
  <c r="AD92" i="10"/>
  <c r="AD95" i="10" s="1"/>
  <c r="AF92" i="10"/>
  <c r="AG92" i="10"/>
  <c r="AG96" i="10" s="1"/>
  <c r="AI92" i="10"/>
  <c r="AI95" i="10" s="1"/>
  <c r="AK92" i="10"/>
  <c r="AK96" i="10" s="1"/>
  <c r="AM92" i="10"/>
  <c r="AM99" i="10" s="1"/>
  <c r="AN92" i="10"/>
  <c r="AN95" i="10" s="1"/>
  <c r="AP92" i="10"/>
  <c r="AP96" i="10" s="1"/>
  <c r="AQ57" i="10"/>
  <c r="AQ49" i="10"/>
  <c r="Y95" i="10" l="1"/>
  <c r="T99" i="10"/>
  <c r="P98" i="10"/>
  <c r="D96" i="10"/>
  <c r="R96" i="10"/>
  <c r="K95" i="10"/>
  <c r="AF96" i="10"/>
  <c r="S19" i="8"/>
  <c r="Z98" i="10"/>
  <c r="K99" i="10"/>
  <c r="AK97" i="10"/>
  <c r="AC99" i="10"/>
  <c r="Y97" i="10"/>
  <c r="O99" i="10"/>
  <c r="U98" i="10"/>
  <c r="T97" i="10"/>
  <c r="O97" i="10"/>
  <c r="AP99" i="10"/>
  <c r="F99" i="10"/>
  <c r="L98" i="10"/>
  <c r="K97" i="10"/>
  <c r="G98" i="10"/>
  <c r="F97" i="10"/>
  <c r="AM95" i="10"/>
  <c r="AK99" i="10"/>
  <c r="AP97" i="10"/>
  <c r="AI98" i="10"/>
  <c r="Y99" i="10"/>
  <c r="AD98" i="10"/>
  <c r="AC97" i="10"/>
  <c r="AB99" i="10"/>
  <c r="AB97" i="10"/>
  <c r="AN96" i="10"/>
  <c r="AI96" i="10"/>
  <c r="AD96" i="10"/>
  <c r="Z96" i="10"/>
  <c r="U96" i="10"/>
  <c r="P96" i="10"/>
  <c r="L96" i="10"/>
  <c r="G96" i="10"/>
  <c r="AP95" i="10"/>
  <c r="AK95" i="10"/>
  <c r="AG95" i="10"/>
  <c r="AB95" i="10"/>
  <c r="W95" i="10"/>
  <c r="S95" i="10"/>
  <c r="N95" i="10"/>
  <c r="I95" i="10"/>
  <c r="E95" i="10"/>
  <c r="AG99" i="10"/>
  <c r="S99" i="10"/>
  <c r="N99" i="10"/>
  <c r="E99" i="10"/>
  <c r="AN98" i="10"/>
  <c r="AG97" i="10"/>
  <c r="S97" i="10"/>
  <c r="N97" i="10"/>
  <c r="E97" i="10"/>
  <c r="AF99" i="10"/>
  <c r="AA99" i="10"/>
  <c r="V99" i="10"/>
  <c r="R99" i="10"/>
  <c r="M99" i="10"/>
  <c r="H99" i="10"/>
  <c r="D99" i="10"/>
  <c r="AM98" i="10"/>
  <c r="AC98" i="10"/>
  <c r="Y98" i="10"/>
  <c r="T98" i="10"/>
  <c r="O98" i="10"/>
  <c r="K98" i="10"/>
  <c r="F98" i="10"/>
  <c r="AF97" i="10"/>
  <c r="AA97" i="10"/>
  <c r="V97" i="10"/>
  <c r="R97" i="10"/>
  <c r="M97" i="10"/>
  <c r="H97" i="10"/>
  <c r="D97" i="10"/>
  <c r="AM96" i="10"/>
  <c r="AC96" i="10"/>
  <c r="Y96" i="10"/>
  <c r="T96" i="10"/>
  <c r="O96" i="10"/>
  <c r="K96" i="10"/>
  <c r="F96" i="10"/>
  <c r="AF95" i="10"/>
  <c r="AA95" i="10"/>
  <c r="V95" i="10"/>
  <c r="R95" i="10"/>
  <c r="M95" i="10"/>
  <c r="H95" i="10"/>
  <c r="D95" i="10"/>
  <c r="W99" i="10"/>
  <c r="I99" i="10"/>
  <c r="W97" i="10"/>
  <c r="I97" i="10"/>
  <c r="AN99" i="10"/>
  <c r="AI99" i="10"/>
  <c r="AD99" i="10"/>
  <c r="Z99" i="10"/>
  <c r="U99" i="10"/>
  <c r="P99" i="10"/>
  <c r="L99" i="10"/>
  <c r="G99" i="10"/>
  <c r="AP98" i="10"/>
  <c r="AK98" i="10"/>
  <c r="AG98" i="10"/>
  <c r="AB98" i="10"/>
  <c r="W98" i="10"/>
  <c r="S98" i="10"/>
  <c r="N98" i="10"/>
  <c r="I98" i="10"/>
  <c r="E98" i="10"/>
  <c r="AN97" i="10"/>
  <c r="AI97" i="10"/>
  <c r="AD97" i="10"/>
  <c r="Z97" i="10"/>
  <c r="U97" i="10"/>
  <c r="P97" i="10"/>
  <c r="L97" i="10"/>
  <c r="G97" i="10"/>
  <c r="AF98" i="10"/>
  <c r="AA98" i="10"/>
  <c r="V98" i="10"/>
  <c r="R98" i="10"/>
  <c r="M98" i="10"/>
  <c r="H98" i="10"/>
  <c r="D98" i="10"/>
  <c r="AM97" i="10"/>
  <c r="AP57" i="10"/>
  <c r="AP49" i="10"/>
  <c r="S22" i="8" l="1"/>
  <c r="AP12" i="10"/>
  <c r="AO46" i="7"/>
  <c r="AQ46" i="7" s="1"/>
  <c r="AO45" i="7"/>
  <c r="AQ45" i="7" s="1"/>
  <c r="AS45" i="7" s="1"/>
  <c r="AO43" i="7"/>
  <c r="AQ43" i="7" s="1"/>
  <c r="AS43" i="7" s="1"/>
  <c r="AO42" i="7"/>
  <c r="AQ42" i="7" s="1"/>
  <c r="AO41" i="7"/>
  <c r="AQ41" i="7" s="1"/>
  <c r="AS41" i="7" s="1"/>
  <c r="AO40" i="7"/>
  <c r="AQ40" i="7" s="1"/>
  <c r="AO39" i="7"/>
  <c r="AQ39" i="7" s="1"/>
  <c r="AS39" i="7" s="1"/>
  <c r="AO37" i="7"/>
  <c r="AQ37" i="7" s="1"/>
  <c r="AS37" i="7" s="1"/>
  <c r="AO36" i="7"/>
  <c r="AQ36" i="7" s="1"/>
  <c r="AS36" i="7" s="1"/>
  <c r="AO35" i="7"/>
  <c r="AQ35" i="7" s="1"/>
  <c r="AS35" i="7" s="1"/>
  <c r="AO34" i="7"/>
  <c r="AQ34" i="7" s="1"/>
  <c r="AS34" i="7" s="1"/>
  <c r="AO33" i="7"/>
  <c r="AQ33" i="7" s="1"/>
  <c r="AS33" i="7" s="1"/>
  <c r="AO32" i="7"/>
  <c r="AQ32" i="7" s="1"/>
  <c r="AS32" i="7" s="1"/>
  <c r="AO31" i="7"/>
  <c r="AQ31" i="7" s="1"/>
  <c r="AS31" i="7" s="1"/>
  <c r="AO30" i="7"/>
  <c r="AQ30" i="7" s="1"/>
  <c r="AS30" i="7" s="1"/>
  <c r="AO29" i="7"/>
  <c r="AQ29" i="7" s="1"/>
  <c r="AS29" i="7" s="1"/>
  <c r="AO90" i="10" l="1"/>
  <c r="AO89" i="10"/>
  <c r="AO88" i="10"/>
  <c r="AQ89" i="10" l="1"/>
  <c r="AQ90" i="10"/>
  <c r="AQ88" i="10"/>
  <c r="AO92" i="10"/>
  <c r="AO98" i="10" l="1"/>
  <c r="AO99" i="10"/>
  <c r="AO96" i="10"/>
  <c r="AQ92" i="10"/>
  <c r="AQ96" i="10" s="1"/>
  <c r="AO97" i="10"/>
  <c r="AO95" i="10"/>
  <c r="AN28" i="10"/>
  <c r="AO9" i="10"/>
  <c r="AQ9" i="10" s="1"/>
  <c r="AO8" i="10"/>
  <c r="AQ8" i="10" s="1"/>
  <c r="AO7" i="10"/>
  <c r="AQ7" i="10" s="1"/>
  <c r="AQ12" i="10" s="1"/>
  <c r="AQ97" i="10" l="1"/>
  <c r="AQ98" i="10"/>
  <c r="AQ99" i="10"/>
  <c r="AQ95" i="10"/>
  <c r="AO9" i="7"/>
  <c r="AO10" i="7"/>
  <c r="AO12" i="7"/>
  <c r="AO15" i="7"/>
  <c r="AO16" i="7"/>
  <c r="AO17" i="7"/>
  <c r="AO19" i="7"/>
  <c r="AO20" i="7"/>
  <c r="AO22" i="7"/>
  <c r="AO24" i="7"/>
  <c r="AO8" i="7"/>
  <c r="AH9" i="7"/>
  <c r="AJ9" i="7" s="1"/>
  <c r="AL9" i="7" s="1"/>
  <c r="AH10" i="7"/>
  <c r="AJ10" i="7" s="1"/>
  <c r="AL10" i="7" s="1"/>
  <c r="AH11" i="7"/>
  <c r="AJ11" i="7" s="1"/>
  <c r="AL11" i="7" s="1"/>
  <c r="AH12" i="7"/>
  <c r="AJ12" i="7" s="1"/>
  <c r="AL12" i="7" s="1"/>
  <c r="AH13" i="7"/>
  <c r="AJ13" i="7" s="1"/>
  <c r="AL13" i="7" s="1"/>
  <c r="AH14" i="7"/>
  <c r="AJ14" i="7" s="1"/>
  <c r="AL14" i="7" s="1"/>
  <c r="AH15" i="7"/>
  <c r="AH16" i="7"/>
  <c r="AJ16" i="7" s="1"/>
  <c r="AL16" i="7" s="1"/>
  <c r="AH17" i="7"/>
  <c r="AJ17" i="7" s="1"/>
  <c r="AL17" i="7" s="1"/>
  <c r="AH18" i="7"/>
  <c r="AJ18" i="7" s="1"/>
  <c r="AL18" i="7" s="1"/>
  <c r="AH19" i="7"/>
  <c r="AJ19" i="7" s="1"/>
  <c r="AL19" i="7" s="1"/>
  <c r="AH20" i="7"/>
  <c r="AJ20" i="7" s="1"/>
  <c r="AL20" i="7" s="1"/>
  <c r="AH21" i="7"/>
  <c r="AJ21" i="7" s="1"/>
  <c r="AL21" i="7" s="1"/>
  <c r="AH22" i="7"/>
  <c r="AJ22" i="7" s="1"/>
  <c r="AL22" i="7" s="1"/>
  <c r="AH24" i="7"/>
  <c r="AJ24" i="7" s="1"/>
  <c r="AL24" i="7" s="1"/>
  <c r="AH25" i="7"/>
  <c r="AJ25" i="7" s="1"/>
  <c r="AL25" i="7" s="1"/>
  <c r="AH29" i="7"/>
  <c r="AJ29" i="7" s="1"/>
  <c r="AL29" i="7" s="1"/>
  <c r="AH30" i="7"/>
  <c r="AJ30" i="7" s="1"/>
  <c r="AL30" i="7" s="1"/>
  <c r="AH31" i="7"/>
  <c r="AJ31" i="7" s="1"/>
  <c r="AL31" i="7" s="1"/>
  <c r="AH32" i="7"/>
  <c r="AJ32" i="7" s="1"/>
  <c r="AL32" i="7" s="1"/>
  <c r="AH33" i="7"/>
  <c r="AJ33" i="7" s="1"/>
  <c r="AL33" i="7" s="1"/>
  <c r="AH34" i="7"/>
  <c r="AJ34" i="7" s="1"/>
  <c r="AL34" i="7" s="1"/>
  <c r="AH35" i="7"/>
  <c r="AJ35" i="7" s="1"/>
  <c r="AL35" i="7" s="1"/>
  <c r="AH36" i="7"/>
  <c r="AJ36" i="7" s="1"/>
  <c r="AL36" i="7" s="1"/>
  <c r="AH37" i="7"/>
  <c r="AJ37" i="7" s="1"/>
  <c r="AL37" i="7" s="1"/>
  <c r="AH39" i="7"/>
  <c r="AJ39" i="7" s="1"/>
  <c r="AL39" i="7" s="1"/>
  <c r="AH40" i="7"/>
  <c r="AJ40" i="7" s="1"/>
  <c r="AL40" i="7" s="1"/>
  <c r="AH41" i="7"/>
  <c r="AJ41" i="7" s="1"/>
  <c r="AL41" i="7" s="1"/>
  <c r="AH42" i="7"/>
  <c r="AJ42" i="7" s="1"/>
  <c r="AL42" i="7" s="1"/>
  <c r="AH43" i="7"/>
  <c r="AJ43" i="7" s="1"/>
  <c r="AL43" i="7" s="1"/>
  <c r="AH45" i="7"/>
  <c r="AJ45" i="7" s="1"/>
  <c r="AL45" i="7" s="1"/>
  <c r="AH46" i="7"/>
  <c r="AJ46" i="7" s="1"/>
  <c r="AL46" i="7" s="1"/>
  <c r="AH8" i="7"/>
  <c r="AJ8" i="7" s="1"/>
  <c r="AL8" i="7" s="1"/>
  <c r="Y109" i="9"/>
  <c r="Y101" i="9"/>
  <c r="Y90" i="9"/>
  <c r="Y75" i="9"/>
  <c r="Y64" i="9"/>
  <c r="Y45" i="9"/>
  <c r="Y53" i="9"/>
  <c r="Y30" i="9"/>
  <c r="AN18" i="7"/>
  <c r="AN14" i="7"/>
  <c r="AN11" i="7"/>
  <c r="Y116" i="9" l="1"/>
  <c r="AJ15" i="7"/>
  <c r="AL15" i="7" s="1"/>
  <c r="AN13" i="7"/>
  <c r="AO14" i="7"/>
  <c r="AO18" i="7"/>
  <c r="AO11" i="7"/>
  <c r="Y85" i="9"/>
  <c r="AO13" i="7" l="1"/>
  <c r="AN21" i="7"/>
  <c r="AO57" i="10"/>
  <c r="AO12" i="10" s="1"/>
  <c r="AO48" i="10"/>
  <c r="AO47" i="10"/>
  <c r="AQ42" i="10"/>
  <c r="AQ19" i="10"/>
  <c r="AO31" i="10"/>
  <c r="AQ31" i="10" s="1"/>
  <c r="AN57" i="10"/>
  <c r="AN12" i="10" s="1"/>
  <c r="AN49" i="10"/>
  <c r="AN23" i="7" l="1"/>
  <c r="AN25" i="7" s="1"/>
  <c r="AO21" i="7"/>
  <c r="AO49" i="10"/>
  <c r="AQ27" i="10"/>
  <c r="AM44" i="7"/>
  <c r="AM23" i="7"/>
  <c r="AJ68" i="10"/>
  <c r="AJ69" i="10"/>
  <c r="AJ70" i="10"/>
  <c r="AJ71" i="10"/>
  <c r="AM49" i="10"/>
  <c r="AM57" i="10"/>
  <c r="AO44" i="7" l="1"/>
  <c r="AQ44" i="7" s="1"/>
  <c r="AM25" i="7"/>
  <c r="AO23" i="7"/>
  <c r="AM12" i="10"/>
  <c r="AD44" i="7"/>
  <c r="AK44" i="7"/>
  <c r="AK23" i="7"/>
  <c r="AK57" i="10"/>
  <c r="AK49" i="10"/>
  <c r="AK10" i="10"/>
  <c r="AD46" i="7" l="1"/>
  <c r="AE46" i="7" s="1"/>
  <c r="AE44" i="7"/>
  <c r="AK12" i="10"/>
  <c r="AO25" i="7"/>
  <c r="AG83" i="10"/>
  <c r="AH82" i="10"/>
  <c r="AI44" i="7" l="1"/>
  <c r="P11" i="8" l="1"/>
  <c r="AJ82" i="10"/>
  <c r="AJ81" i="10"/>
  <c r="AJ63" i="10" l="1"/>
  <c r="AJ62" i="10"/>
  <c r="AJ61" i="10"/>
  <c r="AJ60" i="10"/>
  <c r="AH48" i="10"/>
  <c r="AJ48" i="10" s="1"/>
  <c r="AH47" i="10"/>
  <c r="AJ47" i="10" s="1"/>
  <c r="AI49" i="10"/>
  <c r="AI43" i="10"/>
  <c r="AI40" i="10"/>
  <c r="AI36" i="10"/>
  <c r="AI32" i="10"/>
  <c r="AJ49" i="10" l="1"/>
  <c r="AH90" i="10"/>
  <c r="AH89" i="10"/>
  <c r="AH88" i="10"/>
  <c r="AJ90" i="10" l="1"/>
  <c r="AJ89" i="10"/>
  <c r="AH92" i="10"/>
  <c r="AH97" i="10" s="1"/>
  <c r="AJ88" i="10"/>
  <c r="AH42" i="10"/>
  <c r="AJ42" i="10" s="1"/>
  <c r="AH39" i="10"/>
  <c r="AJ39" i="10" s="1"/>
  <c r="AH35" i="10"/>
  <c r="AJ35" i="10" s="1"/>
  <c r="AH31" i="10"/>
  <c r="AJ31" i="10" s="1"/>
  <c r="AH27" i="10"/>
  <c r="AJ27" i="10" s="1"/>
  <c r="AH23" i="10"/>
  <c r="AJ23" i="10" s="1"/>
  <c r="AA20" i="10"/>
  <c r="AH19" i="10"/>
  <c r="AJ19" i="10" s="1"/>
  <c r="AJ57" i="10"/>
  <c r="AI57" i="10"/>
  <c r="AI12" i="10" s="1"/>
  <c r="AI9" i="10"/>
  <c r="AH57" i="10"/>
  <c r="AH8" i="10"/>
  <c r="AJ8" i="10" s="1"/>
  <c r="AH7" i="10"/>
  <c r="AA12" i="10"/>
  <c r="AG9" i="10"/>
  <c r="AG49" i="10"/>
  <c r="AH49" i="10" s="1"/>
  <c r="AG57" i="10"/>
  <c r="AG12" i="10" s="1"/>
  <c r="AH95" i="10" l="1"/>
  <c r="AH96" i="10"/>
  <c r="AJ92" i="10"/>
  <c r="AJ97" i="10" s="1"/>
  <c r="AH99" i="10"/>
  <c r="AH98" i="10"/>
  <c r="AH12" i="10"/>
  <c r="AJ7" i="10"/>
  <c r="AJ96" i="10" l="1"/>
  <c r="AJ95" i="10"/>
  <c r="AJ98" i="10"/>
  <c r="AJ99" i="10"/>
  <c r="AJ12" i="10"/>
  <c r="AG23" i="7" l="1"/>
  <c r="AG44" i="7"/>
  <c r="AF57" i="10" l="1"/>
  <c r="T34" i="9" l="1"/>
  <c r="K11" i="8"/>
  <c r="AF12" i="10" l="1"/>
  <c r="AF9" i="10"/>
  <c r="AF83" i="10"/>
  <c r="K12" i="8" l="1"/>
  <c r="AH9" i="10"/>
  <c r="AJ9" i="10" s="1"/>
  <c r="K17" i="8" l="1"/>
  <c r="AH10" i="10"/>
  <c r="AJ10" i="10" s="1"/>
  <c r="AH43" i="10"/>
  <c r="AF44" i="7"/>
  <c r="AF23" i="7"/>
  <c r="AH80" i="10" l="1"/>
  <c r="AH83" i="10" s="1"/>
  <c r="K22" i="8"/>
  <c r="K19" i="8"/>
  <c r="AH40" i="10"/>
  <c r="AH28" i="10"/>
  <c r="AH24" i="10"/>
  <c r="AH32" i="10"/>
  <c r="AH36" i="10"/>
  <c r="AH20" i="10"/>
  <c r="AH23" i="7"/>
  <c r="AJ23" i="7" s="1"/>
  <c r="AL23" i="7" s="1"/>
  <c r="AH44" i="7"/>
  <c r="AJ44" i="7" s="1"/>
  <c r="AL44" i="7" s="1"/>
  <c r="AJ80" i="10"/>
  <c r="AJ40" i="10"/>
  <c r="AJ20" i="10"/>
  <c r="AJ36" i="10"/>
  <c r="AJ32" i="10"/>
  <c r="AJ24" i="10"/>
  <c r="AJ28" i="10"/>
  <c r="AJ43" i="10"/>
  <c r="AF49" i="10"/>
  <c r="AM10" i="10" l="1"/>
  <c r="AO10" i="10" l="1"/>
  <c r="AO20" i="10" s="1"/>
  <c r="AM43" i="10"/>
  <c r="AM24" i="10"/>
  <c r="AO28" i="10" l="1"/>
  <c r="AO40" i="10"/>
  <c r="AO32" i="10"/>
  <c r="AO43" i="10"/>
  <c r="AO24" i="10"/>
  <c r="AO36" i="10"/>
  <c r="AQ10" i="10"/>
  <c r="AQ32" i="10" s="1"/>
  <c r="AQ43" i="10" l="1"/>
  <c r="AQ40" i="10"/>
  <c r="AQ36" i="10"/>
  <c r="AS40" i="7" l="1"/>
  <c r="AS42" i="7"/>
  <c r="AS44" i="7" l="1"/>
  <c r="W19" i="8"/>
  <c r="AS46" i="7" l="1"/>
  <c r="W22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Roger Nickhorn</author>
  </authors>
  <commentList>
    <comment ref="AD22" authorId="0" shapeId="0" xr:uid="{AAEA04C0-182C-4AE9-80CA-307BE3796604}">
      <text>
        <r>
          <rPr>
            <sz val="9"/>
            <color indexed="81"/>
            <rFont val="Segoe UI"/>
            <family val="2"/>
          </rPr>
          <t>Passou a ser somada com Despesas com Vendas
Em 2020: (R$ 10.198)</t>
        </r>
      </text>
    </comment>
  </commentList>
</comments>
</file>

<file path=xl/sharedStrings.xml><?xml version="1.0" encoding="utf-8"?>
<sst xmlns="http://schemas.openxmlformats.org/spreadsheetml/2006/main" count="471" uniqueCount="203">
  <si>
    <t>TT = Total</t>
  </si>
  <si>
    <t>1S17</t>
  </si>
  <si>
    <t>9M17</t>
  </si>
  <si>
    <t>1S18</t>
  </si>
  <si>
    <t>9M18</t>
  </si>
  <si>
    <t>1S19</t>
  </si>
  <si>
    <t>9M19</t>
  </si>
  <si>
    <t>1S20</t>
  </si>
  <si>
    <t>9M20</t>
  </si>
  <si>
    <t>Total</t>
  </si>
  <si>
    <t>Rio Grande do Sul</t>
  </si>
  <si>
    <t>Santa Catarina</t>
  </si>
  <si>
    <t>Paraná</t>
  </si>
  <si>
    <t>São Paulo</t>
  </si>
  <si>
    <t>Capex (BRL)</t>
  </si>
  <si>
    <t>Capex (%)</t>
  </si>
  <si>
    <t>SSS</t>
  </si>
  <si>
    <t>MSSS</t>
  </si>
  <si>
    <t>NPS</t>
  </si>
  <si>
    <t>SSS ex-Shopping</t>
  </si>
  <si>
    <t>SSS Lojas de Rua</t>
  </si>
  <si>
    <t>MSSS ex-Shopping</t>
  </si>
  <si>
    <t>15,3%</t>
  </si>
  <si>
    <t>5,7%</t>
  </si>
  <si>
    <t>9,5%</t>
  </si>
  <si>
    <t>12,1%</t>
  </si>
  <si>
    <t>3,0%</t>
  </si>
  <si>
    <t>6,5%</t>
  </si>
  <si>
    <t>8,8%</t>
  </si>
  <si>
    <t>-</t>
  </si>
  <si>
    <t>1S21</t>
  </si>
  <si>
    <t>9M21</t>
  </si>
  <si>
    <t>1S22</t>
  </si>
  <si>
    <t>9M22</t>
  </si>
  <si>
    <t>1S23</t>
  </si>
  <si>
    <t>9M23</t>
  </si>
  <si>
    <t>Gross Revenue Evolution TT</t>
  </si>
  <si>
    <t>Retail</t>
  </si>
  <si>
    <t>Wholesale</t>
  </si>
  <si>
    <t>Industry/Others</t>
  </si>
  <si>
    <t>Average sale per store per month</t>
  </si>
  <si>
    <t>Gross Margin TT</t>
  </si>
  <si>
    <t>Retail Gross Margin</t>
  </si>
  <si>
    <t>Wholesale Gross Margin</t>
  </si>
  <si>
    <t>Sale Expenses</t>
  </si>
  <si>
    <t>Sale Expenses %</t>
  </si>
  <si>
    <t>General &amp; Admin Expenses</t>
  </si>
  <si>
    <t>General &amp; Admin Expenses %</t>
  </si>
  <si>
    <t>ADJUSTED EBITDA TT (R$)</t>
  </si>
  <si>
    <t>ADJUSTED EBITDA TT (%)</t>
  </si>
  <si>
    <t>Depreciation</t>
  </si>
  <si>
    <t>Depreciation %</t>
  </si>
  <si>
    <t>Net Financial Expenses</t>
  </si>
  <si>
    <t>Net Financial Expenses %</t>
  </si>
  <si>
    <t>Income tax and social contribution</t>
  </si>
  <si>
    <t>Income tax and social contribution %</t>
  </si>
  <si>
    <t>Adjusted Net Income TT</t>
  </si>
  <si>
    <t>Adjusted Net Margin TT %</t>
  </si>
  <si>
    <t>Stores portfolio</t>
  </si>
  <si>
    <t>Openings</t>
  </si>
  <si>
    <t>Closures/Transferences</t>
  </si>
  <si>
    <t>Total, net</t>
  </si>
  <si>
    <t>Distribution by State</t>
  </si>
  <si>
    <t>Stores Maturity</t>
  </si>
  <si>
    <t>Mature</t>
  </si>
  <si>
    <t>Year 3</t>
  </si>
  <si>
    <t>Year 2</t>
  </si>
  <si>
    <t>Year 1</t>
  </si>
  <si>
    <t>Sales Mix</t>
  </si>
  <si>
    <t>Services</t>
  </si>
  <si>
    <t>Hygiene &amp; Beauty (HB)</t>
  </si>
  <si>
    <t>OTC - Over the Counter</t>
  </si>
  <si>
    <t>Generic</t>
  </si>
  <si>
    <t>Brand</t>
  </si>
  <si>
    <t>Private Label</t>
  </si>
  <si>
    <t>Share of Private  Label on Retail Sales %</t>
  </si>
  <si>
    <t>Share of Private  Label on HB Sales %</t>
  </si>
  <si>
    <t>Number of employees</t>
  </si>
  <si>
    <t>Cash cycle</t>
  </si>
  <si>
    <t>Receivables</t>
  </si>
  <si>
    <t>Stocks</t>
  </si>
  <si>
    <t>Suppliers</t>
  </si>
  <si>
    <t>Expansion</t>
  </si>
  <si>
    <t>Stores refurbishment</t>
  </si>
  <si>
    <t>IT</t>
  </si>
  <si>
    <t>Logistics &amp; Others</t>
  </si>
  <si>
    <t>P&amp;L (IAS 17)</t>
  </si>
  <si>
    <t>Gross Revenue</t>
  </si>
  <si>
    <t>Taxes and deductions</t>
  </si>
  <si>
    <t>Loyalty program</t>
  </si>
  <si>
    <t>Net Revenue</t>
  </si>
  <si>
    <t>Cost of goods sold</t>
  </si>
  <si>
    <t>Gross Profit</t>
  </si>
  <si>
    <t>Expenses</t>
  </si>
  <si>
    <t>Sale</t>
  </si>
  <si>
    <t>General &amp; Admin</t>
  </si>
  <si>
    <t>Other operating revenues</t>
  </si>
  <si>
    <t>Financial result</t>
  </si>
  <si>
    <t>Financial expenses</t>
  </si>
  <si>
    <t>Financial revenues</t>
  </si>
  <si>
    <t>Profit before income tax, social contribution and profit sharing</t>
  </si>
  <si>
    <t>Profit sharing</t>
  </si>
  <si>
    <t>Profit before income tax and social contribution</t>
  </si>
  <si>
    <t>Net income</t>
  </si>
  <si>
    <t>P&amp;L (IFRS 16)</t>
  </si>
  <si>
    <t>Balance Sheet - Assets (IAS 17)</t>
  </si>
  <si>
    <t>Current Assets</t>
  </si>
  <si>
    <t>Cash and cash equivalents</t>
  </si>
  <si>
    <t>Financial Investments</t>
  </si>
  <si>
    <t>Accounts receivable</t>
  </si>
  <si>
    <t>Recoverable income tax and social contribution</t>
  </si>
  <si>
    <t>Recoverable taxes</t>
  </si>
  <si>
    <t>Others accounts receivable</t>
  </si>
  <si>
    <t>Derivative instruments</t>
  </si>
  <si>
    <t>Non-current Assets</t>
  </si>
  <si>
    <t>Deferred taxes</t>
  </si>
  <si>
    <t>Escrow accounts</t>
  </si>
  <si>
    <t>Credit with Related Parties</t>
  </si>
  <si>
    <t>Other assets</t>
  </si>
  <si>
    <t>Prepaid expense</t>
  </si>
  <si>
    <t>Investments</t>
  </si>
  <si>
    <t>Property, plant and equipment</t>
  </si>
  <si>
    <t>Intangible</t>
  </si>
  <si>
    <t>Total Assets</t>
  </si>
  <si>
    <t>Balance Sheet - Liabilities (IAS 17)</t>
  </si>
  <si>
    <t>Current Liabilities</t>
  </si>
  <si>
    <t>Loans</t>
  </si>
  <si>
    <t>Lease - IFRS 16</t>
  </si>
  <si>
    <t>Salary and social charges</t>
  </si>
  <si>
    <t>Taxes</t>
  </si>
  <si>
    <t>Dividends and Interest on Capital Stock</t>
  </si>
  <si>
    <t>Other accounts payable</t>
  </si>
  <si>
    <t>Other Provisions</t>
  </si>
  <si>
    <t>Non-current Liabilities</t>
  </si>
  <si>
    <t>Lease</t>
  </si>
  <si>
    <t>Responsibilities to related parties</t>
  </si>
  <si>
    <t>Tax, social security, labor and civil provisions</t>
  </si>
  <si>
    <t>Deferred revenues - investment grant</t>
  </si>
  <si>
    <t>Tax installment</t>
  </si>
  <si>
    <t>Equity</t>
  </si>
  <si>
    <t>Capita Stock</t>
  </si>
  <si>
    <t>Capital transactions with partners</t>
  </si>
  <si>
    <t>Stock issuance expense</t>
  </si>
  <si>
    <t>Capital Reserve</t>
  </si>
  <si>
    <t>Total Liabilities and Equity</t>
  </si>
  <si>
    <t>Balance Sheet - Assets (IFRS 16)</t>
  </si>
  <si>
    <t>Balance Sheet - Liabilities (IFRS 16)</t>
  </si>
  <si>
    <t>Other obligations</t>
  </si>
  <si>
    <t>Profit reserve</t>
  </si>
  <si>
    <t>Accumulated profits</t>
  </si>
  <si>
    <t>Cash Flow</t>
  </si>
  <si>
    <t>Net Income for the period</t>
  </si>
  <si>
    <t>Depreciation and amortization</t>
  </si>
  <si>
    <t>Others</t>
  </si>
  <si>
    <t>Proceed from Operations</t>
  </si>
  <si>
    <t>Trade receivables</t>
  </si>
  <si>
    <t>Stock</t>
  </si>
  <si>
    <t>Other changes in assets and liabilities</t>
  </si>
  <si>
    <t>Operating Cash Flow</t>
  </si>
  <si>
    <t>Free Cash Flow</t>
  </si>
  <si>
    <t>Interest on capital sotck</t>
  </si>
  <si>
    <t>Treasury shares</t>
  </si>
  <si>
    <t>Net cash used in financing activities</t>
  </si>
  <si>
    <t>Digital (Share of  Retail sales)</t>
  </si>
  <si>
    <t>Play Store Rating</t>
  </si>
  <si>
    <t>Apple Store Rating</t>
  </si>
  <si>
    <t>Maturation Curves</t>
  </si>
  <si>
    <t>* In relation to the average sale of 2021 (BRL 521 thousand per month/store)</t>
  </si>
  <si>
    <t>1Q24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</si>
  <si>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</si>
  <si>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</si>
  <si>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</si>
  <si>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</si>
  <si>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</si>
  <si>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</si>
  <si>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</si>
  <si>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</si>
  <si>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</si>
  <si>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</si>
  <si>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</si>
  <si>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</si>
  <si>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</si>
  <si>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</si>
  <si>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</si>
  <si>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</si>
  <si>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</si>
  <si>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</si>
  <si>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</si>
  <si>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</si>
  <si>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</si>
  <si>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</si>
  <si>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</si>
  <si>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</si>
  <si>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</si>
  <si>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</si>
  <si>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</si>
  <si>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4Q23</t>
  </si>
  <si>
    <t>0,86x</t>
  </si>
  <si>
    <t>Indebtedness</t>
  </si>
  <si>
    <t>Financial Instruments</t>
  </si>
  <si>
    <t>2Q24</t>
  </si>
  <si>
    <t>1H24</t>
  </si>
  <si>
    <t>Properties avaiable for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</si>
</sst>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0.0%"/>
    <numFmt numFmtId="167" formatCode="_-* #,##0.0_-;\-* #,##0.0_-;_-* &quot;-&quot;??_-;_-@_-"/>
    <numFmt numFmtId="168" formatCode="_(&quot;R$ &quot;* #,##0.00_);_(&quot;R$ &quot;* \(#,##0.00\);_(&quot;R$ &quot;* &quot;-&quot;??_);_(@_)"/>
    <numFmt numFmtId="169" formatCode="_(* #,##0.00_);_(* \(#,##0.00\);_(* \-??_);_(@_)"/>
    <numFmt numFmtId="170" formatCode="_([$€-2]* #,##0.00_);_([$€-2]* \(#,##0.00\);_([$€-2]* &quot;-&quot;??_)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Segoe UI"/>
      <family val="2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Tahoma"/>
      <family val="2"/>
    </font>
    <font>
      <u/>
      <sz val="11"/>
      <color theme="10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1"/>
      <name val="Tenorite"/>
    </font>
    <font>
      <sz val="11"/>
      <name val="Tenorite"/>
    </font>
    <font>
      <i/>
      <sz val="11"/>
      <color theme="1"/>
      <name val="Tenorite"/>
    </font>
    <font>
      <b/>
      <sz val="11"/>
      <color theme="0"/>
      <name val="Tenorite"/>
    </font>
    <font>
      <sz val="10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11"/>
      <color theme="1"/>
      <name val="Tenorite"/>
    </font>
    <font>
      <sz val="11"/>
      <color theme="1"/>
      <name val="Tenorite"/>
    </font>
    <font>
      <sz val="10"/>
      <color theme="1"/>
      <name val="Calibri Light"/>
      <family val="2"/>
      <scheme val="major"/>
    </font>
    <font>
      <b/>
      <sz val="11"/>
      <color rgb="FFFF0000"/>
      <name val="Tenorite"/>
    </font>
    <font>
      <sz val="10"/>
      <color rgb="FFFF0000"/>
      <name val="Calibri Light"/>
      <family val="2"/>
      <scheme val="major"/>
    </font>
    <font>
      <i/>
      <sz val="10"/>
      <color theme="1"/>
      <name val="Tenorite"/>
    </font>
    <font>
      <b/>
      <sz val="11"/>
      <color theme="0"/>
      <name val="Aptos"/>
      <family val="2"/>
    </font>
  </fonts>
  <fills count="2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15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3" applyNumberFormat="0" applyFill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9" borderId="0" applyNumberFormat="0" applyBorder="0" applyAlignment="0" applyProtection="0"/>
    <xf numFmtId="0" fontId="11" fillId="22" borderId="0" applyNumberFormat="0" applyBorder="0" applyAlignment="0" applyProtection="0"/>
    <xf numFmtId="0" fontId="11" fillId="25" borderId="0" applyNumberFormat="0" applyBorder="0" applyAlignment="0" applyProtection="0"/>
    <xf numFmtId="170" fontId="12" fillId="0" borderId="0" applyFont="0" applyFill="0" applyBorder="0" applyAlignment="0" applyProtection="0"/>
    <xf numFmtId="169" fontId="13" fillId="0" borderId="0"/>
    <xf numFmtId="169" fontId="13" fillId="0" borderId="0"/>
    <xf numFmtId="0" fontId="15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168" fontId="1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6" fillId="6" borderId="0" applyNumberFormat="0" applyBorder="0" applyAlignment="0" applyProtection="0"/>
    <xf numFmtId="0" fontId="13" fillId="0" borderId="0"/>
    <xf numFmtId="0" fontId="13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7" borderId="2" applyNumberFormat="0" applyFont="0" applyAlignment="0" applyProtection="0"/>
    <xf numFmtId="0" fontId="2" fillId="7" borderId="2" applyNumberFormat="0" applyFont="0" applyAlignment="0" applyProtection="0"/>
    <xf numFmtId="0" fontId="2" fillId="7" borderId="2" applyNumberFormat="0" applyFont="0" applyAlignment="0" applyProtection="0"/>
    <xf numFmtId="0" fontId="2" fillId="7" borderId="2" applyNumberFormat="0" applyFont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center" vertical="center"/>
    </xf>
    <xf numFmtId="44" fontId="0" fillId="0" borderId="0" xfId="3" applyFont="1"/>
    <xf numFmtId="164" fontId="0" fillId="0" borderId="0" xfId="2" applyNumberFormat="1" applyFont="1" applyBorder="1"/>
    <xf numFmtId="164" fontId="0" fillId="0" borderId="0" xfId="2" applyNumberFormat="1" applyFont="1"/>
    <xf numFmtId="0" fontId="1" fillId="0" borderId="0" xfId="0" applyFont="1"/>
    <xf numFmtId="164" fontId="0" fillId="0" borderId="0" xfId="2" applyNumberFormat="1" applyFont="1" applyFill="1"/>
    <xf numFmtId="0" fontId="7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165" fontId="0" fillId="0" borderId="0" xfId="0" applyNumberFormat="1"/>
    <xf numFmtId="166" fontId="0" fillId="0" borderId="0" xfId="1" applyNumberFormat="1" applyFont="1"/>
    <xf numFmtId="166" fontId="0" fillId="0" borderId="1" xfId="1" applyNumberFormat="1" applyFont="1" applyFill="1" applyBorder="1"/>
    <xf numFmtId="166" fontId="0" fillId="0" borderId="0" xfId="1" applyNumberFormat="1" applyFont="1" applyFill="1"/>
    <xf numFmtId="166" fontId="0" fillId="0" borderId="0" xfId="1" applyNumberFormat="1" applyFont="1" applyAlignment="1">
      <alignment horizontal="center"/>
    </xf>
    <xf numFmtId="0" fontId="0" fillId="0" borderId="0" xfId="0" applyAlignment="1">
      <alignment vertical="center"/>
    </xf>
    <xf numFmtId="166" fontId="6" fillId="0" borderId="0" xfId="1" applyNumberFormat="1" applyFont="1" applyFill="1"/>
    <xf numFmtId="0" fontId="4" fillId="0" borderId="0" xfId="0" applyFont="1"/>
    <xf numFmtId="0" fontId="8" fillId="0" borderId="0" xfId="0" applyFont="1"/>
    <xf numFmtId="166" fontId="4" fillId="0" borderId="0" xfId="1" applyNumberFormat="1" applyFont="1" applyFill="1" applyBorder="1"/>
    <xf numFmtId="164" fontId="4" fillId="0" borderId="0" xfId="2" applyNumberFormat="1" applyFont="1" applyBorder="1"/>
    <xf numFmtId="165" fontId="4" fillId="0" borderId="0" xfId="2" applyNumberFormat="1" applyFont="1" applyBorder="1"/>
    <xf numFmtId="14" fontId="0" fillId="0" borderId="0" xfId="0" applyNumberFormat="1" applyAlignment="1">
      <alignment horizontal="right"/>
    </xf>
    <xf numFmtId="3" fontId="0" fillId="0" borderId="0" xfId="0" applyNumberFormat="1"/>
    <xf numFmtId="0" fontId="18" fillId="0" borderId="0" xfId="0" applyFont="1" applyAlignment="1">
      <alignment horizontal="right"/>
    </xf>
    <xf numFmtId="0" fontId="19" fillId="0" borderId="0" xfId="0" applyFont="1" applyAlignment="1">
      <alignment horizontal="right"/>
    </xf>
    <xf numFmtId="166" fontId="18" fillId="0" borderId="0" xfId="1" applyNumberFormat="1" applyFont="1" applyFill="1" applyBorder="1" applyAlignment="1">
      <alignment horizontal="right"/>
    </xf>
    <xf numFmtId="166" fontId="19" fillId="0" borderId="0" xfId="1" applyNumberFormat="1" applyFont="1" applyFill="1" applyBorder="1" applyAlignment="1">
      <alignment horizontal="right"/>
    </xf>
    <xf numFmtId="0" fontId="20" fillId="0" borderId="0" xfId="0" applyFont="1"/>
    <xf numFmtId="0" fontId="21" fillId="2" borderId="0" xfId="0" applyFont="1" applyFill="1" applyAlignment="1">
      <alignment horizontal="center" vertical="center"/>
    </xf>
    <xf numFmtId="164" fontId="22" fillId="0" borderId="0" xfId="2" applyNumberFormat="1" applyFont="1" applyFill="1" applyBorder="1"/>
    <xf numFmtId="164" fontId="23" fillId="0" borderId="0" xfId="2" applyNumberFormat="1" applyFont="1"/>
    <xf numFmtId="164" fontId="23" fillId="0" borderId="0" xfId="2" applyNumberFormat="1" applyFont="1" applyFill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right"/>
    </xf>
    <xf numFmtId="166" fontId="22" fillId="0" borderId="0" xfId="1" applyNumberFormat="1" applyFont="1" applyFill="1" applyBorder="1"/>
    <xf numFmtId="166" fontId="22" fillId="0" borderId="0" xfId="1" applyNumberFormat="1" applyFont="1" applyFill="1" applyBorder="1" applyAlignment="1">
      <alignment horizontal="right"/>
    </xf>
    <xf numFmtId="10" fontId="22" fillId="0" borderId="0" xfId="1" applyNumberFormat="1" applyFont="1" applyBorder="1"/>
    <xf numFmtId="10" fontId="22" fillId="0" borderId="0" xfId="1" applyNumberFormat="1" applyFont="1" applyFill="1" applyBorder="1" applyAlignment="1">
      <alignment horizontal="right"/>
    </xf>
    <xf numFmtId="166" fontId="22" fillId="0" borderId="0" xfId="1" applyNumberFormat="1" applyFont="1" applyBorder="1"/>
    <xf numFmtId="10" fontId="22" fillId="0" borderId="0" xfId="1" applyNumberFormat="1" applyFont="1"/>
    <xf numFmtId="0" fontId="23" fillId="0" borderId="0" xfId="0" applyFont="1"/>
    <xf numFmtId="0" fontId="23" fillId="0" borderId="0" xfId="0" applyFont="1" applyAlignment="1">
      <alignment horizontal="right"/>
    </xf>
    <xf numFmtId="10" fontId="22" fillId="0" borderId="0" xfId="0" applyNumberFormat="1" applyFont="1"/>
    <xf numFmtId="10" fontId="22" fillId="0" borderId="0" xfId="0" applyNumberFormat="1" applyFont="1" applyAlignment="1">
      <alignment horizontal="right"/>
    </xf>
    <xf numFmtId="10" fontId="22" fillId="0" borderId="0" xfId="1" applyNumberFormat="1" applyFont="1" applyBorder="1" applyAlignment="1">
      <alignment horizontal="right" vertical="center"/>
    </xf>
    <xf numFmtId="10" fontId="22" fillId="0" borderId="0" xfId="1" applyNumberFormat="1" applyFont="1" applyFill="1" applyBorder="1" applyAlignment="1">
      <alignment horizontal="right" vertical="center"/>
    </xf>
    <xf numFmtId="166" fontId="22" fillId="0" borderId="0" xfId="1" applyNumberFormat="1" applyFont="1" applyFill="1" applyBorder="1" applyAlignment="1">
      <alignment horizontal="right" vertical="center"/>
    </xf>
    <xf numFmtId="165" fontId="23" fillId="0" borderId="0" xfId="2" applyNumberFormat="1" applyFont="1" applyFill="1" applyBorder="1"/>
    <xf numFmtId="0" fontId="19" fillId="0" borderId="4" xfId="0" applyFont="1" applyBorder="1" applyAlignment="1">
      <alignment horizontal="right"/>
    </xf>
    <xf numFmtId="0" fontId="4" fillId="0" borderId="4" xfId="0" applyFont="1" applyBorder="1"/>
    <xf numFmtId="164" fontId="22" fillId="0" borderId="4" xfId="2" applyNumberFormat="1" applyFont="1" applyBorder="1"/>
    <xf numFmtId="164" fontId="22" fillId="0" borderId="4" xfId="2" applyNumberFormat="1" applyFont="1" applyFill="1" applyBorder="1" applyAlignment="1">
      <alignment horizontal="right"/>
    </xf>
    <xf numFmtId="0" fontId="19" fillId="0" borderId="5" xfId="0" applyFont="1" applyBorder="1" applyAlignment="1">
      <alignment horizontal="right"/>
    </xf>
    <xf numFmtId="0" fontId="4" fillId="0" borderId="5" xfId="0" applyFont="1" applyBorder="1"/>
    <xf numFmtId="164" fontId="22" fillId="0" borderId="5" xfId="2" applyNumberFormat="1" applyFont="1" applyBorder="1"/>
    <xf numFmtId="164" fontId="22" fillId="0" borderId="5" xfId="2" applyNumberFormat="1" applyFont="1" applyFill="1" applyBorder="1" applyAlignment="1">
      <alignment horizontal="right"/>
    </xf>
    <xf numFmtId="164" fontId="22" fillId="0" borderId="5" xfId="2" applyNumberFormat="1" applyFont="1" applyFill="1" applyBorder="1"/>
    <xf numFmtId="0" fontId="18" fillId="0" borderId="4" xfId="0" applyFont="1" applyBorder="1" applyAlignment="1">
      <alignment horizontal="right"/>
    </xf>
    <xf numFmtId="0" fontId="22" fillId="0" borderId="4" xfId="0" applyFont="1" applyBorder="1"/>
    <xf numFmtId="164" fontId="22" fillId="0" borderId="4" xfId="0" applyNumberFormat="1" applyFont="1" applyBorder="1" applyAlignment="1">
      <alignment horizontal="right"/>
    </xf>
    <xf numFmtId="166" fontId="18" fillId="0" borderId="4" xfId="1" applyNumberFormat="1" applyFont="1" applyFill="1" applyBorder="1" applyAlignment="1">
      <alignment horizontal="right"/>
    </xf>
    <xf numFmtId="166" fontId="4" fillId="0" borderId="4" xfId="1" applyNumberFormat="1" applyFont="1" applyBorder="1"/>
    <xf numFmtId="166" fontId="22" fillId="0" borderId="4" xfId="1" applyNumberFormat="1" applyFont="1" applyFill="1" applyBorder="1"/>
    <xf numFmtId="166" fontId="22" fillId="0" borderId="4" xfId="1" applyNumberFormat="1" applyFont="1" applyFill="1" applyBorder="1" applyAlignment="1">
      <alignment horizontal="right"/>
    </xf>
    <xf numFmtId="166" fontId="18" fillId="0" borderId="5" xfId="1" applyNumberFormat="1" applyFont="1" applyFill="1" applyBorder="1" applyAlignment="1">
      <alignment horizontal="right"/>
    </xf>
    <xf numFmtId="166" fontId="4" fillId="0" borderId="5" xfId="1" applyNumberFormat="1" applyFont="1" applyBorder="1"/>
    <xf numFmtId="166" fontId="22" fillId="0" borderId="5" xfId="1" applyNumberFormat="1" applyFont="1" applyFill="1" applyBorder="1"/>
    <xf numFmtId="166" fontId="22" fillId="0" borderId="5" xfId="1" applyNumberFormat="1" applyFont="1" applyFill="1" applyBorder="1" applyAlignment="1">
      <alignment horizontal="right"/>
    </xf>
    <xf numFmtId="0" fontId="22" fillId="0" borderId="4" xfId="0" applyFont="1" applyBorder="1" applyAlignment="1">
      <alignment horizontal="right"/>
    </xf>
    <xf numFmtId="0" fontId="22" fillId="0" borderId="5" xfId="0" applyFont="1" applyBorder="1"/>
    <xf numFmtId="0" fontId="22" fillId="0" borderId="5" xfId="0" applyFont="1" applyBorder="1" applyAlignment="1">
      <alignment horizontal="right"/>
    </xf>
    <xf numFmtId="165" fontId="22" fillId="0" borderId="4" xfId="2" applyNumberFormat="1" applyFont="1" applyFill="1" applyBorder="1"/>
    <xf numFmtId="164" fontId="22" fillId="5" borderId="4" xfId="2" applyNumberFormat="1" applyFont="1" applyFill="1" applyBorder="1" applyAlignment="1">
      <alignment horizontal="right"/>
    </xf>
    <xf numFmtId="0" fontId="18" fillId="0" borderId="5" xfId="0" applyFont="1" applyBorder="1" applyAlignment="1">
      <alignment horizontal="right"/>
    </xf>
    <xf numFmtId="166" fontId="22" fillId="0" borderId="5" xfId="1" applyNumberFormat="1" applyFont="1" applyBorder="1"/>
    <xf numFmtId="166" fontId="22" fillId="5" borderId="5" xfId="1" applyNumberFormat="1" applyFont="1" applyFill="1" applyBorder="1" applyAlignment="1">
      <alignment horizontal="right"/>
    </xf>
    <xf numFmtId="164" fontId="22" fillId="0" borderId="4" xfId="2" applyNumberFormat="1" applyFont="1" applyFill="1" applyBorder="1"/>
    <xf numFmtId="10" fontId="22" fillId="0" borderId="5" xfId="1" applyNumberFormat="1" applyFont="1" applyFill="1" applyBorder="1" applyAlignment="1">
      <alignment horizontal="right"/>
    </xf>
    <xf numFmtId="0" fontId="23" fillId="0" borderId="5" xfId="0" applyFont="1" applyBorder="1"/>
    <xf numFmtId="0" fontId="23" fillId="0" borderId="5" xfId="0" applyFont="1" applyBorder="1" applyAlignment="1">
      <alignment horizontal="right"/>
    </xf>
    <xf numFmtId="166" fontId="19" fillId="0" borderId="4" xfId="1" applyNumberFormat="1" applyFont="1" applyFill="1" applyBorder="1" applyAlignment="1">
      <alignment horizontal="right"/>
    </xf>
    <xf numFmtId="166" fontId="4" fillId="0" borderId="4" xfId="1" applyNumberFormat="1" applyFont="1" applyFill="1" applyBorder="1"/>
    <xf numFmtId="166" fontId="22" fillId="0" borderId="4" xfId="1" applyNumberFormat="1" applyFont="1" applyBorder="1"/>
    <xf numFmtId="166" fontId="19" fillId="0" borderId="5" xfId="1" applyNumberFormat="1" applyFont="1" applyFill="1" applyBorder="1" applyAlignment="1">
      <alignment horizontal="right"/>
    </xf>
    <xf numFmtId="166" fontId="4" fillId="0" borderId="5" xfId="1" applyNumberFormat="1" applyFont="1" applyFill="1" applyBorder="1"/>
    <xf numFmtId="166" fontId="22" fillId="0" borderId="4" xfId="1" applyNumberFormat="1" applyFont="1" applyFill="1" applyBorder="1" applyAlignment="1">
      <alignment horizontal="right" vertical="center"/>
    </xf>
    <xf numFmtId="166" fontId="22" fillId="0" borderId="5" xfId="1" applyNumberFormat="1" applyFont="1" applyBorder="1" applyAlignment="1">
      <alignment horizontal="right" vertical="center"/>
    </xf>
    <xf numFmtId="166" fontId="22" fillId="0" borderId="5" xfId="1" applyNumberFormat="1" applyFont="1" applyFill="1" applyBorder="1" applyAlignment="1">
      <alignment horizontal="right" vertical="center"/>
    </xf>
    <xf numFmtId="165" fontId="22" fillId="0" borderId="4" xfId="2" applyNumberFormat="1" applyFont="1" applyFill="1" applyBorder="1" applyAlignment="1">
      <alignment horizontal="right"/>
    </xf>
    <xf numFmtId="165" fontId="22" fillId="0" borderId="5" xfId="2" applyNumberFormat="1" applyFont="1" applyFill="1" applyBorder="1"/>
    <xf numFmtId="165" fontId="22" fillId="0" borderId="5" xfId="2" applyNumberFormat="1" applyFont="1" applyFill="1" applyBorder="1" applyAlignment="1">
      <alignment horizontal="right"/>
    </xf>
    <xf numFmtId="0" fontId="8" fillId="0" borderId="5" xfId="0" applyFont="1" applyBorder="1"/>
    <xf numFmtId="165" fontId="23" fillId="0" borderId="5" xfId="2" applyNumberFormat="1" applyFont="1" applyFill="1" applyBorder="1"/>
    <xf numFmtId="166" fontId="23" fillId="0" borderId="5" xfId="1" applyNumberFormat="1" applyFont="1" applyFill="1" applyBorder="1"/>
    <xf numFmtId="164" fontId="19" fillId="0" borderId="4" xfId="2" applyNumberFormat="1" applyFont="1" applyFill="1" applyBorder="1" applyAlignment="1">
      <alignment horizontal="right"/>
    </xf>
    <xf numFmtId="164" fontId="4" fillId="0" borderId="4" xfId="2" applyNumberFormat="1" applyFont="1" applyFill="1" applyBorder="1"/>
    <xf numFmtId="164" fontId="19" fillId="0" borderId="5" xfId="2" applyNumberFormat="1" applyFont="1" applyFill="1" applyBorder="1" applyAlignment="1">
      <alignment horizontal="right"/>
    </xf>
    <xf numFmtId="164" fontId="4" fillId="0" borderId="5" xfId="2" applyNumberFormat="1" applyFont="1" applyFill="1" applyBorder="1"/>
    <xf numFmtId="0" fontId="24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5" fillId="0" borderId="0" xfId="0" applyFont="1"/>
    <xf numFmtId="165" fontId="23" fillId="0" borderId="0" xfId="2" applyNumberFormat="1" applyFont="1" applyBorder="1"/>
    <xf numFmtId="164" fontId="22" fillId="0" borderId="0" xfId="2" applyNumberFormat="1" applyFont="1" applyBorder="1"/>
    <xf numFmtId="165" fontId="26" fillId="0" borderId="0" xfId="0" applyNumberFormat="1" applyFont="1"/>
    <xf numFmtId="165" fontId="22" fillId="0" borderId="0" xfId="2" applyNumberFormat="1" applyFont="1" applyFill="1" applyBorder="1" applyAlignment="1">
      <alignment horizontal="right"/>
    </xf>
    <xf numFmtId="0" fontId="26" fillId="0" borderId="0" xfId="0" applyFont="1"/>
    <xf numFmtId="164" fontId="22" fillId="0" borderId="0" xfId="2" applyNumberFormat="1" applyFont="1"/>
    <xf numFmtId="164" fontId="22" fillId="0" borderId="0" xfId="2" applyNumberFormat="1" applyFont="1" applyFill="1"/>
    <xf numFmtId="0" fontId="24" fillId="0" borderId="4" xfId="0" applyFont="1" applyBorder="1" applyAlignment="1">
      <alignment horizontal="right"/>
    </xf>
    <xf numFmtId="0" fontId="0" fillId="0" borderId="4" xfId="0" applyBorder="1"/>
    <xf numFmtId="165" fontId="23" fillId="0" borderId="4" xfId="2" applyNumberFormat="1" applyFont="1" applyFill="1" applyBorder="1"/>
    <xf numFmtId="165" fontId="23" fillId="0" borderId="4" xfId="2" applyNumberFormat="1" applyFont="1" applyFill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0" fillId="0" borderId="5" xfId="0" applyBorder="1"/>
    <xf numFmtId="165" fontId="22" fillId="0" borderId="5" xfId="2" applyNumberFormat="1" applyFont="1" applyBorder="1"/>
    <xf numFmtId="165" fontId="22" fillId="0" borderId="5" xfId="2" applyNumberFormat="1" applyFont="1" applyBorder="1" applyAlignment="1">
      <alignment horizontal="right"/>
    </xf>
    <xf numFmtId="0" fontId="24" fillId="0" borderId="5" xfId="0" applyFont="1" applyBorder="1" applyAlignment="1">
      <alignment horizontal="right"/>
    </xf>
    <xf numFmtId="165" fontId="23" fillId="0" borderId="5" xfId="2" applyNumberFormat="1" applyFont="1" applyBorder="1"/>
    <xf numFmtId="165" fontId="23" fillId="0" borderId="5" xfId="2" applyNumberFormat="1" applyFont="1" applyBorder="1" applyAlignment="1">
      <alignment horizontal="right"/>
    </xf>
    <xf numFmtId="165" fontId="23" fillId="5" borderId="5" xfId="2" applyNumberFormat="1" applyFont="1" applyFill="1" applyBorder="1" applyAlignment="1">
      <alignment horizontal="right"/>
    </xf>
    <xf numFmtId="165" fontId="22" fillId="5" borderId="5" xfId="2" applyNumberFormat="1" applyFont="1" applyFill="1" applyBorder="1" applyAlignment="1">
      <alignment horizontal="right"/>
    </xf>
    <xf numFmtId="0" fontId="1" fillId="0" borderId="5" xfId="0" applyFont="1" applyBorder="1"/>
    <xf numFmtId="165" fontId="23" fillId="0" borderId="5" xfId="2" applyNumberFormat="1" applyFont="1" applyFill="1" applyBorder="1" applyAlignment="1">
      <alignment horizontal="right"/>
    </xf>
    <xf numFmtId="165" fontId="23" fillId="3" borderId="4" xfId="2" applyNumberFormat="1" applyFont="1" applyFill="1" applyBorder="1"/>
    <xf numFmtId="165" fontId="23" fillId="0" borderId="4" xfId="2" applyNumberFormat="1" applyFont="1" applyBorder="1"/>
    <xf numFmtId="165" fontId="23" fillId="0" borderId="4" xfId="2" applyNumberFormat="1" applyFont="1" applyBorder="1" applyAlignment="1">
      <alignment horizontal="right"/>
    </xf>
    <xf numFmtId="165" fontId="22" fillId="3" borderId="5" xfId="2" applyNumberFormat="1" applyFont="1" applyFill="1" applyBorder="1"/>
    <xf numFmtId="165" fontId="23" fillId="3" borderId="5" xfId="2" applyNumberFormat="1" applyFont="1" applyFill="1" applyBorder="1"/>
    <xf numFmtId="0" fontId="27" fillId="0" borderId="0" xfId="0" applyFont="1" applyAlignment="1">
      <alignment horizontal="right"/>
    </xf>
    <xf numFmtId="0" fontId="28" fillId="0" borderId="0" xfId="0" applyFont="1"/>
    <xf numFmtId="165" fontId="22" fillId="0" borderId="0" xfId="2" applyNumberFormat="1" applyFont="1" applyFill="1"/>
    <xf numFmtId="165" fontId="22" fillId="0" borderId="0" xfId="2" applyNumberFormat="1" applyFont="1"/>
    <xf numFmtId="164" fontId="22" fillId="0" borderId="0" xfId="2" applyNumberFormat="1" applyFont="1" applyBorder="1" applyAlignment="1">
      <alignment horizontal="left"/>
    </xf>
    <xf numFmtId="166" fontId="24" fillId="0" borderId="1" xfId="1" applyNumberFormat="1" applyFont="1" applyFill="1" applyBorder="1" applyAlignment="1">
      <alignment horizontal="right"/>
    </xf>
    <xf numFmtId="166" fontId="22" fillId="4" borderId="5" xfId="1" applyNumberFormat="1" applyFont="1" applyFill="1" applyBorder="1" applyAlignment="1">
      <alignment horizontal="right"/>
    </xf>
    <xf numFmtId="166" fontId="25" fillId="0" borderId="0" xfId="1" applyNumberFormat="1" applyFont="1"/>
    <xf numFmtId="0" fontId="29" fillId="0" borderId="0" xfId="0" applyFont="1"/>
    <xf numFmtId="0" fontId="30" fillId="2" borderId="0" xfId="0" applyFont="1" applyFill="1" applyAlignment="1">
      <alignment horizontal="center" vertical="center"/>
    </xf>
    <xf numFmtId="166" fontId="22" fillId="26" borderId="5" xfId="1" applyNumberFormat="1" applyFont="1" applyFill="1" applyBorder="1" applyAlignment="1">
      <alignment horizontal="right"/>
    </xf>
    <xf numFmtId="166" fontId="22" fillId="26" borderId="5" xfId="1" applyNumberFormat="1" applyFont="1" applyFill="1" applyBorder="1"/>
    <xf numFmtId="0" fontId="0" fillId="0" borderId="5" xfId="0" applyBorder="1" applyAlignment="1">
      <alignment horizontal="right"/>
    </xf>
    <xf numFmtId="0" fontId="26" fillId="0" borderId="5" xfId="0" applyFont="1" applyBorder="1"/>
    <xf numFmtId="165" fontId="23" fillId="26" borderId="4" xfId="2" applyNumberFormat="1" applyFont="1" applyFill="1" applyBorder="1"/>
    <xf numFmtId="165" fontId="22" fillId="26" borderId="5" xfId="2" applyNumberFormat="1" applyFont="1" applyFill="1" applyBorder="1"/>
    <xf numFmtId="165" fontId="23" fillId="26" borderId="5" xfId="2" applyNumberFormat="1" applyFont="1" applyFill="1" applyBorder="1"/>
    <xf numFmtId="0" fontId="1" fillId="0" borderId="4" xfId="0" applyFont="1" applyBorder="1"/>
    <xf numFmtId="166" fontId="22" fillId="26" borderId="4" xfId="1" applyNumberFormat="1" applyFont="1" applyFill="1" applyBorder="1" applyAlignment="1">
      <alignment horizontal="right" vertical="center"/>
    </xf>
    <xf numFmtId="10" fontId="22" fillId="26" borderId="4" xfId="1" applyNumberFormat="1" applyFont="1" applyFill="1" applyBorder="1" applyAlignment="1">
      <alignment horizontal="right" vertical="center"/>
    </xf>
    <xf numFmtId="166" fontId="22" fillId="26" borderId="5" xfId="1" applyNumberFormat="1" applyFont="1" applyFill="1" applyBorder="1" applyAlignment="1">
      <alignment horizontal="right" vertical="center"/>
    </xf>
    <xf numFmtId="10" fontId="22" fillId="26" borderId="5" xfId="1" applyNumberFormat="1" applyFont="1" applyFill="1" applyBorder="1" applyAlignment="1">
      <alignment horizontal="right" vertical="center"/>
    </xf>
    <xf numFmtId="166" fontId="25" fillId="0" borderId="4" xfId="1" applyNumberFormat="1" applyFont="1" applyFill="1" applyBorder="1" applyAlignment="1">
      <alignment horizontal="right"/>
    </xf>
    <xf numFmtId="166" fontId="25" fillId="0" borderId="4" xfId="1" applyNumberFormat="1" applyFont="1" applyFill="1" applyBorder="1"/>
    <xf numFmtId="0" fontId="25" fillId="0" borderId="4" xfId="0" applyFont="1" applyBorder="1"/>
    <xf numFmtId="0" fontId="22" fillId="3" borderId="4" xfId="0" applyFont="1" applyFill="1" applyBorder="1"/>
    <xf numFmtId="167" fontId="22" fillId="0" borderId="4" xfId="2" applyNumberFormat="1" applyFont="1" applyFill="1" applyBorder="1" applyAlignment="1">
      <alignment horizontal="right"/>
    </xf>
    <xf numFmtId="167" fontId="22" fillId="0" borderId="4" xfId="2" applyNumberFormat="1" applyFont="1" applyBorder="1"/>
    <xf numFmtId="167" fontId="22" fillId="0" borderId="0" xfId="2" applyNumberFormat="1" applyFont="1" applyFill="1" applyBorder="1" applyAlignment="1">
      <alignment horizontal="right"/>
    </xf>
    <xf numFmtId="167" fontId="22" fillId="0" borderId="0" xfId="2" applyNumberFormat="1" applyFont="1" applyFill="1" applyBorder="1"/>
    <xf numFmtId="43" fontId="22" fillId="0" borderId="4" xfId="2" applyFont="1" applyFill="1" applyBorder="1" applyAlignment="1">
      <alignment horizontal="right"/>
    </xf>
    <xf numFmtId="0" fontId="1" fillId="0" borderId="0" xfId="0" applyFont="1" applyAlignment="1">
      <alignment horizontal="center"/>
    </xf>
  </cellXfs>
  <cellStyles count="215">
    <cellStyle name="20% - Ênfase1 2" xfId="8" xr:uid="{E7CAD6CC-6447-4D86-B5EF-52DF7652B75A}"/>
    <cellStyle name="20% - Ênfase1 2 2" xfId="9" xr:uid="{30660201-FED9-4A7D-B37F-2C7270B3AF98}"/>
    <cellStyle name="20% - Ênfase1 3" xfId="10" xr:uid="{C37D63BE-4153-4B00-8665-165EFCBFA91A}"/>
    <cellStyle name="20% - Ênfase2 2" xfId="11" xr:uid="{3ADB4780-54BE-49EC-B9A2-B1656BB02A42}"/>
    <cellStyle name="20% - Ênfase2 2 2" xfId="12" xr:uid="{B7FCCDB9-7EA0-425C-9276-8DF3A1E9E43D}"/>
    <cellStyle name="20% - Ênfase2 3" xfId="13" xr:uid="{BA56218E-4E50-4E64-B01D-D0D0B36D9AE7}"/>
    <cellStyle name="20% - Ênfase3 2" xfId="14" xr:uid="{C3526AA0-C4FA-499B-8AFE-5D636502BF80}"/>
    <cellStyle name="20% - Ênfase3 2 2" xfId="15" xr:uid="{2E5DB94D-E44D-4B2E-8210-D06FF6DA4E06}"/>
    <cellStyle name="20% - Ênfase3 3" xfId="16" xr:uid="{E6033102-68DD-4B6C-B551-3521BEE8CCE6}"/>
    <cellStyle name="20% - Ênfase4 2" xfId="17" xr:uid="{5514C220-C5CE-44E6-99B4-46C1C4FE5959}"/>
    <cellStyle name="20% - Ênfase4 2 2" xfId="18" xr:uid="{86B05402-B365-4B0D-B009-F95CB322A9E2}"/>
    <cellStyle name="20% - Ênfase4 3" xfId="19" xr:uid="{B8A95F3F-586A-40D0-AD40-EBEA125329A3}"/>
    <cellStyle name="20% - Ênfase5 2" xfId="20" xr:uid="{5AF47861-4C2B-414E-9BE8-1CD314E45C07}"/>
    <cellStyle name="20% - Ênfase5 2 2" xfId="21" xr:uid="{089C6036-F30B-4707-A71F-3448184049B2}"/>
    <cellStyle name="20% - Ênfase5 3" xfId="22" xr:uid="{0D758088-C810-4B95-BA98-0509693FE344}"/>
    <cellStyle name="20% - Ênfase6 2" xfId="23" xr:uid="{3F938550-D0DF-4C88-81BB-774CB0A7D52F}"/>
    <cellStyle name="20% - Ênfase6 2 2" xfId="24" xr:uid="{8985C420-CF02-4052-A4B6-12C037E121EA}"/>
    <cellStyle name="20% - Ênfase6 3" xfId="25" xr:uid="{F6050351-2920-440D-80DF-21E1C0829F26}"/>
    <cellStyle name="40% - Ênfase1 2" xfId="26" xr:uid="{F531707A-20E9-47BB-9685-F2BD0E447713}"/>
    <cellStyle name="40% - Ênfase1 2 2" xfId="27" xr:uid="{F0A96DB9-D4A1-4698-9F17-E3DCDE28BE3B}"/>
    <cellStyle name="40% - Ênfase1 3" xfId="28" xr:uid="{C5310FAA-76B0-4236-808C-AEBDEF5DD703}"/>
    <cellStyle name="40% - Ênfase2 2" xfId="29" xr:uid="{E926B8CC-CD98-4067-BB70-CA21F8018BDF}"/>
    <cellStyle name="40% - Ênfase2 2 2" xfId="30" xr:uid="{0F2D3A83-D1BC-4533-A72E-45AFDA9F0E42}"/>
    <cellStyle name="40% - Ênfase2 3" xfId="31" xr:uid="{540A021D-E346-48A3-ADBD-01D2E17E405A}"/>
    <cellStyle name="40% - Ênfase3 2" xfId="32" xr:uid="{274BB2E7-A28E-4C88-8978-0FA05E137254}"/>
    <cellStyle name="40% - Ênfase3 2 2" xfId="33" xr:uid="{E5E270B7-AD1F-42A7-B942-75BEE60E1989}"/>
    <cellStyle name="40% - Ênfase3 3" xfId="34" xr:uid="{ED487CD8-4938-416B-A240-E40D3DD2D776}"/>
    <cellStyle name="40% - Ênfase4 2" xfId="35" xr:uid="{FA5AD9AE-559B-42B7-91ED-D95E5902751D}"/>
    <cellStyle name="40% - Ênfase4 2 2" xfId="36" xr:uid="{8C6FBBBC-9F46-45BF-A16B-377ECF838240}"/>
    <cellStyle name="40% - Ênfase4 3" xfId="37" xr:uid="{5894F036-CBAA-4601-A4E9-8D0F8FCD0735}"/>
    <cellStyle name="40% - Ênfase5 2" xfId="38" xr:uid="{431F0779-4E76-44B4-9B96-2627E934DFD4}"/>
    <cellStyle name="40% - Ênfase5 2 2" xfId="39" xr:uid="{BB2BFD65-4D8F-4A3B-A4C9-54CC928803FE}"/>
    <cellStyle name="40% - Ênfase5 3" xfId="40" xr:uid="{6D073449-0B59-4671-814A-3A2C44EBAEE6}"/>
    <cellStyle name="40% - Ênfase6 2" xfId="41" xr:uid="{97A2D480-31C9-48D9-B1DC-3D1102596DDB}"/>
    <cellStyle name="40% - Ênfase6 2 2" xfId="42" xr:uid="{FC0CD23B-8832-4421-B4CA-7C7857208E75}"/>
    <cellStyle name="40% - Ênfase6 3" xfId="43" xr:uid="{8E6462D6-BF23-4384-A9CC-FAD0D75034D2}"/>
    <cellStyle name="60% - Ênfase1 2" xfId="44" xr:uid="{824E7424-1CE9-4759-BF9F-6D11B9522DAC}"/>
    <cellStyle name="60% - Ênfase2 2" xfId="45" xr:uid="{9DF001C9-48B0-4A21-9AF0-85D57DA28514}"/>
    <cellStyle name="60% - Ênfase3 2" xfId="46" xr:uid="{F9CEFF04-3E12-48D6-A4C7-9EDE36A814CB}"/>
    <cellStyle name="60% - Ênfase4 2" xfId="47" xr:uid="{38981676-D8B5-4010-9AA4-E8BB252FBF94}"/>
    <cellStyle name="60% - Ênfase5 2" xfId="48" xr:uid="{DA3169E2-EA6F-4D55-80F0-2ADEF5CA623B}"/>
    <cellStyle name="60% - Ênfase6 2" xfId="49" xr:uid="{B38DD11B-8C7B-462F-946B-C1F3B4F92C1F}"/>
    <cellStyle name="Euro" xfId="50" xr:uid="{845FD584-4B2E-4FEE-BAA0-A9F16CBC5F4D}"/>
    <cellStyle name="Excel Built-in Comma" xfId="51" xr:uid="{3A9D5247-8413-45C5-9EDA-2F821290A9C2}"/>
    <cellStyle name="Excel Built-in Comma 2" xfId="52" xr:uid="{6B63C9A7-3BDC-4963-A2B8-93623FAAAB99}"/>
    <cellStyle name="Hiperlink 2" xfId="53" xr:uid="{0C742C23-2366-4071-9E5C-22AD1C020A2A}"/>
    <cellStyle name="Moeda" xfId="3" builtinId="4"/>
    <cellStyle name="Moeda 2" xfId="55" xr:uid="{187A1BEC-A43D-4F83-B62A-71E0D8B37649}"/>
    <cellStyle name="Moeda 3" xfId="56" xr:uid="{433596B7-A59D-47C7-91B8-743106F89017}"/>
    <cellStyle name="Moeda 4" xfId="54" xr:uid="{3491405B-EA9E-4B94-A951-CDD80AB55F1C}"/>
    <cellStyle name="Neutra 2" xfId="57" xr:uid="{539358FE-77D4-456F-9E6B-4D46743804E0}"/>
    <cellStyle name="Normal" xfId="0" builtinId="0"/>
    <cellStyle name="Normal 10" xfId="58" xr:uid="{1A51BB93-A421-41E3-BD2F-71263B4C40DF}"/>
    <cellStyle name="Normal 10 2" xfId="59" xr:uid="{B2772EA7-45A7-4592-8A08-B0CF42DCE769}"/>
    <cellStyle name="Normal 11" xfId="60" xr:uid="{9F6ADE41-D2E2-46DC-8829-EA48C24B5348}"/>
    <cellStyle name="Normal 12" xfId="61" xr:uid="{6190015E-8894-453E-A6E9-A754D6C3D0F0}"/>
    <cellStyle name="Normal 2" xfId="62" xr:uid="{1BB4BCE3-70FF-4A6A-8A31-08505FAB795B}"/>
    <cellStyle name="Normal 2 2" xfId="63" xr:uid="{04A2AC3F-228E-4634-818B-D944EDDC7569}"/>
    <cellStyle name="Normal 2 2 2" xfId="64" xr:uid="{55D1CC62-0C4D-4CB4-8C70-7E0B9A399004}"/>
    <cellStyle name="Normal 2 2 2 2" xfId="65" xr:uid="{260632CE-E4F7-405F-805E-EB0C0A7DD354}"/>
    <cellStyle name="Normal 2 2 3" xfId="66" xr:uid="{E3699DD9-117F-49D8-B158-55E6E51B4329}"/>
    <cellStyle name="Normal 3" xfId="67" xr:uid="{F9E5F4FA-E4C1-485A-8441-D8F039245AD3}"/>
    <cellStyle name="Normal 3 2" xfId="68" xr:uid="{413ADA3E-369A-4A22-B4B4-22692FD1E21A}"/>
    <cellStyle name="Normal 3 2 2" xfId="69" xr:uid="{996ADECE-597E-4FD6-B2A4-26CC3BD548D1}"/>
    <cellStyle name="Normal 3 2 2 2" xfId="70" xr:uid="{7E5D504C-8333-4FAC-888D-32EAE3E1A1FF}"/>
    <cellStyle name="Normal 3 2 3" xfId="71" xr:uid="{85FB262D-1B15-4FF0-91EC-C893B4399BB5}"/>
    <cellStyle name="Normal 3 3" xfId="72" xr:uid="{4CAB3BEF-CB56-4C4E-9A38-25DECE796268}"/>
    <cellStyle name="Normal 4" xfId="73" xr:uid="{1879E8D1-9A5D-415D-990A-E52142883B07}"/>
    <cellStyle name="Normal 4 2" xfId="74" xr:uid="{8934AE54-85A2-4694-9455-1EE827C56B27}"/>
    <cellStyle name="Normal 5" xfId="75" xr:uid="{4B46BD35-CB8C-458D-BADD-E382BDD24695}"/>
    <cellStyle name="Normal 5 2" xfId="76" xr:uid="{E83B3619-5C01-441C-9F29-A7E058F43593}"/>
    <cellStyle name="Normal 6" xfId="77" xr:uid="{0ED648E6-8B36-48EF-A2E6-3B5E890032B5}"/>
    <cellStyle name="Normal 6 2" xfId="78" xr:uid="{FEF5646C-4A18-4519-BC58-DA0D9B9EB963}"/>
    <cellStyle name="Normal 7" xfId="79" xr:uid="{F853EF54-AF75-49A3-BDCB-7C795DF9086E}"/>
    <cellStyle name="Normal 7 2" xfId="80" xr:uid="{DEFBB54E-9362-44A1-AFA3-FA8FB79B405B}"/>
    <cellStyle name="Normal 7 2 2" xfId="81" xr:uid="{6912ACC4-3AE4-48D7-ADC6-82F105BA59CF}"/>
    <cellStyle name="Normal 7 3" xfId="82" xr:uid="{8CAF3909-613B-45F4-9CF5-9532C9D83CB9}"/>
    <cellStyle name="Normal 8" xfId="83" xr:uid="{6C3402CC-F3DE-44FC-A5AA-99A8A92FCF25}"/>
    <cellStyle name="Normal 8 2" xfId="84" xr:uid="{C41DE5C0-FD97-44C3-AD8B-14332C82F0B9}"/>
    <cellStyle name="Normal 9" xfId="85" xr:uid="{9513E800-1E36-47CB-A4A2-BF92AA76F4F3}"/>
    <cellStyle name="Normal 9 2" xfId="86" xr:uid="{42E97F3B-D9B3-4D6A-99A2-ACE3734529DF}"/>
    <cellStyle name="Nota 2" xfId="87" xr:uid="{B0DC29B9-1016-4CEA-B15C-17255076F394}"/>
    <cellStyle name="Nota 2 2" xfId="88" xr:uid="{899FB73A-8766-4ED2-8B4E-7F6F33DC57A3}"/>
    <cellStyle name="Nota 3" xfId="89" xr:uid="{444EE72F-A041-4A18-8C8E-20BC564E0467}"/>
    <cellStyle name="Nota 3 2" xfId="90" xr:uid="{52CDDEAC-72AD-4BE2-90C2-AAF4845A2027}"/>
    <cellStyle name="Porcentagem" xfId="1" builtinId="5"/>
    <cellStyle name="Porcentagem 2" xfId="91" xr:uid="{8A95BA07-639A-4B59-8255-9915751158A3}"/>
    <cellStyle name="Porcentagem 2 2" xfId="92" xr:uid="{ABC4938F-5735-45C8-8AAD-F789EE25FA36}"/>
    <cellStyle name="Porcentagem 2 3" xfId="93" xr:uid="{2C9FF42C-8541-48A3-8C19-F066CD4BD94F}"/>
    <cellStyle name="Porcentagem 2 3 2" xfId="94" xr:uid="{B6DCFA72-138B-434A-81DD-580E2DF6CE3E}"/>
    <cellStyle name="Porcentagem 2 4" xfId="95" xr:uid="{3F9F129F-7586-49CA-A4BE-3ED3E6F995F3}"/>
    <cellStyle name="Porcentagem 3" xfId="96" xr:uid="{BA446D70-0F35-42D6-976F-988E7F056FE4}"/>
    <cellStyle name="Porcentagem 3 2" xfId="97" xr:uid="{AA46BA01-3649-480B-A1E6-9BD0FA8D17F9}"/>
    <cellStyle name="Porcentagem 4" xfId="98" xr:uid="{DB38CE64-7984-4A14-861A-E86079AA49B4}"/>
    <cellStyle name="Porcentagem 5" xfId="99" xr:uid="{ED6618E3-5500-4029-8D8F-57C06C38C5C8}"/>
    <cellStyle name="Porcentagem 5 2" xfId="100" xr:uid="{E5984982-F3F4-451F-9A32-9F70EEB6AAC8}"/>
    <cellStyle name="Porcentagem 6" xfId="101" xr:uid="{9BB36983-44AC-4449-901C-FE8B6CEF393E}"/>
    <cellStyle name="Porcentagem 7" xfId="102" xr:uid="{81C32048-89B1-4D88-8B77-E5B4DDEDFD94}"/>
    <cellStyle name="Porcentagem 7 2" xfId="103" xr:uid="{188436A0-5D49-4F8F-A508-BC6B945957F0}"/>
    <cellStyle name="Porcentagem 8" xfId="104" xr:uid="{9B884FB0-56E0-4F45-BC9C-23A593CA9DC7}"/>
    <cellStyle name="Separador de milhares 10" xfId="105" xr:uid="{F09D3891-4450-454C-BA39-BDB0C0E28F44}"/>
    <cellStyle name="Separador de milhares 10 2" xfId="106" xr:uid="{789A555D-5463-4E6E-8CB3-A4A46184BC1A}"/>
    <cellStyle name="Separador de milhares 10 2 2" xfId="107" xr:uid="{22D49EF4-FD47-48BC-8357-F9CE0AEEC336}"/>
    <cellStyle name="Separador de milhares 10 2 3" xfId="108" xr:uid="{1B6A03AF-D23E-416D-BDFD-0DF475766735}"/>
    <cellStyle name="Separador de milhares 2" xfId="109" xr:uid="{8097F143-E1B5-4243-A4D0-CC498758F66F}"/>
    <cellStyle name="Separador de milhares 2 2" xfId="110" xr:uid="{89EDD41C-5AC1-4433-8FD3-1AB8466598F3}"/>
    <cellStyle name="Separador de milhares 2 2 2" xfId="111" xr:uid="{24B4A669-5002-4F58-880A-4E8A4DDF8CF9}"/>
    <cellStyle name="Separador de milhares 2 2 2 2" xfId="112" xr:uid="{0E6D347C-50B8-4724-8701-3482C576FFCC}"/>
    <cellStyle name="Separador de milhares 2 2 2 3" xfId="113" xr:uid="{F1AD0711-D149-4901-974F-2F8F915B7573}"/>
    <cellStyle name="Separador de milhares 2 2 3" xfId="114" xr:uid="{766DE2E8-5932-4F0E-A19E-C9E71150646B}"/>
    <cellStyle name="Separador de milhares 2 2 3 2" xfId="115" xr:uid="{E7BB5D5E-96F5-437C-844F-037E784D5049}"/>
    <cellStyle name="Separador de milhares 2 2 3 3" xfId="116" xr:uid="{71C80D24-9747-460E-B967-A3B8091625D6}"/>
    <cellStyle name="Separador de milhares 2 2 4" xfId="117" xr:uid="{8BE3F29A-A489-4FEB-98F7-10127CABC132}"/>
    <cellStyle name="Separador de milhares 2 2 5" xfId="118" xr:uid="{4BEFDE16-18E8-4CAA-AE79-B2AADCB900DC}"/>
    <cellStyle name="Separador de milhares 2 3" xfId="119" xr:uid="{48F4D42E-3184-4523-B996-D7852CEEBBA8}"/>
    <cellStyle name="Separador de milhares 2 3 2" xfId="120" xr:uid="{951C5B38-F75C-4DA6-AD19-428967DC422D}"/>
    <cellStyle name="Separador de milhares 2 3 2 2" xfId="121" xr:uid="{8907D50E-0E9B-4ABD-BD21-975B084D5A74}"/>
    <cellStyle name="Separador de milhares 2 3 2 2 2" xfId="122" xr:uid="{D2DB91C2-4E24-4DDD-865D-10799EFDC2BB}"/>
    <cellStyle name="Separador de milhares 2 3 3" xfId="123" xr:uid="{E3B2FF1D-5E6F-4CD9-AF25-3BF24A01C7DB}"/>
    <cellStyle name="Separador de milhares 2 3 3 2" xfId="124" xr:uid="{735B7EED-539C-4D96-83BB-891EB8F31AD9}"/>
    <cellStyle name="Separador de milhares 2 4" xfId="125" xr:uid="{7008A955-5B54-4826-A76D-C49BC37ED25A}"/>
    <cellStyle name="Separador de milhares 2 4 2" xfId="126" xr:uid="{CF516373-2AD9-440A-BA1D-027D81D88209}"/>
    <cellStyle name="Separador de milhares 2 4 2 2" xfId="127" xr:uid="{AC19FD87-5DD6-4433-83EF-7EC6F12A9FEC}"/>
    <cellStyle name="Separador de milhares 2 4 2 2 2" xfId="128" xr:uid="{27615731-899C-43F1-B271-1845332735FB}"/>
    <cellStyle name="Separador de milhares 2 4 3" xfId="129" xr:uid="{A728B077-4094-4B5C-9449-F406EABC4DF8}"/>
    <cellStyle name="Separador de milhares 2 4 3 2" xfId="130" xr:uid="{4169C370-9F03-4A71-A718-2C22B6EF9C47}"/>
    <cellStyle name="Separador de milhares 2 4 4" xfId="131" xr:uid="{39336107-8B0E-4A31-B3D5-88C0CC2023BA}"/>
    <cellStyle name="Separador de milhares 2 5" xfId="132" xr:uid="{09014213-24A7-41CA-A93A-14DEA9D58BBE}"/>
    <cellStyle name="Separador de milhares 2 6" xfId="133" xr:uid="{5EDA9D76-8B47-4267-B530-EE6178DDA5E8}"/>
    <cellStyle name="Separador de milhares 2 6 2" xfId="134" xr:uid="{2E1BCE2A-5A81-44EF-B61F-A3E65C523CCD}"/>
    <cellStyle name="Separador de milhares 2 7" xfId="135" xr:uid="{34F6F1EF-08F4-4C20-BC9E-1BA515646E10}"/>
    <cellStyle name="Separador de milhares 2 7 2" xfId="136" xr:uid="{C4419ADD-65E5-424C-930F-FDB61A2ACD22}"/>
    <cellStyle name="Separador de milhares 2 8" xfId="137" xr:uid="{9FA43E59-5503-4F42-B51A-E7BE58352EB4}"/>
    <cellStyle name="Separador de milhares 2 9" xfId="138" xr:uid="{E1E746E9-B193-4FDD-B320-92D0C1359CD7}"/>
    <cellStyle name="Separador de milhares 3" xfId="139" xr:uid="{4765B9F7-E238-479B-BE14-C1A2EE39F7BC}"/>
    <cellStyle name="Separador de milhares 3 10" xfId="140" xr:uid="{9263CB5F-31C4-42D5-9D4A-C0247A3CC319}"/>
    <cellStyle name="Separador de milhares 3 2" xfId="141" xr:uid="{94F1F220-1F32-4E14-BE7F-63F08F0FD753}"/>
    <cellStyle name="Separador de milhares 3 2 2" xfId="142" xr:uid="{9EE598C9-2C38-416F-B849-E397B710654D}"/>
    <cellStyle name="Separador de milhares 3 2 2 2" xfId="143" xr:uid="{6B1603DC-8D04-4F6D-B32F-4DC352BD6C68}"/>
    <cellStyle name="Separador de milhares 3 2 2 3" xfId="144" xr:uid="{B563D1C8-C492-4378-B1F0-98E3620AEC01}"/>
    <cellStyle name="Separador de milhares 3 3" xfId="145" xr:uid="{C038D295-28AE-44F1-B053-C0F34937BA17}"/>
    <cellStyle name="Separador de milhares 3 3 2" xfId="146" xr:uid="{093FB36A-ACF6-49DB-80AC-817CFBAC8F3E}"/>
    <cellStyle name="Separador de milhares 3 3 3" xfId="147" xr:uid="{7854D130-3780-4531-ACE3-41A9CA8BA4FF}"/>
    <cellStyle name="Separador de milhares 3 4" xfId="148" xr:uid="{65CEFA98-EE10-4D9B-A6FB-20AD9EDFBFD0}"/>
    <cellStyle name="Separador de milhares 3 4 2" xfId="149" xr:uid="{999CB6D2-99C4-4CE8-BEE6-80E6812FB597}"/>
    <cellStyle name="Separador de milhares 3 4 3" xfId="150" xr:uid="{C0B7D24E-5B30-4687-BDEE-359ECF3540DC}"/>
    <cellStyle name="Separador de milhares 3 5" xfId="151" xr:uid="{BABCE004-A51F-46C8-9103-1F9C4EA21E15}"/>
    <cellStyle name="Separador de milhares 3 5 2" xfId="152" xr:uid="{FFA3FEEC-5F1A-4B96-8BA8-A0F0CF8BF192}"/>
    <cellStyle name="Separador de milhares 3 5 3" xfId="153" xr:uid="{D685D69C-7CAA-4F77-97DF-C99F5E05C5B1}"/>
    <cellStyle name="Separador de milhares 3 6" xfId="154" xr:uid="{65E3D67A-6C0D-4AAE-8A93-B369275F4CDF}"/>
    <cellStyle name="Separador de milhares 3 6 2" xfId="155" xr:uid="{8957C44F-72F7-4483-B217-2877F66300DA}"/>
    <cellStyle name="Separador de milhares 3 7" xfId="156" xr:uid="{7CFFA776-DCD2-44B9-B5E8-19D23DE12E23}"/>
    <cellStyle name="Separador de milhares 3 8" xfId="157" xr:uid="{CDD7FAD4-85C4-4B17-A637-C1975B99F665}"/>
    <cellStyle name="Separador de milhares 3 9" xfId="158" xr:uid="{32C692A5-4DCB-469F-B3B2-14951F61D4A0}"/>
    <cellStyle name="Separador de milhares 4" xfId="159" xr:uid="{29077562-583A-45C1-BC99-5DA58A714B7A}"/>
    <cellStyle name="Separador de milhares 4 2" xfId="160" xr:uid="{02956719-B612-430F-BC5C-45565B5A5968}"/>
    <cellStyle name="Separador de milhares 4 2 2" xfId="161" xr:uid="{A071409D-27C4-48E2-8B96-438956176A24}"/>
    <cellStyle name="Separador de milhares 4 2 3" xfId="162" xr:uid="{74EF86F7-37F9-401A-A798-6B738FA42CE4}"/>
    <cellStyle name="Separador de milhares 4 3" xfId="163" xr:uid="{9EE174FA-AB39-4D66-A3DC-200A640A2853}"/>
    <cellStyle name="Separador de milhares 4 3 2" xfId="164" xr:uid="{FA9CE46F-6BBE-4954-81DF-245F2405C0ED}"/>
    <cellStyle name="Separador de milhares 4 3 3" xfId="165" xr:uid="{B037C7C3-DDFD-4E02-B5B0-009D27FCE049}"/>
    <cellStyle name="Separador de milhares 4 4" xfId="166" xr:uid="{038D3958-8C2F-4F62-9F7A-9E2DB64419DC}"/>
    <cellStyle name="Separador de milhares 4 5" xfId="167" xr:uid="{DFAAD4AA-86C1-4C39-86BD-7653D4021299}"/>
    <cellStyle name="Separador de milhares 5" xfId="168" xr:uid="{36B34E60-86DC-4ABC-B5E8-25B35FAAB538}"/>
    <cellStyle name="Separador de milhares 5 2" xfId="169" xr:uid="{5EC992BC-5309-4A4A-BF1A-5F6A80AD5AFC}"/>
    <cellStyle name="Separador de milhares 5 2 2" xfId="170" xr:uid="{F9DAE458-FA87-4F58-9D68-0CEFC5B69CF9}"/>
    <cellStyle name="Separador de milhares 5 2 2 2" xfId="171" xr:uid="{8CFDC603-CCD3-4860-B5B3-F0A3451B2690}"/>
    <cellStyle name="Separador de milhares 5 3" xfId="172" xr:uid="{45A41A42-CFC7-4BE6-ADE1-878154E99892}"/>
    <cellStyle name="Separador de milhares 5 3 2" xfId="173" xr:uid="{1302BC35-6994-48B2-BB5F-4E8935BA3C16}"/>
    <cellStyle name="Separador de milhares 6" xfId="174" xr:uid="{E411EC66-C618-45C5-8851-54460C692715}"/>
    <cellStyle name="Separador de milhares 6 2" xfId="175" xr:uid="{468813C6-138E-4094-9ED5-C19F9E92C330}"/>
    <cellStyle name="Separador de milhares 6 2 2" xfId="176" xr:uid="{F5084FCD-B791-4DFC-B14C-4FF0FEC67503}"/>
    <cellStyle name="Separador de milhares 6 2 2 2" xfId="177" xr:uid="{E4FEC229-9913-475E-BBEA-ABAFA0AD6B0E}"/>
    <cellStyle name="Separador de milhares 6 3" xfId="178" xr:uid="{21AC4227-DF1C-4C80-A50C-5EF6113C267F}"/>
    <cellStyle name="Separador de milhares 6 3 2" xfId="179" xr:uid="{6A4F2674-7438-465B-B2F8-1F4B948F1101}"/>
    <cellStyle name="Separador de milhares 7" xfId="180" xr:uid="{B95CA89D-2F2E-40E3-ABCB-ACEA8E8D529B}"/>
    <cellStyle name="Separador de milhares 7 2" xfId="181" xr:uid="{10C4D6C2-73FF-4318-8E1E-DF538DB8E941}"/>
    <cellStyle name="Separador de milhares 7 2 2" xfId="182" xr:uid="{B7663987-9E5A-4797-8200-2DCDC299BE29}"/>
    <cellStyle name="Separador de milhares 7 2 2 2" xfId="183" xr:uid="{A68ACDF9-D944-4C49-9365-387645F31254}"/>
    <cellStyle name="Separador de milhares 7 2 3" xfId="184" xr:uid="{D9085475-BE6E-44B1-A7B7-3F3D8626C71A}"/>
    <cellStyle name="Separador de milhares 7 3" xfId="185" xr:uid="{BC422AAD-03E0-4101-9F81-0626FE7383EF}"/>
    <cellStyle name="Separador de milhares 7 3 2" xfId="186" xr:uid="{435BA38A-38A5-4690-B1D4-D50728D05E66}"/>
    <cellStyle name="Separador de milhares 7 4" xfId="187" xr:uid="{8276AD87-C382-4E0D-BF5E-949F44186087}"/>
    <cellStyle name="Separador de milhares 7 5" xfId="188" xr:uid="{E38719B2-03CB-49F0-A81C-3EFC1D0E6FDC}"/>
    <cellStyle name="Separador de milhares 7 6" xfId="189" xr:uid="{02F3619C-5580-477C-8830-714284986448}"/>
    <cellStyle name="Separador de milhares 8" xfId="190" xr:uid="{0E1767DF-B5FB-4568-8BCE-C62E6D899B7A}"/>
    <cellStyle name="Separador de milhares 8 2" xfId="191" xr:uid="{E727F16C-7D89-4647-8C32-8B62C5BF9C03}"/>
    <cellStyle name="Separador de milhares 8 2 2" xfId="192" xr:uid="{1361B943-CBBC-47B8-9768-F6284B13A1A1}"/>
    <cellStyle name="Separador de milhares 8 2 2 2" xfId="193" xr:uid="{83535C07-AEB8-4DE3-BCAE-653977D40D83}"/>
    <cellStyle name="Separador de milhares 8 2 3" xfId="194" xr:uid="{20F4E65E-4B99-46D2-93F8-AB0ADF6EB008}"/>
    <cellStyle name="Separador de milhares 8 3" xfId="195" xr:uid="{F50503EA-87B8-405C-8EB5-5C59C0186FA5}"/>
    <cellStyle name="Separador de milhares 8 3 2" xfId="196" xr:uid="{12D7CBF0-58E3-4254-8EB4-00267BB25B85}"/>
    <cellStyle name="Separador de milhares 8 4" xfId="197" xr:uid="{ECD3E7EC-CA7F-4B31-9DA3-CAAF33B84372}"/>
    <cellStyle name="Separador de milhares 9" xfId="198" xr:uid="{D51957A1-06FE-45B6-B9C5-6283CA37C037}"/>
    <cellStyle name="Separador de milhares 9 2" xfId="199" xr:uid="{558E771C-463F-4719-9D50-F0D7E20DB241}"/>
    <cellStyle name="Separador de milhares 9 2 2" xfId="200" xr:uid="{7017904F-576B-4C03-BDC5-E3CA23978BDC}"/>
    <cellStyle name="Título 5" xfId="201" xr:uid="{518B821D-0C94-4AE1-BBB9-7CC4D31A5B26}"/>
    <cellStyle name="Total" xfId="7" builtinId="25" customBuiltin="1"/>
    <cellStyle name="Vírgula" xfId="2" builtinId="3"/>
    <cellStyle name="Vírgula 2" xfId="4" xr:uid="{5C0277C3-0A8F-4FD6-87D3-F641D20AEB57}"/>
    <cellStyle name="Vírgula 2 2" xfId="6" xr:uid="{B4B1E24E-2238-46A9-B55C-7C7E51033FD1}"/>
    <cellStyle name="Vírgula 2 2 2" xfId="203" xr:uid="{71C005C2-6E84-4979-8378-6F1C48552DAA}"/>
    <cellStyle name="Vírgula 2 3" xfId="204" xr:uid="{A99EA8ED-045E-4C49-83A3-1B19223F1710}"/>
    <cellStyle name="Vírgula 2 4" xfId="205" xr:uid="{21FB3B6B-E6F9-41C5-B40D-B5928227100D}"/>
    <cellStyle name="Vírgula 2 5" xfId="202" xr:uid="{812304EF-EE20-41C1-AA83-05EE780C23AC}"/>
    <cellStyle name="Vírgula 3" xfId="5" xr:uid="{7CE5C860-A17A-42F4-87B0-0BBF499DB597}"/>
    <cellStyle name="Vírgula 3 2" xfId="207" xr:uid="{16D2D32C-DACC-4584-B0CF-52F5A07A8A44}"/>
    <cellStyle name="Vírgula 3 3" xfId="208" xr:uid="{973B5F8D-5FC7-4C2E-BFCE-09FCF0BD1B61}"/>
    <cellStyle name="Vírgula 3 4" xfId="206" xr:uid="{E16DCB6F-39C8-4DD9-9030-C411AB0596FB}"/>
    <cellStyle name="Vírgula 4" xfId="209" xr:uid="{800EAA0D-50F8-44BB-922A-450766C05F94}"/>
    <cellStyle name="Vírgula 5" xfId="210" xr:uid="{3CF754D5-F24A-4473-90F6-9272C6E5102D}"/>
    <cellStyle name="Vírgula 6" xfId="211" xr:uid="{15931E59-9557-4D3B-9A1E-320DC9838ED8}"/>
    <cellStyle name="Vírgula 7" xfId="212" xr:uid="{1C0CFBE0-C748-4201-9616-16D05E5B6842}"/>
    <cellStyle name="Vírgula 8" xfId="213" xr:uid="{B9FF5013-6A88-421E-8C4B-C0802A6237E1}"/>
    <cellStyle name="Vírgula 9" xfId="214" xr:uid="{F661B011-B823-44C2-99DB-B6A524004A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168089</xdr:colOff>
      <xdr:row>0</xdr:row>
      <xdr:rowOff>156882</xdr:rowOff>
    </xdr:from>
    <xdr:to>
      <xdr:col>1</xdr:col>
      <xdr:colOff>3323927</xdr:colOff>
      <xdr:row>4</xdr:row>
      <xdr:rowOff>45207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6ADFF9F0-0ECC-470C-904F-E3E13BBB28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59442" y="156882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291353</xdr:colOff>
      <xdr:row>0</xdr:row>
      <xdr:rowOff>145676</xdr:rowOff>
    </xdr:from>
    <xdr:to>
      <xdr:col>1</xdr:col>
      <xdr:colOff>3459891</xdr:colOff>
      <xdr:row>4</xdr:row>
      <xdr:rowOff>40351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85369ED3-D66F-4F93-9FA5-13D763628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2706" y="145676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302559</xdr:colOff>
      <xdr:row>1</xdr:row>
      <xdr:rowOff>33617</xdr:rowOff>
    </xdr:from>
    <xdr:to>
      <xdr:col>1</xdr:col>
      <xdr:colOff>3464747</xdr:colOff>
      <xdr:row>4</xdr:row>
      <xdr:rowOff>121967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BB96D02C-204D-9644-A159-D5EAEC249C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93912" y="224117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232834</xdr:colOff>
      <xdr:row>0</xdr:row>
      <xdr:rowOff>74083</xdr:rowOff>
    </xdr:from>
    <xdr:to>
      <xdr:col>1</xdr:col>
      <xdr:colOff>3398197</xdr:colOff>
      <xdr:row>3</xdr:row>
      <xdr:rowOff>383376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BAF38C1-B068-444E-BD73-4BE1FF3A2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8584" y="74083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179294</xdr:rowOff>
    </xdr:from>
    <xdr:to>
      <xdr:col>2</xdr:col>
      <xdr:colOff>315894</xdr:colOff>
      <xdr:row>4</xdr:row>
      <xdr:rowOff>73969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32DBF53D-75D0-450D-AE27-C253DCD5F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824" y="179294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1</xdr:row>
      <xdr:rowOff>33618</xdr:rowOff>
    </xdr:from>
    <xdr:to>
      <xdr:col>2</xdr:col>
      <xdr:colOff>30891</xdr:colOff>
      <xdr:row>4</xdr:row>
      <xdr:rowOff>125143</xdr:rowOff>
    </xdr:to>
    <xdr:pic>
      <xdr:nvPicPr>
        <xdr:cNvPr id="3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0E871107-EFBB-4168-80D9-5E5ED60520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16324" y="224118"/>
          <a:ext cx="3162188" cy="880793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1</xdr:row>
      <xdr:rowOff>152401</xdr:rowOff>
    </xdr:from>
    <xdr:to>
      <xdr:col>4</xdr:col>
      <xdr:colOff>352214</xdr:colOff>
      <xdr:row>5</xdr:row>
      <xdr:rowOff>57151</xdr:rowOff>
    </xdr:to>
    <xdr:pic>
      <xdr:nvPicPr>
        <xdr:cNvPr id="2" name="Picture 7" descr="A black background with white text&#10;&#10;Description automatically generated with low confidence">
          <a:extLst>
            <a:ext uri="{FF2B5EF4-FFF2-40B4-BE49-F238E27FC236}">
              <a16:creationId xmlns:a16="http://schemas.microsoft.com/office/drawing/2014/main" id="{4038CBA8-8C13-440B-B7D5-4B37422733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52400" y="342901"/>
          <a:ext cx="2393739" cy="6667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B726-0053-4710-9F1D-B8755E9E89BA}">
  <sheetPr>
    <tabColor theme="8" tint="0.79998168889431442"/>
    <pageSetUpPr fitToPage="1"/>
  </sheetPr>
  <dimension ref="B1:BC105"/>
  <sheetViews>
    <sheetView showGridLines="0" tabSelected="1" zoomScaleNormal="100" workbookViewId="0">
      <pane xSplit="3" ySplit="5" topLeftCell="J6" activePane="bottomRight" state="frozen"/>
      <selection pane="topRight" activeCell="H1" sqref="H1"/>
      <selection pane="bottomLeft" activeCell="A6" sqref="A6"/>
      <selection pane="bottomRight" activeCell="AZ21" sqref="AZ21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hidden="1" customWidth="1" outlineLevel="1"/>
    <col min="5" max="5" width="16" hidden="1" customWidth="1" outlineLevel="1"/>
    <col min="6" max="9" width="13.28515625" hidden="1" customWidth="1" outlineLevel="1"/>
    <col min="10" max="10" width="13.28515625" bestFit="1" customWidth="1" collapsed="1"/>
    <col min="11" max="16" width="13.28515625" hidden="1" customWidth="1" outlineLevel="1"/>
    <col min="17" max="17" width="13.28515625" customWidth="1" collapsed="1"/>
    <col min="18" max="23" width="13.28515625" hidden="1" customWidth="1" outlineLevel="1"/>
    <col min="24" max="24" width="13.28515625" customWidth="1" collapsed="1"/>
    <col min="25" max="30" width="13.28515625" hidden="1" customWidth="1" outlineLevel="1"/>
    <col min="31" max="31" width="13.28515625" customWidth="1" collapsed="1"/>
    <col min="32" max="34" width="14.28515625" style="1" hidden="1" customWidth="1" outlineLevel="1"/>
    <col min="35" max="37" width="14.28515625" hidden="1" customWidth="1" outlineLevel="1"/>
    <col min="38" max="38" width="14" bestFit="1" customWidth="1" collapsed="1"/>
    <col min="39" max="44" width="14.28515625" hidden="1" customWidth="1" outlineLevel="1"/>
    <col min="45" max="45" width="14.28515625" customWidth="1" collapsed="1"/>
    <col min="46" max="51" width="14.28515625" hidden="1" customWidth="1" outlineLevel="1"/>
    <col min="52" max="55" width="14.28515625" customWidth="1" collapsed="1"/>
  </cols>
  <sheetData>
    <row r="1" spans="2:55" x14ac:dyDescent="0.25">
      <c r="E1" s="5"/>
      <c r="AF1"/>
      <c r="AG1"/>
      <c r="AH1"/>
    </row>
    <row r="2" spans="2:55" x14ac:dyDescent="0.25">
      <c r="B2" s="3"/>
      <c r="AF2"/>
      <c r="AG2"/>
      <c r="AH2"/>
    </row>
    <row r="3" spans="2:55" x14ac:dyDescent="0.25">
      <c r="B3"/>
      <c r="AF3"/>
      <c r="AG3"/>
      <c r="AH3"/>
    </row>
    <row r="4" spans="2:55" ht="33" customHeight="1" x14ac:dyDescent="0.25">
      <c r="B4" s="3"/>
      <c r="AF4"/>
      <c r="AG4"/>
      <c r="AH4"/>
    </row>
    <row r="5" spans="2:55" x14ac:dyDescent="0.25">
      <c r="B5" s="31" t="s">
        <v>0</v>
      </c>
      <c r="D5" s="32" t="s">
        <v>169</v>
      </c>
      <c r="E5" s="32" t="s">
        <v>170</v>
      </c>
      <c r="F5" s="32" t="s">
        <v>1</v>
      </c>
      <c r="G5" s="32" t="s">
        <v>171</v>
      </c>
      <c r="H5" s="32" t="s">
        <v>2</v>
      </c>
      <c r="I5" s="32" t="s">
        <v>172</v>
      </c>
      <c r="J5" s="32">
        <v>2017</v>
      </c>
      <c r="K5" s="32" t="s">
        <v>173</v>
      </c>
      <c r="L5" s="32" t="s">
        <v>174</v>
      </c>
      <c r="M5" s="32" t="s">
        <v>3</v>
      </c>
      <c r="N5" s="32" t="s">
        <v>175</v>
      </c>
      <c r="O5" s="32" t="s">
        <v>4</v>
      </c>
      <c r="P5" s="32" t="s">
        <v>176</v>
      </c>
      <c r="Q5" s="32">
        <v>2018</v>
      </c>
      <c r="R5" s="32" t="s">
        <v>177</v>
      </c>
      <c r="S5" s="32" t="s">
        <v>178</v>
      </c>
      <c r="T5" s="32" t="s">
        <v>5</v>
      </c>
      <c r="U5" s="32" t="s">
        <v>179</v>
      </c>
      <c r="V5" s="32" t="s">
        <v>6</v>
      </c>
      <c r="W5" s="32" t="s">
        <v>180</v>
      </c>
      <c r="X5" s="32">
        <v>2019</v>
      </c>
      <c r="Y5" s="32" t="s">
        <v>181</v>
      </c>
      <c r="Z5" s="32" t="s">
        <v>182</v>
      </c>
      <c r="AA5" s="32" t="s">
        <v>7</v>
      </c>
      <c r="AB5" s="32" t="s">
        <v>183</v>
      </c>
      <c r="AC5" s="32" t="s">
        <v>8</v>
      </c>
      <c r="AD5" s="32" t="s">
        <v>184</v>
      </c>
      <c r="AE5" s="32">
        <v>2020</v>
      </c>
      <c r="AF5" s="32" t="s">
        <v>185</v>
      </c>
      <c r="AG5" s="32" t="s">
        <v>186</v>
      </c>
      <c r="AH5" s="32" t="s">
        <v>30</v>
      </c>
      <c r="AI5" s="32" t="s">
        <v>187</v>
      </c>
      <c r="AJ5" s="32" t="s">
        <v>31</v>
      </c>
      <c r="AK5" s="32" t="s">
        <v>188</v>
      </c>
      <c r="AL5" s="32">
        <v>2021</v>
      </c>
      <c r="AM5" s="32" t="s">
        <v>189</v>
      </c>
      <c r="AN5" s="32" t="s">
        <v>190</v>
      </c>
      <c r="AO5" s="32" t="s">
        <v>32</v>
      </c>
      <c r="AP5" s="32" t="s">
        <v>191</v>
      </c>
      <c r="AQ5" s="32" t="s">
        <v>33</v>
      </c>
      <c r="AR5" s="32" t="s">
        <v>192</v>
      </c>
      <c r="AS5" s="32">
        <v>2022</v>
      </c>
      <c r="AT5" s="32" t="s">
        <v>193</v>
      </c>
      <c r="AU5" s="32" t="s">
        <v>194</v>
      </c>
      <c r="AV5" s="32" t="s">
        <v>34</v>
      </c>
      <c r="AW5" s="32" t="s">
        <v>195</v>
      </c>
      <c r="AX5" s="32" t="s">
        <v>35</v>
      </c>
      <c r="AY5" s="32" t="s">
        <v>196</v>
      </c>
      <c r="AZ5" s="32">
        <v>2023</v>
      </c>
      <c r="BA5" s="32" t="s">
        <v>168</v>
      </c>
      <c r="BB5" s="32" t="s">
        <v>200</v>
      </c>
      <c r="BC5" s="32" t="s">
        <v>201</v>
      </c>
    </row>
    <row r="6" spans="2:55" x14ac:dyDescent="0.25">
      <c r="B6" s="27" t="s">
        <v>36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E6" s="20"/>
      <c r="AF6"/>
      <c r="AG6"/>
      <c r="AH6"/>
      <c r="AL6" s="20"/>
    </row>
    <row r="7" spans="2:55" x14ac:dyDescent="0.25">
      <c r="B7" s="52" t="s">
        <v>37</v>
      </c>
      <c r="C7" s="53"/>
      <c r="D7" s="54">
        <v>490136</v>
      </c>
      <c r="E7" s="54">
        <v>501007</v>
      </c>
      <c r="F7" s="54">
        <v>991143</v>
      </c>
      <c r="G7" s="54">
        <v>517856</v>
      </c>
      <c r="H7" s="54">
        <v>1508999</v>
      </c>
      <c r="I7" s="54">
        <v>549006</v>
      </c>
      <c r="J7" s="54">
        <v>2058005</v>
      </c>
      <c r="K7" s="54">
        <v>523175</v>
      </c>
      <c r="L7" s="54">
        <v>542228</v>
      </c>
      <c r="M7" s="54">
        <v>1065403</v>
      </c>
      <c r="N7" s="54">
        <v>568709</v>
      </c>
      <c r="O7" s="54">
        <v>1634112</v>
      </c>
      <c r="P7" s="54">
        <v>617746</v>
      </c>
      <c r="Q7" s="54">
        <v>2251858</v>
      </c>
      <c r="R7" s="54">
        <v>590304</v>
      </c>
      <c r="S7" s="54">
        <v>605919</v>
      </c>
      <c r="T7" s="54">
        <v>1196223</v>
      </c>
      <c r="U7" s="54">
        <v>643220</v>
      </c>
      <c r="V7" s="54">
        <v>1839443</v>
      </c>
      <c r="W7" s="54">
        <v>701596</v>
      </c>
      <c r="X7" s="54">
        <v>2541039</v>
      </c>
      <c r="Y7" s="54">
        <v>656728</v>
      </c>
      <c r="Z7" s="54">
        <v>594818</v>
      </c>
      <c r="AA7" s="54">
        <v>1251546</v>
      </c>
      <c r="AB7" s="54">
        <v>666942</v>
      </c>
      <c r="AC7" s="54">
        <v>1918488</v>
      </c>
      <c r="AD7" s="54">
        <v>773567</v>
      </c>
      <c r="AE7" s="54">
        <v>2692055</v>
      </c>
      <c r="AF7" s="55">
        <v>735760</v>
      </c>
      <c r="AG7" s="55">
        <v>766846</v>
      </c>
      <c r="AH7" s="55">
        <f>SUM(AF7:AG7)</f>
        <v>1502606</v>
      </c>
      <c r="AI7" s="55">
        <v>787863</v>
      </c>
      <c r="AJ7" s="55">
        <f>SUM(AH7:AI7)</f>
        <v>2290469</v>
      </c>
      <c r="AK7" s="55">
        <v>883890</v>
      </c>
      <c r="AL7" s="54">
        <v>3174359</v>
      </c>
      <c r="AM7" s="55">
        <v>877411</v>
      </c>
      <c r="AN7" s="55">
        <v>965395</v>
      </c>
      <c r="AO7" s="55">
        <f>SUM(AM7:AN7)</f>
        <v>1842806</v>
      </c>
      <c r="AP7" s="55">
        <v>995322</v>
      </c>
      <c r="AQ7" s="55">
        <f>SUM(AO7:AP7)</f>
        <v>2838128</v>
      </c>
      <c r="AR7" s="55">
        <v>1070306.1644305098</v>
      </c>
      <c r="AS7" s="55">
        <v>3908434.1644305098</v>
      </c>
      <c r="AT7" s="55">
        <v>1002361</v>
      </c>
      <c r="AU7" s="55">
        <v>1056748.2858699199</v>
      </c>
      <c r="AV7" s="55">
        <v>2059109.2858699199</v>
      </c>
      <c r="AW7" s="55">
        <v>1102043</v>
      </c>
      <c r="AX7" s="55">
        <f>AV7+AW7</f>
        <v>3161152.2858699197</v>
      </c>
      <c r="AY7" s="55">
        <v>1205413.2208600999</v>
      </c>
      <c r="AZ7" s="55">
        <f>AX7+AY7</f>
        <v>4366565.50673002</v>
      </c>
      <c r="BA7" s="55">
        <v>1166528.0287997599</v>
      </c>
      <c r="BB7" s="55">
        <v>1177913</v>
      </c>
      <c r="BC7" s="55">
        <f>BA7+BB7</f>
        <v>2344441.0287997602</v>
      </c>
    </row>
    <row r="8" spans="2:55" x14ac:dyDescent="0.25">
      <c r="B8" s="56" t="s">
        <v>38</v>
      </c>
      <c r="C8" s="57"/>
      <c r="D8" s="58">
        <v>85661</v>
      </c>
      <c r="E8" s="58">
        <v>81188</v>
      </c>
      <c r="F8" s="58">
        <v>166849</v>
      </c>
      <c r="G8" s="58">
        <v>75825</v>
      </c>
      <c r="H8" s="58">
        <v>242674</v>
      </c>
      <c r="I8" s="58">
        <v>68062</v>
      </c>
      <c r="J8" s="58">
        <v>310736</v>
      </c>
      <c r="K8" s="58">
        <v>73592</v>
      </c>
      <c r="L8" s="58">
        <v>73289</v>
      </c>
      <c r="M8" s="58">
        <v>146881</v>
      </c>
      <c r="N8" s="58">
        <v>75531</v>
      </c>
      <c r="O8" s="58">
        <v>222412</v>
      </c>
      <c r="P8" s="58">
        <v>78577</v>
      </c>
      <c r="Q8" s="58">
        <v>300989</v>
      </c>
      <c r="R8" s="58">
        <v>74684</v>
      </c>
      <c r="S8" s="58">
        <v>75859</v>
      </c>
      <c r="T8" s="58">
        <v>150543</v>
      </c>
      <c r="U8" s="58">
        <v>80078</v>
      </c>
      <c r="V8" s="58">
        <v>230621</v>
      </c>
      <c r="W8" s="58">
        <v>82619</v>
      </c>
      <c r="X8" s="58">
        <v>313240</v>
      </c>
      <c r="Y8" s="58">
        <v>70152</v>
      </c>
      <c r="Z8" s="58">
        <v>64145</v>
      </c>
      <c r="AA8" s="58">
        <v>134297</v>
      </c>
      <c r="AB8" s="58">
        <v>70201</v>
      </c>
      <c r="AC8" s="58">
        <v>204498</v>
      </c>
      <c r="AD8" s="58">
        <v>74141</v>
      </c>
      <c r="AE8" s="58">
        <v>278639</v>
      </c>
      <c r="AF8" s="59">
        <v>71361</v>
      </c>
      <c r="AG8" s="59">
        <v>64890</v>
      </c>
      <c r="AH8" s="59">
        <f>SUM(AF8:AG8)</f>
        <v>136251</v>
      </c>
      <c r="AI8" s="59">
        <v>69137</v>
      </c>
      <c r="AJ8" s="59">
        <f>SUM(AH8:AI8)</f>
        <v>205388</v>
      </c>
      <c r="AK8" s="59">
        <v>70860</v>
      </c>
      <c r="AL8" s="58">
        <v>276248</v>
      </c>
      <c r="AM8" s="59">
        <v>85244</v>
      </c>
      <c r="AN8" s="59">
        <v>89607</v>
      </c>
      <c r="AO8" s="59">
        <f>SUM(AM8:AN8)</f>
        <v>174851</v>
      </c>
      <c r="AP8" s="59">
        <v>90322</v>
      </c>
      <c r="AQ8" s="59">
        <f t="shared" ref="AQ8:AQ10" si="0">SUM(AO8:AP8)</f>
        <v>265173</v>
      </c>
      <c r="AR8" s="59">
        <v>91487.535400000008</v>
      </c>
      <c r="AS8" s="59">
        <v>356660.53539999999</v>
      </c>
      <c r="AT8" s="59">
        <v>101054</v>
      </c>
      <c r="AU8" s="59">
        <v>107406.60991</v>
      </c>
      <c r="AV8" s="59">
        <v>208460.60991</v>
      </c>
      <c r="AW8" s="59">
        <v>110843</v>
      </c>
      <c r="AX8" s="59">
        <f t="shared" ref="AX8:AX9" si="1">AV8+AW8</f>
        <v>319303.60991</v>
      </c>
      <c r="AY8" s="59">
        <v>100800.77813999999</v>
      </c>
      <c r="AZ8" s="59">
        <f>AX8+AY8</f>
        <v>420104.38805000001</v>
      </c>
      <c r="BA8" s="59">
        <v>111852.79806000002</v>
      </c>
      <c r="BB8" s="59">
        <v>43374</v>
      </c>
      <c r="BC8" s="59">
        <f t="shared" ref="BC8:BC9" si="2">BA8+BB8</f>
        <v>155226.79806</v>
      </c>
    </row>
    <row r="9" spans="2:55" x14ac:dyDescent="0.25">
      <c r="B9" s="56" t="s">
        <v>39</v>
      </c>
      <c r="C9" s="57"/>
      <c r="D9" s="60">
        <v>3923</v>
      </c>
      <c r="E9" s="60">
        <v>4069</v>
      </c>
      <c r="F9" s="60">
        <v>7992</v>
      </c>
      <c r="G9" s="60">
        <v>12849</v>
      </c>
      <c r="H9" s="60">
        <v>20841</v>
      </c>
      <c r="I9" s="60">
        <v>6153</v>
      </c>
      <c r="J9" s="60">
        <v>26994</v>
      </c>
      <c r="K9" s="60">
        <v>7209</v>
      </c>
      <c r="L9" s="60">
        <v>5995</v>
      </c>
      <c r="M9" s="60">
        <v>13204</v>
      </c>
      <c r="N9" s="60">
        <v>6897</v>
      </c>
      <c r="O9" s="60">
        <v>20101</v>
      </c>
      <c r="P9" s="60">
        <v>4965</v>
      </c>
      <c r="Q9" s="60">
        <v>25066</v>
      </c>
      <c r="R9" s="60">
        <v>8077</v>
      </c>
      <c r="S9" s="60">
        <v>4092</v>
      </c>
      <c r="T9" s="60">
        <v>12169</v>
      </c>
      <c r="U9" s="60">
        <v>3665</v>
      </c>
      <c r="V9" s="60">
        <v>15834</v>
      </c>
      <c r="W9" s="60">
        <v>2925</v>
      </c>
      <c r="X9" s="60">
        <v>18759</v>
      </c>
      <c r="Y9" s="60">
        <v>3076</v>
      </c>
      <c r="Z9" s="60">
        <v>3519</v>
      </c>
      <c r="AA9" s="60">
        <v>6595</v>
      </c>
      <c r="AB9" s="60">
        <v>4395</v>
      </c>
      <c r="AC9" s="60">
        <v>10990</v>
      </c>
      <c r="AD9" s="60">
        <v>5444</v>
      </c>
      <c r="AE9" s="60">
        <v>16434</v>
      </c>
      <c r="AF9" s="59">
        <f>AF10-AF7-AF8</f>
        <v>4709</v>
      </c>
      <c r="AG9" s="59">
        <f>AG10-AG7-AG8</f>
        <v>2984</v>
      </c>
      <c r="AH9" s="59">
        <f>SUM(AF9:AG9)</f>
        <v>7693</v>
      </c>
      <c r="AI9" s="59">
        <f>AI10-AI7-AI8</f>
        <v>3213</v>
      </c>
      <c r="AJ9" s="59">
        <f>SUM(AH9:AI9)</f>
        <v>10906</v>
      </c>
      <c r="AK9" s="59">
        <v>5168</v>
      </c>
      <c r="AL9" s="60">
        <v>16074</v>
      </c>
      <c r="AM9" s="59">
        <v>6679</v>
      </c>
      <c r="AN9" s="59">
        <v>2659</v>
      </c>
      <c r="AO9" s="59">
        <f>SUM(AM9:AN9)</f>
        <v>9338</v>
      </c>
      <c r="AP9" s="59">
        <v>2131</v>
      </c>
      <c r="AQ9" s="59">
        <f t="shared" si="0"/>
        <v>11469</v>
      </c>
      <c r="AR9" s="59">
        <v>3217</v>
      </c>
      <c r="AS9" s="59">
        <v>14686</v>
      </c>
      <c r="AT9" s="59">
        <v>2296</v>
      </c>
      <c r="AU9" s="59">
        <v>2814.104220080073</v>
      </c>
      <c r="AV9" s="59">
        <v>5110.104220080073</v>
      </c>
      <c r="AW9" s="59">
        <v>3240</v>
      </c>
      <c r="AX9" s="59">
        <f t="shared" si="1"/>
        <v>8350.104220080073</v>
      </c>
      <c r="AY9" s="59">
        <v>8892</v>
      </c>
      <c r="AZ9" s="59">
        <f>AX9+AY9</f>
        <v>17242.104220080073</v>
      </c>
      <c r="BA9" s="59">
        <v>44519</v>
      </c>
      <c r="BB9" s="59">
        <v>2398</v>
      </c>
      <c r="BC9" s="59">
        <f t="shared" si="2"/>
        <v>46917</v>
      </c>
    </row>
    <row r="10" spans="2:55" x14ac:dyDescent="0.25">
      <c r="B10" s="27" t="s">
        <v>9</v>
      </c>
      <c r="C10" s="20"/>
      <c r="D10" s="34">
        <v>579720</v>
      </c>
      <c r="E10" s="34">
        <v>586264</v>
      </c>
      <c r="F10" s="34">
        <v>1165984</v>
      </c>
      <c r="G10" s="34">
        <v>606530</v>
      </c>
      <c r="H10" s="34">
        <v>1772514</v>
      </c>
      <c r="I10" s="34">
        <v>623221</v>
      </c>
      <c r="J10" s="34">
        <v>2395735</v>
      </c>
      <c r="K10" s="34">
        <v>603976</v>
      </c>
      <c r="L10" s="34">
        <v>621512</v>
      </c>
      <c r="M10" s="34">
        <v>1225488</v>
      </c>
      <c r="N10" s="34">
        <v>651137</v>
      </c>
      <c r="O10" s="34">
        <v>1876625</v>
      </c>
      <c r="P10" s="34">
        <v>701288</v>
      </c>
      <c r="Q10" s="34">
        <v>2577913</v>
      </c>
      <c r="R10" s="34">
        <v>673065</v>
      </c>
      <c r="S10" s="34">
        <v>685870</v>
      </c>
      <c r="T10" s="34">
        <v>1358935</v>
      </c>
      <c r="U10" s="34">
        <v>726963</v>
      </c>
      <c r="V10" s="34">
        <v>2085898</v>
      </c>
      <c r="W10" s="34">
        <v>787140</v>
      </c>
      <c r="X10" s="34">
        <v>2873038</v>
      </c>
      <c r="Y10" s="34">
        <v>729956</v>
      </c>
      <c r="Z10" s="34">
        <v>662482</v>
      </c>
      <c r="AA10" s="34">
        <v>1392438</v>
      </c>
      <c r="AB10" s="34">
        <v>741538</v>
      </c>
      <c r="AC10" s="34">
        <v>2133976</v>
      </c>
      <c r="AD10" s="34">
        <v>853152</v>
      </c>
      <c r="AE10" s="34">
        <v>2987128</v>
      </c>
      <c r="AF10" s="35">
        <v>811830</v>
      </c>
      <c r="AG10" s="35">
        <v>834720</v>
      </c>
      <c r="AH10" s="35">
        <f>SUM(AH7:AH9)</f>
        <v>1646550</v>
      </c>
      <c r="AI10" s="35">
        <v>860213</v>
      </c>
      <c r="AJ10" s="35">
        <f>SUM(AH10:AI10)</f>
        <v>2506763</v>
      </c>
      <c r="AK10" s="35">
        <f>SUM(AK7:AK9)</f>
        <v>959918</v>
      </c>
      <c r="AL10" s="34">
        <v>3466681</v>
      </c>
      <c r="AM10" s="35">
        <f>SUM(AM7:AM9)</f>
        <v>969334</v>
      </c>
      <c r="AN10" s="35">
        <v>1057661</v>
      </c>
      <c r="AO10" s="35">
        <f>SUM(AM10:AN10)</f>
        <v>2026995</v>
      </c>
      <c r="AP10" s="35">
        <v>1087775</v>
      </c>
      <c r="AQ10" s="35">
        <f t="shared" si="0"/>
        <v>3114770</v>
      </c>
      <c r="AR10" s="35">
        <f>SUM(AR7:AR9)</f>
        <v>1165010.6998305097</v>
      </c>
      <c r="AS10" s="35">
        <v>4279780.6998305097</v>
      </c>
      <c r="AT10" s="35">
        <f>SUM(AT7:AT9)</f>
        <v>1105711</v>
      </c>
      <c r="AU10" s="35">
        <v>1166969</v>
      </c>
      <c r="AV10" s="35">
        <v>2272680</v>
      </c>
      <c r="AW10" s="35">
        <f>SUM(AW7:AW9)</f>
        <v>1216126</v>
      </c>
      <c r="AX10" s="35">
        <f>SUM(AX7:AX9)</f>
        <v>3488806</v>
      </c>
      <c r="AY10" s="35">
        <f t="shared" ref="AY10:AZ10" si="3">SUM(AY7:AY9)</f>
        <v>1315105.9990001</v>
      </c>
      <c r="AZ10" s="35">
        <f t="shared" si="3"/>
        <v>4803911.9990001004</v>
      </c>
      <c r="BA10" s="35">
        <v>1322899.8268597599</v>
      </c>
      <c r="BB10" s="35">
        <f>SUM(BB7:BB9)</f>
        <v>1223685</v>
      </c>
      <c r="BC10" s="35">
        <f>SUM(BC7:BC9)</f>
        <v>2546584.8268597601</v>
      </c>
    </row>
    <row r="11" spans="2:55" x14ac:dyDescent="0.25">
      <c r="B11" s="27"/>
      <c r="C11" s="20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7"/>
      <c r="AG11" s="37"/>
      <c r="AH11" s="37"/>
      <c r="AI11" s="37"/>
      <c r="AJ11" s="37"/>
      <c r="AK11" s="37"/>
      <c r="AL11" s="36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</row>
    <row r="12" spans="2:55" x14ac:dyDescent="0.25">
      <c r="B12" s="61" t="s">
        <v>40</v>
      </c>
      <c r="C12" s="53"/>
      <c r="D12" s="63">
        <v>438012.51117068809</v>
      </c>
      <c r="E12" s="63">
        <v>436037.42384682334</v>
      </c>
      <c r="F12" s="63">
        <v>431306.78851174936</v>
      </c>
      <c r="G12" s="63">
        <v>440353.74149659864</v>
      </c>
      <c r="H12" s="63">
        <v>427720.80498866219</v>
      </c>
      <c r="I12" s="63">
        <v>458651.62907268171</v>
      </c>
      <c r="J12" s="63">
        <v>429825.60568086884</v>
      </c>
      <c r="K12" s="63">
        <v>428480.75348075345</v>
      </c>
      <c r="L12" s="63">
        <v>440835.77235772356</v>
      </c>
      <c r="M12" s="63">
        <v>433090.65040650405</v>
      </c>
      <c r="N12" s="63">
        <v>459006.45682001614</v>
      </c>
      <c r="O12" s="63">
        <v>439631.96125907992</v>
      </c>
      <c r="P12" s="63">
        <v>492620.41467304633</v>
      </c>
      <c r="Q12" s="63">
        <v>448935.00797448168</v>
      </c>
      <c r="R12" s="63">
        <v>467382.42280285031</v>
      </c>
      <c r="S12" s="63">
        <v>474115.02347417845</v>
      </c>
      <c r="T12" s="63">
        <v>468005.86854460096</v>
      </c>
      <c r="U12" s="63">
        <v>494024.57757296466</v>
      </c>
      <c r="V12" s="63">
        <v>470927.54736303125</v>
      </c>
      <c r="W12" s="63">
        <v>526723.72372372379</v>
      </c>
      <c r="X12" s="63">
        <v>476921.73423423426</v>
      </c>
      <c r="Y12" s="63">
        <v>486465.18518518517</v>
      </c>
      <c r="Z12" s="63">
        <v>440605.92592592596</v>
      </c>
      <c r="AA12" s="63">
        <f>((AA7/AA57)/6)*1000</f>
        <v>463535.5555555555</v>
      </c>
      <c r="AB12" s="63">
        <v>484344.22657952068</v>
      </c>
      <c r="AC12" s="63">
        <v>464412.49092229485</v>
      </c>
      <c r="AD12" s="63">
        <v>545149.40098661033</v>
      </c>
      <c r="AE12" s="63">
        <v>474287.35024665255</v>
      </c>
      <c r="AF12" s="63">
        <f>((AF7/AF57)/3)*1000</f>
        <v>514157.93151642208</v>
      </c>
      <c r="AG12" s="63">
        <f>((AG7/AG57)/3)*1000</f>
        <v>517439.94601889333</v>
      </c>
      <c r="AH12" s="63">
        <f>(AH7/AH57)/6*1000</f>
        <v>506952.09176788124</v>
      </c>
      <c r="AI12" s="63">
        <f>(AI7/AI57)/3*1000</f>
        <v>525242.00000000012</v>
      </c>
      <c r="AJ12" s="63">
        <f>(AJ7/AJ57)/9*1000</f>
        <v>508993.11111111112</v>
      </c>
      <c r="AK12" s="63">
        <f>((AK7/AK57)/3)*1000</f>
        <v>569883.94584139274</v>
      </c>
      <c r="AL12" s="63">
        <v>511663.12056737603</v>
      </c>
      <c r="AM12" s="63">
        <f>((AM7/AM57)/3)*1000</f>
        <v>554972.16951296653</v>
      </c>
      <c r="AN12" s="63">
        <f>((AN7/AN57)/3)*1000</f>
        <v>598138.16604708799</v>
      </c>
      <c r="AO12" s="63">
        <f>((AO7/AO57)/6)*1000</f>
        <v>570881.66047087987</v>
      </c>
      <c r="AP12" s="63">
        <f>((AP7/AP57)/3)*1000</f>
        <v>605427.00729927002</v>
      </c>
      <c r="AQ12" s="63">
        <f>((AQ7/AQ57)/9)*1000</f>
        <v>575451.74371451745</v>
      </c>
      <c r="AR12" s="63">
        <f>((AR7/AR57)/3)*1000</f>
        <v>641670.36236841115</v>
      </c>
      <c r="AS12" s="63">
        <v>585796.48747459683</v>
      </c>
      <c r="AT12" s="63">
        <f>((AT7/AT57)/3)*1000</f>
        <v>591363.42182890861</v>
      </c>
      <c r="AU12" s="63">
        <v>613674.96275837393</v>
      </c>
      <c r="AV12" s="63">
        <v>597883.06790648075</v>
      </c>
      <c r="AW12" s="63">
        <v>627944.72934472898</v>
      </c>
      <c r="AX12" s="63">
        <v>600408.79123835103</v>
      </c>
      <c r="AY12" s="63">
        <v>669674.01158894401</v>
      </c>
      <c r="AZ12" s="63">
        <v>606467.43149028101</v>
      </c>
      <c r="BA12" s="63">
        <v>641654.58129799797</v>
      </c>
      <c r="BB12" s="63">
        <v>653307.26566833095</v>
      </c>
      <c r="BC12" s="63">
        <v>650150.03571818105</v>
      </c>
    </row>
    <row r="13" spans="2:55" x14ac:dyDescent="0.25">
      <c r="B13" s="27"/>
      <c r="C13" s="20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  <c r="AG13" s="37"/>
      <c r="AH13" s="37"/>
      <c r="AI13" s="37"/>
      <c r="AJ13" s="37"/>
      <c r="AK13" s="37"/>
      <c r="AL13" s="36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</row>
    <row r="14" spans="2:55" s="14" customFormat="1" x14ac:dyDescent="0.25">
      <c r="B14" s="64" t="s">
        <v>41</v>
      </c>
      <c r="C14" s="65"/>
      <c r="D14" s="66">
        <v>0.27800000000000002</v>
      </c>
      <c r="E14" s="66">
        <v>0.27976986477082</v>
      </c>
      <c r="F14" s="66">
        <v>0.27888989900375993</v>
      </c>
      <c r="G14" s="66">
        <v>0.27029825400227525</v>
      </c>
      <c r="H14" s="66">
        <v>0.27594995582545473</v>
      </c>
      <c r="I14" s="66">
        <v>0.28055376824593525</v>
      </c>
      <c r="J14" s="66">
        <v>0.27704958009546132</v>
      </c>
      <c r="K14" s="66">
        <v>0.27274262553478945</v>
      </c>
      <c r="L14" s="66">
        <v>0.27548623357232038</v>
      </c>
      <c r="M14" s="66">
        <v>0.2741340592482342</v>
      </c>
      <c r="N14" s="66">
        <v>0.2804847520567868</v>
      </c>
      <c r="O14" s="66">
        <v>0.27633757410244453</v>
      </c>
      <c r="P14" s="66">
        <v>0.27982939961898678</v>
      </c>
      <c r="Q14" s="66">
        <v>0.27728748022140393</v>
      </c>
      <c r="R14" s="66">
        <v>0.27700000000000002</v>
      </c>
      <c r="S14" s="66">
        <v>0.28649598320381414</v>
      </c>
      <c r="T14" s="66">
        <v>0.28179273107249425</v>
      </c>
      <c r="U14" s="66">
        <v>0.27978177706430724</v>
      </c>
      <c r="V14" s="66">
        <v>0.28110000000000002</v>
      </c>
      <c r="W14" s="66">
        <v>0.28266763218741264</v>
      </c>
      <c r="X14" s="66">
        <v>0.28155318516497169</v>
      </c>
      <c r="Y14" s="66">
        <v>0.27367950944988467</v>
      </c>
      <c r="Z14" s="66">
        <v>0.27468067056916262</v>
      </c>
      <c r="AA14" s="66">
        <v>0.27415583315020131</v>
      </c>
      <c r="AB14" s="66">
        <v>0.27775110648409118</v>
      </c>
      <c r="AC14" s="66">
        <v>0.27540515919579228</v>
      </c>
      <c r="AD14" s="66">
        <v>0.27700000000000002</v>
      </c>
      <c r="AE14" s="66">
        <v>0.27600000000000002</v>
      </c>
      <c r="AF14" s="67">
        <v>0.28699999999999998</v>
      </c>
      <c r="AG14" s="67">
        <v>0.28799999999999998</v>
      </c>
      <c r="AH14" s="67">
        <v>0.28799999999999998</v>
      </c>
      <c r="AI14" s="67">
        <v>0.28100000000000003</v>
      </c>
      <c r="AJ14" s="67">
        <v>0.28499999999999998</v>
      </c>
      <c r="AK14" s="67">
        <v>0.28437475307574595</v>
      </c>
      <c r="AL14" s="66">
        <v>0.28499999999999998</v>
      </c>
      <c r="AM14" s="67">
        <v>0.28399999999999997</v>
      </c>
      <c r="AN14" s="67">
        <v>0.29799999999999999</v>
      </c>
      <c r="AO14" s="67">
        <v>0.28699999999999998</v>
      </c>
      <c r="AP14" s="67">
        <v>0.28999999999999998</v>
      </c>
      <c r="AQ14" s="67">
        <v>0.29099999999999998</v>
      </c>
      <c r="AR14" s="67">
        <v>0.28899999999999998</v>
      </c>
      <c r="AS14" s="67">
        <v>0.28999999999999998</v>
      </c>
      <c r="AT14" s="67">
        <v>0.2837613083346372</v>
      </c>
      <c r="AU14" s="67">
        <v>0.29262295645073716</v>
      </c>
      <c r="AV14" s="67">
        <v>0.28759177328265839</v>
      </c>
      <c r="AW14" s="67">
        <v>0.28699999999999998</v>
      </c>
      <c r="AX14" s="67">
        <v>0.28699999999999998</v>
      </c>
      <c r="AY14" s="67">
        <v>0.28659378976835886</v>
      </c>
      <c r="AZ14" s="67">
        <v>0.28668449190509732</v>
      </c>
      <c r="BA14" s="67">
        <v>0.29783837592717616</v>
      </c>
      <c r="BB14" s="67">
        <v>0.29698073635996314</v>
      </c>
      <c r="BC14" s="67">
        <v>0.29742626294246988</v>
      </c>
    </row>
    <row r="15" spans="2:55" s="14" customFormat="1" x14ac:dyDescent="0.25">
      <c r="B15" s="68" t="s">
        <v>42</v>
      </c>
      <c r="C15" s="69"/>
      <c r="D15" s="70">
        <v>0.30599999999999999</v>
      </c>
      <c r="E15" s="70">
        <v>0.3059059055063103</v>
      </c>
      <c r="F15" s="70">
        <v>0.30595421402733203</v>
      </c>
      <c r="G15" s="70">
        <v>0.29614023975777048</v>
      </c>
      <c r="H15" s="70">
        <v>0.30288777675350165</v>
      </c>
      <c r="I15" s="70">
        <v>0.29952495965435716</v>
      </c>
      <c r="J15" s="70">
        <v>0.30165645406403219</v>
      </c>
      <c r="K15" s="70">
        <v>0.2907363692837005</v>
      </c>
      <c r="L15" s="70">
        <v>0.29753719837411569</v>
      </c>
      <c r="M15" s="70">
        <v>0.29412976913260841</v>
      </c>
      <c r="N15" s="70">
        <v>0.29891209739954883</v>
      </c>
      <c r="O15" s="70">
        <v>0.29575384533501781</v>
      </c>
      <c r="P15" s="70">
        <v>0.30211446128344011</v>
      </c>
      <c r="Q15" s="70">
        <v>0.29756005929325918</v>
      </c>
      <c r="R15" s="70">
        <v>0.29105172927847345</v>
      </c>
      <c r="S15" s="70">
        <v>0.29954003752976882</v>
      </c>
      <c r="T15" s="70">
        <v>0.2953290093621373</v>
      </c>
      <c r="U15" s="70">
        <v>0.29373775691054382</v>
      </c>
      <c r="V15" s="70">
        <v>0.29480000000000001</v>
      </c>
      <c r="W15" s="70">
        <v>0.29708122623276073</v>
      </c>
      <c r="X15" s="70">
        <v>0.29542049531707304</v>
      </c>
      <c r="Y15" s="70">
        <v>0.29097282284294257</v>
      </c>
      <c r="Z15" s="70">
        <v>0.28753837308218649</v>
      </c>
      <c r="AA15" s="70">
        <v>0.28933240809128247</v>
      </c>
      <c r="AB15" s="70">
        <v>0.29416051170866431</v>
      </c>
      <c r="AC15" s="70">
        <v>0.29098982137671225</v>
      </c>
      <c r="AD15" s="70">
        <v>0.28999999999999998</v>
      </c>
      <c r="AE15" s="70">
        <v>0.29099999999999998</v>
      </c>
      <c r="AF15" s="71">
        <v>0.30399999999999999</v>
      </c>
      <c r="AG15" s="71">
        <v>0.30199999999999999</v>
      </c>
      <c r="AH15" s="71">
        <v>0.30299999999999999</v>
      </c>
      <c r="AI15" s="71">
        <v>0.29599999999999999</v>
      </c>
      <c r="AJ15" s="71">
        <v>0.30099999999999999</v>
      </c>
      <c r="AK15" s="71">
        <v>0.29665908653791762</v>
      </c>
      <c r="AL15" s="70">
        <v>0.3</v>
      </c>
      <c r="AM15" s="71">
        <v>0.29799999999999999</v>
      </c>
      <c r="AN15" s="71">
        <v>0.311</v>
      </c>
      <c r="AO15" s="71">
        <v>0.30499999999999999</v>
      </c>
      <c r="AP15" s="71">
        <v>0.30499999999999999</v>
      </c>
      <c r="AQ15" s="71">
        <v>0.30499999999999999</v>
      </c>
      <c r="AR15" s="71">
        <v>0.3</v>
      </c>
      <c r="AS15" s="71">
        <v>0.30399999999999999</v>
      </c>
      <c r="AT15" s="71">
        <v>0.3</v>
      </c>
      <c r="AU15" s="71">
        <v>0.31004853713623676</v>
      </c>
      <c r="AV15" s="71">
        <v>0.30505290052626949</v>
      </c>
      <c r="AW15" s="71">
        <v>0.29699999999999999</v>
      </c>
      <c r="AX15" s="71">
        <v>0.30299999999999999</v>
      </c>
      <c r="AY15" s="71">
        <v>0.29799170959111793</v>
      </c>
      <c r="AZ15" s="71">
        <v>0.3017869376485306</v>
      </c>
      <c r="BA15" s="71">
        <v>0.29430563928310194</v>
      </c>
      <c r="BB15" s="71">
        <v>0.30114023701241094</v>
      </c>
      <c r="BC15" s="71">
        <v>0.29773953308389639</v>
      </c>
    </row>
    <row r="16" spans="2:55" s="14" customFormat="1" x14ac:dyDescent="0.25">
      <c r="B16" s="68" t="s">
        <v>43</v>
      </c>
      <c r="C16" s="69"/>
      <c r="D16" s="70">
        <v>0.12</v>
      </c>
      <c r="E16" s="70">
        <v>0.13089372813716313</v>
      </c>
      <c r="F16" s="70">
        <v>0.12547743419515689</v>
      </c>
      <c r="G16" s="70">
        <v>0.12441806791955159</v>
      </c>
      <c r="H16" s="70">
        <v>0.12511493357336045</v>
      </c>
      <c r="I16" s="70">
        <v>0.14019570391701683</v>
      </c>
      <c r="J16" s="70">
        <v>0.12847524916312064</v>
      </c>
      <c r="K16" s="70">
        <v>0.12373627568213937</v>
      </c>
      <c r="L16" s="70">
        <v>0.12654013562744751</v>
      </c>
      <c r="M16" s="70">
        <v>0.12515826643384673</v>
      </c>
      <c r="N16" s="70">
        <v>0.12731196462379685</v>
      </c>
      <c r="O16" s="70">
        <v>0.12590554017170569</v>
      </c>
      <c r="P16" s="70">
        <v>0.14005370528271632</v>
      </c>
      <c r="Q16" s="70">
        <v>0.12957616391296692</v>
      </c>
      <c r="R16" s="70">
        <v>0.11878046167853891</v>
      </c>
      <c r="S16" s="70">
        <v>0.15735772947178317</v>
      </c>
      <c r="T16" s="70">
        <v>0.13825084890188105</v>
      </c>
      <c r="U16" s="70">
        <v>0.14629486250905369</v>
      </c>
      <c r="V16" s="70">
        <v>0.14099999999999999</v>
      </c>
      <c r="W16" s="70">
        <v>0.12590324259552887</v>
      </c>
      <c r="X16" s="70">
        <v>0.13703549993615119</v>
      </c>
      <c r="Y16" s="70">
        <v>0.10357509408142319</v>
      </c>
      <c r="Z16" s="70">
        <v>0.11392937875126666</v>
      </c>
      <c r="AA16" s="70">
        <v>0.10850136528103656</v>
      </c>
      <c r="AB16" s="70">
        <v>0.11150838307146622</v>
      </c>
      <c r="AC16" s="70">
        <v>0.10954627766912323</v>
      </c>
      <c r="AD16" s="70">
        <v>0.105</v>
      </c>
      <c r="AE16" s="70">
        <v>0.108</v>
      </c>
      <c r="AF16" s="71">
        <v>0.107</v>
      </c>
      <c r="AG16" s="71">
        <v>0.113</v>
      </c>
      <c r="AH16" s="71">
        <v>0.109</v>
      </c>
      <c r="AI16" s="71">
        <v>8.4000000000000005E-2</v>
      </c>
      <c r="AJ16" s="71">
        <v>0.1</v>
      </c>
      <c r="AK16" s="71">
        <v>0.11335026813434942</v>
      </c>
      <c r="AL16" s="70">
        <v>9.8000000000000004E-2</v>
      </c>
      <c r="AM16" s="71">
        <v>0.11799999999999999</v>
      </c>
      <c r="AN16" s="71">
        <v>0.13700000000000001</v>
      </c>
      <c r="AO16" s="71">
        <v>0.128</v>
      </c>
      <c r="AP16" s="71">
        <v>0.12</v>
      </c>
      <c r="AQ16" s="71">
        <v>0.125</v>
      </c>
      <c r="AR16" s="71">
        <v>0.121</v>
      </c>
      <c r="AS16" s="71">
        <v>0.124</v>
      </c>
      <c r="AT16" s="71">
        <v>0.109</v>
      </c>
      <c r="AU16" s="71">
        <v>0.1211767806974956</v>
      </c>
      <c r="AV16" s="71">
        <v>0.11511617098734382</v>
      </c>
      <c r="AW16" s="71">
        <v>8.2000000000000003E-2</v>
      </c>
      <c r="AX16" s="71">
        <v>0.111</v>
      </c>
      <c r="AY16" s="71">
        <v>0.12232473051237167</v>
      </c>
      <c r="AZ16" s="71">
        <v>0.11392891693794069</v>
      </c>
      <c r="BA16" s="71">
        <v>0.12485117410207082</v>
      </c>
      <c r="BB16" s="71">
        <v>0.11543781989210126</v>
      </c>
      <c r="BC16" s="71">
        <v>0.12222086264421665</v>
      </c>
    </row>
    <row r="17" spans="2:55" s="16" customFormat="1" x14ac:dyDescent="0.25">
      <c r="B17" s="29"/>
      <c r="C17" s="22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9"/>
      <c r="AG17" s="39"/>
      <c r="AH17" s="39"/>
      <c r="AI17" s="39"/>
      <c r="AJ17" s="39"/>
      <c r="AK17" s="39"/>
      <c r="AL17" s="38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</row>
    <row r="18" spans="2:55" x14ac:dyDescent="0.25">
      <c r="B18" s="27"/>
      <c r="C18" s="20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7"/>
      <c r="AG18" s="37"/>
      <c r="AH18" s="37"/>
      <c r="AI18" s="37"/>
      <c r="AJ18" s="37"/>
      <c r="AK18" s="37"/>
      <c r="AL18" s="36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</row>
    <row r="19" spans="2:55" ht="15" customHeight="1" x14ac:dyDescent="0.25">
      <c r="B19" s="61" t="s">
        <v>44</v>
      </c>
      <c r="C19" s="53"/>
      <c r="D19" s="80">
        <v>117700</v>
      </c>
      <c r="E19" s="80">
        <v>118000</v>
      </c>
      <c r="F19" s="80">
        <v>235700</v>
      </c>
      <c r="G19" s="80">
        <v>120600</v>
      </c>
      <c r="H19" s="80">
        <v>356300</v>
      </c>
      <c r="I19" s="80">
        <v>136200</v>
      </c>
      <c r="J19" s="80">
        <v>492500</v>
      </c>
      <c r="K19" s="80">
        <v>126650</v>
      </c>
      <c r="L19" s="80">
        <v>126430</v>
      </c>
      <c r="M19" s="80">
        <v>253080</v>
      </c>
      <c r="N19" s="80">
        <v>131876</v>
      </c>
      <c r="O19" s="80">
        <v>384956</v>
      </c>
      <c r="P19" s="80">
        <v>139633</v>
      </c>
      <c r="Q19" s="80">
        <v>524589</v>
      </c>
      <c r="R19" s="80">
        <v>144483</v>
      </c>
      <c r="S19" s="80">
        <v>144231</v>
      </c>
      <c r="T19" s="80">
        <v>288714</v>
      </c>
      <c r="U19" s="80">
        <v>148409</v>
      </c>
      <c r="V19" s="80">
        <v>437123</v>
      </c>
      <c r="W19" s="80">
        <v>156009</v>
      </c>
      <c r="X19" s="80">
        <v>593132</v>
      </c>
      <c r="Y19" s="80">
        <v>151407</v>
      </c>
      <c r="Z19" s="80">
        <v>150004</v>
      </c>
      <c r="AA19" s="80">
        <v>301411</v>
      </c>
      <c r="AB19" s="80">
        <v>156578</v>
      </c>
      <c r="AC19" s="80">
        <v>457989</v>
      </c>
      <c r="AD19" s="80">
        <v>174692</v>
      </c>
      <c r="AE19" s="80">
        <v>632681</v>
      </c>
      <c r="AF19" s="75">
        <v>176454.14294000002</v>
      </c>
      <c r="AG19" s="75">
        <v>181419</v>
      </c>
      <c r="AH19" s="75">
        <f>AG19+AF19</f>
        <v>357873.14294000005</v>
      </c>
      <c r="AI19" s="75">
        <v>188167.68600467723</v>
      </c>
      <c r="AJ19" s="75">
        <f>AI19+AH19</f>
        <v>546040.82894467725</v>
      </c>
      <c r="AK19" s="75">
        <v>202859</v>
      </c>
      <c r="AL19" s="75">
        <v>748899.82894467725</v>
      </c>
      <c r="AM19" s="75">
        <v>214727.13179247911</v>
      </c>
      <c r="AN19" s="75">
        <v>235991.39126</v>
      </c>
      <c r="AO19" s="75">
        <f>SUM(AM19:AN19)</f>
        <v>450718.52305247914</v>
      </c>
      <c r="AP19" s="75">
        <v>241137</v>
      </c>
      <c r="AQ19" s="75">
        <f>SUM(AO19:AP19)</f>
        <v>691855.52305247914</v>
      </c>
      <c r="AR19" s="75">
        <v>254288.29580798192</v>
      </c>
      <c r="AS19" s="75">
        <v>946143.818860461</v>
      </c>
      <c r="AT19" s="75">
        <v>239025</v>
      </c>
      <c r="AU19" s="75">
        <v>257015.30674379607</v>
      </c>
      <c r="AV19" s="75">
        <f>AT19+AU19</f>
        <v>496040.3067437961</v>
      </c>
      <c r="AW19" s="75">
        <v>255701</v>
      </c>
      <c r="AX19" s="75">
        <f>AV19+AW19</f>
        <v>751741.3067437961</v>
      </c>
      <c r="AY19" s="75">
        <v>274930.09831766103</v>
      </c>
      <c r="AZ19" s="75">
        <f>AX19+AY19</f>
        <v>1026671.4050614571</v>
      </c>
      <c r="BA19" s="75">
        <v>278193.54294000001</v>
      </c>
      <c r="BB19" s="75">
        <v>281332.17882999999</v>
      </c>
      <c r="BC19" s="75">
        <v>559525.72176999995</v>
      </c>
    </row>
    <row r="20" spans="2:55" ht="15.75" customHeight="1" x14ac:dyDescent="0.25">
      <c r="B20" s="77" t="s">
        <v>45</v>
      </c>
      <c r="C20" s="57"/>
      <c r="D20" s="70">
        <v>0.2030290485061754</v>
      </c>
      <c r="E20" s="70">
        <v>0.20127451114173819</v>
      </c>
      <c r="F20" s="70">
        <v>0.20214685621758102</v>
      </c>
      <c r="G20" s="70">
        <v>0.19883600151682521</v>
      </c>
      <c r="H20" s="70">
        <v>0.20101392711143606</v>
      </c>
      <c r="I20" s="70">
        <v>0.21854205811421631</v>
      </c>
      <c r="J20" s="70">
        <v>0.20557365484913814</v>
      </c>
      <c r="K20" s="70">
        <v>0.20969376266606621</v>
      </c>
      <c r="L20" s="70">
        <v>0.20342326455482759</v>
      </c>
      <c r="M20" s="70">
        <v>0.20651365007246092</v>
      </c>
      <c r="N20" s="70">
        <v>0.20253187885191595</v>
      </c>
      <c r="O20" s="70">
        <v>0.20513208552587758</v>
      </c>
      <c r="P20" s="70">
        <v>0.19910935307605435</v>
      </c>
      <c r="Q20" s="70">
        <v>0.20349367880141805</v>
      </c>
      <c r="R20" s="70">
        <v>0.2146642597668873</v>
      </c>
      <c r="S20" s="70">
        <v>0.21028912184524765</v>
      </c>
      <c r="T20" s="70">
        <v>0.21245607773734579</v>
      </c>
      <c r="U20" s="70">
        <v>0.20414931709041589</v>
      </c>
      <c r="V20" s="70">
        <v>0.2095610619502967</v>
      </c>
      <c r="W20" s="70">
        <v>0.19819727113347055</v>
      </c>
      <c r="X20" s="70">
        <v>0.2064476696792733</v>
      </c>
      <c r="Y20" s="70">
        <v>0.20741935130336622</v>
      </c>
      <c r="Z20" s="70">
        <v>0.22642728406205753</v>
      </c>
      <c r="AA20" s="70">
        <f>AA19/AA10</f>
        <v>0.21646277967133903</v>
      </c>
      <c r="AB20" s="70">
        <v>0.21115303598736679</v>
      </c>
      <c r="AC20" s="70">
        <v>0.21461769017083604</v>
      </c>
      <c r="AD20" s="70">
        <v>0.20499999999999999</v>
      </c>
      <c r="AE20" s="70">
        <v>0.21199999999999999</v>
      </c>
      <c r="AF20" s="71">
        <v>0.217</v>
      </c>
      <c r="AG20" s="71">
        <v>0.217</v>
      </c>
      <c r="AH20" s="71">
        <f>AH19/AH10</f>
        <v>0.21734726728007048</v>
      </c>
      <c r="AI20" s="81">
        <v>0.219</v>
      </c>
      <c r="AJ20" s="71">
        <f>AJ19/AJ10</f>
        <v>0.21782706579947017</v>
      </c>
      <c r="AK20" s="71">
        <v>0.21199999999999999</v>
      </c>
      <c r="AL20" s="70">
        <v>0.216</v>
      </c>
      <c r="AM20" s="71">
        <v>0.221</v>
      </c>
      <c r="AN20" s="71">
        <v>0.22312573807675617</v>
      </c>
      <c r="AO20" s="71">
        <f>AO19/AO10</f>
        <v>0.22235798462871351</v>
      </c>
      <c r="AP20" s="71">
        <v>0.222</v>
      </c>
      <c r="AQ20" s="71">
        <v>0.222</v>
      </c>
      <c r="AR20" s="71">
        <f>AR19/AR10</f>
        <v>0.21827121059486987</v>
      </c>
      <c r="AS20" s="71">
        <v>0.22107296733637094</v>
      </c>
      <c r="AT20" s="71">
        <f>AT19/AT10</f>
        <v>0.21617312299506833</v>
      </c>
      <c r="AU20" s="71">
        <f>AU19/AU10</f>
        <v>0.22024176027280593</v>
      </c>
      <c r="AV20" s="71">
        <f>AV19/AV10</f>
        <v>0.21826227482258659</v>
      </c>
      <c r="AW20" s="71">
        <v>0.21</v>
      </c>
      <c r="AX20" s="71">
        <v>0.215</v>
      </c>
      <c r="AY20" s="71">
        <v>0.20905546665188632</v>
      </c>
      <c r="AZ20" s="71">
        <v>0.21371560677394241</v>
      </c>
      <c r="BA20" s="71">
        <v>0.21029070931270991</v>
      </c>
      <c r="BB20" s="71">
        <v>0.22990571824448283</v>
      </c>
      <c r="BC20" s="71">
        <v>0.21971611385903106</v>
      </c>
    </row>
    <row r="21" spans="2:55" x14ac:dyDescent="0.25">
      <c r="B21" s="27"/>
      <c r="C21" s="20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7"/>
      <c r="AG21" s="37"/>
      <c r="AH21" s="37"/>
      <c r="AI21" s="37"/>
      <c r="AJ21" s="37"/>
      <c r="AK21" s="37"/>
      <c r="AL21" s="36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</row>
    <row r="22" spans="2:55" x14ac:dyDescent="0.25">
      <c r="B22" s="27"/>
      <c r="C22" s="20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7"/>
      <c r="AG22" s="37"/>
      <c r="AH22" s="37"/>
      <c r="AI22" s="37"/>
      <c r="AJ22" s="37"/>
      <c r="AK22" s="37"/>
      <c r="AL22" s="36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</row>
    <row r="23" spans="2:55" x14ac:dyDescent="0.25">
      <c r="B23" s="61" t="s">
        <v>46</v>
      </c>
      <c r="C23" s="53"/>
      <c r="D23" s="80">
        <v>12352</v>
      </c>
      <c r="E23" s="80">
        <v>12772</v>
      </c>
      <c r="F23" s="80">
        <v>25124</v>
      </c>
      <c r="G23" s="80">
        <v>13143</v>
      </c>
      <c r="H23" s="80">
        <v>38267</v>
      </c>
      <c r="I23" s="80">
        <v>14600</v>
      </c>
      <c r="J23" s="80">
        <v>53797</v>
      </c>
      <c r="K23" s="80">
        <v>11551</v>
      </c>
      <c r="L23" s="80">
        <v>11724</v>
      </c>
      <c r="M23" s="80">
        <v>23275</v>
      </c>
      <c r="N23" s="80">
        <v>12652</v>
      </c>
      <c r="O23" s="80">
        <v>35927</v>
      </c>
      <c r="P23" s="80">
        <v>15155</v>
      </c>
      <c r="Q23" s="80">
        <v>51082</v>
      </c>
      <c r="R23" s="80">
        <v>11720</v>
      </c>
      <c r="S23" s="80">
        <v>14076</v>
      </c>
      <c r="T23" s="80">
        <v>25796</v>
      </c>
      <c r="U23" s="80">
        <v>13696</v>
      </c>
      <c r="V23" s="80">
        <v>39492</v>
      </c>
      <c r="W23" s="80">
        <v>19058</v>
      </c>
      <c r="X23" s="80">
        <v>58550</v>
      </c>
      <c r="Y23" s="80">
        <v>14459</v>
      </c>
      <c r="Z23" s="80">
        <v>14046</v>
      </c>
      <c r="AA23" s="80">
        <v>28505</v>
      </c>
      <c r="AB23" s="80">
        <v>17076</v>
      </c>
      <c r="AC23" s="80">
        <v>45581</v>
      </c>
      <c r="AD23" s="80">
        <v>19685</v>
      </c>
      <c r="AE23" s="80">
        <v>65266</v>
      </c>
      <c r="AF23" s="75">
        <v>19142</v>
      </c>
      <c r="AG23" s="75">
        <v>19245</v>
      </c>
      <c r="AH23" s="75">
        <f>SUM(AF23:AG23)</f>
        <v>38387</v>
      </c>
      <c r="AI23" s="75">
        <v>19273.854369999986</v>
      </c>
      <c r="AJ23" s="75">
        <f>SUM(AH23:AI23)</f>
        <v>57660.854369999986</v>
      </c>
      <c r="AK23" s="75">
        <v>21004</v>
      </c>
      <c r="AL23" s="75">
        <v>78664.854369999986</v>
      </c>
      <c r="AM23" s="75">
        <v>21261</v>
      </c>
      <c r="AN23" s="75">
        <v>23447</v>
      </c>
      <c r="AO23" s="75">
        <f>SUM(AM23:AN23)</f>
        <v>44708</v>
      </c>
      <c r="AP23" s="75">
        <v>25546</v>
      </c>
      <c r="AQ23" s="75">
        <v>70253</v>
      </c>
      <c r="AR23" s="75">
        <v>24827.856610876508</v>
      </c>
      <c r="AS23" s="75">
        <v>95080.856610876508</v>
      </c>
      <c r="AT23" s="75">
        <v>24763</v>
      </c>
      <c r="AU23" s="75">
        <v>28934.627028999999</v>
      </c>
      <c r="AV23" s="75">
        <f>AT23+AU23</f>
        <v>53697.627028999996</v>
      </c>
      <c r="AW23" s="75">
        <v>30509</v>
      </c>
      <c r="AX23" s="75">
        <f>AV23+AW23</f>
        <v>84206.627028999996</v>
      </c>
      <c r="AY23" s="75">
        <v>33313.546074936843</v>
      </c>
      <c r="AZ23" s="75">
        <f>AX23+AY23</f>
        <v>117520.17310393683</v>
      </c>
      <c r="BA23" s="75">
        <v>31984.834800000001</v>
      </c>
      <c r="BB23" s="75">
        <v>33035.127460000011</v>
      </c>
      <c r="BC23" s="75">
        <v>65019.962260000015</v>
      </c>
    </row>
    <row r="24" spans="2:55" s="16" customFormat="1" x14ac:dyDescent="0.25">
      <c r="B24" s="77" t="s">
        <v>47</v>
      </c>
      <c r="C24" s="57"/>
      <c r="D24" s="70">
        <v>2.1306837783757675E-2</v>
      </c>
      <c r="E24" s="70">
        <v>2.1785407256798985E-2</v>
      </c>
      <c r="F24" s="70">
        <v>2.1547465488377198E-2</v>
      </c>
      <c r="G24" s="70">
        <v>2.1669167229980382E-2</v>
      </c>
      <c r="H24" s="70">
        <v>2.1589110156534731E-2</v>
      </c>
      <c r="I24" s="70">
        <v>2.3426681706810264E-2</v>
      </c>
      <c r="J24" s="70">
        <v>2.2455321644505758E-2</v>
      </c>
      <c r="K24" s="70">
        <v>1.9124932116507939E-2</v>
      </c>
      <c r="L24" s="70">
        <v>1.8863674394058359E-2</v>
      </c>
      <c r="M24" s="70">
        <v>1.8992434034441789E-2</v>
      </c>
      <c r="N24" s="70">
        <v>1.9430626734466019E-2</v>
      </c>
      <c r="O24" s="70">
        <v>1.9144474788516618E-2</v>
      </c>
      <c r="P24" s="70">
        <v>2.1610237163618942E-2</v>
      </c>
      <c r="Q24" s="70">
        <v>1.9815253656737059E-2</v>
      </c>
      <c r="R24" s="70">
        <v>1.7412879885300825E-2</v>
      </c>
      <c r="S24" s="70">
        <v>2.0522839605172993E-2</v>
      </c>
      <c r="T24" s="70">
        <v>1.8982512040678915E-2</v>
      </c>
      <c r="U24" s="70">
        <v>1.8840023495005936E-2</v>
      </c>
      <c r="V24" s="70">
        <v>1.8932852900765042E-2</v>
      </c>
      <c r="W24" s="70">
        <v>2.4211703127779049E-2</v>
      </c>
      <c r="X24" s="70">
        <v>2.037912481491717E-2</v>
      </c>
      <c r="Y24" s="70">
        <v>1.9808043224523123E-2</v>
      </c>
      <c r="Z24" s="70">
        <v>2.1202085490624651E-2</v>
      </c>
      <c r="AA24" s="70">
        <v>2.0471288488248668E-2</v>
      </c>
      <c r="AB24" s="70">
        <v>2.3027815162540557E-2</v>
      </c>
      <c r="AC24" s="70">
        <v>2.1359659152680253E-2</v>
      </c>
      <c r="AD24" s="70">
        <v>2.3E-2</v>
      </c>
      <c r="AE24" s="70">
        <v>2.1999999999999999E-2</v>
      </c>
      <c r="AF24" s="71">
        <v>2.4E-2</v>
      </c>
      <c r="AG24" s="71">
        <v>2.3E-2</v>
      </c>
      <c r="AH24" s="71">
        <f>AH23/AH10</f>
        <v>2.3313595092769732E-2</v>
      </c>
      <c r="AI24" s="81">
        <v>2.1999999999999999E-2</v>
      </c>
      <c r="AJ24" s="71">
        <f>AJ23/AJ10</f>
        <v>2.3002116422653433E-2</v>
      </c>
      <c r="AK24" s="71">
        <v>2.1999999999999999E-2</v>
      </c>
      <c r="AL24" s="70">
        <v>2.3E-2</v>
      </c>
      <c r="AM24" s="71">
        <f>AM23/AM10</f>
        <v>2.1933616276742587E-2</v>
      </c>
      <c r="AN24" s="71">
        <v>2.2168515705883074E-2</v>
      </c>
      <c r="AO24" s="71">
        <f>AO23/AO10</f>
        <v>2.2056295156130133E-2</v>
      </c>
      <c r="AP24" s="71">
        <v>2.3E-2</v>
      </c>
      <c r="AQ24" s="71">
        <v>2.3E-2</v>
      </c>
      <c r="AR24" s="71">
        <f>AR23/AR10</f>
        <v>2.1311269170736852E-2</v>
      </c>
      <c r="AS24" s="71">
        <v>2.221629174005153E-2</v>
      </c>
      <c r="AT24" s="71">
        <f>AT23/AT10</f>
        <v>2.2395544586243602E-2</v>
      </c>
      <c r="AU24" s="71">
        <f t="shared" ref="AU24:AV24" si="4">AU23/AU10</f>
        <v>2.4794683516871485E-2</v>
      </c>
      <c r="AV24" s="71">
        <f t="shared" si="4"/>
        <v>2.3627447343664745E-2</v>
      </c>
      <c r="AW24" s="71">
        <v>2.5000000000000001E-2</v>
      </c>
      <c r="AX24" s="71">
        <v>2.4E-2</v>
      </c>
      <c r="AY24" s="71">
        <v>2.5331453206255437E-2</v>
      </c>
      <c r="AZ24" s="71">
        <v>2.4463467621265705E-2</v>
      </c>
      <c r="BA24" s="71">
        <v>2.4177820686487023E-2</v>
      </c>
      <c r="BB24" s="71">
        <v>2.6996430829829582E-2</v>
      </c>
      <c r="BC24" s="71">
        <v>2.5532219297865411E-2</v>
      </c>
    </row>
    <row r="25" spans="2:55" x14ac:dyDescent="0.25">
      <c r="B25" s="27"/>
      <c r="C25" s="20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7"/>
      <c r="AG25" s="37"/>
      <c r="AH25" s="37"/>
      <c r="AI25" s="37"/>
      <c r="AJ25" s="37"/>
      <c r="AK25" s="37"/>
      <c r="AL25" s="36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</row>
    <row r="26" spans="2:55" x14ac:dyDescent="0.25">
      <c r="B26" s="27"/>
      <c r="C26" s="20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7"/>
      <c r="AG26" s="37"/>
      <c r="AH26" s="37"/>
      <c r="AI26" s="37"/>
      <c r="AJ26" s="37"/>
      <c r="AK26" s="37"/>
      <c r="AL26" s="36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</row>
    <row r="27" spans="2:55" x14ac:dyDescent="0.25">
      <c r="B27" s="61" t="s">
        <v>48</v>
      </c>
      <c r="C27" s="53"/>
      <c r="D27" s="80">
        <v>31024</v>
      </c>
      <c r="E27" s="80">
        <v>33336</v>
      </c>
      <c r="F27" s="80">
        <v>64360</v>
      </c>
      <c r="G27" s="80">
        <v>30371</v>
      </c>
      <c r="H27" s="80">
        <v>94731</v>
      </c>
      <c r="I27" s="80">
        <v>43200</v>
      </c>
      <c r="J27" s="80">
        <v>137905</v>
      </c>
      <c r="K27" s="80">
        <v>26529</v>
      </c>
      <c r="L27" s="80">
        <v>33064</v>
      </c>
      <c r="M27" s="80">
        <v>59593</v>
      </c>
      <c r="N27" s="80">
        <v>38106</v>
      </c>
      <c r="O27" s="80">
        <v>97699</v>
      </c>
      <c r="P27" s="80">
        <v>52379</v>
      </c>
      <c r="Q27" s="80">
        <v>150078</v>
      </c>
      <c r="R27" s="80">
        <v>31331</v>
      </c>
      <c r="S27" s="80">
        <v>37852</v>
      </c>
      <c r="T27" s="80">
        <v>69183</v>
      </c>
      <c r="U27" s="80">
        <v>41884</v>
      </c>
      <c r="V27" s="80">
        <v>111067</v>
      </c>
      <c r="W27" s="80">
        <v>48756</v>
      </c>
      <c r="X27" s="80">
        <v>159823</v>
      </c>
      <c r="Y27" s="80">
        <v>33900</v>
      </c>
      <c r="Z27" s="80">
        <v>19300</v>
      </c>
      <c r="AA27" s="80">
        <v>53200</v>
      </c>
      <c r="AB27" s="80">
        <v>32309</v>
      </c>
      <c r="AC27" s="80">
        <v>85509</v>
      </c>
      <c r="AD27" s="80">
        <v>42790</v>
      </c>
      <c r="AE27" s="80">
        <v>128276</v>
      </c>
      <c r="AF27" s="75">
        <v>37477.857059999995</v>
      </c>
      <c r="AG27" s="75">
        <v>39913</v>
      </c>
      <c r="AH27" s="75">
        <f>SUM(AF27:AG27)</f>
        <v>77390.857059999995</v>
      </c>
      <c r="AI27" s="75">
        <v>34833</v>
      </c>
      <c r="AJ27" s="75">
        <f>AI27+AH27</f>
        <v>112223.85705999999</v>
      </c>
      <c r="AK27" s="75">
        <v>49041</v>
      </c>
      <c r="AL27" s="75">
        <v>161264.85706000001</v>
      </c>
      <c r="AM27" s="75">
        <v>39664</v>
      </c>
      <c r="AN27" s="75">
        <v>56098</v>
      </c>
      <c r="AO27" s="75">
        <f>SUM(AM27:AN27)</f>
        <v>95762</v>
      </c>
      <c r="AP27" s="75">
        <v>48458</v>
      </c>
      <c r="AQ27" s="75">
        <f>SUM(AO27:AP27)</f>
        <v>144220</v>
      </c>
      <c r="AR27" s="75">
        <v>58647.341799876987</v>
      </c>
      <c r="AS27" s="75">
        <v>202867.341799877</v>
      </c>
      <c r="AT27" s="75">
        <v>49970.82168428124</v>
      </c>
      <c r="AU27" s="75">
        <v>57795.066227203963</v>
      </c>
      <c r="AV27" s="75">
        <f>AT27+AU27</f>
        <v>107765.8879114852</v>
      </c>
      <c r="AW27" s="75">
        <v>56595</v>
      </c>
      <c r="AX27" s="75">
        <f>AV27+AW27</f>
        <v>164360.88791148522</v>
      </c>
      <c r="AY27" s="75">
        <v>68657</v>
      </c>
      <c r="AZ27" s="75">
        <f>AT27+AU27+AW27+AY27</f>
        <v>233017.88791148522</v>
      </c>
      <c r="BA27" s="75">
        <v>60367.239247358535</v>
      </c>
      <c r="BB27" s="75">
        <v>49044.403632641486</v>
      </c>
      <c r="BC27" s="75">
        <v>109411.64288000003</v>
      </c>
    </row>
    <row r="28" spans="2:55" s="14" customFormat="1" x14ac:dyDescent="0.25">
      <c r="B28" s="77" t="s">
        <v>49</v>
      </c>
      <c r="C28" s="57"/>
      <c r="D28" s="70">
        <v>5.3515490236665977E-2</v>
      </c>
      <c r="E28" s="70">
        <v>5.6861755113737159E-2</v>
      </c>
      <c r="F28" s="70">
        <v>5.5198013008754834E-2</v>
      </c>
      <c r="G28" s="70">
        <v>5.0073368176347416E-2</v>
      </c>
      <c r="H28" s="70">
        <v>5.3444429776013054E-2</v>
      </c>
      <c r="I28" s="70">
        <v>6.93173047763153E-2</v>
      </c>
      <c r="J28" s="70">
        <v>5.756271039993989E-2</v>
      </c>
      <c r="K28" s="70">
        <v>4.3923930752215318E-2</v>
      </c>
      <c r="L28" s="70">
        <v>5.3199294623434465E-2</v>
      </c>
      <c r="M28" s="70">
        <v>4.862797514133145E-2</v>
      </c>
      <c r="N28" s="70">
        <v>5.8522246470404847E-2</v>
      </c>
      <c r="O28" s="70">
        <v>5.2061013788050357E-2</v>
      </c>
      <c r="P28" s="70">
        <v>7.4689713783780698E-2</v>
      </c>
      <c r="Q28" s="70">
        <v>5.82168599173052E-2</v>
      </c>
      <c r="R28" s="70">
        <v>4.6549738881088751E-2</v>
      </c>
      <c r="S28" s="70">
        <v>5.5188300989983521E-2</v>
      </c>
      <c r="T28" s="70">
        <v>5.0909719743769941E-2</v>
      </c>
      <c r="U28" s="70">
        <v>5.7615036803798821E-2</v>
      </c>
      <c r="V28" s="70">
        <v>5.3246611291635548E-2</v>
      </c>
      <c r="W28" s="70">
        <v>6.1940696699443555E-2</v>
      </c>
      <c r="X28" s="70">
        <v>5.5628571567796874E-2</v>
      </c>
      <c r="Y28" s="70">
        <v>4.6441155357309208E-2</v>
      </c>
      <c r="Z28" s="70">
        <v>2.9132867006197903E-2</v>
      </c>
      <c r="AA28" s="70">
        <v>3.82063689729812E-2</v>
      </c>
      <c r="AB28" s="70">
        <v>4.3570255334183815E-2</v>
      </c>
      <c r="AC28" s="70">
        <v>4.0070272580385161E-2</v>
      </c>
      <c r="AD28" s="70">
        <v>5.0155189227710888E-2</v>
      </c>
      <c r="AE28" s="70">
        <v>4.2942920423898807E-2</v>
      </c>
      <c r="AF28" s="71">
        <v>4.5999999999999999E-2</v>
      </c>
      <c r="AG28" s="71">
        <v>4.8000000000000001E-2</v>
      </c>
      <c r="AH28" s="71">
        <f>AH27/AH10</f>
        <v>4.7001826279189821E-2</v>
      </c>
      <c r="AI28" s="81">
        <v>0.04</v>
      </c>
      <c r="AJ28" s="71">
        <f>AJ27/AJ10</f>
        <v>4.4768435252953709E-2</v>
      </c>
      <c r="AK28" s="71">
        <v>5.0999999999999997E-2</v>
      </c>
      <c r="AL28" s="70">
        <v>4.5999999999999999E-2</v>
      </c>
      <c r="AM28" s="71">
        <v>4.1000000000000002E-2</v>
      </c>
      <c r="AN28" s="71">
        <f>AN27/AN10</f>
        <v>5.3039679065409427E-2</v>
      </c>
      <c r="AO28" s="71">
        <f>AO27/AO10</f>
        <v>4.7243333111329826E-2</v>
      </c>
      <c r="AP28" s="71">
        <v>4.4999999999999998E-2</v>
      </c>
      <c r="AQ28" s="71">
        <v>4.5999999999999999E-2</v>
      </c>
      <c r="AR28" s="71">
        <f>AR27/AR10</f>
        <v>5.0340603574206853E-2</v>
      </c>
      <c r="AS28" s="71">
        <v>4.7401340402304037E-2</v>
      </c>
      <c r="AT28" s="71">
        <f>AT27/AT10</f>
        <v>4.519338388085245E-2</v>
      </c>
      <c r="AU28" s="71">
        <f>AU27/AU10</f>
        <v>4.9525793939002631E-2</v>
      </c>
      <c r="AV28" s="71">
        <f>AV27/AV10</f>
        <v>4.7417976974974567E-2</v>
      </c>
      <c r="AW28" s="71">
        <v>4.7E-2</v>
      </c>
      <c r="AX28" s="71">
        <v>4.7E-2</v>
      </c>
      <c r="AY28" s="71">
        <v>5.1999999999999998E-2</v>
      </c>
      <c r="AZ28" s="71">
        <v>4.9000000000000002E-2</v>
      </c>
      <c r="BA28" s="71">
        <v>4.5999999999999999E-2</v>
      </c>
      <c r="BB28" s="71">
        <v>4.007927173467149E-2</v>
      </c>
      <c r="BC28" s="71">
        <v>4.2964067690184703E-2</v>
      </c>
    </row>
    <row r="29" spans="2:55" x14ac:dyDescent="0.25">
      <c r="B29" s="27"/>
      <c r="C29" s="2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1"/>
      <c r="AG29" s="41"/>
      <c r="AH29" s="41"/>
      <c r="AI29" s="41"/>
      <c r="AJ29" s="41"/>
      <c r="AK29" s="41"/>
      <c r="AL29" s="40"/>
      <c r="AM29" s="41"/>
      <c r="AN29" s="41"/>
      <c r="AO29" s="41"/>
      <c r="AP29" s="41"/>
      <c r="AQ29" s="41"/>
      <c r="AR29" s="41"/>
      <c r="AS29" s="41"/>
      <c r="AT29" s="41"/>
      <c r="AU29" s="41"/>
      <c r="AV29" s="41"/>
      <c r="AW29" s="41"/>
      <c r="AX29" s="41"/>
      <c r="AY29" s="41"/>
      <c r="AZ29" s="41"/>
      <c r="BA29" s="41"/>
      <c r="BB29" s="41"/>
      <c r="BC29" s="41"/>
    </row>
    <row r="30" spans="2:55" x14ac:dyDescent="0.25">
      <c r="B30" s="27"/>
      <c r="C30" s="2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1"/>
      <c r="AG30" s="41"/>
      <c r="AH30" s="41"/>
      <c r="AI30" s="41"/>
      <c r="AJ30" s="41"/>
      <c r="AK30" s="41"/>
      <c r="AL30" s="40"/>
      <c r="AM30" s="41"/>
      <c r="AN30" s="41"/>
      <c r="AO30" s="41"/>
      <c r="AP30" s="41"/>
      <c r="AQ30" s="41"/>
      <c r="AR30" s="41"/>
      <c r="AS30" s="41"/>
      <c r="AT30" s="41"/>
      <c r="AU30" s="41"/>
      <c r="AV30" s="41"/>
      <c r="AW30" s="41"/>
      <c r="AX30" s="41"/>
      <c r="AY30" s="41"/>
      <c r="AZ30" s="41"/>
      <c r="BA30" s="41"/>
      <c r="BB30" s="41"/>
      <c r="BC30" s="41"/>
    </row>
    <row r="31" spans="2:55" x14ac:dyDescent="0.25">
      <c r="B31" s="61" t="s">
        <v>50</v>
      </c>
      <c r="C31" s="53"/>
      <c r="D31" s="80">
        <v>5603</v>
      </c>
      <c r="E31" s="80">
        <v>5754</v>
      </c>
      <c r="F31" s="80">
        <v>11357</v>
      </c>
      <c r="G31" s="80">
        <v>6000</v>
      </c>
      <c r="H31" s="80">
        <v>17357</v>
      </c>
      <c r="I31" s="80">
        <v>6150</v>
      </c>
      <c r="J31" s="80">
        <v>23507</v>
      </c>
      <c r="K31" s="80">
        <v>6638</v>
      </c>
      <c r="L31" s="80">
        <v>6820</v>
      </c>
      <c r="M31" s="80">
        <v>13458</v>
      </c>
      <c r="N31" s="80">
        <v>7015</v>
      </c>
      <c r="O31" s="80">
        <v>20473</v>
      </c>
      <c r="P31" s="80">
        <v>7063</v>
      </c>
      <c r="Q31" s="80">
        <v>27536</v>
      </c>
      <c r="R31" s="80">
        <v>7556</v>
      </c>
      <c r="S31" s="80">
        <v>7676</v>
      </c>
      <c r="T31" s="80">
        <v>15232</v>
      </c>
      <c r="U31" s="80">
        <v>7814</v>
      </c>
      <c r="V31" s="80">
        <v>23046</v>
      </c>
      <c r="W31" s="80">
        <v>8010</v>
      </c>
      <c r="X31" s="80">
        <v>31056</v>
      </c>
      <c r="Y31" s="80">
        <v>8531</v>
      </c>
      <c r="Z31" s="80">
        <v>8535</v>
      </c>
      <c r="AA31" s="80">
        <v>17066</v>
      </c>
      <c r="AB31" s="80">
        <v>8647</v>
      </c>
      <c r="AC31" s="80">
        <v>25713</v>
      </c>
      <c r="AD31" s="80">
        <v>8931</v>
      </c>
      <c r="AE31" s="80">
        <v>34644</v>
      </c>
      <c r="AF31" s="75">
        <v>10226</v>
      </c>
      <c r="AG31" s="75">
        <v>11212</v>
      </c>
      <c r="AH31" s="75">
        <f>AG31+AF31</f>
        <v>21438</v>
      </c>
      <c r="AI31" s="75">
        <v>11832.865019999992</v>
      </c>
      <c r="AJ31" s="75">
        <f>AI31+AH31</f>
        <v>33270.86501999999</v>
      </c>
      <c r="AK31" s="75">
        <v>12102</v>
      </c>
      <c r="AL31" s="75">
        <v>45372.86501999999</v>
      </c>
      <c r="AM31" s="75">
        <v>13564.922940000006</v>
      </c>
      <c r="AN31" s="75">
        <v>14058</v>
      </c>
      <c r="AO31" s="75">
        <f>SUM(AM31:AN31)</f>
        <v>27622.922940000004</v>
      </c>
      <c r="AP31" s="75">
        <v>14300</v>
      </c>
      <c r="AQ31" s="75">
        <f>SUM(AO31:AP31)</f>
        <v>41922.922940000004</v>
      </c>
      <c r="AR31" s="75">
        <v>14976.878300000028</v>
      </c>
      <c r="AS31" s="75">
        <v>56899.80124000003</v>
      </c>
      <c r="AT31" s="75">
        <v>16428.440749999994</v>
      </c>
      <c r="AU31" s="75">
        <v>16632.271670000002</v>
      </c>
      <c r="AV31" s="75">
        <f>AT31+AU31</f>
        <v>33060.712419999996</v>
      </c>
      <c r="AW31" s="75">
        <v>17018</v>
      </c>
      <c r="AX31" s="75">
        <f>AV31+AW31</f>
        <v>50078.712419999996</v>
      </c>
      <c r="AY31" s="75">
        <v>17864.727320000016</v>
      </c>
      <c r="AZ31" s="75">
        <f>AX31+AY31</f>
        <v>67943.439740000016</v>
      </c>
      <c r="BA31" s="75">
        <v>19050.51064</v>
      </c>
      <c r="BB31" s="75">
        <v>19385.284359999998</v>
      </c>
      <c r="BC31" s="75">
        <v>38435.794999999998</v>
      </c>
    </row>
    <row r="32" spans="2:55" x14ac:dyDescent="0.25">
      <c r="B32" s="77" t="s">
        <v>51</v>
      </c>
      <c r="C32" s="57"/>
      <c r="D32" s="70">
        <v>9.6650106948181873E-3</v>
      </c>
      <c r="E32" s="70">
        <v>9.8146909924539116E-3</v>
      </c>
      <c r="F32" s="70">
        <v>9.7402708785026201E-3</v>
      </c>
      <c r="G32" s="70">
        <v>9.8923383839216519E-3</v>
      </c>
      <c r="H32" s="70">
        <v>9.7923062949009151E-3</v>
      </c>
      <c r="I32" s="70">
        <v>9.8680885271837764E-3</v>
      </c>
      <c r="J32" s="70">
        <v>9.8120201107384578E-3</v>
      </c>
      <c r="K32" s="70">
        <v>1.0990502933891413E-2</v>
      </c>
      <c r="L32" s="70">
        <v>1.0973239454749064E-2</v>
      </c>
      <c r="M32" s="70">
        <v>1.0981747679291842E-2</v>
      </c>
      <c r="N32" s="70">
        <v>1.0773462420350863E-2</v>
      </c>
      <c r="O32" s="70">
        <v>1.0909478452008259E-2</v>
      </c>
      <c r="P32" s="70">
        <v>1.0071468497963747E-2</v>
      </c>
      <c r="Q32" s="70">
        <v>1.0681508646723143E-2</v>
      </c>
      <c r="R32" s="70">
        <v>1.1226256007963569E-2</v>
      </c>
      <c r="S32" s="70">
        <v>1.1191625235102863E-2</v>
      </c>
      <c r="T32" s="70">
        <v>1.1208777461762336E-2</v>
      </c>
      <c r="U32" s="70">
        <v>1.0748827656978415E-2</v>
      </c>
      <c r="V32" s="70">
        <v>1.1048478880558876E-2</v>
      </c>
      <c r="W32" s="70">
        <v>1.0176080493940087E-2</v>
      </c>
      <c r="X32" s="70">
        <v>1.0809463710539157E-2</v>
      </c>
      <c r="Y32" s="70">
        <v>1.1687005792129937E-2</v>
      </c>
      <c r="Z32" s="70">
        <v>1.2883368906626898E-2</v>
      </c>
      <c r="AA32" s="70">
        <v>1.2256200994227391E-2</v>
      </c>
      <c r="AB32" s="70">
        <v>1.1660899374003759E-2</v>
      </c>
      <c r="AC32" s="70">
        <v>1.2049338886660394E-2</v>
      </c>
      <c r="AD32" s="70">
        <v>1.0468240126026781E-2</v>
      </c>
      <c r="AE32" s="70">
        <v>1.2E-2</v>
      </c>
      <c r="AF32" s="71">
        <v>1.2999999999999999E-2</v>
      </c>
      <c r="AG32" s="71">
        <v>1.2999999999999999E-2</v>
      </c>
      <c r="AH32" s="71">
        <f>AH31/AH10</f>
        <v>1.3019950806231211E-2</v>
      </c>
      <c r="AI32" s="81">
        <f>AI31/AI10</f>
        <v>1.3755738427575487E-2</v>
      </c>
      <c r="AJ32" s="71">
        <f>AJ31/AJ10</f>
        <v>1.3272441399525998E-2</v>
      </c>
      <c r="AK32" s="71">
        <v>1.2999999999999999E-2</v>
      </c>
      <c r="AL32" s="70">
        <v>1.2999999999999999E-2</v>
      </c>
      <c r="AM32" s="71">
        <v>1.4E-2</v>
      </c>
      <c r="AN32" s="71">
        <v>1.2999999999999999E-2</v>
      </c>
      <c r="AO32" s="71">
        <f t="shared" ref="AO32:AV32" si="5">AO31/AO10</f>
        <v>1.3627523965278653E-2</v>
      </c>
      <c r="AP32" s="71">
        <f t="shared" si="5"/>
        <v>1.3146100985957573E-2</v>
      </c>
      <c r="AQ32" s="71">
        <f t="shared" si="5"/>
        <v>1.3459396019609797E-2</v>
      </c>
      <c r="AR32" s="71">
        <f t="shared" si="5"/>
        <v>1.2855571457136764E-2</v>
      </c>
      <c r="AS32" s="71">
        <v>1.3295027299472005E-2</v>
      </c>
      <c r="AT32" s="71">
        <f t="shared" si="5"/>
        <v>1.4857807103302756E-2</v>
      </c>
      <c r="AU32" s="71">
        <f t="shared" si="5"/>
        <v>1.4252539416214143E-2</v>
      </c>
      <c r="AV32" s="71">
        <f t="shared" si="5"/>
        <v>1.4547016042733688E-2</v>
      </c>
      <c r="AW32" s="71">
        <v>1.4E-2</v>
      </c>
      <c r="AX32" s="71">
        <v>1.4E-2</v>
      </c>
      <c r="AY32" s="71">
        <v>1.3584248975811005E-2</v>
      </c>
      <c r="AZ32" s="71">
        <v>1.4139609500369325E-2</v>
      </c>
      <c r="BA32" s="71">
        <v>1.440056930479857E-2</v>
      </c>
      <c r="BB32" s="71">
        <v>1.5841727536089759E-2</v>
      </c>
      <c r="BC32" s="71">
        <v>1.5093074691486272E-2</v>
      </c>
    </row>
    <row r="33" spans="2:55" x14ac:dyDescent="0.25">
      <c r="B33" s="27"/>
      <c r="C33" s="20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8"/>
      <c r="AD33" s="36"/>
      <c r="AE33" s="36"/>
      <c r="AF33" s="37"/>
      <c r="AG33" s="37"/>
      <c r="AH33" s="37"/>
      <c r="AI33" s="37"/>
      <c r="AJ33" s="37"/>
      <c r="AK33" s="37"/>
      <c r="AL33" s="36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</row>
    <row r="34" spans="2:55" x14ac:dyDescent="0.25">
      <c r="B34" s="27"/>
      <c r="C34" s="20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7"/>
      <c r="AG34" s="37"/>
      <c r="AH34" s="37"/>
      <c r="AI34" s="37"/>
      <c r="AJ34" s="37"/>
      <c r="AK34" s="37"/>
      <c r="AL34" s="36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</row>
    <row r="35" spans="2:55" x14ac:dyDescent="0.25">
      <c r="B35" s="61" t="s">
        <v>52</v>
      </c>
      <c r="C35" s="53"/>
      <c r="D35" s="80">
        <v>5035</v>
      </c>
      <c r="E35" s="80">
        <v>5081</v>
      </c>
      <c r="F35" s="80">
        <v>10116</v>
      </c>
      <c r="G35" s="80">
        <v>5101</v>
      </c>
      <c r="H35" s="80">
        <v>15217</v>
      </c>
      <c r="I35" s="80">
        <v>4760</v>
      </c>
      <c r="J35" s="80">
        <v>19977</v>
      </c>
      <c r="K35" s="80">
        <v>4240</v>
      </c>
      <c r="L35" s="80">
        <v>4277</v>
      </c>
      <c r="M35" s="80">
        <v>8517</v>
      </c>
      <c r="N35" s="80">
        <v>5127</v>
      </c>
      <c r="O35" s="80">
        <v>13644</v>
      </c>
      <c r="P35" s="80">
        <v>5352</v>
      </c>
      <c r="Q35" s="80">
        <v>18996</v>
      </c>
      <c r="R35" s="80">
        <v>4756</v>
      </c>
      <c r="S35" s="80">
        <v>6410</v>
      </c>
      <c r="T35" s="80">
        <v>11166</v>
      </c>
      <c r="U35" s="80">
        <v>6005</v>
      </c>
      <c r="V35" s="80">
        <v>17171</v>
      </c>
      <c r="W35" s="80">
        <v>5031</v>
      </c>
      <c r="X35" s="80">
        <v>22202</v>
      </c>
      <c r="Y35" s="80">
        <v>3796</v>
      </c>
      <c r="Z35" s="80">
        <v>4995</v>
      </c>
      <c r="AA35" s="80">
        <v>8791</v>
      </c>
      <c r="AB35" s="80">
        <v>411</v>
      </c>
      <c r="AC35" s="80">
        <v>9202</v>
      </c>
      <c r="AD35" s="80">
        <v>3252</v>
      </c>
      <c r="AE35" s="80">
        <v>12454</v>
      </c>
      <c r="AF35" s="75">
        <v>-6539</v>
      </c>
      <c r="AG35" s="75">
        <v>-4125</v>
      </c>
      <c r="AH35" s="75">
        <f>SUM(AF35:AG35)</f>
        <v>-10664</v>
      </c>
      <c r="AI35" s="75">
        <v>159.75679999999701</v>
      </c>
      <c r="AJ35" s="75">
        <f>SUM(AH35:AI35)</f>
        <v>-10504.243200000003</v>
      </c>
      <c r="AK35" s="75">
        <v>-554</v>
      </c>
      <c r="AL35" s="75">
        <v>-11058.243200000003</v>
      </c>
      <c r="AM35" s="75">
        <v>1870.6876599999978</v>
      </c>
      <c r="AN35" s="75">
        <v>6039.4252800000031</v>
      </c>
      <c r="AO35" s="75">
        <f>SUM(AM35:AN35)</f>
        <v>7910.1129400000009</v>
      </c>
      <c r="AP35" s="75">
        <v>5036.1594799999857</v>
      </c>
      <c r="AQ35" s="75">
        <f>SUM(AO35:AP35)</f>
        <v>12946.272419999987</v>
      </c>
      <c r="AR35" s="75">
        <v>5177.4938600000251</v>
      </c>
      <c r="AS35" s="75">
        <v>18123.766280000011</v>
      </c>
      <c r="AT35" s="75">
        <v>6841.9575899999973</v>
      </c>
      <c r="AU35" s="75">
        <v>6959.4157400000104</v>
      </c>
      <c r="AV35" s="75">
        <f>AT35+AU35</f>
        <v>13801.373330000008</v>
      </c>
      <c r="AW35" s="75">
        <v>6323</v>
      </c>
      <c r="AX35" s="75">
        <f>AV35+AW35</f>
        <v>20124.373330000009</v>
      </c>
      <c r="AY35" s="75">
        <v>5384.1943499999779</v>
      </c>
      <c r="AZ35" s="75">
        <f>AX35+AY35</f>
        <v>25508.567679999986</v>
      </c>
      <c r="BA35" s="75">
        <v>7904.0640600000006</v>
      </c>
      <c r="BB35" s="75">
        <v>12343.04702</v>
      </c>
      <c r="BC35" s="75">
        <v>20247.111080000002</v>
      </c>
    </row>
    <row r="36" spans="2:55" x14ac:dyDescent="0.25">
      <c r="B36" s="77" t="s">
        <v>53</v>
      </c>
      <c r="C36" s="57"/>
      <c r="D36" s="70">
        <v>8.685227351135031E-3</v>
      </c>
      <c r="E36" s="70">
        <v>8.6667439924675571E-3</v>
      </c>
      <c r="F36" s="70">
        <v>8.6759338035513351E-3</v>
      </c>
      <c r="G36" s="70">
        <v>8.4101363493973916E-3</v>
      </c>
      <c r="H36" s="70">
        <v>8.5849815572683775E-3</v>
      </c>
      <c r="I36" s="70">
        <v>7.6377400633162234E-3</v>
      </c>
      <c r="J36" s="70">
        <v>8.3385683308045341E-3</v>
      </c>
      <c r="K36" s="70">
        <v>7.0201464958872537E-3</v>
      </c>
      <c r="L36" s="70">
        <v>6.8816048604049482E-3</v>
      </c>
      <c r="M36" s="70">
        <v>6.9498844541929419E-3</v>
      </c>
      <c r="N36" s="70">
        <v>7.8739190062920711E-3</v>
      </c>
      <c r="O36" s="70">
        <v>7.2704989009525081E-3</v>
      </c>
      <c r="P36" s="70">
        <v>7.6316720092173256E-3</v>
      </c>
      <c r="Q36" s="70">
        <v>7.3687513892051436E-3</v>
      </c>
      <c r="R36" s="70">
        <v>7.0661823152295845E-3</v>
      </c>
      <c r="S36" s="70">
        <v>9.3457943925233638E-3</v>
      </c>
      <c r="T36" s="70">
        <v>8.2167285411002006E-3</v>
      </c>
      <c r="U36" s="70">
        <v>8.260392894824083E-3</v>
      </c>
      <c r="V36" s="70">
        <v>8.2319461450176372E-3</v>
      </c>
      <c r="W36" s="70">
        <v>6.3914932540589985E-3</v>
      </c>
      <c r="X36" s="70">
        <v>7.7277084396377635E-3</v>
      </c>
      <c r="Y36" s="70">
        <v>5.200313443550022E-3</v>
      </c>
      <c r="Z36" s="70">
        <v>7.5398274971999243E-3</v>
      </c>
      <c r="AA36" s="70">
        <v>6.3133870233360477E-3</v>
      </c>
      <c r="AB36" s="70">
        <v>5.5425345700422634E-4</v>
      </c>
      <c r="AC36" s="70">
        <v>4.3121384682864288E-3</v>
      </c>
      <c r="AD36" s="70">
        <v>4.0000000000000001E-3</v>
      </c>
      <c r="AE36" s="70">
        <v>4.0000000000000001E-3</v>
      </c>
      <c r="AF36" s="71">
        <v>-8.0000000000000002E-3</v>
      </c>
      <c r="AG36" s="71">
        <v>-5.0000000000000001E-3</v>
      </c>
      <c r="AH36" s="71">
        <f>AH35/AH10</f>
        <v>-6.4765722267772011E-3</v>
      </c>
      <c r="AI36" s="81">
        <f>AI35/AI10</f>
        <v>1.8571772340106115E-4</v>
      </c>
      <c r="AJ36" s="71">
        <f>AJ35/AJ10</f>
        <v>-4.1903615140322413E-3</v>
      </c>
      <c r="AK36" s="71">
        <v>-1E-3</v>
      </c>
      <c r="AL36" s="70">
        <v>-3.0000000000000001E-3</v>
      </c>
      <c r="AM36" s="71">
        <v>2E-3</v>
      </c>
      <c r="AN36" s="71">
        <v>6.0000000000000001E-3</v>
      </c>
      <c r="AO36" s="71">
        <f>AO35/AO10</f>
        <v>3.9023840414011881E-3</v>
      </c>
      <c r="AP36" s="71">
        <v>5.0000000000000001E-3</v>
      </c>
      <c r="AQ36" s="71">
        <f>AQ35/AQ10</f>
        <v>4.1564136099936713E-3</v>
      </c>
      <c r="AR36" s="71">
        <f>AR35/AR10</f>
        <v>4.4441599212378625E-3</v>
      </c>
      <c r="AS36" s="71">
        <v>4.234741812990034E-3</v>
      </c>
      <c r="AT36" s="71">
        <f>AT35/AT10</f>
        <v>6.1878353294848266E-3</v>
      </c>
      <c r="AU36" s="71">
        <f>AU35/AU10</f>
        <v>5.9636680494511941E-3</v>
      </c>
      <c r="AV36" s="71">
        <f>AV35/AV10</f>
        <v>6.0727305779960253E-3</v>
      </c>
      <c r="AW36" s="71">
        <v>5.0000000000000001E-3</v>
      </c>
      <c r="AX36" s="71">
        <v>6.0000000000000001E-3</v>
      </c>
      <c r="AY36" s="71">
        <v>4.0941143558722104E-3</v>
      </c>
      <c r="AZ36" s="71">
        <v>5.3051695545848097E-3</v>
      </c>
      <c r="BA36" s="71">
        <v>-5.9748016437210609E-3</v>
      </c>
      <c r="BB36" s="71">
        <v>3.62755362695465E-3</v>
      </c>
      <c r="BC36" s="71">
        <v>4.8469019723252002E-3</v>
      </c>
    </row>
    <row r="37" spans="2:55" x14ac:dyDescent="0.25">
      <c r="B37" s="27"/>
      <c r="C37" s="20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7"/>
      <c r="AG37" s="37"/>
      <c r="AH37" s="37"/>
      <c r="AI37" s="37"/>
      <c r="AJ37" s="37"/>
      <c r="AK37" s="37"/>
      <c r="AL37" s="36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</row>
    <row r="38" spans="2:55" x14ac:dyDescent="0.25">
      <c r="B38" s="27"/>
      <c r="C38" s="20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7"/>
      <c r="AG38" s="37"/>
      <c r="AH38" s="37"/>
      <c r="AI38" s="37"/>
      <c r="AJ38" s="37"/>
      <c r="AK38" s="37"/>
      <c r="AL38" s="36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</row>
    <row r="39" spans="2:55" x14ac:dyDescent="0.25">
      <c r="B39" s="61" t="s">
        <v>54</v>
      </c>
      <c r="C39" s="53"/>
      <c r="D39" s="80">
        <v>6569</v>
      </c>
      <c r="E39" s="80">
        <v>7358</v>
      </c>
      <c r="F39" s="80">
        <v>13927</v>
      </c>
      <c r="G39" s="80">
        <v>3483</v>
      </c>
      <c r="H39" s="80">
        <v>17410</v>
      </c>
      <c r="I39" s="80">
        <v>-3263</v>
      </c>
      <c r="J39" s="80">
        <v>14147</v>
      </c>
      <c r="K39" s="80">
        <v>3001</v>
      </c>
      <c r="L39" s="80">
        <v>6264</v>
      </c>
      <c r="M39" s="80">
        <v>9265</v>
      </c>
      <c r="N39" s="80">
        <v>5165</v>
      </c>
      <c r="O39" s="80">
        <v>14430</v>
      </c>
      <c r="P39" s="80">
        <v>3209</v>
      </c>
      <c r="Q39" s="80">
        <v>17639</v>
      </c>
      <c r="R39" s="80">
        <v>3135</v>
      </c>
      <c r="S39" s="80">
        <v>4216</v>
      </c>
      <c r="T39" s="80">
        <v>7351</v>
      </c>
      <c r="U39" s="80">
        <v>3549</v>
      </c>
      <c r="V39" s="80">
        <v>10900</v>
      </c>
      <c r="W39" s="80">
        <v>-4105</v>
      </c>
      <c r="X39" s="80">
        <v>6795</v>
      </c>
      <c r="Y39" s="80">
        <v>5210</v>
      </c>
      <c r="Z39" s="80">
        <v>-1325</v>
      </c>
      <c r="AA39" s="80">
        <v>3885</v>
      </c>
      <c r="AB39" s="80">
        <v>3408</v>
      </c>
      <c r="AC39" s="80">
        <v>7293</v>
      </c>
      <c r="AD39" s="80">
        <v>-6149</v>
      </c>
      <c r="AE39" s="80">
        <v>1144</v>
      </c>
      <c r="AF39" s="75">
        <v>6613</v>
      </c>
      <c r="AG39" s="75">
        <v>-2038</v>
      </c>
      <c r="AH39" s="75">
        <f>SUM(AF39:AG39)</f>
        <v>4575</v>
      </c>
      <c r="AI39" s="75">
        <v>-1086.1516800000018</v>
      </c>
      <c r="AJ39" s="75">
        <f>SUM(AH39:AI39)</f>
        <v>3488.8483199999982</v>
      </c>
      <c r="AK39" s="75">
        <v>-3810</v>
      </c>
      <c r="AL39" s="75">
        <v>-321.15168000000176</v>
      </c>
      <c r="AM39" s="75">
        <v>-3980.0493651241964</v>
      </c>
      <c r="AN39" s="75">
        <v>3201.2122471775701</v>
      </c>
      <c r="AO39" s="75">
        <f>SUM(AM39:AN39)</f>
        <v>-778.83711794662622</v>
      </c>
      <c r="AP39" s="75">
        <v>2750</v>
      </c>
      <c r="AQ39" s="75">
        <f>SUM(AO39:AP39)</f>
        <v>1971.1628820533738</v>
      </c>
      <c r="AR39" s="75">
        <v>-3922.8427691825295</v>
      </c>
      <c r="AS39" s="75">
        <v>-1951.6798871291558</v>
      </c>
      <c r="AT39" s="75">
        <v>1467.7885216830862</v>
      </c>
      <c r="AU39" s="75">
        <v>645.71181484934073</v>
      </c>
      <c r="AV39" s="75">
        <f>AT39+AU39</f>
        <v>2113.5003365324269</v>
      </c>
      <c r="AW39" s="75">
        <v>1243</v>
      </c>
      <c r="AX39" s="75">
        <f>AV39+AW39</f>
        <v>3356.5003365324269</v>
      </c>
      <c r="AY39" s="75">
        <v>-205.53392304208978</v>
      </c>
      <c r="AZ39" s="75">
        <v>3107.9664134903369</v>
      </c>
      <c r="BA39" s="75">
        <v>-3638.9399976</v>
      </c>
      <c r="BB39" s="75">
        <v>344.67026039999826</v>
      </c>
      <c r="BC39" s="75">
        <v>-3294.2697372000016</v>
      </c>
    </row>
    <row r="40" spans="2:55" x14ac:dyDescent="0.25">
      <c r="B40" s="77" t="s">
        <v>55</v>
      </c>
      <c r="C40" s="57"/>
      <c r="D40" s="70">
        <v>1.1331332367349754E-2</v>
      </c>
      <c r="E40" s="70">
        <v>1.2550659771024658E-2</v>
      </c>
      <c r="F40" s="70">
        <v>1.1944417762164832E-2</v>
      </c>
      <c r="G40" s="70">
        <v>5.7425024318665191E-3</v>
      </c>
      <c r="H40" s="70">
        <v>9.8222073281226552E-3</v>
      </c>
      <c r="I40" s="70">
        <v>-5.2357029047480751E-3</v>
      </c>
      <c r="J40" s="70">
        <v>5.9050771475142282E-3</v>
      </c>
      <c r="K40" s="70">
        <v>4.9687404797541627E-3</v>
      </c>
      <c r="L40" s="70">
        <v>1.0078646912690342E-2</v>
      </c>
      <c r="M40" s="70">
        <v>7.560253547974358E-3</v>
      </c>
      <c r="N40" s="70">
        <v>7.932278460600458E-3</v>
      </c>
      <c r="O40" s="70">
        <v>7.6893359088789715E-3</v>
      </c>
      <c r="P40" s="70">
        <v>4.5758661206237667E-3</v>
      </c>
      <c r="Q40" s="70">
        <v>6.8423565884496492E-3</v>
      </c>
      <c r="R40" s="70">
        <v>4.6577967952575157E-3</v>
      </c>
      <c r="S40" s="70">
        <v>6.1469374662836982E-3</v>
      </c>
      <c r="T40" s="70">
        <v>5.4093830830760853E-3</v>
      </c>
      <c r="U40" s="70">
        <v>4.8819541022032762E-3</v>
      </c>
      <c r="V40" s="70">
        <v>5.2255671178552355E-3</v>
      </c>
      <c r="W40" s="70">
        <v>-5.2150824503900198E-3</v>
      </c>
      <c r="X40" s="70">
        <v>2.3650922821069542E-3</v>
      </c>
      <c r="Y40" s="70">
        <v>7.1374165018165481E-3</v>
      </c>
      <c r="Z40" s="70">
        <v>-2.0000543410990789E-3</v>
      </c>
      <c r="AA40" s="70">
        <v>2.7900703657900748E-3</v>
      </c>
      <c r="AB40" s="70">
        <v>4.5958534828963588E-3</v>
      </c>
      <c r="AC40" s="70">
        <v>3.4175642087821046E-3</v>
      </c>
      <c r="AD40" s="70">
        <v>-7.0000000000000001E-3</v>
      </c>
      <c r="AE40" s="70">
        <v>4.0000000000000002E-4</v>
      </c>
      <c r="AF40" s="71">
        <v>8.0000000000000002E-3</v>
      </c>
      <c r="AG40" s="71">
        <v>-2E-3</v>
      </c>
      <c r="AH40" s="71">
        <f>AH39/AH10</f>
        <v>2.778536940876378E-3</v>
      </c>
      <c r="AI40" s="81">
        <f>AI39/AI10</f>
        <v>-1.262654342587245E-3</v>
      </c>
      <c r="AJ40" s="71">
        <f>AJ39/AJ10</f>
        <v>1.3917743001631978E-3</v>
      </c>
      <c r="AK40" s="71">
        <v>4.0000000000000001E-3</v>
      </c>
      <c r="AL40" s="70">
        <v>-2E-3</v>
      </c>
      <c r="AM40" s="71">
        <v>4.0000000000000001E-3</v>
      </c>
      <c r="AN40" s="71">
        <v>3.0000000000000001E-3</v>
      </c>
      <c r="AO40" s="71">
        <f>AO39/AO10</f>
        <v>-3.8423238239197738E-4</v>
      </c>
      <c r="AP40" s="71">
        <v>3.0000000000000001E-3</v>
      </c>
      <c r="AQ40" s="71">
        <f>AQ39/AQ10</f>
        <v>6.3284379971984244E-4</v>
      </c>
      <c r="AR40" s="71">
        <f>AR39/AR10</f>
        <v>-3.3672160863013876E-3</v>
      </c>
      <c r="AS40" s="71">
        <v>-4.5602333951514089E-4</v>
      </c>
      <c r="AT40" s="71">
        <f>AT39/AT10</f>
        <v>1.3274612640039633E-3</v>
      </c>
      <c r="AU40" s="71">
        <f>AU39/AU10</f>
        <v>5.5332387993969054E-4</v>
      </c>
      <c r="AV40" s="71">
        <f>AV39/AV10</f>
        <v>9.2995949123168549E-4</v>
      </c>
      <c r="AW40" s="71">
        <v>1E-3</v>
      </c>
      <c r="AX40" s="71">
        <v>1E-3</v>
      </c>
      <c r="AY40" s="71">
        <v>-1.5628696333098711E-4</v>
      </c>
      <c r="AZ40" s="71">
        <v>6.4696572587866674E-4</v>
      </c>
      <c r="BA40" s="71">
        <v>-2.7507298162083461E-3</v>
      </c>
      <c r="BB40" s="71">
        <v>2.816658375317163E-4</v>
      </c>
      <c r="BC40" s="71">
        <v>-1.2936029864209257E-3</v>
      </c>
    </row>
    <row r="41" spans="2:55" x14ac:dyDescent="0.25">
      <c r="B41" s="27"/>
      <c r="C41" s="20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7"/>
      <c r="AG41" s="37"/>
      <c r="AH41" s="37"/>
      <c r="AI41" s="37"/>
      <c r="AJ41" s="37"/>
      <c r="AK41" s="37"/>
      <c r="AL41" s="36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</row>
    <row r="42" spans="2:55" x14ac:dyDescent="0.25">
      <c r="B42" s="61" t="s">
        <v>56</v>
      </c>
      <c r="C42" s="53"/>
      <c r="D42" s="54">
        <v>13694</v>
      </c>
      <c r="E42" s="54">
        <v>15037</v>
      </c>
      <c r="F42" s="54">
        <v>28731</v>
      </c>
      <c r="G42" s="54">
        <v>15645</v>
      </c>
      <c r="H42" s="54">
        <v>44376</v>
      </c>
      <c r="I42" s="54">
        <v>15422</v>
      </c>
      <c r="J42" s="54">
        <v>59798</v>
      </c>
      <c r="K42" s="54">
        <v>12650</v>
      </c>
      <c r="L42" s="54">
        <v>15703</v>
      </c>
      <c r="M42" s="54">
        <v>28353</v>
      </c>
      <c r="N42" s="54">
        <v>20799</v>
      </c>
      <c r="O42" s="54">
        <v>49152</v>
      </c>
      <c r="P42" s="54">
        <v>25830</v>
      </c>
      <c r="Q42" s="54">
        <v>74982</v>
      </c>
      <c r="R42" s="54">
        <v>14930</v>
      </c>
      <c r="S42" s="54">
        <v>19549</v>
      </c>
      <c r="T42" s="54">
        <v>34479</v>
      </c>
      <c r="U42" s="54">
        <v>23371</v>
      </c>
      <c r="V42" s="54">
        <v>57850</v>
      </c>
      <c r="W42" s="54">
        <v>24155</v>
      </c>
      <c r="X42" s="54">
        <v>82005</v>
      </c>
      <c r="Y42" s="54">
        <v>16357</v>
      </c>
      <c r="Z42" s="54">
        <v>7065</v>
      </c>
      <c r="AA42" s="54">
        <v>23422</v>
      </c>
      <c r="AB42" s="54">
        <v>19843</v>
      </c>
      <c r="AC42" s="54">
        <v>43265</v>
      </c>
      <c r="AD42" s="54">
        <v>26571</v>
      </c>
      <c r="AE42" s="54">
        <v>69836</v>
      </c>
      <c r="AF42" s="55">
        <v>19714.285970000001</v>
      </c>
      <c r="AG42" s="76">
        <v>24169</v>
      </c>
      <c r="AH42" s="76">
        <f>SUM(AF42:AG42)</f>
        <v>43883.285969999997</v>
      </c>
      <c r="AI42" s="76">
        <v>20333.261125782214</v>
      </c>
      <c r="AJ42" s="76">
        <f>SUM(AH42:AI42)</f>
        <v>64216.547095782211</v>
      </c>
      <c r="AK42" s="76">
        <v>28126</v>
      </c>
      <c r="AL42" s="75">
        <v>92342.547095782211</v>
      </c>
      <c r="AM42" s="76">
        <v>25624.83570299422</v>
      </c>
      <c r="AN42" s="76">
        <v>27986</v>
      </c>
      <c r="AO42" s="76">
        <f>SUM(AM42:AN42)</f>
        <v>53610.83570299422</v>
      </c>
      <c r="AP42" s="55">
        <v>23610</v>
      </c>
      <c r="AQ42" s="76">
        <f>SUM(AO42:AP42)</f>
        <v>77220.835702994227</v>
      </c>
      <c r="AR42" s="76">
        <v>24293.825461791737</v>
      </c>
      <c r="AS42" s="76">
        <v>101514.66116478597</v>
      </c>
      <c r="AT42" s="76">
        <v>22647</v>
      </c>
      <c r="AU42" s="76">
        <v>26781.30544235462</v>
      </c>
      <c r="AV42" s="76">
        <f>AT42+AU42</f>
        <v>49428.30544235462</v>
      </c>
      <c r="AW42" s="76">
        <v>27173.783927428703</v>
      </c>
      <c r="AX42" s="76">
        <v>75923</v>
      </c>
      <c r="AY42" s="76">
        <v>33048.963476840734</v>
      </c>
      <c r="AZ42" s="76">
        <f>AT42+AU42+AW42+AY42</f>
        <v>109651.05284662405</v>
      </c>
      <c r="BA42" s="76">
        <v>26557.665431293797</v>
      </c>
      <c r="BB42" s="76">
        <v>20062.806573041467</v>
      </c>
      <c r="BC42" s="76">
        <v>46620.472004335265</v>
      </c>
    </row>
    <row r="43" spans="2:55" s="11" customFormat="1" x14ac:dyDescent="0.25">
      <c r="B43" s="77" t="s">
        <v>57</v>
      </c>
      <c r="C43" s="57"/>
      <c r="D43" s="78">
        <v>2.3621748430276684E-2</v>
      </c>
      <c r="E43" s="78">
        <v>2.5648854441002688E-2</v>
      </c>
      <c r="F43" s="78">
        <v>2.4640989927820621E-2</v>
      </c>
      <c r="G43" s="78">
        <v>2.5794272336075709E-2</v>
      </c>
      <c r="H43" s="78">
        <v>2.5035627363168923E-2</v>
      </c>
      <c r="I43" s="78">
        <v>2.4745635978248488E-2</v>
      </c>
      <c r="J43" s="78">
        <v>2.4960189670393429E-2</v>
      </c>
      <c r="K43" s="78">
        <v>2.0944540842682491E-2</v>
      </c>
      <c r="L43" s="78">
        <v>2.5265803395590109E-2</v>
      </c>
      <c r="M43" s="78">
        <v>2.3136089459872312E-2</v>
      </c>
      <c r="N43" s="78">
        <v>3.1942586583161452E-2</v>
      </c>
      <c r="O43" s="78">
        <v>2.6191700526210619E-2</v>
      </c>
      <c r="P43" s="78">
        <v>3.6832228699193482E-2</v>
      </c>
      <c r="Q43" s="78">
        <v>2.9086319049556754E-2</v>
      </c>
      <c r="R43" s="78">
        <v>2.2182107225899431E-2</v>
      </c>
      <c r="S43" s="78">
        <v>2.8502485893828276E-2</v>
      </c>
      <c r="T43" s="78">
        <v>2.5372074455363942E-2</v>
      </c>
      <c r="U43" s="78">
        <v>3.2148816377174629E-2</v>
      </c>
      <c r="V43" s="78">
        <v>2.7733858510818842E-2</v>
      </c>
      <c r="W43" s="78">
        <v>3.068704423609523E-2</v>
      </c>
      <c r="X43" s="78">
        <v>2.8542956967502694E-2</v>
      </c>
      <c r="Y43" s="78">
        <v>2.2408199946298134E-2</v>
      </c>
      <c r="Z43" s="78">
        <v>1.0664440694237731E-2</v>
      </c>
      <c r="AA43" s="78">
        <v>1.6820856655736197E-2</v>
      </c>
      <c r="AB43" s="78">
        <v>2.6759249020279475E-2</v>
      </c>
      <c r="AC43" s="78">
        <v>2.027436109871901E-2</v>
      </c>
      <c r="AD43" s="78">
        <v>3.1E-2</v>
      </c>
      <c r="AE43" s="78">
        <v>2.3E-2</v>
      </c>
      <c r="AF43" s="71">
        <v>2.4E-2</v>
      </c>
      <c r="AG43" s="79">
        <v>2.9000000000000001E-2</v>
      </c>
      <c r="AH43" s="79">
        <f>AH42/AH10</f>
        <v>2.6651657082991709E-2</v>
      </c>
      <c r="AI43" s="79">
        <f>AI42/AI10</f>
        <v>2.36374724931874E-2</v>
      </c>
      <c r="AJ43" s="79">
        <f>AJ42/AJ10</f>
        <v>2.561731886731303E-2</v>
      </c>
      <c r="AK43" s="79">
        <v>2.9000000000000001E-2</v>
      </c>
      <c r="AL43" s="78">
        <v>2.7E-2</v>
      </c>
      <c r="AM43" s="79">
        <f>AM42/AM10</f>
        <v>2.6435506959411534E-2</v>
      </c>
      <c r="AN43" s="79">
        <v>2.5999999999999999E-2</v>
      </c>
      <c r="AO43" s="79">
        <f t="shared" ref="AO43:AV43" si="6">AO42/AO10</f>
        <v>2.6448430165340427E-2</v>
      </c>
      <c r="AP43" s="79">
        <f t="shared" si="6"/>
        <v>2.1704856243248832E-2</v>
      </c>
      <c r="AQ43" s="79">
        <f t="shared" si="6"/>
        <v>2.479182594637621E-2</v>
      </c>
      <c r="AR43" s="79">
        <f t="shared" si="6"/>
        <v>2.0852877544666411E-2</v>
      </c>
      <c r="AS43" s="79">
        <v>2.3719594129859554E-2</v>
      </c>
      <c r="AT43" s="79">
        <f t="shared" si="6"/>
        <v>2.0481843809096591E-2</v>
      </c>
      <c r="AU43" s="79">
        <f t="shared" si="6"/>
        <v>2.2949457476894947E-2</v>
      </c>
      <c r="AV43" s="79">
        <f t="shared" si="6"/>
        <v>2.1748906771896889E-2</v>
      </c>
      <c r="AW43" s="79">
        <v>2.1999999999999999E-2</v>
      </c>
      <c r="AX43" s="79">
        <v>2.1999999999999999E-2</v>
      </c>
      <c r="AY43" s="79">
        <v>2.5130265926829085E-2</v>
      </c>
      <c r="AZ43" s="79">
        <v>2.2825328039217871E-2</v>
      </c>
      <c r="BA43" s="79">
        <v>2.0075341225446516E-2</v>
      </c>
      <c r="BB43" s="79">
        <v>1.639540124545244E-2</v>
      </c>
      <c r="BC43" s="79">
        <v>1.8307056381005698E-2</v>
      </c>
    </row>
    <row r="44" spans="2:55" s="11" customFormat="1" x14ac:dyDescent="0.25">
      <c r="B44" s="27"/>
      <c r="C44" s="20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39"/>
      <c r="AG44" s="39"/>
      <c r="AH44" s="39"/>
      <c r="AI44" s="39"/>
      <c r="AJ44" s="39"/>
      <c r="AK44" s="39"/>
      <c r="AL44" s="42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</row>
    <row r="45" spans="2:55" x14ac:dyDescent="0.25">
      <c r="B45" s="27"/>
      <c r="C45" s="20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7"/>
      <c r="AG45" s="37"/>
      <c r="AH45" s="37"/>
      <c r="AI45" s="37"/>
      <c r="AJ45" s="37"/>
      <c r="AK45" s="37"/>
      <c r="AL45" s="36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</row>
    <row r="46" spans="2:55" x14ac:dyDescent="0.25">
      <c r="B46" s="27" t="s">
        <v>58</v>
      </c>
      <c r="C46" s="20"/>
      <c r="D46" s="36"/>
      <c r="E46" s="36"/>
      <c r="F46" s="36"/>
      <c r="G46" s="36"/>
      <c r="H46" s="36"/>
      <c r="I46" s="36"/>
      <c r="J46" s="36"/>
      <c r="K46" s="36"/>
      <c r="L46" s="43"/>
      <c r="M46" s="43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7"/>
      <c r="AG46" s="37"/>
      <c r="AH46" s="37"/>
      <c r="AI46" s="37"/>
      <c r="AJ46" s="37"/>
      <c r="AK46" s="37"/>
      <c r="AL46" s="36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</row>
    <row r="47" spans="2:55" x14ac:dyDescent="0.25">
      <c r="B47" s="52" t="s">
        <v>59</v>
      </c>
      <c r="C47" s="53"/>
      <c r="D47" s="62">
        <v>4</v>
      </c>
      <c r="E47" s="62">
        <v>12</v>
      </c>
      <c r="F47" s="62">
        <v>16</v>
      </c>
      <c r="G47" s="62">
        <v>12</v>
      </c>
      <c r="H47" s="62">
        <v>28</v>
      </c>
      <c r="I47" s="62">
        <v>11</v>
      </c>
      <c r="J47" s="62">
        <v>39</v>
      </c>
      <c r="K47" s="62">
        <v>11</v>
      </c>
      <c r="L47" s="62">
        <v>8</v>
      </c>
      <c r="M47" s="62">
        <v>19</v>
      </c>
      <c r="N47" s="62">
        <v>9</v>
      </c>
      <c r="O47" s="62">
        <v>28</v>
      </c>
      <c r="P47" s="62">
        <v>11</v>
      </c>
      <c r="Q47" s="62">
        <v>39</v>
      </c>
      <c r="R47" s="62">
        <v>6</v>
      </c>
      <c r="S47" s="62">
        <v>11</v>
      </c>
      <c r="T47" s="62">
        <v>17</v>
      </c>
      <c r="U47" s="62">
        <v>10</v>
      </c>
      <c r="V47" s="62">
        <v>27</v>
      </c>
      <c r="W47" s="62">
        <v>14</v>
      </c>
      <c r="X47" s="62">
        <v>41</v>
      </c>
      <c r="Y47" s="62">
        <v>6</v>
      </c>
      <c r="Z47" s="62">
        <v>6</v>
      </c>
      <c r="AA47" s="62">
        <v>12</v>
      </c>
      <c r="AB47" s="62">
        <v>11</v>
      </c>
      <c r="AC47" s="62">
        <v>23</v>
      </c>
      <c r="AD47" s="62">
        <v>21</v>
      </c>
      <c r="AE47" s="62">
        <v>44</v>
      </c>
      <c r="AF47" s="72">
        <v>7</v>
      </c>
      <c r="AG47" s="72">
        <v>20</v>
      </c>
      <c r="AH47" s="72">
        <f>SUM(AF47:AG47)</f>
        <v>27</v>
      </c>
      <c r="AI47" s="72">
        <v>11</v>
      </c>
      <c r="AJ47" s="72">
        <f>SUM(AH47:AI47)</f>
        <v>38</v>
      </c>
      <c r="AK47" s="72">
        <v>22</v>
      </c>
      <c r="AL47" s="62">
        <v>60</v>
      </c>
      <c r="AM47" s="72">
        <v>15</v>
      </c>
      <c r="AN47" s="72">
        <v>17</v>
      </c>
      <c r="AO47" s="72">
        <f>SUM(AM47:AN47)</f>
        <v>32</v>
      </c>
      <c r="AP47" s="72">
        <v>14</v>
      </c>
      <c r="AQ47" s="72">
        <v>46</v>
      </c>
      <c r="AR47" s="72">
        <v>14</v>
      </c>
      <c r="AS47" s="72">
        <v>60</v>
      </c>
      <c r="AT47" s="72">
        <v>14</v>
      </c>
      <c r="AU47" s="72">
        <v>11</v>
      </c>
      <c r="AV47" s="72">
        <v>25</v>
      </c>
      <c r="AW47" s="72">
        <v>12</v>
      </c>
      <c r="AX47" s="72">
        <f>AV47+AW47</f>
        <v>37</v>
      </c>
      <c r="AY47" s="72">
        <v>20</v>
      </c>
      <c r="AZ47" s="72">
        <f>AX47+AY47</f>
        <v>57</v>
      </c>
      <c r="BA47" s="72">
        <v>12</v>
      </c>
      <c r="BB47" s="72">
        <v>8</v>
      </c>
      <c r="BC47" s="72">
        <v>20</v>
      </c>
    </row>
    <row r="48" spans="2:55" x14ac:dyDescent="0.25">
      <c r="B48" s="56" t="s">
        <v>60</v>
      </c>
      <c r="C48" s="57"/>
      <c r="D48" s="73">
        <v>0</v>
      </c>
      <c r="E48" s="73">
        <v>2</v>
      </c>
      <c r="F48" s="73">
        <v>2</v>
      </c>
      <c r="G48" s="73">
        <v>3</v>
      </c>
      <c r="H48" s="73">
        <v>5</v>
      </c>
      <c r="I48" s="73">
        <v>4</v>
      </c>
      <c r="J48" s="73">
        <v>9</v>
      </c>
      <c r="K48" s="73">
        <v>3</v>
      </c>
      <c r="L48" s="73">
        <v>5</v>
      </c>
      <c r="M48" s="73">
        <v>8</v>
      </c>
      <c r="N48" s="73">
        <v>6</v>
      </c>
      <c r="O48" s="73">
        <v>14</v>
      </c>
      <c r="P48" s="73">
        <v>6</v>
      </c>
      <c r="Q48" s="73">
        <v>20</v>
      </c>
      <c r="R48" s="73">
        <v>3</v>
      </c>
      <c r="S48" s="73">
        <v>6</v>
      </c>
      <c r="T48" s="73">
        <v>9</v>
      </c>
      <c r="U48" s="73">
        <v>2</v>
      </c>
      <c r="V48" s="73">
        <v>11</v>
      </c>
      <c r="W48" s="73">
        <v>4</v>
      </c>
      <c r="X48" s="73">
        <v>15</v>
      </c>
      <c r="Y48" s="73">
        <v>0</v>
      </c>
      <c r="Z48" s="73">
        <v>6</v>
      </c>
      <c r="AA48" s="73">
        <v>6</v>
      </c>
      <c r="AB48" s="73">
        <v>2</v>
      </c>
      <c r="AC48" s="73">
        <v>8</v>
      </c>
      <c r="AD48" s="73">
        <v>7</v>
      </c>
      <c r="AE48" s="73">
        <v>15</v>
      </c>
      <c r="AF48" s="74">
        <v>3</v>
      </c>
      <c r="AG48" s="74">
        <v>3</v>
      </c>
      <c r="AH48" s="74">
        <f>SUM(AF48:AG48)</f>
        <v>6</v>
      </c>
      <c r="AI48" s="74">
        <v>5</v>
      </c>
      <c r="AJ48" s="74">
        <f>AI48+AH48</f>
        <v>11</v>
      </c>
      <c r="AK48" s="74">
        <v>5</v>
      </c>
      <c r="AL48" s="73">
        <v>16</v>
      </c>
      <c r="AM48" s="74">
        <v>5</v>
      </c>
      <c r="AN48" s="74">
        <v>6</v>
      </c>
      <c r="AO48" s="74">
        <f>SUM(AM48:AN48)</f>
        <v>11</v>
      </c>
      <c r="AP48" s="74">
        <v>4</v>
      </c>
      <c r="AQ48" s="74">
        <v>15</v>
      </c>
      <c r="AR48" s="74">
        <v>6</v>
      </c>
      <c r="AS48" s="74">
        <v>21</v>
      </c>
      <c r="AT48" s="74">
        <v>5</v>
      </c>
      <c r="AU48" s="74">
        <v>2</v>
      </c>
      <c r="AV48" s="74">
        <v>7</v>
      </c>
      <c r="AW48" s="74">
        <v>1</v>
      </c>
      <c r="AX48" s="74">
        <f>AV48+AW48</f>
        <v>8</v>
      </c>
      <c r="AY48" s="74">
        <v>5</v>
      </c>
      <c r="AZ48" s="74">
        <f>AX48+AY48</f>
        <v>13</v>
      </c>
      <c r="BA48" s="74">
        <v>6</v>
      </c>
      <c r="BB48" s="74">
        <v>13</v>
      </c>
      <c r="BC48" s="74">
        <v>19</v>
      </c>
    </row>
    <row r="49" spans="2:55" s="8" customFormat="1" x14ac:dyDescent="0.25">
      <c r="B49" s="27" t="s">
        <v>61</v>
      </c>
      <c r="C49" s="21"/>
      <c r="D49" s="44">
        <v>4</v>
      </c>
      <c r="E49" s="44">
        <v>10</v>
      </c>
      <c r="F49" s="44">
        <v>14</v>
      </c>
      <c r="G49" s="44">
        <v>9</v>
      </c>
      <c r="H49" s="44">
        <v>23</v>
      </c>
      <c r="I49" s="44">
        <v>7</v>
      </c>
      <c r="J49" s="44">
        <v>30</v>
      </c>
      <c r="K49" s="44">
        <v>8</v>
      </c>
      <c r="L49" s="44">
        <v>3</v>
      </c>
      <c r="M49" s="44">
        <v>11</v>
      </c>
      <c r="N49" s="44">
        <v>3</v>
      </c>
      <c r="O49" s="44">
        <v>14</v>
      </c>
      <c r="P49" s="44">
        <v>5</v>
      </c>
      <c r="Q49" s="44">
        <v>19</v>
      </c>
      <c r="R49" s="44">
        <v>3</v>
      </c>
      <c r="S49" s="44">
        <v>5</v>
      </c>
      <c r="T49" s="44">
        <v>8</v>
      </c>
      <c r="U49" s="44">
        <v>8</v>
      </c>
      <c r="V49" s="44">
        <v>16</v>
      </c>
      <c r="W49" s="44">
        <v>10</v>
      </c>
      <c r="X49" s="44">
        <v>26</v>
      </c>
      <c r="Y49" s="44">
        <v>6</v>
      </c>
      <c r="Z49" s="44">
        <v>0</v>
      </c>
      <c r="AA49" s="44">
        <v>6</v>
      </c>
      <c r="AB49" s="44">
        <v>9</v>
      </c>
      <c r="AC49" s="44">
        <v>15</v>
      </c>
      <c r="AD49" s="44">
        <v>14</v>
      </c>
      <c r="AE49" s="44">
        <v>29</v>
      </c>
      <c r="AF49" s="45">
        <f>AF47-AF48</f>
        <v>4</v>
      </c>
      <c r="AG49" s="45">
        <f>AG47-AG48</f>
        <v>17</v>
      </c>
      <c r="AH49" s="45">
        <f>AG49</f>
        <v>17</v>
      </c>
      <c r="AI49" s="45">
        <f t="shared" ref="AI49:AT49" si="7">AI47-AI48</f>
        <v>6</v>
      </c>
      <c r="AJ49" s="45">
        <f t="shared" si="7"/>
        <v>27</v>
      </c>
      <c r="AK49" s="45">
        <f t="shared" si="7"/>
        <v>17</v>
      </c>
      <c r="AL49" s="44">
        <v>44</v>
      </c>
      <c r="AM49" s="45">
        <f t="shared" si="7"/>
        <v>10</v>
      </c>
      <c r="AN49" s="45">
        <f t="shared" si="7"/>
        <v>11</v>
      </c>
      <c r="AO49" s="45">
        <f t="shared" si="7"/>
        <v>21</v>
      </c>
      <c r="AP49" s="45">
        <f t="shared" si="7"/>
        <v>10</v>
      </c>
      <c r="AQ49" s="45">
        <f t="shared" si="7"/>
        <v>31</v>
      </c>
      <c r="AR49" s="45">
        <f t="shared" si="7"/>
        <v>8</v>
      </c>
      <c r="AS49" s="45">
        <v>39</v>
      </c>
      <c r="AT49" s="45">
        <f t="shared" si="7"/>
        <v>9</v>
      </c>
      <c r="AU49" s="45">
        <v>9</v>
      </c>
      <c r="AV49" s="45">
        <v>18</v>
      </c>
      <c r="AW49" s="45">
        <f>AW47-AW48</f>
        <v>11</v>
      </c>
      <c r="AX49" s="45">
        <f>AX47-AX48</f>
        <v>29</v>
      </c>
      <c r="AY49" s="45">
        <f t="shared" ref="AY49:AZ49" si="8">AY47-AY48</f>
        <v>15</v>
      </c>
      <c r="AZ49" s="45">
        <f t="shared" si="8"/>
        <v>44</v>
      </c>
      <c r="BA49" s="45">
        <v>6</v>
      </c>
      <c r="BB49" s="45">
        <v>-5</v>
      </c>
      <c r="BC49" s="45">
        <v>1</v>
      </c>
    </row>
    <row r="50" spans="2:55" x14ac:dyDescent="0.25">
      <c r="B50" s="27"/>
      <c r="C50" s="20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7"/>
      <c r="AG50" s="37"/>
      <c r="AH50" s="37"/>
      <c r="AI50" s="37"/>
      <c r="AJ50" s="37"/>
      <c r="AK50" s="37"/>
      <c r="AL50" s="36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</row>
    <row r="51" spans="2:55" x14ac:dyDescent="0.25">
      <c r="B51" s="28"/>
      <c r="C51" s="20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7"/>
      <c r="AG51" s="37"/>
      <c r="AH51" s="37"/>
      <c r="AI51" s="37"/>
      <c r="AJ51" s="37"/>
      <c r="AK51" s="37"/>
      <c r="AL51" s="36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</row>
    <row r="52" spans="2:55" x14ac:dyDescent="0.25">
      <c r="B52" s="27" t="s">
        <v>62</v>
      </c>
      <c r="C52" s="20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7"/>
      <c r="AG52" s="37"/>
      <c r="AH52" s="37"/>
      <c r="AI52" s="37"/>
      <c r="AJ52" s="37"/>
      <c r="AK52" s="37"/>
      <c r="AL52" s="36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</row>
    <row r="53" spans="2:55" x14ac:dyDescent="0.25">
      <c r="B53" s="52" t="s">
        <v>10</v>
      </c>
      <c r="C53" s="53"/>
      <c r="D53" s="62">
        <v>291</v>
      </c>
      <c r="E53" s="62">
        <v>297</v>
      </c>
      <c r="F53" s="62">
        <v>297</v>
      </c>
      <c r="G53" s="62">
        <v>303</v>
      </c>
      <c r="H53" s="62">
        <v>303</v>
      </c>
      <c r="I53" s="62">
        <v>305</v>
      </c>
      <c r="J53" s="62">
        <v>305</v>
      </c>
      <c r="K53" s="62">
        <v>309</v>
      </c>
      <c r="L53" s="62">
        <v>310</v>
      </c>
      <c r="M53" s="62">
        <v>310</v>
      </c>
      <c r="N53" s="62">
        <v>310</v>
      </c>
      <c r="O53" s="62">
        <v>310</v>
      </c>
      <c r="P53" s="62">
        <v>314</v>
      </c>
      <c r="Q53" s="62">
        <v>314</v>
      </c>
      <c r="R53" s="62">
        <v>316</v>
      </c>
      <c r="S53" s="62">
        <v>320</v>
      </c>
      <c r="T53" s="62">
        <v>320</v>
      </c>
      <c r="U53" s="62">
        <v>323</v>
      </c>
      <c r="V53" s="62">
        <v>323</v>
      </c>
      <c r="W53" s="62">
        <v>327</v>
      </c>
      <c r="X53" s="62">
        <v>327</v>
      </c>
      <c r="Y53" s="62">
        <v>332</v>
      </c>
      <c r="Z53" s="62">
        <v>330</v>
      </c>
      <c r="AA53" s="62">
        <v>330</v>
      </c>
      <c r="AB53" s="62">
        <v>335</v>
      </c>
      <c r="AC53" s="62">
        <v>335</v>
      </c>
      <c r="AD53" s="62">
        <v>346</v>
      </c>
      <c r="AE53" s="62">
        <v>346</v>
      </c>
      <c r="AF53" s="72">
        <v>348</v>
      </c>
      <c r="AG53" s="72">
        <v>357</v>
      </c>
      <c r="AH53" s="72">
        <v>357</v>
      </c>
      <c r="AI53" s="72">
        <v>357</v>
      </c>
      <c r="AJ53" s="72">
        <v>357</v>
      </c>
      <c r="AK53" s="72">
        <v>368</v>
      </c>
      <c r="AL53" s="62">
        <v>368</v>
      </c>
      <c r="AM53" s="72">
        <v>373</v>
      </c>
      <c r="AN53" s="72">
        <v>379</v>
      </c>
      <c r="AO53" s="72">
        <v>379</v>
      </c>
      <c r="AP53" s="72">
        <v>384</v>
      </c>
      <c r="AQ53" s="72">
        <v>384</v>
      </c>
      <c r="AR53" s="72">
        <v>384</v>
      </c>
      <c r="AS53" s="72">
        <v>384</v>
      </c>
      <c r="AT53" s="72">
        <v>385</v>
      </c>
      <c r="AU53" s="72">
        <v>388</v>
      </c>
      <c r="AV53" s="72">
        <v>388</v>
      </c>
      <c r="AW53" s="72">
        <v>396</v>
      </c>
      <c r="AX53" s="72">
        <f>AW53</f>
        <v>396</v>
      </c>
      <c r="AY53" s="72">
        <v>403</v>
      </c>
      <c r="AZ53" s="72">
        <f>AY53</f>
        <v>403</v>
      </c>
      <c r="BA53" s="72">
        <v>408</v>
      </c>
      <c r="BB53" s="72">
        <v>399</v>
      </c>
      <c r="BC53" s="72">
        <v>399</v>
      </c>
    </row>
    <row r="54" spans="2:55" x14ac:dyDescent="0.25">
      <c r="B54" s="56" t="s">
        <v>11</v>
      </c>
      <c r="C54" s="57"/>
      <c r="D54" s="73">
        <v>35</v>
      </c>
      <c r="E54" s="73">
        <v>35</v>
      </c>
      <c r="F54" s="73">
        <v>35</v>
      </c>
      <c r="G54" s="73">
        <v>37</v>
      </c>
      <c r="H54" s="73">
        <v>37</v>
      </c>
      <c r="I54" s="73">
        <v>38</v>
      </c>
      <c r="J54" s="73">
        <v>38</v>
      </c>
      <c r="K54" s="73">
        <v>38</v>
      </c>
      <c r="L54" s="73">
        <v>38</v>
      </c>
      <c r="M54" s="73">
        <v>38</v>
      </c>
      <c r="N54" s="73">
        <v>38</v>
      </c>
      <c r="O54" s="73">
        <v>38</v>
      </c>
      <c r="P54" s="73">
        <v>38</v>
      </c>
      <c r="Q54" s="73">
        <v>38</v>
      </c>
      <c r="R54" s="73">
        <v>38</v>
      </c>
      <c r="S54" s="73">
        <v>38</v>
      </c>
      <c r="T54" s="73">
        <v>38</v>
      </c>
      <c r="U54" s="73">
        <v>44</v>
      </c>
      <c r="V54" s="73">
        <v>44</v>
      </c>
      <c r="W54" s="73">
        <v>47</v>
      </c>
      <c r="X54" s="73">
        <v>47</v>
      </c>
      <c r="Y54" s="73">
        <v>48</v>
      </c>
      <c r="Z54" s="73">
        <v>48</v>
      </c>
      <c r="AA54" s="73">
        <v>48</v>
      </c>
      <c r="AB54" s="73">
        <v>49</v>
      </c>
      <c r="AC54" s="73">
        <v>49</v>
      </c>
      <c r="AD54" s="73">
        <v>50</v>
      </c>
      <c r="AE54" s="73">
        <v>50</v>
      </c>
      <c r="AF54" s="74">
        <v>53</v>
      </c>
      <c r="AG54" s="74">
        <v>56</v>
      </c>
      <c r="AH54" s="74">
        <v>56</v>
      </c>
      <c r="AI54" s="74">
        <v>59</v>
      </c>
      <c r="AJ54" s="74">
        <v>59</v>
      </c>
      <c r="AK54" s="74">
        <v>62</v>
      </c>
      <c r="AL54" s="73">
        <v>62</v>
      </c>
      <c r="AM54" s="74">
        <v>63</v>
      </c>
      <c r="AN54" s="74">
        <v>64</v>
      </c>
      <c r="AO54" s="74">
        <v>64</v>
      </c>
      <c r="AP54" s="74">
        <v>66</v>
      </c>
      <c r="AQ54" s="74">
        <v>66</v>
      </c>
      <c r="AR54" s="74">
        <v>70</v>
      </c>
      <c r="AS54" s="74">
        <v>70</v>
      </c>
      <c r="AT54" s="74">
        <v>76</v>
      </c>
      <c r="AU54" s="74">
        <v>79</v>
      </c>
      <c r="AV54" s="74">
        <v>79</v>
      </c>
      <c r="AW54" s="74">
        <v>82</v>
      </c>
      <c r="AX54" s="74">
        <f t="shared" ref="AX54:AX57" si="9">AW54</f>
        <v>82</v>
      </c>
      <c r="AY54" s="74">
        <v>86</v>
      </c>
      <c r="AZ54" s="74">
        <f t="shared" ref="AZ54:AZ57" si="10">AY54</f>
        <v>86</v>
      </c>
      <c r="BA54" s="74">
        <v>86</v>
      </c>
      <c r="BB54" s="74">
        <v>88</v>
      </c>
      <c r="BC54" s="74">
        <v>88</v>
      </c>
    </row>
    <row r="55" spans="2:55" x14ac:dyDescent="0.25">
      <c r="B55" s="56" t="s">
        <v>12</v>
      </c>
      <c r="C55" s="57"/>
      <c r="D55" s="73">
        <v>46</v>
      </c>
      <c r="E55" s="73">
        <v>50</v>
      </c>
      <c r="F55" s="73">
        <v>50</v>
      </c>
      <c r="G55" s="73">
        <v>51</v>
      </c>
      <c r="H55" s="73">
        <v>51</v>
      </c>
      <c r="I55" s="73">
        <v>54</v>
      </c>
      <c r="J55" s="73">
        <v>54</v>
      </c>
      <c r="K55" s="73">
        <v>57</v>
      </c>
      <c r="L55" s="73">
        <v>59</v>
      </c>
      <c r="M55" s="73">
        <v>59</v>
      </c>
      <c r="N55" s="73">
        <v>60</v>
      </c>
      <c r="O55" s="73">
        <v>60</v>
      </c>
      <c r="P55" s="73">
        <v>61</v>
      </c>
      <c r="Q55" s="73">
        <v>61</v>
      </c>
      <c r="R55" s="73">
        <v>62</v>
      </c>
      <c r="S55" s="73">
        <v>63</v>
      </c>
      <c r="T55" s="73">
        <v>63</v>
      </c>
      <c r="U55" s="73">
        <v>62</v>
      </c>
      <c r="V55" s="73">
        <v>62</v>
      </c>
      <c r="W55" s="73">
        <v>65</v>
      </c>
      <c r="X55" s="73">
        <v>65</v>
      </c>
      <c r="Y55" s="73">
        <v>65</v>
      </c>
      <c r="Z55" s="73">
        <v>67</v>
      </c>
      <c r="AA55" s="73">
        <v>67</v>
      </c>
      <c r="AB55" s="73">
        <v>70</v>
      </c>
      <c r="AC55" s="73">
        <v>70</v>
      </c>
      <c r="AD55" s="73">
        <v>71</v>
      </c>
      <c r="AE55" s="73">
        <v>71</v>
      </c>
      <c r="AF55" s="74">
        <v>70</v>
      </c>
      <c r="AG55" s="74">
        <v>75</v>
      </c>
      <c r="AH55" s="74">
        <v>75</v>
      </c>
      <c r="AI55" s="74">
        <v>78</v>
      </c>
      <c r="AJ55" s="74">
        <v>78</v>
      </c>
      <c r="AK55" s="74">
        <v>81</v>
      </c>
      <c r="AL55" s="73">
        <v>81</v>
      </c>
      <c r="AM55" s="74">
        <v>85</v>
      </c>
      <c r="AN55" s="74">
        <v>89</v>
      </c>
      <c r="AO55" s="74">
        <v>89</v>
      </c>
      <c r="AP55" s="74">
        <v>92</v>
      </c>
      <c r="AQ55" s="74">
        <v>92</v>
      </c>
      <c r="AR55" s="74">
        <v>95</v>
      </c>
      <c r="AS55" s="74">
        <v>95</v>
      </c>
      <c r="AT55" s="74">
        <v>96</v>
      </c>
      <c r="AU55" s="74">
        <v>98</v>
      </c>
      <c r="AV55" s="74">
        <v>98</v>
      </c>
      <c r="AW55" s="74">
        <v>98</v>
      </c>
      <c r="AX55" s="74">
        <f t="shared" si="9"/>
        <v>98</v>
      </c>
      <c r="AY55" s="74">
        <v>101</v>
      </c>
      <c r="AZ55" s="74">
        <f t="shared" si="10"/>
        <v>101</v>
      </c>
      <c r="BA55" s="74">
        <v>102</v>
      </c>
      <c r="BB55" s="74">
        <v>103</v>
      </c>
      <c r="BC55" s="74">
        <v>103</v>
      </c>
    </row>
    <row r="56" spans="2:55" x14ac:dyDescent="0.25">
      <c r="B56" s="56" t="s">
        <v>13</v>
      </c>
      <c r="C56" s="57"/>
      <c r="D56" s="73">
        <v>1</v>
      </c>
      <c r="E56" s="73">
        <v>1</v>
      </c>
      <c r="F56" s="73">
        <v>1</v>
      </c>
      <c r="G56" s="73">
        <v>1</v>
      </c>
      <c r="H56" s="73">
        <v>1</v>
      </c>
      <c r="I56" s="73">
        <v>2</v>
      </c>
      <c r="J56" s="73">
        <v>2</v>
      </c>
      <c r="K56" s="73">
        <v>3</v>
      </c>
      <c r="L56" s="73">
        <v>3</v>
      </c>
      <c r="M56" s="73">
        <v>3</v>
      </c>
      <c r="N56" s="73">
        <v>5</v>
      </c>
      <c r="O56" s="73">
        <v>5</v>
      </c>
      <c r="P56" s="73">
        <v>5</v>
      </c>
      <c r="Q56" s="73">
        <v>5</v>
      </c>
      <c r="R56" s="73">
        <v>5</v>
      </c>
      <c r="S56" s="73">
        <v>5</v>
      </c>
      <c r="T56" s="73">
        <v>5</v>
      </c>
      <c r="U56" s="73">
        <v>5</v>
      </c>
      <c r="V56" s="73">
        <v>5</v>
      </c>
      <c r="W56" s="73">
        <v>5</v>
      </c>
      <c r="X56" s="73">
        <v>5</v>
      </c>
      <c r="Y56" s="73">
        <v>5</v>
      </c>
      <c r="Z56" s="73">
        <v>5</v>
      </c>
      <c r="AA56" s="73">
        <v>5</v>
      </c>
      <c r="AB56" s="73">
        <v>5</v>
      </c>
      <c r="AC56" s="73">
        <v>5</v>
      </c>
      <c r="AD56" s="73">
        <v>6</v>
      </c>
      <c r="AE56" s="73">
        <v>6</v>
      </c>
      <c r="AF56" s="74">
        <v>6</v>
      </c>
      <c r="AG56" s="74">
        <v>6</v>
      </c>
      <c r="AH56" s="74">
        <v>6</v>
      </c>
      <c r="AI56" s="74">
        <v>6</v>
      </c>
      <c r="AJ56" s="74">
        <v>6</v>
      </c>
      <c r="AK56" s="74">
        <v>6</v>
      </c>
      <c r="AL56" s="73">
        <v>6</v>
      </c>
      <c r="AM56" s="74">
        <v>6</v>
      </c>
      <c r="AN56" s="74">
        <v>6</v>
      </c>
      <c r="AO56" s="74">
        <v>6</v>
      </c>
      <c r="AP56" s="74">
        <v>6</v>
      </c>
      <c r="AQ56" s="74">
        <v>6</v>
      </c>
      <c r="AR56" s="74">
        <v>7</v>
      </c>
      <c r="AS56" s="74">
        <v>7</v>
      </c>
      <c r="AT56" s="74">
        <v>8</v>
      </c>
      <c r="AU56" s="74">
        <v>9</v>
      </c>
      <c r="AV56" s="74">
        <v>9</v>
      </c>
      <c r="AW56" s="74">
        <v>9</v>
      </c>
      <c r="AX56" s="74">
        <f t="shared" si="9"/>
        <v>9</v>
      </c>
      <c r="AY56" s="74">
        <v>10</v>
      </c>
      <c r="AZ56" s="74">
        <f t="shared" si="10"/>
        <v>10</v>
      </c>
      <c r="BA56" s="74">
        <v>10</v>
      </c>
      <c r="BB56" s="74">
        <v>11</v>
      </c>
      <c r="BC56" s="74">
        <v>11</v>
      </c>
    </row>
    <row r="57" spans="2:55" x14ac:dyDescent="0.25">
      <c r="B57" s="77" t="s">
        <v>9</v>
      </c>
      <c r="C57" s="57"/>
      <c r="D57" s="82">
        <v>373</v>
      </c>
      <c r="E57" s="82">
        <v>383</v>
      </c>
      <c r="F57" s="82">
        <v>383</v>
      </c>
      <c r="G57" s="82">
        <v>392</v>
      </c>
      <c r="H57" s="82">
        <v>392</v>
      </c>
      <c r="I57" s="82">
        <v>399</v>
      </c>
      <c r="J57" s="82">
        <v>399</v>
      </c>
      <c r="K57" s="82">
        <v>407</v>
      </c>
      <c r="L57" s="82">
        <v>410</v>
      </c>
      <c r="M57" s="82">
        <v>410</v>
      </c>
      <c r="N57" s="82">
        <v>413</v>
      </c>
      <c r="O57" s="82">
        <v>413</v>
      </c>
      <c r="P57" s="82">
        <v>418</v>
      </c>
      <c r="Q57" s="82">
        <v>418</v>
      </c>
      <c r="R57" s="82">
        <v>421</v>
      </c>
      <c r="S57" s="82">
        <v>426</v>
      </c>
      <c r="T57" s="82">
        <v>426</v>
      </c>
      <c r="U57" s="82">
        <v>434</v>
      </c>
      <c r="V57" s="82">
        <v>434</v>
      </c>
      <c r="W57" s="82">
        <v>444</v>
      </c>
      <c r="X57" s="82">
        <v>444</v>
      </c>
      <c r="Y57" s="82">
        <v>450</v>
      </c>
      <c r="Z57" s="82">
        <v>450</v>
      </c>
      <c r="AA57" s="82">
        <v>450</v>
      </c>
      <c r="AB57" s="82">
        <v>459</v>
      </c>
      <c r="AC57" s="82">
        <v>459</v>
      </c>
      <c r="AD57" s="82">
        <v>473</v>
      </c>
      <c r="AE57" s="82">
        <v>473</v>
      </c>
      <c r="AF57" s="83">
        <f t="shared" ref="AF57:AK57" si="11">SUM(AF53:AF56)</f>
        <v>477</v>
      </c>
      <c r="AG57" s="83">
        <f t="shared" si="11"/>
        <v>494</v>
      </c>
      <c r="AH57" s="83">
        <f t="shared" si="11"/>
        <v>494</v>
      </c>
      <c r="AI57" s="83">
        <f t="shared" si="11"/>
        <v>500</v>
      </c>
      <c r="AJ57" s="83">
        <f t="shared" si="11"/>
        <v>500</v>
      </c>
      <c r="AK57" s="83">
        <f t="shared" si="11"/>
        <v>517</v>
      </c>
      <c r="AL57" s="82">
        <v>517</v>
      </c>
      <c r="AM57" s="83">
        <f t="shared" ref="AM57:AN57" si="12">SUM(AM53:AM56)</f>
        <v>527</v>
      </c>
      <c r="AN57" s="83">
        <f t="shared" si="12"/>
        <v>538</v>
      </c>
      <c r="AO57" s="83">
        <f t="shared" ref="AO57" si="13">SUM(AO53:AO56)</f>
        <v>538</v>
      </c>
      <c r="AP57" s="83">
        <f>SUM(AP53:AP56)</f>
        <v>548</v>
      </c>
      <c r="AQ57" s="83">
        <f>SUM(AQ53:AQ56)</f>
        <v>548</v>
      </c>
      <c r="AR57" s="83">
        <f>SUM(AR53:AR56)</f>
        <v>556</v>
      </c>
      <c r="AS57" s="83">
        <v>556</v>
      </c>
      <c r="AT57" s="83">
        <f>SUM(AT53:AT56)</f>
        <v>565</v>
      </c>
      <c r="AU57" s="83">
        <v>574</v>
      </c>
      <c r="AV57" s="83">
        <v>574</v>
      </c>
      <c r="AW57" s="83">
        <f>SUM(AW53:AW56)</f>
        <v>585</v>
      </c>
      <c r="AX57" s="83">
        <f t="shared" si="9"/>
        <v>585</v>
      </c>
      <c r="AY57" s="83">
        <f>SUM(AY53:AY56)</f>
        <v>600</v>
      </c>
      <c r="AZ57" s="83">
        <f t="shared" si="10"/>
        <v>600</v>
      </c>
      <c r="BA57" s="83">
        <v>606</v>
      </c>
      <c r="BB57" s="83">
        <v>601</v>
      </c>
      <c r="BC57" s="83">
        <v>601</v>
      </c>
    </row>
    <row r="58" spans="2:55" x14ac:dyDescent="0.25">
      <c r="B58" s="28"/>
      <c r="C58" s="20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7"/>
      <c r="AG58" s="37"/>
      <c r="AH58" s="37"/>
      <c r="AI58" s="37"/>
      <c r="AJ58" s="37"/>
      <c r="AK58" s="37"/>
      <c r="AL58" s="36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</row>
    <row r="59" spans="2:55" x14ac:dyDescent="0.25">
      <c r="B59" s="27" t="s">
        <v>63</v>
      </c>
      <c r="C59" s="20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7"/>
      <c r="AG59" s="47"/>
      <c r="AH59" s="47"/>
      <c r="AI59" s="47"/>
      <c r="AJ59" s="47"/>
      <c r="AK59" s="47"/>
      <c r="AL59" s="46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  <c r="BA59" s="47"/>
      <c r="BB59" s="47"/>
      <c r="BC59" s="47"/>
    </row>
    <row r="60" spans="2:55" s="14" customFormat="1" x14ac:dyDescent="0.25">
      <c r="B60" s="84" t="s">
        <v>64</v>
      </c>
      <c r="C60" s="85"/>
      <c r="D60" s="86">
        <v>0.82799999999999996</v>
      </c>
      <c r="E60" s="86">
        <v>0.80400000000000005</v>
      </c>
      <c r="F60" s="86">
        <v>0.80400000000000005</v>
      </c>
      <c r="G60" s="86">
        <v>0.81599999999999995</v>
      </c>
      <c r="H60" s="86">
        <v>0.81599999999999995</v>
      </c>
      <c r="I60" s="86">
        <v>0.81499999999999995</v>
      </c>
      <c r="J60" s="86">
        <v>0.81499999999999995</v>
      </c>
      <c r="K60" s="86">
        <v>0.81100000000000005</v>
      </c>
      <c r="L60" s="86">
        <v>0.81699999999999995</v>
      </c>
      <c r="M60" s="86">
        <v>0.81699999999999995</v>
      </c>
      <c r="N60" s="86">
        <v>0.81100000000000005</v>
      </c>
      <c r="O60" s="86">
        <v>0.81100000000000005</v>
      </c>
      <c r="P60" s="86">
        <v>0.82</v>
      </c>
      <c r="Q60" s="86">
        <v>0.82</v>
      </c>
      <c r="R60" s="86">
        <v>0.81699999999999995</v>
      </c>
      <c r="S60" s="86">
        <v>0.82399999999999995</v>
      </c>
      <c r="T60" s="86">
        <v>0.82399999999999995</v>
      </c>
      <c r="U60" s="86">
        <v>0.80600000000000005</v>
      </c>
      <c r="V60" s="86">
        <v>0.80600000000000005</v>
      </c>
      <c r="W60" s="86">
        <v>0.80900000000000005</v>
      </c>
      <c r="X60" s="86">
        <v>0.80900000000000005</v>
      </c>
      <c r="Y60" s="86">
        <v>0.81299999999999994</v>
      </c>
      <c r="Z60" s="86">
        <v>0.82</v>
      </c>
      <c r="AA60" s="86">
        <v>0.82</v>
      </c>
      <c r="AB60" s="86">
        <v>0.81499999999999995</v>
      </c>
      <c r="AC60" s="86">
        <v>0.81499999999999995</v>
      </c>
      <c r="AD60" s="86">
        <v>0.746</v>
      </c>
      <c r="AE60" s="86">
        <v>0.746</v>
      </c>
      <c r="AF60" s="67">
        <v>0.74399999999999999</v>
      </c>
      <c r="AG60" s="67">
        <v>0.73399999999999999</v>
      </c>
      <c r="AH60" s="67">
        <v>0.73399999999999999</v>
      </c>
      <c r="AI60" s="67">
        <v>0.73199999999999998</v>
      </c>
      <c r="AJ60" s="67">
        <f>AI60</f>
        <v>0.73199999999999998</v>
      </c>
      <c r="AK60" s="67">
        <v>0.73299999999999998</v>
      </c>
      <c r="AL60" s="86">
        <v>0.73299999999999998</v>
      </c>
      <c r="AM60" s="67">
        <v>0.72299999999999998</v>
      </c>
      <c r="AN60" s="67">
        <v>0.71399999999999997</v>
      </c>
      <c r="AO60" s="67">
        <v>0.71399999999999997</v>
      </c>
      <c r="AP60" s="67">
        <v>0.71299999999999997</v>
      </c>
      <c r="AQ60" s="67">
        <v>0.71299999999999997</v>
      </c>
      <c r="AR60" s="67">
        <v>0.71399999999999997</v>
      </c>
      <c r="AS60" s="67">
        <v>0.71399999999999997</v>
      </c>
      <c r="AT60" s="67">
        <v>0.70599999999999996</v>
      </c>
      <c r="AU60" s="67">
        <v>0.70199999999999996</v>
      </c>
      <c r="AV60" s="67">
        <v>0.70199999999999996</v>
      </c>
      <c r="AW60" s="67">
        <v>0.70599999999999996</v>
      </c>
      <c r="AX60" s="67">
        <f>AW60</f>
        <v>0.70599999999999996</v>
      </c>
      <c r="AY60" s="67">
        <v>0.70699999999999996</v>
      </c>
      <c r="AZ60" s="67">
        <f>AY60</f>
        <v>0.70699999999999996</v>
      </c>
      <c r="BA60" s="67">
        <v>0.70599999999999996</v>
      </c>
      <c r="BB60" s="67">
        <v>0.72699999999999998</v>
      </c>
      <c r="BC60" s="67">
        <v>0.72699999999999998</v>
      </c>
    </row>
    <row r="61" spans="2:55" s="14" customFormat="1" x14ac:dyDescent="0.25">
      <c r="B61" s="87" t="s">
        <v>65</v>
      </c>
      <c r="C61" s="88"/>
      <c r="D61" s="78">
        <v>5.6000000000000001E-2</v>
      </c>
      <c r="E61" s="78">
        <v>7.0000000000000007E-2</v>
      </c>
      <c r="F61" s="78">
        <v>7.0000000000000007E-2</v>
      </c>
      <c r="G61" s="78">
        <v>4.2999999999999997E-2</v>
      </c>
      <c r="H61" s="78">
        <v>4.2999999999999997E-2</v>
      </c>
      <c r="I61" s="78">
        <v>5.1999999999999998E-2</v>
      </c>
      <c r="J61" s="78">
        <v>5.1999999999999998E-2</v>
      </c>
      <c r="K61" s="78">
        <v>4.5999999999999999E-2</v>
      </c>
      <c r="L61" s="78">
        <v>4.1000000000000002E-2</v>
      </c>
      <c r="M61" s="78">
        <v>4.1000000000000002E-2</v>
      </c>
      <c r="N61" s="78">
        <v>4.8000000000000001E-2</v>
      </c>
      <c r="O61" s="78">
        <v>4.8000000000000001E-2</v>
      </c>
      <c r="P61" s="78">
        <v>5.2999999999999999E-2</v>
      </c>
      <c r="Q61" s="78">
        <v>5.2999999999999999E-2</v>
      </c>
      <c r="R61" s="78">
        <v>5.7000000000000002E-2</v>
      </c>
      <c r="S61" s="78">
        <v>7.2999999999999995E-2</v>
      </c>
      <c r="T61" s="78">
        <v>7.2999999999999995E-2</v>
      </c>
      <c r="U61" s="78">
        <v>8.1000000000000003E-2</v>
      </c>
      <c r="V61" s="78">
        <v>8.1000000000000003E-2</v>
      </c>
      <c r="W61" s="78">
        <v>7.0000000000000007E-2</v>
      </c>
      <c r="X61" s="78">
        <v>7.0000000000000007E-2</v>
      </c>
      <c r="Y61" s="78">
        <v>7.5999999999999998E-2</v>
      </c>
      <c r="Z61" s="78">
        <v>0.06</v>
      </c>
      <c r="AA61" s="78">
        <v>0.06</v>
      </c>
      <c r="AB61" s="78">
        <v>0.05</v>
      </c>
      <c r="AC61" s="78">
        <v>0.05</v>
      </c>
      <c r="AD61" s="78">
        <v>8.2000000000000003E-2</v>
      </c>
      <c r="AE61" s="78">
        <v>8.2000000000000003E-2</v>
      </c>
      <c r="AF61" s="71">
        <v>7.9000000000000001E-2</v>
      </c>
      <c r="AG61" s="71">
        <v>7.0000000000000007E-2</v>
      </c>
      <c r="AH61" s="71">
        <v>7.0000000000000007E-2</v>
      </c>
      <c r="AI61" s="71">
        <v>7.8E-2</v>
      </c>
      <c r="AJ61" s="71">
        <f t="shared" ref="AJ61:AJ63" si="14">AI61</f>
        <v>7.8E-2</v>
      </c>
      <c r="AK61" s="71">
        <v>7.5999999999999998E-2</v>
      </c>
      <c r="AL61" s="78">
        <v>7.5999999999999998E-2</v>
      </c>
      <c r="AM61" s="71">
        <v>7.2099999999999997E-2</v>
      </c>
      <c r="AN61" s="71">
        <v>6.5000000000000002E-2</v>
      </c>
      <c r="AO61" s="71">
        <v>6.5000000000000002E-2</v>
      </c>
      <c r="AP61" s="71">
        <v>6.4000000000000001E-2</v>
      </c>
      <c r="AQ61" s="71">
        <v>6.4000000000000001E-2</v>
      </c>
      <c r="AR61" s="71">
        <v>7.0000000000000007E-2</v>
      </c>
      <c r="AS61" s="71">
        <v>7.0000000000000007E-2</v>
      </c>
      <c r="AT61" s="71">
        <v>7.3999999999999996E-2</v>
      </c>
      <c r="AU61" s="71">
        <v>9.6000000000000002E-2</v>
      </c>
      <c r="AV61" s="71">
        <v>9.6000000000000002E-2</v>
      </c>
      <c r="AW61" s="71">
        <v>9.1999999999999998E-2</v>
      </c>
      <c r="AX61" s="71">
        <f t="shared" ref="AX61:AX63" si="15">AW61</f>
        <v>9.1999999999999998E-2</v>
      </c>
      <c r="AY61" s="71">
        <v>0.1</v>
      </c>
      <c r="AZ61" s="71">
        <f t="shared" ref="AZ61:AZ63" si="16">AY61</f>
        <v>0.1</v>
      </c>
      <c r="BA61" s="71">
        <v>0.107</v>
      </c>
      <c r="BB61" s="71">
        <v>9.8000000000000004E-2</v>
      </c>
      <c r="BC61" s="71">
        <v>9.8000000000000004E-2</v>
      </c>
    </row>
    <row r="62" spans="2:55" s="14" customFormat="1" x14ac:dyDescent="0.25">
      <c r="B62" s="87" t="s">
        <v>66</v>
      </c>
      <c r="C62" s="88"/>
      <c r="D62" s="78">
        <v>5.1999999999999998E-2</v>
      </c>
      <c r="E62" s="78">
        <v>4.4999999999999998E-2</v>
      </c>
      <c r="F62" s="78">
        <v>4.4999999999999998E-2</v>
      </c>
      <c r="G62" s="78">
        <v>5.1999999999999998E-2</v>
      </c>
      <c r="H62" s="78">
        <v>5.1999999999999998E-2</v>
      </c>
      <c r="I62" s="78">
        <v>5.5E-2</v>
      </c>
      <c r="J62" s="78">
        <v>5.5E-2</v>
      </c>
      <c r="K62" s="78">
        <v>5.8999999999999997E-2</v>
      </c>
      <c r="L62" s="78">
        <v>7.5999999999999998E-2</v>
      </c>
      <c r="M62" s="78">
        <v>7.5999999999999998E-2</v>
      </c>
      <c r="N62" s="78">
        <v>8.5000000000000006E-2</v>
      </c>
      <c r="O62" s="78">
        <v>8.5000000000000006E-2</v>
      </c>
      <c r="P62" s="78">
        <v>7.3999999999999996E-2</v>
      </c>
      <c r="Q62" s="78">
        <v>7.3999999999999996E-2</v>
      </c>
      <c r="R62" s="78">
        <v>8.1000000000000003E-2</v>
      </c>
      <c r="S62" s="78">
        <v>6.3E-2</v>
      </c>
      <c r="T62" s="78">
        <v>6.3E-2</v>
      </c>
      <c r="U62" s="78">
        <v>5.2999999999999999E-2</v>
      </c>
      <c r="V62" s="78">
        <v>5.2999999999999999E-2</v>
      </c>
      <c r="W62" s="78">
        <v>0.05</v>
      </c>
      <c r="X62" s="78">
        <v>0.05</v>
      </c>
      <c r="Y62" s="78">
        <v>4.2000000000000003E-2</v>
      </c>
      <c r="Z62" s="78">
        <v>4.3999999999999997E-2</v>
      </c>
      <c r="AA62" s="78">
        <v>4.3999999999999997E-2</v>
      </c>
      <c r="AB62" s="78">
        <v>5.7000000000000002E-2</v>
      </c>
      <c r="AC62" s="78">
        <v>5.7000000000000002E-2</v>
      </c>
      <c r="AD62" s="78">
        <v>8.5000000000000006E-2</v>
      </c>
      <c r="AE62" s="78">
        <v>8.5000000000000006E-2</v>
      </c>
      <c r="AF62" s="71">
        <v>7.6999999999999999E-2</v>
      </c>
      <c r="AG62" s="71">
        <v>7.5999999999999998E-2</v>
      </c>
      <c r="AH62" s="71">
        <v>7.5999999999999998E-2</v>
      </c>
      <c r="AI62" s="71">
        <v>7.1999999999999995E-2</v>
      </c>
      <c r="AJ62" s="71">
        <f t="shared" si="14"/>
        <v>7.1999999999999995E-2</v>
      </c>
      <c r="AK62" s="71">
        <v>7.5999999999999998E-2</v>
      </c>
      <c r="AL62" s="78">
        <v>7.5999999999999998E-2</v>
      </c>
      <c r="AM62" s="71">
        <v>7.9699999999999993E-2</v>
      </c>
      <c r="AN62" s="71">
        <v>0.10199999999999999</v>
      </c>
      <c r="AO62" s="71">
        <v>0.10199999999999999</v>
      </c>
      <c r="AP62" s="71">
        <v>9.9000000000000005E-2</v>
      </c>
      <c r="AQ62" s="71">
        <v>9.9000000000000005E-2</v>
      </c>
      <c r="AR62" s="71">
        <v>0.108</v>
      </c>
      <c r="AS62" s="71">
        <v>0.108</v>
      </c>
      <c r="AT62" s="71">
        <v>0.11700000000000001</v>
      </c>
      <c r="AU62" s="71">
        <v>0.11</v>
      </c>
      <c r="AV62" s="71">
        <v>0.11</v>
      </c>
      <c r="AW62" s="71">
        <v>0.115</v>
      </c>
      <c r="AX62" s="71">
        <f t="shared" si="15"/>
        <v>0.115</v>
      </c>
      <c r="AY62" s="71">
        <v>9.8000000000000004E-2</v>
      </c>
      <c r="AZ62" s="71">
        <f t="shared" si="16"/>
        <v>9.8000000000000004E-2</v>
      </c>
      <c r="BA62" s="71">
        <v>9.6000000000000002E-2</v>
      </c>
      <c r="BB62" s="71">
        <v>8.5000000000000006E-2</v>
      </c>
      <c r="BC62" s="71">
        <v>8.5000000000000006E-2</v>
      </c>
    </row>
    <row r="63" spans="2:55" s="14" customFormat="1" x14ac:dyDescent="0.25">
      <c r="B63" s="87" t="s">
        <v>67</v>
      </c>
      <c r="C63" s="88"/>
      <c r="D63" s="78">
        <v>6.4000000000000001E-2</v>
      </c>
      <c r="E63" s="78">
        <v>8.1000000000000003E-2</v>
      </c>
      <c r="F63" s="78">
        <v>8.1000000000000003E-2</v>
      </c>
      <c r="G63" s="78">
        <v>8.8999999999999996E-2</v>
      </c>
      <c r="H63" s="78">
        <v>8.8999999999999996E-2</v>
      </c>
      <c r="I63" s="78">
        <v>7.8E-2</v>
      </c>
      <c r="J63" s="78">
        <v>7.8E-2</v>
      </c>
      <c r="K63" s="78">
        <v>8.4000000000000005E-2</v>
      </c>
      <c r="L63" s="78">
        <v>6.6000000000000003E-2</v>
      </c>
      <c r="M63" s="78">
        <v>6.6000000000000003E-2</v>
      </c>
      <c r="N63" s="78">
        <v>5.6000000000000001E-2</v>
      </c>
      <c r="O63" s="78">
        <v>5.6000000000000001E-2</v>
      </c>
      <c r="P63" s="78">
        <v>5.2999999999999999E-2</v>
      </c>
      <c r="Q63" s="78">
        <v>5.2999999999999999E-2</v>
      </c>
      <c r="R63" s="78">
        <v>4.4999999999999998E-2</v>
      </c>
      <c r="S63" s="78">
        <v>0.04</v>
      </c>
      <c r="T63" s="78">
        <v>0.04</v>
      </c>
      <c r="U63" s="78">
        <v>0.06</v>
      </c>
      <c r="V63" s="78">
        <v>0.06</v>
      </c>
      <c r="W63" s="78">
        <v>7.0999999999999994E-2</v>
      </c>
      <c r="X63" s="78">
        <v>7.0999999999999994E-2</v>
      </c>
      <c r="Y63" s="78">
        <v>6.9000000000000006E-2</v>
      </c>
      <c r="Z63" s="78">
        <v>7.5999999999999998E-2</v>
      </c>
      <c r="AA63" s="78">
        <v>7.5999999999999998E-2</v>
      </c>
      <c r="AB63" s="78">
        <v>7.8E-2</v>
      </c>
      <c r="AC63" s="78">
        <v>7.8E-2</v>
      </c>
      <c r="AD63" s="78">
        <v>8.6999999999999994E-2</v>
      </c>
      <c r="AE63" s="78">
        <v>8.6999999999999994E-2</v>
      </c>
      <c r="AF63" s="71">
        <v>0.1</v>
      </c>
      <c r="AG63" s="71">
        <v>0.11899999999999999</v>
      </c>
      <c r="AH63" s="71">
        <v>0.11899999999999999</v>
      </c>
      <c r="AI63" s="71">
        <v>0.11799999999999999</v>
      </c>
      <c r="AJ63" s="71">
        <f t="shared" si="14"/>
        <v>0.11799999999999999</v>
      </c>
      <c r="AK63" s="71">
        <v>0.11600000000000001</v>
      </c>
      <c r="AL63" s="78">
        <v>0.11600000000000001</v>
      </c>
      <c r="AM63" s="71">
        <v>0.12520000000000001</v>
      </c>
      <c r="AN63" s="71">
        <v>0.11899999999999999</v>
      </c>
      <c r="AO63" s="71">
        <v>0.11899999999999999</v>
      </c>
      <c r="AP63" s="71">
        <v>0.124</v>
      </c>
      <c r="AQ63" s="71">
        <v>0.124</v>
      </c>
      <c r="AR63" s="71">
        <v>0.108</v>
      </c>
      <c r="AS63" s="71">
        <v>0.108</v>
      </c>
      <c r="AT63" s="71">
        <v>0.10299999999999999</v>
      </c>
      <c r="AU63" s="71">
        <v>9.1999999999999998E-2</v>
      </c>
      <c r="AV63" s="71">
        <v>9.1999999999999998E-2</v>
      </c>
      <c r="AW63" s="71">
        <v>8.6999999999999994E-2</v>
      </c>
      <c r="AX63" s="71">
        <f t="shared" si="15"/>
        <v>8.6999999999999994E-2</v>
      </c>
      <c r="AY63" s="71">
        <v>9.5000000000000001E-2</v>
      </c>
      <c r="AZ63" s="71">
        <f t="shared" si="16"/>
        <v>9.5000000000000001E-2</v>
      </c>
      <c r="BA63" s="71">
        <v>9.0999999999999998E-2</v>
      </c>
      <c r="BB63" s="71">
        <v>0.09</v>
      </c>
      <c r="BC63" s="71">
        <v>0.09</v>
      </c>
    </row>
    <row r="64" spans="2:55" x14ac:dyDescent="0.25">
      <c r="B64" s="28"/>
      <c r="C64" s="20"/>
      <c r="D64" s="36"/>
      <c r="E64" s="36"/>
      <c r="F64" s="36"/>
      <c r="G64" s="36"/>
      <c r="H64" s="36"/>
      <c r="I64" s="36"/>
      <c r="J64" s="4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7"/>
      <c r="AG64" s="37"/>
      <c r="AH64" s="37"/>
      <c r="AI64" s="37"/>
      <c r="AJ64" s="37"/>
      <c r="AK64" s="37"/>
      <c r="AL64" s="36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</row>
    <row r="65" spans="2:55" x14ac:dyDescent="0.25">
      <c r="B65" s="28"/>
      <c r="C65" s="20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7"/>
      <c r="AG65" s="37"/>
      <c r="AH65" s="37"/>
      <c r="AI65" s="37"/>
      <c r="AJ65" s="37"/>
      <c r="AK65" s="37"/>
      <c r="AL65" s="36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</row>
    <row r="66" spans="2:55" x14ac:dyDescent="0.25">
      <c r="B66" s="27" t="s">
        <v>68</v>
      </c>
      <c r="C66" s="20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7"/>
      <c r="AG66" s="37"/>
      <c r="AH66" s="37"/>
      <c r="AI66" s="37"/>
      <c r="AJ66" s="37"/>
      <c r="AK66" s="37"/>
      <c r="AL66" s="36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</row>
    <row r="67" spans="2:55" x14ac:dyDescent="0.25">
      <c r="B67" s="84" t="s">
        <v>69</v>
      </c>
      <c r="C67" s="85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89">
        <v>3.6999999999999998E-2</v>
      </c>
      <c r="AG67" s="89">
        <v>5.3999999999999999E-2</v>
      </c>
      <c r="AH67" s="89">
        <v>4.4999999999999998E-2</v>
      </c>
      <c r="AI67" s="89">
        <v>2.9000000000000001E-2</v>
      </c>
      <c r="AJ67" s="89">
        <v>3.9E-2</v>
      </c>
      <c r="AK67" s="89">
        <v>1.9E-2</v>
      </c>
      <c r="AL67" s="89">
        <v>3.4099999999999998E-2</v>
      </c>
      <c r="AM67" s="89">
        <v>4.4999999999999998E-2</v>
      </c>
      <c r="AN67" s="89">
        <v>2.9000000000000001E-2</v>
      </c>
      <c r="AO67" s="89">
        <v>3.5999999999999997E-2</v>
      </c>
      <c r="AP67" s="89">
        <v>1.0999999999999999E-2</v>
      </c>
      <c r="AQ67" s="89">
        <v>2.8000000000000001E-2</v>
      </c>
      <c r="AR67" s="89">
        <v>1.1191357436812786E-2</v>
      </c>
      <c r="AS67" s="89">
        <v>2.3E-2</v>
      </c>
      <c r="AT67" s="89">
        <v>8.211021798556619E-3</v>
      </c>
      <c r="AU67" s="89">
        <v>1.3355374846420718E-2</v>
      </c>
      <c r="AV67" s="89">
        <v>1.0849860655706148E-2</v>
      </c>
      <c r="AW67" s="89">
        <v>7.6990923246247284E-3</v>
      </c>
      <c r="AX67" s="89">
        <v>9.7507391763077492E-3</v>
      </c>
      <c r="AY67" s="89">
        <v>6.8196801652330467E-3</v>
      </c>
      <c r="AZ67" s="89">
        <v>8.9424006185247259E-3</v>
      </c>
      <c r="BA67" s="89">
        <v>8.8322891516022951E-3</v>
      </c>
      <c r="BB67" s="89">
        <v>1.1640848245851694E-2</v>
      </c>
      <c r="BC67" s="89">
        <v>1.0243002240779678E-2</v>
      </c>
    </row>
    <row r="68" spans="2:55" s="14" customFormat="1" x14ac:dyDescent="0.25">
      <c r="B68" s="87" t="s">
        <v>70</v>
      </c>
      <c r="C68" s="88"/>
      <c r="D68" s="90">
        <v>0.37469747881836363</v>
      </c>
      <c r="E68" s="90">
        <v>0.33705343162905149</v>
      </c>
      <c r="F68" s="90">
        <v>0.35566901254238154</v>
      </c>
      <c r="G68" s="90">
        <v>0.34737445683124907</v>
      </c>
      <c r="H68" s="90">
        <v>0.35282249942849331</v>
      </c>
      <c r="I68" s="90">
        <v>0.3916018519370783</v>
      </c>
      <c r="J68" s="90">
        <v>0.36317525586859761</v>
      </c>
      <c r="K68" s="90">
        <v>0.37572076559281214</v>
      </c>
      <c r="L68" s="90">
        <v>0.34525384171947848</v>
      </c>
      <c r="M68" s="90">
        <v>0.36021487796344565</v>
      </c>
      <c r="N68" s="90">
        <v>0.35084667460331564</v>
      </c>
      <c r="O68" s="90">
        <v>0.35695452520626852</v>
      </c>
      <c r="P68" s="90">
        <v>0.39655801816756131</v>
      </c>
      <c r="Q68" s="90">
        <v>0.36781611260237834</v>
      </c>
      <c r="R68" s="90">
        <v>0.374</v>
      </c>
      <c r="S68" s="90">
        <v>0.34807140441405454</v>
      </c>
      <c r="T68" s="90">
        <v>0.36086647162875113</v>
      </c>
      <c r="U68" s="90">
        <v>0.35458245839718</v>
      </c>
      <c r="V68" s="90">
        <v>0.35866906567987894</v>
      </c>
      <c r="W68" s="90">
        <v>0.40714674405949575</v>
      </c>
      <c r="X68" s="90">
        <v>0.37167558610198037</v>
      </c>
      <c r="Y68" s="90">
        <v>0.37777702540489633</v>
      </c>
      <c r="Z68" s="90">
        <v>0.38220150161957722</v>
      </c>
      <c r="AA68" s="90">
        <v>0.37987983112922774</v>
      </c>
      <c r="AB68" s="90">
        <v>0.38387301723058315</v>
      </c>
      <c r="AC68" s="90">
        <v>0.38126801991373416</v>
      </c>
      <c r="AD68" s="90">
        <v>0.40899999999999997</v>
      </c>
      <c r="AE68" s="90">
        <v>0.38600000000000001</v>
      </c>
      <c r="AF68" s="91">
        <v>0.37</v>
      </c>
      <c r="AG68" s="91">
        <v>0.34699999999999998</v>
      </c>
      <c r="AH68" s="91">
        <v>0.35988651435060687</v>
      </c>
      <c r="AI68" s="91">
        <v>0.36222809599757522</v>
      </c>
      <c r="AJ68" s="91">
        <f>AI68</f>
        <v>0.36222809599757522</v>
      </c>
      <c r="AK68" s="91">
        <v>0.39832179067791884</v>
      </c>
      <c r="AL68" s="90">
        <v>0.371</v>
      </c>
      <c r="AM68" s="91">
        <v>0.35599999999999998</v>
      </c>
      <c r="AN68" s="91">
        <v>0.31900000000000001</v>
      </c>
      <c r="AO68" s="91">
        <v>0.33600000000000002</v>
      </c>
      <c r="AP68" s="91">
        <v>0.33600000000000002</v>
      </c>
      <c r="AQ68" s="91">
        <v>0.33600000000000002</v>
      </c>
      <c r="AR68" s="91">
        <v>0.39467531289247682</v>
      </c>
      <c r="AS68" s="91">
        <v>0.35199999999999998</v>
      </c>
      <c r="AT68" s="91">
        <v>0.39008574161788762</v>
      </c>
      <c r="AU68" s="91">
        <v>0.35716238817491919</v>
      </c>
      <c r="AV68" s="91">
        <v>0.37319743252155829</v>
      </c>
      <c r="AW68" s="91">
        <v>0.36904517393762076</v>
      </c>
      <c r="AX68" s="91">
        <v>0.37174894881280657</v>
      </c>
      <c r="AY68" s="91">
        <v>0.41461835269363251</v>
      </c>
      <c r="AZ68" s="91">
        <v>0.38357163541690154</v>
      </c>
      <c r="BA68" s="91">
        <v>0.38787786106433908</v>
      </c>
      <c r="BB68" s="91">
        <v>0.36184166687094887</v>
      </c>
      <c r="BC68" s="91">
        <v>0.37480012308254457</v>
      </c>
    </row>
    <row r="69" spans="2:55" s="14" customFormat="1" x14ac:dyDescent="0.25">
      <c r="B69" s="87" t="s">
        <v>71</v>
      </c>
      <c r="C69" s="88"/>
      <c r="D69" s="90">
        <v>0.13212187429136862</v>
      </c>
      <c r="E69" s="90">
        <v>0.14613844503393142</v>
      </c>
      <c r="F69" s="90">
        <v>0.13920702755181555</v>
      </c>
      <c r="G69" s="90">
        <v>0.14398750224288712</v>
      </c>
      <c r="H69" s="90">
        <v>0.14084758364338326</v>
      </c>
      <c r="I69" s="90">
        <v>0.13425439282788582</v>
      </c>
      <c r="J69" s="90">
        <v>0.13908652528528895</v>
      </c>
      <c r="K69" s="90">
        <v>0.14051471512713135</v>
      </c>
      <c r="L69" s="90">
        <v>0.15544109114720825</v>
      </c>
      <c r="M69" s="90">
        <v>0.14811137011741604</v>
      </c>
      <c r="N69" s="90">
        <v>0.15491746477371665</v>
      </c>
      <c r="O69" s="90">
        <v>0.1504800494281916</v>
      </c>
      <c r="P69" s="90">
        <v>0.13753849024913689</v>
      </c>
      <c r="Q69" s="90">
        <v>0.14693171453118045</v>
      </c>
      <c r="R69" s="90">
        <v>0.14499999999999999</v>
      </c>
      <c r="S69" s="90">
        <v>0.15675217739262048</v>
      </c>
      <c r="T69" s="90">
        <v>0.15095279272640569</v>
      </c>
      <c r="U69" s="90">
        <v>0.1572315443647806</v>
      </c>
      <c r="V69" s="90">
        <v>0.15314835879115218</v>
      </c>
      <c r="W69" s="90">
        <v>0.14099999999999999</v>
      </c>
      <c r="X69" s="90">
        <v>0.149842118804002</v>
      </c>
      <c r="Y69" s="90">
        <v>0.159</v>
      </c>
      <c r="Z69" s="90">
        <v>0.152</v>
      </c>
      <c r="AA69" s="90">
        <v>0.155673133868032</v>
      </c>
      <c r="AB69" s="90">
        <v>0.152</v>
      </c>
      <c r="AC69" s="90">
        <v>0.15439620784701286</v>
      </c>
      <c r="AD69" s="90">
        <v>0.156</v>
      </c>
      <c r="AE69" s="90">
        <v>0.158</v>
      </c>
      <c r="AF69" s="91">
        <v>0.157</v>
      </c>
      <c r="AG69" s="91">
        <v>0.16</v>
      </c>
      <c r="AH69" s="91">
        <v>0.19414589131569823</v>
      </c>
      <c r="AI69" s="91">
        <v>0.16</v>
      </c>
      <c r="AJ69" s="91">
        <f t="shared" ref="AJ69:AJ71" si="17">AI69</f>
        <v>0.16</v>
      </c>
      <c r="AK69" s="91">
        <v>0.153</v>
      </c>
      <c r="AL69" s="90">
        <v>0.184</v>
      </c>
      <c r="AM69" s="91">
        <v>0.157</v>
      </c>
      <c r="AN69" s="91">
        <v>0.19</v>
      </c>
      <c r="AO69" s="91">
        <v>0.17499999999999999</v>
      </c>
      <c r="AP69" s="91">
        <v>0.17499999999999999</v>
      </c>
      <c r="AQ69" s="91">
        <v>0.17499999999999999</v>
      </c>
      <c r="AR69" s="91">
        <v>0.1587886365332809</v>
      </c>
      <c r="AS69" s="91">
        <v>0.17100000000000001</v>
      </c>
      <c r="AT69" s="91">
        <v>0.15308220892637633</v>
      </c>
      <c r="AU69" s="91">
        <v>0.17302427268391576</v>
      </c>
      <c r="AV69" s="91">
        <v>0.16331165706990869</v>
      </c>
      <c r="AW69" s="91">
        <v>0.16094151172114221</v>
      </c>
      <c r="AX69" s="91">
        <v>0.16248484995863136</v>
      </c>
      <c r="AY69" s="91">
        <v>0.14308461240493042</v>
      </c>
      <c r="AZ69" s="91">
        <v>0.15713457895229746</v>
      </c>
      <c r="BA69" s="91">
        <v>0.14764864292829485</v>
      </c>
      <c r="BB69" s="91">
        <v>0.16140975848848901</v>
      </c>
      <c r="BC69" s="91">
        <v>0.15456072317691671</v>
      </c>
    </row>
    <row r="70" spans="2:55" s="14" customFormat="1" x14ac:dyDescent="0.25">
      <c r="B70" s="87" t="s">
        <v>72</v>
      </c>
      <c r="C70" s="88"/>
      <c r="D70" s="90">
        <v>0.1082170318909893</v>
      </c>
      <c r="E70" s="90">
        <v>0.11196256735270289</v>
      </c>
      <c r="F70" s="90">
        <v>0.11011034040960542</v>
      </c>
      <c r="G70" s="90">
        <v>0.10973764071678772</v>
      </c>
      <c r="H70" s="90">
        <v>0.10998243789136398</v>
      </c>
      <c r="I70" s="90">
        <v>0.10162642784164649</v>
      </c>
      <c r="J70" s="90">
        <v>0.10775213825499531</v>
      </c>
      <c r="K70" s="90">
        <v>0.10281149356364304</v>
      </c>
      <c r="L70" s="90">
        <v>0.1021168867753809</v>
      </c>
      <c r="M70" s="90">
        <v>0.10245797921312422</v>
      </c>
      <c r="N70" s="90">
        <v>0.10078537287442918</v>
      </c>
      <c r="O70" s="90">
        <v>0.10187587328753715</v>
      </c>
      <c r="P70" s="90">
        <v>9.5732472919725836E-2</v>
      </c>
      <c r="Q70" s="90">
        <v>0.10019010476196037</v>
      </c>
      <c r="R70" s="90">
        <v>9.9000000000000005E-2</v>
      </c>
      <c r="S70" s="90">
        <v>0.10143083408954684</v>
      </c>
      <c r="T70" s="90">
        <v>0.10023128259589068</v>
      </c>
      <c r="U70" s="90">
        <v>0.10156826393749645</v>
      </c>
      <c r="V70" s="90">
        <v>0.10069880082752257</v>
      </c>
      <c r="W70" s="90">
        <v>9.0999999999999998E-2</v>
      </c>
      <c r="X70" s="90">
        <v>9.6830870567781044E-2</v>
      </c>
      <c r="Y70" s="90">
        <v>0.09</v>
      </c>
      <c r="Z70" s="90">
        <v>9.5000000000000001E-2</v>
      </c>
      <c r="AA70" s="90">
        <v>9.2376332951405696E-2</v>
      </c>
      <c r="AB70" s="90">
        <v>9.5000000000000001E-2</v>
      </c>
      <c r="AC70" s="90">
        <v>9.3288422966419385E-2</v>
      </c>
      <c r="AD70" s="90">
        <v>9.2999999999999999E-2</v>
      </c>
      <c r="AE70" s="90">
        <v>9.5000000000000001E-2</v>
      </c>
      <c r="AF70" s="91">
        <v>9.8000000000000004E-2</v>
      </c>
      <c r="AG70" s="91">
        <v>8.7999999999999995E-2</v>
      </c>
      <c r="AH70" s="91">
        <v>9.3790239411436008E-2</v>
      </c>
      <c r="AI70" s="91">
        <v>9.0999999999999998E-2</v>
      </c>
      <c r="AJ70" s="91">
        <f t="shared" si="17"/>
        <v>9.0999999999999998E-2</v>
      </c>
      <c r="AK70" s="91">
        <v>8.4968195264073801E-2</v>
      </c>
      <c r="AL70" s="90">
        <v>9.0999999999999998E-2</v>
      </c>
      <c r="AM70" s="91">
        <v>9.4E-2</v>
      </c>
      <c r="AN70" s="91">
        <v>0.104</v>
      </c>
      <c r="AO70" s="91">
        <v>9.9000000000000005E-2</v>
      </c>
      <c r="AP70" s="91">
        <v>0.11</v>
      </c>
      <c r="AQ70" s="91">
        <v>0.10299999999999999</v>
      </c>
      <c r="AR70" s="91">
        <v>9.7290540471512338E-2</v>
      </c>
      <c r="AS70" s="91">
        <v>0.10100000000000001</v>
      </c>
      <c r="AT70" s="91">
        <v>0.10019883180495333</v>
      </c>
      <c r="AU70" s="91">
        <v>0.10339948951283798</v>
      </c>
      <c r="AV70" s="91">
        <v>0.10184063590537523</v>
      </c>
      <c r="AW70" s="91">
        <v>0.10430685854675609</v>
      </c>
      <c r="AX70" s="91">
        <v>0.102700958846729</v>
      </c>
      <c r="AY70" s="91">
        <v>9.5236755186036651E-2</v>
      </c>
      <c r="AZ70" s="91">
        <v>0.10064245248459658</v>
      </c>
      <c r="BA70" s="91">
        <v>0.10100675070107829</v>
      </c>
      <c r="BB70" s="91">
        <v>0.10582955075131086</v>
      </c>
      <c r="BC70" s="91">
        <v>0.10342919827260308</v>
      </c>
    </row>
    <row r="71" spans="2:55" s="14" customFormat="1" x14ac:dyDescent="0.25">
      <c r="B71" s="87" t="s">
        <v>73</v>
      </c>
      <c r="C71" s="88"/>
      <c r="D71" s="90">
        <v>0.3849636149992785</v>
      </c>
      <c r="E71" s="90">
        <v>0.40484555598431415</v>
      </c>
      <c r="F71" s="90">
        <v>0.39501361949619745</v>
      </c>
      <c r="G71" s="90">
        <v>0.39890040020907608</v>
      </c>
      <c r="H71" s="90">
        <v>0.39634747903675943</v>
      </c>
      <c r="I71" s="90">
        <v>0.37251732739338933</v>
      </c>
      <c r="J71" s="90">
        <v>0.38998608059111811</v>
      </c>
      <c r="K71" s="90">
        <v>0.38095302571641343</v>
      </c>
      <c r="L71" s="90">
        <v>0.39718818035793241</v>
      </c>
      <c r="M71" s="90">
        <v>0.3892157727060141</v>
      </c>
      <c r="N71" s="90">
        <v>0.39345048774853852</v>
      </c>
      <c r="O71" s="90">
        <v>0.39068955207800271</v>
      </c>
      <c r="P71" s="90">
        <v>0.37017101866357599</v>
      </c>
      <c r="Q71" s="90">
        <v>0.38506206810448085</v>
      </c>
      <c r="R71" s="90">
        <v>0.38200000000000001</v>
      </c>
      <c r="S71" s="90">
        <v>0.39374558410377819</v>
      </c>
      <c r="T71" s="90">
        <v>0.38794945304895256</v>
      </c>
      <c r="U71" s="90">
        <v>0.38661773330054294</v>
      </c>
      <c r="V71" s="90">
        <v>0.38748377470144629</v>
      </c>
      <c r="W71" s="90">
        <v>0.36099999999999999</v>
      </c>
      <c r="X71" s="90">
        <v>0.38165142452623657</v>
      </c>
      <c r="Y71" s="90">
        <v>0.373</v>
      </c>
      <c r="Z71" s="90">
        <v>0.371</v>
      </c>
      <c r="AA71" s="90">
        <v>0.37204946681943774</v>
      </c>
      <c r="AB71" s="90">
        <v>0.36899999999999999</v>
      </c>
      <c r="AC71" s="90">
        <v>0.37098935203139138</v>
      </c>
      <c r="AD71" s="90">
        <v>0.34200000000000003</v>
      </c>
      <c r="AE71" s="90">
        <v>0.36099999999999999</v>
      </c>
      <c r="AF71" s="91">
        <v>0.33700000000000002</v>
      </c>
      <c r="AG71" s="91">
        <v>0.35099999999999998</v>
      </c>
      <c r="AH71" s="91">
        <v>0.35217735492225893</v>
      </c>
      <c r="AI71" s="91">
        <v>0.35899999999999999</v>
      </c>
      <c r="AJ71" s="91">
        <f t="shared" si="17"/>
        <v>0.35899999999999999</v>
      </c>
      <c r="AK71" s="91">
        <v>0.34599999999999997</v>
      </c>
      <c r="AL71" s="90">
        <v>0.35399999999999998</v>
      </c>
      <c r="AM71" s="91">
        <v>0.34799999999999998</v>
      </c>
      <c r="AN71" s="91">
        <v>0.35799999999999998</v>
      </c>
      <c r="AO71" s="91">
        <v>0.35399999999999998</v>
      </c>
      <c r="AP71" s="91">
        <v>0.36799999999999999</v>
      </c>
      <c r="AQ71" s="91">
        <v>0.35899999999999999</v>
      </c>
      <c r="AR71" s="91">
        <v>0.33805415266591721</v>
      </c>
      <c r="AS71" s="91">
        <v>0.35299999999999998</v>
      </c>
      <c r="AT71" s="91">
        <v>0.34842219585222617</v>
      </c>
      <c r="AU71" s="91">
        <v>0.35305847478190638</v>
      </c>
      <c r="AV71" s="91">
        <v>0.35080041384745175</v>
      </c>
      <c r="AW71" s="91">
        <v>0.3580073634698564</v>
      </c>
      <c r="AX71" s="91">
        <v>0.35331450320552532</v>
      </c>
      <c r="AY71" s="91">
        <v>0.34024059955016728</v>
      </c>
      <c r="AZ71" s="91">
        <v>0.34970893252767965</v>
      </c>
      <c r="BA71" s="91">
        <v>0.35463445615468536</v>
      </c>
      <c r="BB71" s="91">
        <v>0.35927817564339964</v>
      </c>
      <c r="BC71" s="91">
        <v>0.35696695322715583</v>
      </c>
    </row>
    <row r="72" spans="2:55" x14ac:dyDescent="0.25">
      <c r="B72" s="28"/>
      <c r="C72" s="20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9"/>
      <c r="AG72" s="49"/>
      <c r="AH72" s="49"/>
      <c r="AI72" s="49"/>
      <c r="AJ72" s="49"/>
      <c r="AK72" s="49"/>
      <c r="AL72" s="48"/>
      <c r="AM72" s="49"/>
      <c r="AN72" s="49"/>
      <c r="AO72" s="49"/>
      <c r="AP72" s="49"/>
      <c r="AQ72" s="49"/>
      <c r="AR72" s="49"/>
      <c r="AS72" s="49"/>
      <c r="AT72" s="49"/>
      <c r="AU72" s="49"/>
      <c r="AV72" s="49"/>
      <c r="AW72" s="49"/>
      <c r="AX72" s="49"/>
      <c r="AY72" s="49"/>
      <c r="AZ72" s="49"/>
      <c r="BA72" s="49"/>
      <c r="BB72" s="49"/>
      <c r="BC72" s="49"/>
    </row>
    <row r="73" spans="2:55" x14ac:dyDescent="0.25">
      <c r="B73" s="27" t="s">
        <v>74</v>
      </c>
      <c r="C73" s="20"/>
      <c r="D73" s="49"/>
      <c r="E73" s="49"/>
      <c r="F73" s="49"/>
      <c r="G73" s="49"/>
      <c r="H73" s="49"/>
      <c r="I73" s="49"/>
      <c r="J73" s="49"/>
      <c r="K73" s="49"/>
      <c r="L73" s="49"/>
      <c r="M73" s="50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  <c r="AS73" s="49"/>
      <c r="AT73" s="49"/>
      <c r="AU73" s="49"/>
      <c r="AV73" s="49"/>
      <c r="AW73" s="49"/>
      <c r="AX73" s="49"/>
      <c r="AY73" s="49"/>
      <c r="AZ73" s="49"/>
      <c r="BA73" s="49"/>
      <c r="BB73" s="49"/>
      <c r="BC73" s="49"/>
    </row>
    <row r="74" spans="2:55" s="19" customFormat="1" x14ac:dyDescent="0.25">
      <c r="B74" s="84" t="s">
        <v>75</v>
      </c>
      <c r="C74" s="85"/>
      <c r="D74" s="150"/>
      <c r="E74" s="150"/>
      <c r="F74" s="150"/>
      <c r="G74" s="150"/>
      <c r="H74" s="150"/>
      <c r="I74" s="150"/>
      <c r="J74" s="151"/>
      <c r="K74" s="150"/>
      <c r="L74" s="150"/>
      <c r="M74" s="150"/>
      <c r="N74" s="150"/>
      <c r="O74" s="150"/>
      <c r="P74" s="150"/>
      <c r="Q74" s="151"/>
      <c r="R74" s="89">
        <v>6.3299999999999995E-2</v>
      </c>
      <c r="S74" s="89">
        <v>6.0100000000000001E-2</v>
      </c>
      <c r="T74" s="89">
        <v>6.1699999999999998E-2</v>
      </c>
      <c r="U74" s="89">
        <v>6.0600000000000001E-2</v>
      </c>
      <c r="V74" s="89">
        <v>6.13E-2</v>
      </c>
      <c r="W74" s="89">
        <v>7.7700000000000005E-2</v>
      </c>
      <c r="X74" s="151"/>
      <c r="Y74" s="89">
        <v>6.9000000000000006E-2</v>
      </c>
      <c r="Z74" s="89">
        <v>6.4000000000000001E-2</v>
      </c>
      <c r="AA74" s="89">
        <v>6.6600000000000006E-2</v>
      </c>
      <c r="AB74" s="89">
        <v>7.1999999999999995E-2</v>
      </c>
      <c r="AC74" s="89">
        <v>6.8500000000000005E-2</v>
      </c>
      <c r="AD74" s="89">
        <v>8.3000000000000004E-2</v>
      </c>
      <c r="AE74" s="89">
        <v>7.2999999999999995E-2</v>
      </c>
      <c r="AF74" s="89">
        <v>8.1000000000000003E-2</v>
      </c>
      <c r="AG74" s="89">
        <v>7.3599999999999999E-2</v>
      </c>
      <c r="AH74" s="89">
        <v>7.6999999999999999E-2</v>
      </c>
      <c r="AI74" s="89">
        <v>7.4999999999999997E-2</v>
      </c>
      <c r="AJ74" s="89">
        <v>7.5999999999999998E-2</v>
      </c>
      <c r="AK74" s="89">
        <v>8.2000000000000003E-2</v>
      </c>
      <c r="AL74" s="89">
        <v>7.8E-2</v>
      </c>
      <c r="AM74" s="89">
        <v>7.6999999999999999E-2</v>
      </c>
      <c r="AN74" s="89">
        <v>6.4000000000000001E-2</v>
      </c>
      <c r="AO74" s="89">
        <v>7.0000000000000007E-2</v>
      </c>
      <c r="AP74" s="89">
        <v>6.5000000000000002E-2</v>
      </c>
      <c r="AQ74" s="89">
        <v>6.8000000000000005E-2</v>
      </c>
      <c r="AR74" s="89">
        <v>7.5684783041430004E-2</v>
      </c>
      <c r="AS74" s="89">
        <v>7.0999999999999994E-2</v>
      </c>
      <c r="AT74" s="89">
        <v>7.3215230991099528E-2</v>
      </c>
      <c r="AU74" s="89">
        <v>6.8959076119137111E-2</v>
      </c>
      <c r="AV74" s="89">
        <v>7.1032000805752157E-2</v>
      </c>
      <c r="AW74" s="89">
        <v>6.9845819325899353E-2</v>
      </c>
      <c r="AX74" s="89">
        <v>7.0618210451790037E-2</v>
      </c>
      <c r="AY74" s="89">
        <v>7.8639522041702548E-2</v>
      </c>
      <c r="AZ74" s="89">
        <v>7.2999999999999995E-2</v>
      </c>
      <c r="BA74" s="89">
        <v>7.1999999999999995E-2</v>
      </c>
      <c r="BB74" s="89">
        <v>6.3316227292789545E-2</v>
      </c>
      <c r="BC74" s="89">
        <v>6.7583762938357717E-2</v>
      </c>
    </row>
    <row r="75" spans="2:55" s="19" customFormat="1" x14ac:dyDescent="0.25">
      <c r="B75" s="87" t="s">
        <v>76</v>
      </c>
      <c r="C75" s="88"/>
      <c r="D75" s="152"/>
      <c r="E75" s="152"/>
      <c r="F75" s="152"/>
      <c r="G75" s="152"/>
      <c r="H75" s="152"/>
      <c r="I75" s="152"/>
      <c r="J75" s="153"/>
      <c r="K75" s="152"/>
      <c r="L75" s="152"/>
      <c r="M75" s="152"/>
      <c r="N75" s="152"/>
      <c r="O75" s="152"/>
      <c r="P75" s="152"/>
      <c r="Q75" s="153"/>
      <c r="R75" s="91">
        <v>0.16059999999999999</v>
      </c>
      <c r="S75" s="91">
        <v>0.16470000000000001</v>
      </c>
      <c r="T75" s="91">
        <v>0.16259999999999999</v>
      </c>
      <c r="U75" s="91">
        <v>0.16020000000000001</v>
      </c>
      <c r="V75" s="91">
        <v>0.1618</v>
      </c>
      <c r="W75" s="91">
        <v>0.182</v>
      </c>
      <c r="X75" s="153"/>
      <c r="Y75" s="91">
        <v>0.17</v>
      </c>
      <c r="Z75" s="91">
        <v>0.155</v>
      </c>
      <c r="AA75" s="91">
        <v>0.16259999999999999</v>
      </c>
      <c r="AB75" s="91">
        <v>0.17</v>
      </c>
      <c r="AC75" s="91">
        <v>0.1653</v>
      </c>
      <c r="AD75" s="91">
        <v>0.187</v>
      </c>
      <c r="AE75" s="91">
        <v>0.17199999999999999</v>
      </c>
      <c r="AF75" s="91">
        <v>0.19800000000000001</v>
      </c>
      <c r="AG75" s="91">
        <v>0.19359999999999999</v>
      </c>
      <c r="AH75" s="91">
        <v>0.19600000000000001</v>
      </c>
      <c r="AI75" s="91">
        <v>0.191</v>
      </c>
      <c r="AJ75" s="91">
        <v>0.19400000000000001</v>
      </c>
      <c r="AK75" s="91">
        <v>0.20499999999999999</v>
      </c>
      <c r="AL75" s="91">
        <v>0.19700000000000001</v>
      </c>
      <c r="AM75" s="91">
        <v>0.20100000000000001</v>
      </c>
      <c r="AN75" s="91">
        <v>0.17899999999999999</v>
      </c>
      <c r="AO75" s="91">
        <v>0.189</v>
      </c>
      <c r="AP75" s="91">
        <v>0.189</v>
      </c>
      <c r="AQ75" s="91">
        <v>0.189</v>
      </c>
      <c r="AR75" s="91">
        <v>0.17871498356191054</v>
      </c>
      <c r="AS75" s="91">
        <v>0.185</v>
      </c>
      <c r="AT75" s="91">
        <v>0.17392355374117968</v>
      </c>
      <c r="AU75" s="91">
        <v>0.17732908682473927</v>
      </c>
      <c r="AV75" s="91">
        <v>0.17559539207605118</v>
      </c>
      <c r="AW75" s="91">
        <v>0.17377551850933162</v>
      </c>
      <c r="AX75" s="91">
        <v>0.1749651604084172</v>
      </c>
      <c r="AY75" s="91">
        <v>0.17799999999999999</v>
      </c>
      <c r="AZ75" s="91">
        <v>0.17599999999999999</v>
      </c>
      <c r="BA75" s="91">
        <v>0.17199999999999999</v>
      </c>
      <c r="BB75" s="91">
        <v>0.16085524955076949</v>
      </c>
      <c r="BC75" s="91">
        <v>0.16671081197620183</v>
      </c>
    </row>
    <row r="76" spans="2:55" s="19" customFormat="1" x14ac:dyDescent="0.25">
      <c r="B76" s="30"/>
      <c r="C76" s="22"/>
      <c r="D76" s="50"/>
      <c r="E76" s="50"/>
      <c r="F76" s="50"/>
      <c r="G76" s="50"/>
      <c r="H76" s="50"/>
      <c r="I76" s="50"/>
      <c r="J76" s="49"/>
      <c r="K76" s="50"/>
      <c r="L76" s="50"/>
      <c r="M76" s="50"/>
      <c r="N76" s="50"/>
      <c r="O76" s="50"/>
      <c r="P76" s="50"/>
      <c r="Q76" s="49"/>
      <c r="R76" s="50"/>
      <c r="S76" s="50"/>
      <c r="T76" s="50"/>
      <c r="U76" s="50"/>
      <c r="V76" s="50"/>
      <c r="W76" s="50"/>
      <c r="X76" s="49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50"/>
      <c r="AY76" s="50"/>
      <c r="AZ76" s="50"/>
      <c r="BA76" s="50"/>
      <c r="BB76" s="50"/>
      <c r="BC76" s="50"/>
    </row>
    <row r="77" spans="2:55" x14ac:dyDescent="0.25">
      <c r="B77" s="61" t="s">
        <v>77</v>
      </c>
      <c r="C77" s="53"/>
      <c r="D77" s="54">
        <v>5695</v>
      </c>
      <c r="E77" s="54">
        <v>6096</v>
      </c>
      <c r="F77" s="54">
        <v>6096</v>
      </c>
      <c r="G77" s="54">
        <v>6157</v>
      </c>
      <c r="H77" s="54">
        <v>6157</v>
      </c>
      <c r="I77" s="54">
        <v>6214</v>
      </c>
      <c r="J77" s="54">
        <v>6214</v>
      </c>
      <c r="K77" s="54">
        <v>5908</v>
      </c>
      <c r="L77" s="54">
        <v>6139</v>
      </c>
      <c r="M77" s="54">
        <v>6139</v>
      </c>
      <c r="N77" s="54">
        <v>6234</v>
      </c>
      <c r="O77" s="54">
        <v>6234</v>
      </c>
      <c r="P77" s="54">
        <v>6338</v>
      </c>
      <c r="Q77" s="54">
        <v>6338</v>
      </c>
      <c r="R77" s="54">
        <v>6237</v>
      </c>
      <c r="S77" s="54">
        <v>6353</v>
      </c>
      <c r="T77" s="54">
        <v>6353</v>
      </c>
      <c r="U77" s="54">
        <v>6867</v>
      </c>
      <c r="V77" s="54">
        <v>6867</v>
      </c>
      <c r="W77" s="54">
        <v>6913</v>
      </c>
      <c r="X77" s="54">
        <v>6913</v>
      </c>
      <c r="Y77" s="54">
        <v>6895</v>
      </c>
      <c r="Z77" s="54">
        <v>6271</v>
      </c>
      <c r="AA77" s="54">
        <v>6271</v>
      </c>
      <c r="AB77" s="54">
        <v>6447</v>
      </c>
      <c r="AC77" s="54">
        <v>6447</v>
      </c>
      <c r="AD77" s="54">
        <v>7493</v>
      </c>
      <c r="AE77" s="54">
        <v>7493</v>
      </c>
      <c r="AF77" s="55">
        <v>7622</v>
      </c>
      <c r="AG77" s="55">
        <v>7771</v>
      </c>
      <c r="AH77" s="55">
        <v>7771</v>
      </c>
      <c r="AI77" s="55">
        <v>7805</v>
      </c>
      <c r="AJ77" s="55">
        <v>7805</v>
      </c>
      <c r="AK77" s="55">
        <v>8646</v>
      </c>
      <c r="AL77" s="54">
        <v>8646</v>
      </c>
      <c r="AM77" s="55">
        <v>8550</v>
      </c>
      <c r="AN77" s="55">
        <v>9026</v>
      </c>
      <c r="AO77" s="55">
        <v>9026</v>
      </c>
      <c r="AP77" s="55">
        <v>9414</v>
      </c>
      <c r="AQ77" s="55">
        <v>9414</v>
      </c>
      <c r="AR77" s="55">
        <v>9300</v>
      </c>
      <c r="AS77" s="55">
        <v>9300</v>
      </c>
      <c r="AT77" s="55">
        <v>9121</v>
      </c>
      <c r="AU77" s="55">
        <v>9522</v>
      </c>
      <c r="AV77" s="55">
        <v>9522</v>
      </c>
      <c r="AW77" s="55">
        <v>9666</v>
      </c>
      <c r="AX77" s="55">
        <f>AW77</f>
        <v>9666</v>
      </c>
      <c r="AY77" s="55">
        <v>10284</v>
      </c>
      <c r="AZ77" s="55">
        <v>10284</v>
      </c>
      <c r="BA77" s="55">
        <v>9944</v>
      </c>
      <c r="BB77" s="55">
        <v>9921</v>
      </c>
      <c r="BC77" s="55">
        <v>9921</v>
      </c>
    </row>
    <row r="78" spans="2:55" x14ac:dyDescent="0.25">
      <c r="B78" s="27"/>
      <c r="C78" s="20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7"/>
      <c r="AG78" s="37"/>
      <c r="AH78" s="37"/>
      <c r="AI78" s="37"/>
      <c r="AJ78" s="37"/>
      <c r="AK78" s="37"/>
      <c r="AL78" s="36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</row>
    <row r="79" spans="2:55" x14ac:dyDescent="0.25">
      <c r="B79" s="27" t="s">
        <v>78</v>
      </c>
      <c r="C79" s="20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7"/>
      <c r="AG79" s="37"/>
      <c r="AH79" s="37"/>
      <c r="AI79" s="37"/>
      <c r="AJ79" s="37"/>
      <c r="AK79" s="37"/>
      <c r="AL79" s="36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</row>
    <row r="80" spans="2:55" s="9" customFormat="1" x14ac:dyDescent="0.25">
      <c r="B80" s="98" t="s">
        <v>79</v>
      </c>
      <c r="C80" s="99"/>
      <c r="D80" s="80">
        <v>22</v>
      </c>
      <c r="E80" s="80">
        <v>26</v>
      </c>
      <c r="F80" s="80">
        <v>25.931779509838897</v>
      </c>
      <c r="G80" s="80">
        <v>25</v>
      </c>
      <c r="H80" s="80">
        <v>23.605658403826428</v>
      </c>
      <c r="I80" s="80">
        <v>27</v>
      </c>
      <c r="J80" s="80">
        <v>29.187869276025939</v>
      </c>
      <c r="K80" s="80">
        <v>26</v>
      </c>
      <c r="L80" s="80">
        <v>26</v>
      </c>
      <c r="M80" s="80">
        <v>26.502193411930591</v>
      </c>
      <c r="N80" s="80">
        <v>26</v>
      </c>
      <c r="O80" s="80">
        <v>28.324731899020847</v>
      </c>
      <c r="P80" s="80">
        <v>26</v>
      </c>
      <c r="Q80" s="80">
        <v>27.770370838736607</v>
      </c>
      <c r="R80" s="80">
        <v>26.456776091462192</v>
      </c>
      <c r="S80" s="80">
        <v>31</v>
      </c>
      <c r="T80" s="80">
        <v>30.826110152435547</v>
      </c>
      <c r="U80" s="80">
        <v>32</v>
      </c>
      <c r="V80" s="80">
        <v>31.763441932443484</v>
      </c>
      <c r="W80" s="80">
        <v>32</v>
      </c>
      <c r="X80" s="80">
        <v>34.648883864397199</v>
      </c>
      <c r="Y80" s="80">
        <v>32</v>
      </c>
      <c r="Z80" s="80">
        <v>34.098308937738778</v>
      </c>
      <c r="AA80" s="80">
        <v>32.446040685473967</v>
      </c>
      <c r="AB80" s="80">
        <v>31.336236308860773</v>
      </c>
      <c r="AC80" s="80">
        <v>32.667204317199442</v>
      </c>
      <c r="AD80" s="80">
        <v>30</v>
      </c>
      <c r="AE80" s="80">
        <v>34.438122504291741</v>
      </c>
      <c r="AF80" s="55">
        <v>33</v>
      </c>
      <c r="AG80" s="55">
        <v>31</v>
      </c>
      <c r="AH80" s="55">
        <f>(BP!U12/'Indicadores Operacionais'!AH10)*180</f>
        <v>31.277507515714674</v>
      </c>
      <c r="AI80" s="55">
        <v>31</v>
      </c>
      <c r="AJ80" s="55" t="e">
        <f>(BP!#REF!/'Indicadores Operacionais'!AJ10)*270</f>
        <v>#REF!</v>
      </c>
      <c r="AK80" s="55">
        <v>30</v>
      </c>
      <c r="AL80" s="80">
        <v>31.010733500310288</v>
      </c>
      <c r="AM80" s="55">
        <v>32</v>
      </c>
      <c r="AN80" s="55">
        <v>31</v>
      </c>
      <c r="AO80" s="55">
        <v>31</v>
      </c>
      <c r="AP80" s="55">
        <v>30</v>
      </c>
      <c r="AQ80" s="55">
        <v>31</v>
      </c>
      <c r="AR80" s="55">
        <v>31</v>
      </c>
      <c r="AS80" s="55">
        <v>31</v>
      </c>
      <c r="AT80" s="55">
        <v>32</v>
      </c>
      <c r="AU80" s="55">
        <v>29</v>
      </c>
      <c r="AV80" s="55">
        <f>AU80</f>
        <v>29</v>
      </c>
      <c r="AW80" s="55">
        <v>30</v>
      </c>
      <c r="AX80" s="55">
        <v>30</v>
      </c>
      <c r="AY80" s="55">
        <v>30.730601738317883</v>
      </c>
      <c r="AZ80" s="55">
        <v>31</v>
      </c>
      <c r="BA80" s="55">
        <v>33</v>
      </c>
      <c r="BB80" s="55">
        <v>28.318996929912718</v>
      </c>
      <c r="BC80" s="55">
        <v>28.318996929912718</v>
      </c>
    </row>
    <row r="81" spans="2:55" s="9" customFormat="1" x14ac:dyDescent="0.25">
      <c r="B81" s="100" t="s">
        <v>80</v>
      </c>
      <c r="C81" s="101"/>
      <c r="D81" s="60">
        <v>74</v>
      </c>
      <c r="E81" s="60">
        <v>78</v>
      </c>
      <c r="F81" s="60">
        <v>76.348612128935372</v>
      </c>
      <c r="G81" s="60">
        <v>76</v>
      </c>
      <c r="H81" s="60">
        <v>76.226520081620606</v>
      </c>
      <c r="I81" s="60">
        <v>79</v>
      </c>
      <c r="J81" s="60">
        <v>83.234040149146921</v>
      </c>
      <c r="K81" s="60">
        <v>80</v>
      </c>
      <c r="L81" s="60">
        <v>81</v>
      </c>
      <c r="M81" s="60">
        <v>83.595840571692349</v>
      </c>
      <c r="N81" s="60">
        <v>79</v>
      </c>
      <c r="O81" s="60">
        <v>84.110574920122943</v>
      </c>
      <c r="P81" s="60">
        <v>76</v>
      </c>
      <c r="Q81" s="60">
        <v>85.192943693583459</v>
      </c>
      <c r="R81" s="60">
        <v>80</v>
      </c>
      <c r="S81" s="60">
        <v>81</v>
      </c>
      <c r="T81" s="60">
        <v>78.683221457203643</v>
      </c>
      <c r="U81" s="60">
        <v>81</v>
      </c>
      <c r="V81" s="60">
        <v>79.572321442061622</v>
      </c>
      <c r="W81" s="60">
        <v>74</v>
      </c>
      <c r="X81" s="60">
        <v>77.885306511700009</v>
      </c>
      <c r="Y81" s="60">
        <v>98.914231837628506</v>
      </c>
      <c r="Z81" s="60">
        <v>100.56420986840763</v>
      </c>
      <c r="AA81" s="60">
        <v>90.417563044178252</v>
      </c>
      <c r="AB81" s="60">
        <v>103.95432034168482</v>
      </c>
      <c r="AC81" s="60">
        <v>102.28595520451134</v>
      </c>
      <c r="AD81" s="60">
        <v>101</v>
      </c>
      <c r="AE81" s="60">
        <v>91.398070075648434</v>
      </c>
      <c r="AF81" s="59">
        <v>128</v>
      </c>
      <c r="AG81" s="59">
        <v>104</v>
      </c>
      <c r="AH81" s="59">
        <v>116</v>
      </c>
      <c r="AI81" s="59">
        <v>100</v>
      </c>
      <c r="AJ81" s="59">
        <f>(AVERAGE(BP!T13:V13)/-(DRE!AJ12))*270</f>
        <v>119.0120585582999</v>
      </c>
      <c r="AK81" s="59">
        <v>103</v>
      </c>
      <c r="AL81" s="60">
        <v>110.76160331890497</v>
      </c>
      <c r="AM81" s="59">
        <v>112</v>
      </c>
      <c r="AN81" s="59">
        <v>100</v>
      </c>
      <c r="AO81" s="59">
        <v>106</v>
      </c>
      <c r="AP81" s="59">
        <v>93</v>
      </c>
      <c r="AQ81" s="59">
        <v>101</v>
      </c>
      <c r="AR81" s="59">
        <v>97</v>
      </c>
      <c r="AS81" s="59">
        <v>97</v>
      </c>
      <c r="AT81" s="59">
        <v>100</v>
      </c>
      <c r="AU81" s="59">
        <v>100</v>
      </c>
      <c r="AV81" s="59">
        <f t="shared" ref="AV81:AV83" si="18">AU81</f>
        <v>100</v>
      </c>
      <c r="AW81" s="59">
        <v>96</v>
      </c>
      <c r="AX81" s="59">
        <v>96</v>
      </c>
      <c r="AY81" s="59">
        <v>94.228428905763707</v>
      </c>
      <c r="AZ81" s="59">
        <v>94</v>
      </c>
      <c r="BA81" s="59">
        <v>107</v>
      </c>
      <c r="BB81" s="59">
        <v>110.1908913629934</v>
      </c>
      <c r="BC81" s="59">
        <v>110.1908913629934</v>
      </c>
    </row>
    <row r="82" spans="2:55" s="9" customFormat="1" x14ac:dyDescent="0.25">
      <c r="B82" s="100" t="s">
        <v>81</v>
      </c>
      <c r="C82" s="101"/>
      <c r="D82" s="60">
        <v>42</v>
      </c>
      <c r="E82" s="60">
        <v>44</v>
      </c>
      <c r="F82" s="60">
        <v>42.970610850989324</v>
      </c>
      <c r="G82" s="60">
        <v>44</v>
      </c>
      <c r="H82" s="60">
        <v>43.563351741846802</v>
      </c>
      <c r="I82" s="60">
        <v>54</v>
      </c>
      <c r="J82" s="60">
        <v>59.328612858272763</v>
      </c>
      <c r="K82" s="60">
        <v>43</v>
      </c>
      <c r="L82" s="60">
        <v>45</v>
      </c>
      <c r="M82" s="60">
        <v>47.347923985778166</v>
      </c>
      <c r="N82" s="60">
        <v>44</v>
      </c>
      <c r="O82" s="60">
        <v>47.986693257309639</v>
      </c>
      <c r="P82" s="60">
        <v>50</v>
      </c>
      <c r="Q82" s="60">
        <v>58.684808524622262</v>
      </c>
      <c r="R82" s="60">
        <v>46</v>
      </c>
      <c r="S82" s="60">
        <v>45</v>
      </c>
      <c r="T82" s="60">
        <v>48.590183740915023</v>
      </c>
      <c r="U82" s="60">
        <v>47.23689083098801</v>
      </c>
      <c r="V82" s="60">
        <v>49.558701747393158</v>
      </c>
      <c r="W82" s="60">
        <v>59</v>
      </c>
      <c r="X82" s="60">
        <v>56.967157279564795</v>
      </c>
      <c r="Y82" s="60">
        <v>58.747176544536593</v>
      </c>
      <c r="Z82" s="60">
        <v>38.280943225745091</v>
      </c>
      <c r="AA82" s="60">
        <v>36.16787247494333</v>
      </c>
      <c r="AB82" s="60">
        <v>54.785473527944411</v>
      </c>
      <c r="AC82" s="60">
        <v>56.757282015761973</v>
      </c>
      <c r="AD82" s="60">
        <v>59</v>
      </c>
      <c r="AE82" s="60">
        <v>67.071100497891422</v>
      </c>
      <c r="AF82" s="59">
        <v>68</v>
      </c>
      <c r="AG82" s="59">
        <v>41</v>
      </c>
      <c r="AH82" s="59">
        <f>(-BP!U35/(DRE!AF12+DRE!AG12))*180</f>
        <v>44.472632931446832</v>
      </c>
      <c r="AI82" s="59">
        <v>49</v>
      </c>
      <c r="AJ82" s="59" t="e">
        <f>(-BP!#REF!/DRE!AJ12)*270</f>
        <v>#REF!</v>
      </c>
      <c r="AK82" s="59">
        <v>66</v>
      </c>
      <c r="AL82" s="60">
        <v>55.718056211557169</v>
      </c>
      <c r="AM82" s="59">
        <v>67</v>
      </c>
      <c r="AN82" s="59">
        <v>44</v>
      </c>
      <c r="AO82" s="59">
        <v>56</v>
      </c>
      <c r="AP82" s="59">
        <v>45</v>
      </c>
      <c r="AQ82" s="59">
        <v>52</v>
      </c>
      <c r="AR82" s="59">
        <v>62</v>
      </c>
      <c r="AS82" s="59">
        <v>62</v>
      </c>
      <c r="AT82" s="59">
        <v>53</v>
      </c>
      <c r="AU82" s="59">
        <v>53</v>
      </c>
      <c r="AV82" s="59">
        <f t="shared" si="18"/>
        <v>53</v>
      </c>
      <c r="AW82" s="59">
        <v>54</v>
      </c>
      <c r="AX82" s="59">
        <v>54</v>
      </c>
      <c r="AY82" s="59">
        <v>65.64353689110871</v>
      </c>
      <c r="AZ82" s="59">
        <v>66</v>
      </c>
      <c r="BA82" s="59">
        <v>70</v>
      </c>
      <c r="BB82" s="59">
        <v>59.740628136281742</v>
      </c>
      <c r="BC82" s="59">
        <v>59.740628136281742</v>
      </c>
    </row>
    <row r="83" spans="2:55" s="9" customFormat="1" x14ac:dyDescent="0.25">
      <c r="B83" s="100" t="s">
        <v>78</v>
      </c>
      <c r="C83" s="101"/>
      <c r="D83" s="60">
        <v>54</v>
      </c>
      <c r="E83" s="60">
        <v>60</v>
      </c>
      <c r="F83" s="60">
        <v>59.309780787784938</v>
      </c>
      <c r="G83" s="60">
        <v>57</v>
      </c>
      <c r="H83" s="60">
        <v>56.268826743600229</v>
      </c>
      <c r="I83" s="60">
        <v>52</v>
      </c>
      <c r="J83" s="60">
        <v>53.093296566900094</v>
      </c>
      <c r="K83" s="60">
        <v>63</v>
      </c>
      <c r="L83" s="60">
        <v>62</v>
      </c>
      <c r="M83" s="60">
        <v>62.750109997844774</v>
      </c>
      <c r="N83" s="60">
        <v>61</v>
      </c>
      <c r="O83" s="60">
        <v>64.448613561834151</v>
      </c>
      <c r="P83" s="60">
        <v>52</v>
      </c>
      <c r="Q83" s="60">
        <v>54.278506007697807</v>
      </c>
      <c r="R83" s="60">
        <v>60.456776091462189</v>
      </c>
      <c r="S83" s="60">
        <v>67</v>
      </c>
      <c r="T83" s="60">
        <v>60.919147868724167</v>
      </c>
      <c r="U83" s="60">
        <v>65.763109169011983</v>
      </c>
      <c r="V83" s="60">
        <v>61.777061627111948</v>
      </c>
      <c r="W83" s="60">
        <v>47</v>
      </c>
      <c r="X83" s="60">
        <v>55.567033096532406</v>
      </c>
      <c r="Y83" s="60">
        <v>72.16705529309192</v>
      </c>
      <c r="Z83" s="60">
        <v>96.381575580401318</v>
      </c>
      <c r="AA83" s="60">
        <v>86.695731254708903</v>
      </c>
      <c r="AB83" s="60">
        <v>80.505083122601178</v>
      </c>
      <c r="AC83" s="60">
        <v>78.1958775059488</v>
      </c>
      <c r="AD83" s="60">
        <v>72</v>
      </c>
      <c r="AE83" s="60">
        <v>58.765092082048753</v>
      </c>
      <c r="AF83" s="59">
        <f>AF81+AF80-AF82</f>
        <v>93</v>
      </c>
      <c r="AG83" s="59">
        <f>AG81+AG80-AG82</f>
        <v>94</v>
      </c>
      <c r="AH83" s="59">
        <f>AH81+AH80-AH82</f>
        <v>102.80487458426782</v>
      </c>
      <c r="AI83" s="59">
        <v>82</v>
      </c>
      <c r="AJ83" s="59">
        <v>92</v>
      </c>
      <c r="AK83" s="59">
        <v>67</v>
      </c>
      <c r="AL83" s="60">
        <v>86.0542806076581</v>
      </c>
      <c r="AM83" s="59">
        <v>76</v>
      </c>
      <c r="AN83" s="59">
        <v>87</v>
      </c>
      <c r="AO83" s="59">
        <v>82</v>
      </c>
      <c r="AP83" s="59">
        <v>78</v>
      </c>
      <c r="AQ83" s="59">
        <v>80</v>
      </c>
      <c r="AR83" s="59">
        <v>66</v>
      </c>
      <c r="AS83" s="59">
        <v>66</v>
      </c>
      <c r="AT83" s="59">
        <v>78</v>
      </c>
      <c r="AU83" s="59">
        <v>76</v>
      </c>
      <c r="AV83" s="59">
        <f t="shared" si="18"/>
        <v>76</v>
      </c>
      <c r="AW83" s="59">
        <v>72</v>
      </c>
      <c r="AX83" s="59">
        <v>72</v>
      </c>
      <c r="AY83" s="59">
        <v>59</v>
      </c>
      <c r="AZ83" s="59">
        <v>59</v>
      </c>
      <c r="BA83" s="59">
        <v>70</v>
      </c>
      <c r="BB83" s="59">
        <v>78.76926015662437</v>
      </c>
      <c r="BC83" s="59">
        <v>78.76926015662437</v>
      </c>
    </row>
    <row r="84" spans="2:55" x14ac:dyDescent="0.25">
      <c r="B84" s="27"/>
      <c r="C84" s="20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7"/>
      <c r="AG84" s="37"/>
      <c r="AH84" s="37"/>
      <c r="AI84" s="37"/>
      <c r="AJ84" s="37"/>
      <c r="AK84" s="37"/>
      <c r="AL84" s="36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</row>
    <row r="85" spans="2:55" x14ac:dyDescent="0.25">
      <c r="B85" s="98" t="s">
        <v>198</v>
      </c>
      <c r="C85" s="99"/>
      <c r="D85" s="80"/>
      <c r="E85" s="80"/>
      <c r="F85" s="80"/>
      <c r="G85" s="80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55"/>
      <c r="AG85" s="55"/>
      <c r="AH85" s="55"/>
      <c r="AI85" s="55"/>
      <c r="AJ85" s="55"/>
      <c r="AK85" s="55"/>
      <c r="AL85" s="80"/>
      <c r="AM85" s="162">
        <v>0.27</v>
      </c>
      <c r="AN85" s="162">
        <v>0.75</v>
      </c>
      <c r="AO85" s="162">
        <v>0.75</v>
      </c>
      <c r="AP85" s="162">
        <v>0.55000000000000004</v>
      </c>
      <c r="AQ85" s="162">
        <v>0.55000000000000004</v>
      </c>
      <c r="AR85" s="162">
        <v>0.4</v>
      </c>
      <c r="AS85" s="162">
        <f>AR85</f>
        <v>0.4</v>
      </c>
      <c r="AT85" s="162">
        <v>0.8</v>
      </c>
      <c r="AU85" s="162">
        <v>0.7</v>
      </c>
      <c r="AV85" s="162">
        <v>0.7</v>
      </c>
      <c r="AW85" s="162">
        <v>0.8</v>
      </c>
      <c r="AX85" s="162">
        <v>0.8</v>
      </c>
      <c r="AY85" s="162">
        <v>0.6</v>
      </c>
      <c r="AZ85" s="162">
        <f>AY85</f>
        <v>0.6</v>
      </c>
      <c r="BA85" s="162" t="s">
        <v>197</v>
      </c>
      <c r="BB85" s="162">
        <v>0.89</v>
      </c>
      <c r="BC85" s="162">
        <v>0.89</v>
      </c>
    </row>
    <row r="86" spans="2:55" x14ac:dyDescent="0.25">
      <c r="B86" s="27"/>
      <c r="C86" s="20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7"/>
      <c r="AG86" s="37"/>
      <c r="AH86" s="37"/>
      <c r="AI86" s="37"/>
      <c r="AJ86" s="37"/>
      <c r="AK86" s="37"/>
      <c r="AL86" s="36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</row>
    <row r="87" spans="2:55" x14ac:dyDescent="0.25">
      <c r="B87" s="27" t="s">
        <v>14</v>
      </c>
      <c r="C87" s="20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7"/>
      <c r="AG87" s="37"/>
      <c r="AH87" s="37"/>
      <c r="AI87" s="37"/>
      <c r="AJ87" s="37"/>
      <c r="AK87" s="37"/>
      <c r="AL87" s="36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</row>
    <row r="88" spans="2:55" x14ac:dyDescent="0.25">
      <c r="B88" s="52" t="s">
        <v>82</v>
      </c>
      <c r="C88" s="53"/>
      <c r="D88" s="75">
        <v>3226988.69</v>
      </c>
      <c r="E88" s="75">
        <v>3754466.0600000005</v>
      </c>
      <c r="F88" s="75">
        <v>6981454.75</v>
      </c>
      <c r="G88" s="75">
        <v>5027679.2699999996</v>
      </c>
      <c r="H88" s="75">
        <v>12009134.02</v>
      </c>
      <c r="I88" s="75">
        <v>5058724.129999999</v>
      </c>
      <c r="J88" s="75">
        <v>17067858.149999999</v>
      </c>
      <c r="K88" s="75">
        <v>4624348.8</v>
      </c>
      <c r="L88" s="75">
        <v>4386750.32</v>
      </c>
      <c r="M88" s="75">
        <v>9011099.120000001</v>
      </c>
      <c r="N88" s="75">
        <v>3372959.1399999997</v>
      </c>
      <c r="O88" s="75">
        <v>12384058.260000002</v>
      </c>
      <c r="P88" s="75">
        <v>3975778.68</v>
      </c>
      <c r="Q88" s="75">
        <v>16359836.940000001</v>
      </c>
      <c r="R88" s="75">
        <v>2717396.0599999996</v>
      </c>
      <c r="S88" s="75">
        <v>4255126.3</v>
      </c>
      <c r="T88" s="75">
        <v>6972522.3599999994</v>
      </c>
      <c r="U88" s="75">
        <v>5649137.5600000005</v>
      </c>
      <c r="V88" s="75">
        <v>12621659.92</v>
      </c>
      <c r="W88" s="75">
        <v>6935033.9400000004</v>
      </c>
      <c r="X88" s="75">
        <v>19556693.859999999</v>
      </c>
      <c r="Y88" s="75">
        <v>4882677.7200000007</v>
      </c>
      <c r="Z88" s="75">
        <v>3841226.94</v>
      </c>
      <c r="AA88" s="75">
        <v>8723904.6600000001</v>
      </c>
      <c r="AB88" s="75">
        <v>9320086.0899999999</v>
      </c>
      <c r="AC88" s="75">
        <v>18043990.75</v>
      </c>
      <c r="AD88" s="75">
        <v>13894729.210000001</v>
      </c>
      <c r="AE88" s="75">
        <v>31938719.960000001</v>
      </c>
      <c r="AF88" s="92">
        <v>10392331.010000002</v>
      </c>
      <c r="AG88" s="92">
        <v>18099378.419999998</v>
      </c>
      <c r="AH88" s="92">
        <f>SUM(AF88:AG88)</f>
        <v>28491709.43</v>
      </c>
      <c r="AI88" s="92">
        <v>19359953.489999998</v>
      </c>
      <c r="AJ88" s="92">
        <f>SUM(AH88:AI88)</f>
        <v>47851662.920000002</v>
      </c>
      <c r="AK88" s="92">
        <v>28552508.280000001</v>
      </c>
      <c r="AL88" s="75">
        <v>76404171.200000003</v>
      </c>
      <c r="AM88" s="92">
        <v>16979501</v>
      </c>
      <c r="AN88" s="92">
        <v>20686949</v>
      </c>
      <c r="AO88" s="92">
        <f>SUM(AM88:AN88)</f>
        <v>37666450</v>
      </c>
      <c r="AP88" s="92">
        <v>25106354</v>
      </c>
      <c r="AQ88" s="92">
        <f>SUM(AO88:AP88)</f>
        <v>62772804</v>
      </c>
      <c r="AR88" s="92">
        <v>15226582</v>
      </c>
      <c r="AS88" s="92">
        <v>77999386</v>
      </c>
      <c r="AT88" s="92">
        <v>16219049</v>
      </c>
      <c r="AU88" s="92">
        <v>18156525</v>
      </c>
      <c r="AV88" s="92">
        <f>AT88+AU88</f>
        <v>34375574</v>
      </c>
      <c r="AW88" s="92">
        <v>18871916</v>
      </c>
      <c r="AX88" s="92">
        <f>AV88+AW88</f>
        <v>53247490</v>
      </c>
      <c r="AY88" s="92">
        <v>26804866.77</v>
      </c>
      <c r="AZ88" s="92">
        <f>AX88+AY88</f>
        <v>80052356.769999996</v>
      </c>
      <c r="BA88" s="92">
        <v>12617163.92</v>
      </c>
      <c r="BB88" s="92">
        <v>12683803</v>
      </c>
      <c r="BC88" s="92">
        <v>25300966.920000002</v>
      </c>
    </row>
    <row r="89" spans="2:55" x14ac:dyDescent="0.25">
      <c r="B89" s="56" t="s">
        <v>83</v>
      </c>
      <c r="C89" s="57"/>
      <c r="D89" s="93">
        <v>2245986.83</v>
      </c>
      <c r="E89" s="93">
        <v>3078896.13</v>
      </c>
      <c r="F89" s="93">
        <v>5324882.96</v>
      </c>
      <c r="G89" s="93">
        <v>2331656.0999999996</v>
      </c>
      <c r="H89" s="93">
        <v>7656539.0599999996</v>
      </c>
      <c r="I89" s="93">
        <v>1942611.7399999993</v>
      </c>
      <c r="J89" s="93">
        <v>9599150.7999999989</v>
      </c>
      <c r="K89" s="93">
        <v>1042639.4099999999</v>
      </c>
      <c r="L89" s="93">
        <v>2041221.52</v>
      </c>
      <c r="M89" s="93">
        <v>3083860.9299999997</v>
      </c>
      <c r="N89" s="93">
        <v>2232724.94</v>
      </c>
      <c r="O89" s="93">
        <v>5316585.8699999992</v>
      </c>
      <c r="P89" s="93">
        <v>3061416.6</v>
      </c>
      <c r="Q89" s="93">
        <v>8378002.4699999988</v>
      </c>
      <c r="R89" s="93">
        <v>1293057.8600000001</v>
      </c>
      <c r="S89" s="93">
        <v>1399807.01</v>
      </c>
      <c r="T89" s="93">
        <v>2692864.87</v>
      </c>
      <c r="U89" s="93">
        <v>2697310.42</v>
      </c>
      <c r="V89" s="93">
        <v>5390175.29</v>
      </c>
      <c r="W89" s="93">
        <v>2930414.57</v>
      </c>
      <c r="X89" s="93">
        <v>8320589.8599999994</v>
      </c>
      <c r="Y89" s="93">
        <v>2114352.84</v>
      </c>
      <c r="Z89" s="93">
        <v>1048381.06</v>
      </c>
      <c r="AA89" s="93">
        <v>3162733.9</v>
      </c>
      <c r="AB89" s="93">
        <v>1132467.0799999998</v>
      </c>
      <c r="AC89" s="93">
        <v>4295200.9799999995</v>
      </c>
      <c r="AD89" s="93">
        <v>2011221.8399999999</v>
      </c>
      <c r="AE89" s="93">
        <v>6306422.8199999994</v>
      </c>
      <c r="AF89" s="94">
        <v>2299655.92</v>
      </c>
      <c r="AG89" s="94">
        <v>3048612.15</v>
      </c>
      <c r="AH89" s="94">
        <f t="shared" ref="AH89:AH90" si="19">SUM(AF89:AG89)</f>
        <v>5348268.07</v>
      </c>
      <c r="AI89" s="94">
        <v>3007994.9999999995</v>
      </c>
      <c r="AJ89" s="94">
        <f t="shared" ref="AJ89:AJ90" si="20">SUM(AH89:AI89)</f>
        <v>8356263.0700000003</v>
      </c>
      <c r="AK89" s="94">
        <v>1039815.629999999</v>
      </c>
      <c r="AL89" s="93">
        <v>9396078.6999999993</v>
      </c>
      <c r="AM89" s="94">
        <v>2411044.77</v>
      </c>
      <c r="AN89" s="94">
        <v>3169384.95</v>
      </c>
      <c r="AO89" s="94">
        <f t="shared" ref="AO89:AO90" si="21">SUM(AM89:AN89)</f>
        <v>5580429.7200000007</v>
      </c>
      <c r="AP89" s="94">
        <v>2822039.75</v>
      </c>
      <c r="AQ89" s="94">
        <f t="shared" ref="AQ89" si="22">SUM(AO89:AP89)</f>
        <v>8402469.4700000007</v>
      </c>
      <c r="AR89" s="94">
        <v>3567236</v>
      </c>
      <c r="AS89" s="94">
        <v>11969705</v>
      </c>
      <c r="AT89" s="94">
        <v>1765928</v>
      </c>
      <c r="AU89" s="94">
        <v>5102440</v>
      </c>
      <c r="AV89" s="94">
        <f t="shared" ref="AV89:AV92" si="23">AT89+AU89</f>
        <v>6868368</v>
      </c>
      <c r="AW89" s="94">
        <v>4447075</v>
      </c>
      <c r="AX89" s="94">
        <f t="shared" ref="AX89:AX91" si="24">AV89+AW89</f>
        <v>11315443</v>
      </c>
      <c r="AY89" s="94">
        <v>2210041.27</v>
      </c>
      <c r="AZ89" s="94">
        <f t="shared" ref="AZ89:AZ91" si="25">AX89+AY89</f>
        <v>13525484.27</v>
      </c>
      <c r="BA89" s="94">
        <v>1771462.39</v>
      </c>
      <c r="BB89" s="94">
        <v>2599218</v>
      </c>
      <c r="BC89" s="94">
        <v>4370680.3899999997</v>
      </c>
    </row>
    <row r="90" spans="2:55" x14ac:dyDescent="0.25">
      <c r="B90" s="56" t="s">
        <v>84</v>
      </c>
      <c r="C90" s="57"/>
      <c r="D90" s="93">
        <v>3771533.2900000047</v>
      </c>
      <c r="E90" s="93">
        <v>2770105.290000001</v>
      </c>
      <c r="F90" s="93">
        <v>6541638.5800000057</v>
      </c>
      <c r="G90" s="93">
        <v>3469189.3200000045</v>
      </c>
      <c r="H90" s="93">
        <v>10010827.90000001</v>
      </c>
      <c r="I90" s="93">
        <v>2752674.6500000022</v>
      </c>
      <c r="J90" s="93">
        <v>12763502.550000012</v>
      </c>
      <c r="K90" s="93">
        <v>2093481.29</v>
      </c>
      <c r="L90" s="93">
        <v>2191122.7300000004</v>
      </c>
      <c r="M90" s="93">
        <v>4284604.0200000005</v>
      </c>
      <c r="N90" s="93">
        <v>2412197.2299999995</v>
      </c>
      <c r="O90" s="93">
        <v>6696801.25</v>
      </c>
      <c r="P90" s="93">
        <v>4073693.0899999994</v>
      </c>
      <c r="Q90" s="93">
        <v>10770494.34</v>
      </c>
      <c r="R90" s="93">
        <v>2920010.09</v>
      </c>
      <c r="S90" s="93">
        <v>4964637.6300000008</v>
      </c>
      <c r="T90" s="93">
        <v>7884647.7200000007</v>
      </c>
      <c r="U90" s="93">
        <v>3469749.72</v>
      </c>
      <c r="V90" s="93">
        <v>11354397.440000001</v>
      </c>
      <c r="W90" s="93">
        <v>4092541.59</v>
      </c>
      <c r="X90" s="93">
        <v>15446939.029999997</v>
      </c>
      <c r="Y90" s="93">
        <v>5658135.9100000001</v>
      </c>
      <c r="Z90" s="93">
        <v>2683093.2599999998</v>
      </c>
      <c r="AA90" s="93">
        <v>8341229.1699999999</v>
      </c>
      <c r="AB90" s="93">
        <v>4106351.8499999996</v>
      </c>
      <c r="AC90" s="93">
        <v>12447581.02</v>
      </c>
      <c r="AD90" s="93">
        <v>6027645.2300000004</v>
      </c>
      <c r="AE90" s="93">
        <v>18475226.25</v>
      </c>
      <c r="AF90" s="94">
        <v>5103684.8</v>
      </c>
      <c r="AG90" s="94">
        <v>6871880.6999999974</v>
      </c>
      <c r="AH90" s="94">
        <f t="shared" si="19"/>
        <v>11975565.499999996</v>
      </c>
      <c r="AI90" s="94">
        <v>7510142.169999999</v>
      </c>
      <c r="AJ90" s="94">
        <f t="shared" si="20"/>
        <v>19485707.669999994</v>
      </c>
      <c r="AK90" s="94">
        <v>7658793.4600000083</v>
      </c>
      <c r="AL90" s="93">
        <v>27144501.130000003</v>
      </c>
      <c r="AM90" s="94">
        <v>7148329</v>
      </c>
      <c r="AN90" s="94">
        <v>7955398.3399999999</v>
      </c>
      <c r="AO90" s="94">
        <f t="shared" si="21"/>
        <v>15103727.34</v>
      </c>
      <c r="AP90" s="94">
        <v>8899641</v>
      </c>
      <c r="AQ90" s="94">
        <f>SUM(AO90:AP90)</f>
        <v>24003368.34</v>
      </c>
      <c r="AR90" s="94">
        <v>8623881</v>
      </c>
      <c r="AS90" s="94">
        <v>32627249</v>
      </c>
      <c r="AT90" s="94">
        <v>5740213</v>
      </c>
      <c r="AU90" s="94">
        <v>5519305</v>
      </c>
      <c r="AV90" s="94">
        <f t="shared" si="23"/>
        <v>11259518</v>
      </c>
      <c r="AW90" s="94">
        <v>6953544</v>
      </c>
      <c r="AX90" s="94">
        <f t="shared" si="24"/>
        <v>18213062</v>
      </c>
      <c r="AY90" s="94">
        <v>7347100.79</v>
      </c>
      <c r="AZ90" s="94">
        <f t="shared" si="25"/>
        <v>25560162.789999999</v>
      </c>
      <c r="BA90" s="94">
        <v>7639010.2000000002</v>
      </c>
      <c r="BB90" s="94">
        <v>9121813</v>
      </c>
      <c r="BC90" s="94">
        <v>16760823.199999999</v>
      </c>
    </row>
    <row r="91" spans="2:55" x14ac:dyDescent="0.25">
      <c r="B91" s="56" t="s">
        <v>85</v>
      </c>
      <c r="C91" s="57"/>
      <c r="D91" s="93">
        <v>356258.88999999914</v>
      </c>
      <c r="E91" s="93">
        <v>417487.56999999937</v>
      </c>
      <c r="F91" s="93">
        <v>773746.45999999857</v>
      </c>
      <c r="G91" s="93">
        <v>1171602.7100000018</v>
      </c>
      <c r="H91" s="93">
        <v>1945349.1700000002</v>
      </c>
      <c r="I91" s="93">
        <v>1303555.6599999985</v>
      </c>
      <c r="J91" s="93">
        <v>3248904.8299999991</v>
      </c>
      <c r="K91" s="93">
        <v>7021639.8000000017</v>
      </c>
      <c r="L91" s="93">
        <v>1970416.8700000017</v>
      </c>
      <c r="M91" s="93">
        <v>8992056.6700000055</v>
      </c>
      <c r="N91" s="93">
        <v>5869864.7399999984</v>
      </c>
      <c r="O91" s="93">
        <v>14861921.410000004</v>
      </c>
      <c r="P91" s="93">
        <v>3987105.0600000015</v>
      </c>
      <c r="Q91" s="93">
        <v>18849026.470000006</v>
      </c>
      <c r="R91" s="93">
        <v>1235894.9699999983</v>
      </c>
      <c r="S91" s="93">
        <v>2450760.4399999995</v>
      </c>
      <c r="T91" s="93">
        <v>3686655.4099999978</v>
      </c>
      <c r="U91" s="93">
        <v>2641754.21</v>
      </c>
      <c r="V91" s="93">
        <v>6328409.6199999973</v>
      </c>
      <c r="W91" s="93">
        <v>3716385.6100000003</v>
      </c>
      <c r="X91" s="93">
        <v>10044795.230000004</v>
      </c>
      <c r="Y91" s="93">
        <v>1420514.840000001</v>
      </c>
      <c r="Z91" s="93">
        <v>2607261.0299999956</v>
      </c>
      <c r="AA91" s="93">
        <v>4027775.8699999969</v>
      </c>
      <c r="AB91" s="93">
        <v>8642180.5099999979</v>
      </c>
      <c r="AC91" s="93">
        <v>12669956.379999995</v>
      </c>
      <c r="AD91" s="93">
        <v>15165891.110000007</v>
      </c>
      <c r="AE91" s="93">
        <v>27835847.490000002</v>
      </c>
      <c r="AF91" s="93">
        <v>5037995.7</v>
      </c>
      <c r="AG91" s="93">
        <v>3124421.66</v>
      </c>
      <c r="AH91" s="93">
        <v>13172750.050000001</v>
      </c>
      <c r="AI91" s="93">
        <v>4370712.67</v>
      </c>
      <c r="AJ91" s="93">
        <v>17911330.450000003</v>
      </c>
      <c r="AK91" s="93">
        <v>7062842.71</v>
      </c>
      <c r="AL91" s="93">
        <v>19595972.740000002</v>
      </c>
      <c r="AM91" s="93">
        <v>25155772.399999999</v>
      </c>
      <c r="AN91" s="93">
        <v>9204139.5800000001</v>
      </c>
      <c r="AO91" s="93">
        <v>35040582.890000001</v>
      </c>
      <c r="AP91" s="93">
        <v>10984507.710000001</v>
      </c>
      <c r="AQ91" s="94">
        <f>SUM(AO91:AP91)</f>
        <v>46025090.600000001</v>
      </c>
      <c r="AR91" s="94">
        <v>12726186.5</v>
      </c>
      <c r="AS91" s="94">
        <v>58070606</v>
      </c>
      <c r="AT91" s="94">
        <v>5542699</v>
      </c>
      <c r="AU91" s="94">
        <v>4102927</v>
      </c>
      <c r="AV91" s="94">
        <f t="shared" si="23"/>
        <v>9645626</v>
      </c>
      <c r="AW91" s="94">
        <v>5406259</v>
      </c>
      <c r="AX91" s="94">
        <f t="shared" si="24"/>
        <v>15051885</v>
      </c>
      <c r="AY91" s="94">
        <v>5314041</v>
      </c>
      <c r="AZ91" s="94">
        <f t="shared" si="25"/>
        <v>20365926</v>
      </c>
      <c r="BA91" s="94">
        <v>2574363</v>
      </c>
      <c r="BB91" s="94">
        <v>4894200</v>
      </c>
      <c r="BC91" s="94">
        <v>7468563</v>
      </c>
    </row>
    <row r="92" spans="2:55" s="8" customFormat="1" x14ac:dyDescent="0.25">
      <c r="B92" s="77" t="s">
        <v>9</v>
      </c>
      <c r="C92" s="95"/>
      <c r="D92" s="96">
        <f t="shared" ref="D92:AQ92" si="26">SUM(D88:D91)</f>
        <v>9600767.700000003</v>
      </c>
      <c r="E92" s="96">
        <f t="shared" si="26"/>
        <v>10020955.050000001</v>
      </c>
      <c r="F92" s="96">
        <f t="shared" si="26"/>
        <v>19621722.750000004</v>
      </c>
      <c r="G92" s="96">
        <f t="shared" si="26"/>
        <v>12000127.400000006</v>
      </c>
      <c r="H92" s="96">
        <f t="shared" si="26"/>
        <v>31621850.15000001</v>
      </c>
      <c r="I92" s="96">
        <f t="shared" si="26"/>
        <v>11057566.179999998</v>
      </c>
      <c r="J92" s="96">
        <f>SUM(J88:J91)</f>
        <v>42679416.330000006</v>
      </c>
      <c r="K92" s="96">
        <f t="shared" si="26"/>
        <v>14782109.300000001</v>
      </c>
      <c r="L92" s="96">
        <f t="shared" si="26"/>
        <v>10589511.440000001</v>
      </c>
      <c r="M92" s="96">
        <f t="shared" si="26"/>
        <v>25371620.740000006</v>
      </c>
      <c r="N92" s="96">
        <f t="shared" si="26"/>
        <v>13887746.049999997</v>
      </c>
      <c r="O92" s="96">
        <f t="shared" si="26"/>
        <v>39259366.790000007</v>
      </c>
      <c r="P92" s="96">
        <f t="shared" si="26"/>
        <v>15097993.43</v>
      </c>
      <c r="Q92" s="96">
        <f t="shared" ref="Q92" si="27">SUM(Q88:Q91)</f>
        <v>54357360.220000006</v>
      </c>
      <c r="R92" s="96">
        <f t="shared" si="26"/>
        <v>8166358.9799999986</v>
      </c>
      <c r="S92" s="96">
        <f t="shared" si="26"/>
        <v>13070331.380000001</v>
      </c>
      <c r="T92" s="96">
        <f t="shared" si="26"/>
        <v>21236690.359999999</v>
      </c>
      <c r="U92" s="96">
        <f t="shared" si="26"/>
        <v>14457951.91</v>
      </c>
      <c r="V92" s="96">
        <f t="shared" si="26"/>
        <v>35694642.269999996</v>
      </c>
      <c r="W92" s="96">
        <f t="shared" si="26"/>
        <v>17674375.710000001</v>
      </c>
      <c r="X92" s="96">
        <f t="shared" ref="X92" si="28">SUM(X88:X91)</f>
        <v>53369017.980000004</v>
      </c>
      <c r="Y92" s="96">
        <f t="shared" si="26"/>
        <v>14075681.310000002</v>
      </c>
      <c r="Z92" s="96">
        <f t="shared" si="26"/>
        <v>10179962.289999995</v>
      </c>
      <c r="AA92" s="96">
        <f t="shared" si="26"/>
        <v>24255643.599999998</v>
      </c>
      <c r="AB92" s="96">
        <f t="shared" si="26"/>
        <v>23201085.529999997</v>
      </c>
      <c r="AC92" s="96">
        <f t="shared" si="26"/>
        <v>47456729.129999995</v>
      </c>
      <c r="AD92" s="96">
        <f t="shared" si="26"/>
        <v>37099487.390000008</v>
      </c>
      <c r="AE92" s="96">
        <f t="shared" ref="AE92" si="29">SUM(AE88:AE91)</f>
        <v>84556216.520000011</v>
      </c>
      <c r="AF92" s="96">
        <f t="shared" si="26"/>
        <v>22833667.43</v>
      </c>
      <c r="AG92" s="96">
        <f t="shared" si="26"/>
        <v>31144292.929999996</v>
      </c>
      <c r="AH92" s="96">
        <f t="shared" si="26"/>
        <v>58988293.049999997</v>
      </c>
      <c r="AI92" s="96">
        <f t="shared" si="26"/>
        <v>34248803.329999998</v>
      </c>
      <c r="AJ92" s="96">
        <f t="shared" si="26"/>
        <v>93604964.109999999</v>
      </c>
      <c r="AK92" s="96">
        <f t="shared" si="26"/>
        <v>44313960.080000006</v>
      </c>
      <c r="AL92" s="96">
        <v>132540723.77000001</v>
      </c>
      <c r="AM92" s="96">
        <f t="shared" si="26"/>
        <v>51694647.170000002</v>
      </c>
      <c r="AN92" s="96">
        <f t="shared" si="26"/>
        <v>41015871.869999997</v>
      </c>
      <c r="AO92" s="96">
        <f t="shared" si="26"/>
        <v>93391189.950000003</v>
      </c>
      <c r="AP92" s="96">
        <f t="shared" si="26"/>
        <v>47812542.460000001</v>
      </c>
      <c r="AQ92" s="96">
        <f t="shared" si="26"/>
        <v>141203732.41</v>
      </c>
      <c r="AR92" s="96">
        <f>SUM(AR88:AR91)</f>
        <v>40143885.5</v>
      </c>
      <c r="AS92" s="96">
        <v>180666946</v>
      </c>
      <c r="AT92" s="96">
        <f>SUM(AT88:AT91)</f>
        <v>29267889</v>
      </c>
      <c r="AU92" s="96">
        <f>SUM(AU88:AU91)</f>
        <v>32881197</v>
      </c>
      <c r="AV92" s="96">
        <f t="shared" si="23"/>
        <v>62149086</v>
      </c>
      <c r="AW92" s="96">
        <f>SUM(AW88:AW91)</f>
        <v>35678794</v>
      </c>
      <c r="AX92" s="96">
        <f>SUM(AX88:AX91)</f>
        <v>97827880</v>
      </c>
      <c r="AY92" s="96">
        <f>SUM(AY88:AY91)</f>
        <v>41676049.829999998</v>
      </c>
      <c r="AZ92" s="96">
        <f>SUM(AZ88:AZ91)</f>
        <v>139503929.82999998</v>
      </c>
      <c r="BA92" s="96">
        <v>24601999.510000002</v>
      </c>
      <c r="BB92" s="96">
        <v>29299034</v>
      </c>
      <c r="BC92" s="96">
        <v>53901033.510000005</v>
      </c>
    </row>
    <row r="93" spans="2:55" x14ac:dyDescent="0.25">
      <c r="B93" s="27"/>
      <c r="C93" s="20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7"/>
      <c r="AG93" s="37"/>
      <c r="AH93" s="37"/>
      <c r="AI93" s="37"/>
      <c r="AJ93" s="37"/>
      <c r="AK93" s="37"/>
      <c r="AL93" s="36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</row>
    <row r="94" spans="2:55" x14ac:dyDescent="0.25">
      <c r="B94" s="27" t="s">
        <v>15</v>
      </c>
      <c r="C94" s="20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7"/>
      <c r="AG94" s="37"/>
      <c r="AH94" s="37"/>
      <c r="AI94" s="37"/>
      <c r="AJ94" s="37"/>
      <c r="AK94" s="37"/>
      <c r="AL94" s="36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</row>
    <row r="95" spans="2:55" s="16" customFormat="1" x14ac:dyDescent="0.25">
      <c r="B95" s="84" t="s">
        <v>82</v>
      </c>
      <c r="C95" s="85"/>
      <c r="D95" s="66">
        <f t="shared" ref="D95:AQ95" si="30">D88/D92</f>
        <v>0.33611777628991052</v>
      </c>
      <c r="E95" s="66">
        <f t="shared" si="30"/>
        <v>0.37466150095144873</v>
      </c>
      <c r="F95" s="66">
        <f t="shared" si="30"/>
        <v>0.35580233392096006</v>
      </c>
      <c r="G95" s="66">
        <f t="shared" si="30"/>
        <v>0.41896882444764688</v>
      </c>
      <c r="H95" s="66">
        <f t="shared" si="30"/>
        <v>0.37977328850253866</v>
      </c>
      <c r="I95" s="66">
        <f t="shared" si="30"/>
        <v>0.45748983525414449</v>
      </c>
      <c r="J95" s="66">
        <f>J88/J92</f>
        <v>0.39990842466143905</v>
      </c>
      <c r="K95" s="66">
        <f t="shared" si="30"/>
        <v>0.31283416366025651</v>
      </c>
      <c r="L95" s="66">
        <f t="shared" si="30"/>
        <v>0.41425426893915324</v>
      </c>
      <c r="M95" s="66">
        <f t="shared" si="30"/>
        <v>0.35516450495389201</v>
      </c>
      <c r="N95" s="66">
        <f t="shared" si="30"/>
        <v>0.24287304274259827</v>
      </c>
      <c r="O95" s="66">
        <f t="shared" si="30"/>
        <v>0.31544212942207772</v>
      </c>
      <c r="P95" s="66">
        <f t="shared" si="30"/>
        <v>0.26333159425676078</v>
      </c>
      <c r="Q95" s="66">
        <f t="shared" ref="Q95" si="31">Q88/Q92</f>
        <v>0.30096820143191272</v>
      </c>
      <c r="R95" s="66">
        <f t="shared" si="30"/>
        <v>0.33275491154076109</v>
      </c>
      <c r="S95" s="66">
        <f t="shared" si="30"/>
        <v>0.32555611455353933</v>
      </c>
      <c r="T95" s="66">
        <f t="shared" si="30"/>
        <v>0.32832434064834193</v>
      </c>
      <c r="U95" s="66">
        <f t="shared" si="30"/>
        <v>0.39072875571627214</v>
      </c>
      <c r="V95" s="66">
        <f t="shared" si="30"/>
        <v>0.35360096410345682</v>
      </c>
      <c r="W95" s="66">
        <f t="shared" si="30"/>
        <v>0.39237787256475609</v>
      </c>
      <c r="X95" s="66">
        <f t="shared" ref="X95" si="32">X88/X92</f>
        <v>0.36644282769693937</v>
      </c>
      <c r="Y95" s="66">
        <f t="shared" si="30"/>
        <v>0.3468874871819615</v>
      </c>
      <c r="Z95" s="66">
        <f t="shared" si="30"/>
        <v>0.3773321384277939</v>
      </c>
      <c r="AA95" s="66">
        <f t="shared" si="30"/>
        <v>0.35966494247136782</v>
      </c>
      <c r="AB95" s="66">
        <f t="shared" si="30"/>
        <v>0.40170905270569041</v>
      </c>
      <c r="AC95" s="66">
        <f t="shared" si="30"/>
        <v>0.3802198567156076</v>
      </c>
      <c r="AD95" s="66">
        <f t="shared" si="30"/>
        <v>0.37452617778609143</v>
      </c>
      <c r="AE95" s="66">
        <f t="shared" ref="AE95" si="33">AE88/AE92</f>
        <v>0.37772172495969664</v>
      </c>
      <c r="AF95" s="66">
        <f t="shared" si="30"/>
        <v>0.45513192490252546</v>
      </c>
      <c r="AG95" s="66">
        <f t="shared" si="30"/>
        <v>0.58114590884051254</v>
      </c>
      <c r="AH95" s="66">
        <f t="shared" si="30"/>
        <v>0.48300616879775948</v>
      </c>
      <c r="AI95" s="66">
        <f t="shared" si="30"/>
        <v>0.56527386675264601</v>
      </c>
      <c r="AJ95" s="66">
        <f t="shared" si="30"/>
        <v>0.51120860282331881</v>
      </c>
      <c r="AK95" s="66">
        <f t="shared" si="30"/>
        <v>0.6443231033393122</v>
      </c>
      <c r="AL95" s="66">
        <v>0.5764580804054259</v>
      </c>
      <c r="AM95" s="66">
        <f t="shared" si="30"/>
        <v>0.32845762432930831</v>
      </c>
      <c r="AN95" s="66">
        <f t="shared" si="30"/>
        <v>0.50436448274383594</v>
      </c>
      <c r="AO95" s="66">
        <f t="shared" si="30"/>
        <v>0.40331909273418565</v>
      </c>
      <c r="AP95" s="66">
        <f t="shared" si="30"/>
        <v>0.52509974806305248</v>
      </c>
      <c r="AQ95" s="66">
        <f t="shared" si="30"/>
        <v>0.44455484942658963</v>
      </c>
      <c r="AR95" s="66">
        <f>AR88/$AR$92</f>
        <v>0.37930015518801735</v>
      </c>
      <c r="AS95" s="66">
        <v>0.43173025131005427</v>
      </c>
      <c r="AT95" s="66">
        <f>AT88/$AT$92</f>
        <v>0.55415848406422474</v>
      </c>
      <c r="AU95" s="66">
        <f>AU88/$AU$92</f>
        <v>0.55218564579628904</v>
      </c>
      <c r="AV95" s="66">
        <f>AV88/$AV$92</f>
        <v>0.55311471515445942</v>
      </c>
      <c r="AW95" s="66">
        <f>AW88/$AW$92</f>
        <v>0.52893929094128012</v>
      </c>
      <c r="AX95" s="66">
        <f>AX88/$AX$92</f>
        <v>0.54429769918350479</v>
      </c>
      <c r="AY95" s="66">
        <f>AY88/$AY$92</f>
        <v>0.64317196277812394</v>
      </c>
      <c r="AZ95" s="66">
        <f>AZ88/$AZ$92</f>
        <v>0.57383585442755702</v>
      </c>
      <c r="BA95" s="66">
        <v>0.51285115727571196</v>
      </c>
      <c r="BB95" s="66">
        <v>0.43290857302667385</v>
      </c>
      <c r="BC95" s="66">
        <v>0.46939669376295046</v>
      </c>
    </row>
    <row r="96" spans="2:55" s="16" customFormat="1" x14ac:dyDescent="0.25">
      <c r="B96" s="87" t="s">
        <v>83</v>
      </c>
      <c r="C96" s="88"/>
      <c r="D96" s="70">
        <f t="shared" ref="D96:AQ96" si="34">D89/D92</f>
        <v>0.23393825370860702</v>
      </c>
      <c r="E96" s="70">
        <f t="shared" si="34"/>
        <v>0.30724577793610597</v>
      </c>
      <c r="F96" s="70">
        <f t="shared" si="34"/>
        <v>0.27137693401564339</v>
      </c>
      <c r="G96" s="70">
        <f t="shared" si="34"/>
        <v>0.19430261215393418</v>
      </c>
      <c r="H96" s="70">
        <f t="shared" si="34"/>
        <v>0.24212811785777175</v>
      </c>
      <c r="I96" s="70">
        <f t="shared" si="34"/>
        <v>0.17568167428322817</v>
      </c>
      <c r="J96" s="70">
        <f>J89/J92</f>
        <v>0.22491288835298834</v>
      </c>
      <c r="K96" s="70">
        <f t="shared" si="34"/>
        <v>7.0533872320914306E-2</v>
      </c>
      <c r="L96" s="70">
        <f t="shared" si="34"/>
        <v>0.19275880021146657</v>
      </c>
      <c r="M96" s="70">
        <f t="shared" si="34"/>
        <v>0.1215476520637916</v>
      </c>
      <c r="N96" s="70">
        <f t="shared" si="34"/>
        <v>0.160769424495633</v>
      </c>
      <c r="O96" s="70">
        <f t="shared" si="34"/>
        <v>0.13542209935373231</v>
      </c>
      <c r="P96" s="70">
        <f t="shared" si="34"/>
        <v>0.20276976633973803</v>
      </c>
      <c r="Q96" s="70">
        <f t="shared" ref="Q96" si="35">Q89/Q92</f>
        <v>0.15412820703749763</v>
      </c>
      <c r="R96" s="70">
        <f t="shared" si="34"/>
        <v>0.15833958109933594</v>
      </c>
      <c r="S96" s="70">
        <f t="shared" si="34"/>
        <v>0.10709805048569472</v>
      </c>
      <c r="T96" s="70">
        <f t="shared" si="34"/>
        <v>0.1268024736600247</v>
      </c>
      <c r="U96" s="70">
        <f t="shared" si="34"/>
        <v>0.18656241470372964</v>
      </c>
      <c r="V96" s="70">
        <f t="shared" si="34"/>
        <v>0.15100796498331179</v>
      </c>
      <c r="W96" s="70">
        <f t="shared" si="34"/>
        <v>0.16580017410979886</v>
      </c>
      <c r="X96" s="70">
        <f t="shared" ref="X96" si="36">X89/X92</f>
        <v>0.1559067446794343</v>
      </c>
      <c r="Y96" s="70">
        <f t="shared" si="34"/>
        <v>0.15021317927238576</v>
      </c>
      <c r="Z96" s="70">
        <f t="shared" si="34"/>
        <v>0.10298476852216321</v>
      </c>
      <c r="AA96" s="70">
        <f t="shared" si="34"/>
        <v>0.13039167099239535</v>
      </c>
      <c r="AB96" s="70">
        <f t="shared" si="34"/>
        <v>4.8810952338228804E-2</v>
      </c>
      <c r="AC96" s="70">
        <f t="shared" si="34"/>
        <v>9.0507733228600618E-2</v>
      </c>
      <c r="AD96" s="70">
        <f t="shared" si="34"/>
        <v>5.4211580307228592E-2</v>
      </c>
      <c r="AE96" s="70">
        <f t="shared" ref="AE96" si="37">AE89/AE92</f>
        <v>7.4582604089296581E-2</v>
      </c>
      <c r="AF96" s="70">
        <f t="shared" si="34"/>
        <v>0.10071338417492226</v>
      </c>
      <c r="AG96" s="70">
        <f t="shared" si="34"/>
        <v>9.7886702929877695E-2</v>
      </c>
      <c r="AH96" s="70">
        <f t="shared" si="34"/>
        <v>9.0666601684281159E-2</v>
      </c>
      <c r="AI96" s="70">
        <f t="shared" si="34"/>
        <v>8.7827740169980406E-2</v>
      </c>
      <c r="AJ96" s="70">
        <f t="shared" si="34"/>
        <v>8.9271580299738446E-2</v>
      </c>
      <c r="AK96" s="70">
        <f t="shared" si="34"/>
        <v>2.3464741768120464E-2</v>
      </c>
      <c r="AL96" s="70">
        <v>7.0892012905446042E-2</v>
      </c>
      <c r="AM96" s="70">
        <f t="shared" si="34"/>
        <v>4.6640124306703917E-2</v>
      </c>
      <c r="AN96" s="70">
        <f t="shared" si="34"/>
        <v>7.7272158447475675E-2</v>
      </c>
      <c r="AO96" s="70">
        <f t="shared" si="34"/>
        <v>5.9753277830464142E-2</v>
      </c>
      <c r="AP96" s="70">
        <f t="shared" si="34"/>
        <v>5.9023001179260022E-2</v>
      </c>
      <c r="AQ96" s="70">
        <f t="shared" si="34"/>
        <v>5.9506001198343261E-2</v>
      </c>
      <c r="AR96" s="70">
        <f t="shared" ref="AR96:AR98" si="38">AR89/$AR$92</f>
        <v>8.8861253851473851E-2</v>
      </c>
      <c r="AS96" s="70">
        <v>6.6252877269536617E-2</v>
      </c>
      <c r="AT96" s="70">
        <f t="shared" ref="AT96:AT99" si="39">AT89/$AT$92</f>
        <v>6.0336705527344318E-2</v>
      </c>
      <c r="AU96" s="70">
        <f>AU89/$AU$92</f>
        <v>0.155178049022972</v>
      </c>
      <c r="AV96" s="70">
        <f>AV89/$AV$92</f>
        <v>0.11051438471677605</v>
      </c>
      <c r="AW96" s="70">
        <f t="shared" ref="AW96:AW98" si="40">AW89/$AW$92</f>
        <v>0.12464196519646936</v>
      </c>
      <c r="AX96" s="70">
        <f t="shared" ref="AX96:AX98" si="41">AX89/$AX$92</f>
        <v>0.11566685284399499</v>
      </c>
      <c r="AY96" s="70">
        <f t="shared" ref="AY96:AY98" si="42">AY89/$AY$92</f>
        <v>5.3029048554624023E-2</v>
      </c>
      <c r="AZ96" s="70">
        <f t="shared" ref="AZ96:AZ98" si="43">AZ89/$AZ$92</f>
        <v>9.6954145209258311E-2</v>
      </c>
      <c r="BA96" s="70">
        <v>7.2004813644515012E-2</v>
      </c>
      <c r="BB96" s="70">
        <v>8.8713436763819584E-2</v>
      </c>
      <c r="BC96" s="70">
        <v>8.1087135169479227E-2</v>
      </c>
    </row>
    <row r="97" spans="2:55" s="16" customFormat="1" x14ac:dyDescent="0.25">
      <c r="B97" s="87" t="s">
        <v>84</v>
      </c>
      <c r="C97" s="88"/>
      <c r="D97" s="70">
        <f t="shared" ref="D97:AQ97" si="44">D90/D92</f>
        <v>0.39283663638690097</v>
      </c>
      <c r="E97" s="70">
        <f t="shared" si="44"/>
        <v>0.27643126590014999</v>
      </c>
      <c r="F97" s="70">
        <f t="shared" si="44"/>
        <v>0.33338757576727074</v>
      </c>
      <c r="G97" s="70">
        <f t="shared" si="44"/>
        <v>0.28909604076370077</v>
      </c>
      <c r="H97" s="70">
        <f t="shared" si="44"/>
        <v>0.31657944909969182</v>
      </c>
      <c r="I97" s="70">
        <f t="shared" si="44"/>
        <v>0.24894037306137135</v>
      </c>
      <c r="J97" s="70">
        <f>J90/J92</f>
        <v>0.29905522726252359</v>
      </c>
      <c r="K97" s="70">
        <f t="shared" si="44"/>
        <v>0.14162263635812786</v>
      </c>
      <c r="L97" s="70">
        <f t="shared" si="44"/>
        <v>0.20691443060568621</v>
      </c>
      <c r="M97" s="70">
        <f t="shared" si="44"/>
        <v>0.16887387935943107</v>
      </c>
      <c r="N97" s="70">
        <f t="shared" si="44"/>
        <v>0.17369249274254983</v>
      </c>
      <c r="O97" s="70">
        <f t="shared" si="44"/>
        <v>0.17057843255143337</v>
      </c>
      <c r="P97" s="70">
        <f t="shared" si="44"/>
        <v>0.26981685406654726</v>
      </c>
      <c r="Q97" s="70">
        <f t="shared" ref="Q97" si="45">Q90/Q92</f>
        <v>0.19814233613274604</v>
      </c>
      <c r="R97" s="70">
        <f t="shared" si="44"/>
        <v>0.35756572753552895</v>
      </c>
      <c r="S97" s="70">
        <f t="shared" si="44"/>
        <v>0.37984022636157527</v>
      </c>
      <c r="T97" s="70">
        <f t="shared" si="44"/>
        <v>0.37127478841293426</v>
      </c>
      <c r="U97" s="70">
        <f t="shared" si="44"/>
        <v>0.23998902068557235</v>
      </c>
      <c r="V97" s="70">
        <f t="shared" si="44"/>
        <v>0.31809808749765633</v>
      </c>
      <c r="W97" s="70">
        <f t="shared" si="44"/>
        <v>0.23155225718577868</v>
      </c>
      <c r="X97" s="70">
        <f t="shared" ref="X97" si="46">X90/X92</f>
        <v>0.28943644861122841</v>
      </c>
      <c r="Y97" s="70">
        <f t="shared" si="44"/>
        <v>0.40197954083971793</v>
      </c>
      <c r="Z97" s="70">
        <f t="shared" si="44"/>
        <v>0.26356612957551545</v>
      </c>
      <c r="AA97" s="70">
        <f t="shared" si="44"/>
        <v>0.34388818155293149</v>
      </c>
      <c r="AB97" s="70">
        <f t="shared" si="44"/>
        <v>0.17698964320830207</v>
      </c>
      <c r="AC97" s="70">
        <f t="shared" si="44"/>
        <v>0.26229327743810316</v>
      </c>
      <c r="AD97" s="70">
        <f t="shared" si="44"/>
        <v>0.16247246671189111</v>
      </c>
      <c r="AE97" s="70">
        <f t="shared" ref="AE97" si="47">AE90/AE92</f>
        <v>0.21849636857427354</v>
      </c>
      <c r="AF97" s="70">
        <f t="shared" si="44"/>
        <v>0.22351577185951857</v>
      </c>
      <c r="AG97" s="70">
        <f t="shared" si="44"/>
        <v>0.22064654720032517</v>
      </c>
      <c r="AH97" s="70">
        <f t="shared" si="44"/>
        <v>0.20301596945429831</v>
      </c>
      <c r="AI97" s="70">
        <f t="shared" si="44"/>
        <v>0.21928188549062511</v>
      </c>
      <c r="AJ97" s="70">
        <f t="shared" si="44"/>
        <v>0.20816959714979794</v>
      </c>
      <c r="AK97" s="70">
        <f t="shared" si="44"/>
        <v>0.17283026491366571</v>
      </c>
      <c r="AL97" s="70">
        <v>0.20480121398087639</v>
      </c>
      <c r="AM97" s="70">
        <f t="shared" si="44"/>
        <v>0.1382798682519763</v>
      </c>
      <c r="AN97" s="70">
        <f t="shared" si="44"/>
        <v>0.19395902067411058</v>
      </c>
      <c r="AO97" s="70">
        <f t="shared" si="44"/>
        <v>0.16172539773919006</v>
      </c>
      <c r="AP97" s="70">
        <f t="shared" si="44"/>
        <v>0.18613611705433661</v>
      </c>
      <c r="AQ97" s="70">
        <f t="shared" si="44"/>
        <v>0.16999103302952132</v>
      </c>
      <c r="AR97" s="70">
        <f t="shared" si="38"/>
        <v>0.21482427255328834</v>
      </c>
      <c r="AS97" s="70">
        <v>0.18059334993131504</v>
      </c>
      <c r="AT97" s="70">
        <f t="shared" si="39"/>
        <v>0.19612664924347636</v>
      </c>
      <c r="AU97" s="70">
        <f>AU90/$AU$92</f>
        <v>0.16785596339451997</v>
      </c>
      <c r="AV97" s="70">
        <f>AV90/$AV$92</f>
        <v>0.18116948654723578</v>
      </c>
      <c r="AW97" s="70">
        <f t="shared" si="40"/>
        <v>0.19489291033772049</v>
      </c>
      <c r="AX97" s="70">
        <f t="shared" si="41"/>
        <v>0.18617455473838337</v>
      </c>
      <c r="AY97" s="70">
        <f t="shared" si="42"/>
        <v>0.17629071900934523</v>
      </c>
      <c r="AZ97" s="70">
        <f t="shared" si="43"/>
        <v>0.18322181189553377</v>
      </c>
      <c r="BA97" s="70">
        <v>0.31050363190581171</v>
      </c>
      <c r="BB97" s="70">
        <v>0.31133494025775732</v>
      </c>
      <c r="BC97" s="70">
        <v>0.31095550694571455</v>
      </c>
    </row>
    <row r="98" spans="2:55" x14ac:dyDescent="0.25">
      <c r="B98" s="56" t="s">
        <v>85</v>
      </c>
      <c r="C98" s="57"/>
      <c r="D98" s="70">
        <f t="shared" ref="D98:AQ98" si="48">D91/D92</f>
        <v>3.7107333614581572E-2</v>
      </c>
      <c r="E98" s="70">
        <f t="shared" si="48"/>
        <v>4.1661455212295292E-2</v>
      </c>
      <c r="F98" s="70">
        <f t="shared" si="48"/>
        <v>3.9433156296125857E-2</v>
      </c>
      <c r="G98" s="70">
        <f t="shared" si="48"/>
        <v>9.7632522634718139E-2</v>
      </c>
      <c r="H98" s="70">
        <f t="shared" si="48"/>
        <v>6.1519144539997753E-2</v>
      </c>
      <c r="I98" s="70">
        <f t="shared" si="48"/>
        <v>0.11788811740125608</v>
      </c>
      <c r="J98" s="70">
        <f>J91/J92</f>
        <v>7.6123459723049097E-2</v>
      </c>
      <c r="K98" s="70">
        <f t="shared" si="48"/>
        <v>0.47500932766070142</v>
      </c>
      <c r="L98" s="70">
        <f t="shared" si="48"/>
        <v>0.18607250024369409</v>
      </c>
      <c r="M98" s="70">
        <f t="shared" si="48"/>
        <v>0.35441396362288535</v>
      </c>
      <c r="N98" s="70">
        <f t="shared" si="48"/>
        <v>0.42266504001921895</v>
      </c>
      <c r="O98" s="70">
        <f t="shared" si="48"/>
        <v>0.37855733867275654</v>
      </c>
      <c r="P98" s="70">
        <f t="shared" si="48"/>
        <v>0.26408178533695398</v>
      </c>
      <c r="Q98" s="70">
        <f t="shared" ref="Q98" si="49">Q91/Q92</f>
        <v>0.34676125539784358</v>
      </c>
      <c r="R98" s="70">
        <f t="shared" si="48"/>
        <v>0.15133977982437388</v>
      </c>
      <c r="S98" s="70">
        <f t="shared" si="48"/>
        <v>0.18750560859919063</v>
      </c>
      <c r="T98" s="70">
        <f t="shared" si="48"/>
        <v>0.17359839727869902</v>
      </c>
      <c r="U98" s="70">
        <f t="shared" si="48"/>
        <v>0.18271980889442591</v>
      </c>
      <c r="V98" s="70">
        <f t="shared" si="48"/>
        <v>0.17729298341557517</v>
      </c>
      <c r="W98" s="70">
        <f t="shared" si="48"/>
        <v>0.21026969613966637</v>
      </c>
      <c r="X98" s="70">
        <f t="shared" ref="X98" si="50">X91/X92</f>
        <v>0.18821397901239784</v>
      </c>
      <c r="Y98" s="70">
        <f t="shared" si="48"/>
        <v>0.1009197927059348</v>
      </c>
      <c r="Z98" s="70">
        <f t="shared" si="48"/>
        <v>0.25611696347452745</v>
      </c>
      <c r="AA98" s="70">
        <f t="shared" si="48"/>
        <v>0.16605520498330531</v>
      </c>
      <c r="AB98" s="70">
        <f t="shared" si="48"/>
        <v>0.37249035174777873</v>
      </c>
      <c r="AC98" s="70">
        <f t="shared" si="48"/>
        <v>0.26697913261768863</v>
      </c>
      <c r="AD98" s="70">
        <f t="shared" si="48"/>
        <v>0.40878977519478882</v>
      </c>
      <c r="AE98" s="70">
        <f t="shared" ref="AE98" si="51">AE91/AE92</f>
        <v>0.32919930237673317</v>
      </c>
      <c r="AF98" s="70">
        <f t="shared" si="48"/>
        <v>0.22063891906303376</v>
      </c>
      <c r="AG98" s="70">
        <f t="shared" si="48"/>
        <v>0.10032084102928454</v>
      </c>
      <c r="AH98" s="70">
        <f t="shared" si="48"/>
        <v>0.22331126006366109</v>
      </c>
      <c r="AI98" s="70">
        <f t="shared" si="48"/>
        <v>0.12761650758674845</v>
      </c>
      <c r="AJ98" s="70">
        <f t="shared" si="48"/>
        <v>0.1913502197271448</v>
      </c>
      <c r="AK98" s="70">
        <f t="shared" si="48"/>
        <v>0.15938188997890163</v>
      </c>
      <c r="AL98" s="70">
        <v>0.14784869270825168</v>
      </c>
      <c r="AM98" s="70">
        <f t="shared" si="48"/>
        <v>0.48662238311201145</v>
      </c>
      <c r="AN98" s="70">
        <f t="shared" si="48"/>
        <v>0.22440433813457786</v>
      </c>
      <c r="AO98" s="70">
        <f t="shared" si="48"/>
        <v>0.37520223169616013</v>
      </c>
      <c r="AP98" s="70">
        <f t="shared" si="48"/>
        <v>0.22974113370335086</v>
      </c>
      <c r="AQ98" s="70">
        <f t="shared" si="48"/>
        <v>0.32594811634554582</v>
      </c>
      <c r="AR98" s="70">
        <f t="shared" si="38"/>
        <v>0.31701431840722044</v>
      </c>
      <c r="AS98" s="70">
        <v>0.32142352148909409</v>
      </c>
      <c r="AT98" s="70">
        <f t="shared" si="39"/>
        <v>0.18937816116495454</v>
      </c>
      <c r="AU98" s="70">
        <f>AU91/$AU$92</f>
        <v>0.12478034178621904</v>
      </c>
      <c r="AV98" s="70">
        <f>AV91/$AV$92</f>
        <v>0.15520141358152878</v>
      </c>
      <c r="AW98" s="70">
        <f t="shared" si="40"/>
        <v>0.15152583352453</v>
      </c>
      <c r="AX98" s="70">
        <f t="shared" si="41"/>
        <v>0.15386089323411689</v>
      </c>
      <c r="AY98" s="70">
        <f t="shared" si="42"/>
        <v>0.12750826965790679</v>
      </c>
      <c r="AZ98" s="70">
        <f t="shared" si="43"/>
        <v>0.14598818846765102</v>
      </c>
      <c r="BA98" s="70">
        <v>0.10464039717396124</v>
      </c>
      <c r="BB98" s="70">
        <v>0.16704304995174926</v>
      </c>
      <c r="BC98" s="70">
        <v>0.13856066412185572</v>
      </c>
    </row>
    <row r="99" spans="2:55" x14ac:dyDescent="0.25">
      <c r="B99" s="77" t="s">
        <v>9</v>
      </c>
      <c r="C99" s="95"/>
      <c r="D99" s="97">
        <f t="shared" ref="D99:AQ99" si="52">D92/D92</f>
        <v>1</v>
      </c>
      <c r="E99" s="97">
        <f t="shared" si="52"/>
        <v>1</v>
      </c>
      <c r="F99" s="97">
        <f t="shared" si="52"/>
        <v>1</v>
      </c>
      <c r="G99" s="97">
        <f t="shared" si="52"/>
        <v>1</v>
      </c>
      <c r="H99" s="97">
        <f t="shared" si="52"/>
        <v>1</v>
      </c>
      <c r="I99" s="97">
        <f t="shared" si="52"/>
        <v>1</v>
      </c>
      <c r="J99" s="97">
        <f>J92/J92</f>
        <v>1</v>
      </c>
      <c r="K99" s="97">
        <f t="shared" si="52"/>
        <v>1</v>
      </c>
      <c r="L99" s="97">
        <f t="shared" si="52"/>
        <v>1</v>
      </c>
      <c r="M99" s="97">
        <f t="shared" si="52"/>
        <v>1</v>
      </c>
      <c r="N99" s="97">
        <f t="shared" si="52"/>
        <v>1</v>
      </c>
      <c r="O99" s="97">
        <f t="shared" si="52"/>
        <v>1</v>
      </c>
      <c r="P99" s="97">
        <f t="shared" si="52"/>
        <v>1</v>
      </c>
      <c r="Q99" s="97">
        <f t="shared" ref="Q99" si="53">Q92/Q92</f>
        <v>1</v>
      </c>
      <c r="R99" s="97">
        <f t="shared" si="52"/>
        <v>1</v>
      </c>
      <c r="S99" s="97">
        <f t="shared" si="52"/>
        <v>1</v>
      </c>
      <c r="T99" s="97">
        <f t="shared" si="52"/>
        <v>1</v>
      </c>
      <c r="U99" s="97">
        <f t="shared" si="52"/>
        <v>1</v>
      </c>
      <c r="V99" s="97">
        <f t="shared" si="52"/>
        <v>1</v>
      </c>
      <c r="W99" s="97">
        <f t="shared" si="52"/>
        <v>1</v>
      </c>
      <c r="X99" s="97">
        <f t="shared" ref="X99" si="54">X92/X92</f>
        <v>1</v>
      </c>
      <c r="Y99" s="97">
        <f t="shared" si="52"/>
        <v>1</v>
      </c>
      <c r="Z99" s="97">
        <f t="shared" si="52"/>
        <v>1</v>
      </c>
      <c r="AA99" s="97">
        <f t="shared" si="52"/>
        <v>1</v>
      </c>
      <c r="AB99" s="97">
        <f t="shared" si="52"/>
        <v>1</v>
      </c>
      <c r="AC99" s="97">
        <f t="shared" si="52"/>
        <v>1</v>
      </c>
      <c r="AD99" s="97">
        <f t="shared" si="52"/>
        <v>1</v>
      </c>
      <c r="AE99" s="97">
        <f t="shared" ref="AE99" si="55">AE92/AE92</f>
        <v>1</v>
      </c>
      <c r="AF99" s="97">
        <f t="shared" si="52"/>
        <v>1</v>
      </c>
      <c r="AG99" s="97">
        <f t="shared" si="52"/>
        <v>1</v>
      </c>
      <c r="AH99" s="97">
        <f t="shared" si="52"/>
        <v>1</v>
      </c>
      <c r="AI99" s="97">
        <f t="shared" si="52"/>
        <v>1</v>
      </c>
      <c r="AJ99" s="97">
        <f t="shared" si="52"/>
        <v>1</v>
      </c>
      <c r="AK99" s="97">
        <f t="shared" si="52"/>
        <v>1</v>
      </c>
      <c r="AL99" s="97">
        <v>1</v>
      </c>
      <c r="AM99" s="97">
        <f t="shared" si="52"/>
        <v>1</v>
      </c>
      <c r="AN99" s="97">
        <f t="shared" si="52"/>
        <v>1</v>
      </c>
      <c r="AO99" s="97">
        <f t="shared" si="52"/>
        <v>1</v>
      </c>
      <c r="AP99" s="97">
        <f t="shared" si="52"/>
        <v>1</v>
      </c>
      <c r="AQ99" s="97">
        <f t="shared" si="52"/>
        <v>1</v>
      </c>
      <c r="AR99" s="97">
        <f>AR92/AR92</f>
        <v>1</v>
      </c>
      <c r="AS99" s="97">
        <v>1</v>
      </c>
      <c r="AT99" s="97">
        <f t="shared" si="39"/>
        <v>1</v>
      </c>
      <c r="AU99" s="97">
        <f>SUM(AU95:AU98)</f>
        <v>1</v>
      </c>
      <c r="AV99" s="97">
        <f>SUM(AV95:AV98)</f>
        <v>1</v>
      </c>
      <c r="AW99" s="97">
        <f t="shared" ref="AW99:AZ99" si="56">SUM(AW95:AW98)</f>
        <v>0.99999999999999989</v>
      </c>
      <c r="AX99" s="97">
        <f t="shared" si="56"/>
        <v>1</v>
      </c>
      <c r="AY99" s="97">
        <f t="shared" si="56"/>
        <v>1</v>
      </c>
      <c r="AZ99" s="97">
        <f t="shared" si="56"/>
        <v>1</v>
      </c>
      <c r="BA99" s="97">
        <v>0.99999999999999989</v>
      </c>
      <c r="BB99" s="97">
        <v>1</v>
      </c>
      <c r="BC99" s="97">
        <v>1</v>
      </c>
    </row>
    <row r="105" spans="2:55" x14ac:dyDescent="0.25">
      <c r="AF105" s="25"/>
      <c r="AG105" s="25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8:AH90 AO7:AO9 AO20:AO22 AO47:AO49 AO88:AO90 AQ91 AO24:AO26 AO28:AO34 AO36:AO38 AO40:AO41 AO43:AO4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97B2F-FC55-4262-B2B0-BB7FDA097C9F}">
  <sheetPr>
    <tabColor theme="8" tint="0.79998168889431442"/>
    <pageSetUpPr fitToPage="1"/>
  </sheetPr>
  <dimension ref="B1:BC54"/>
  <sheetViews>
    <sheetView showGridLines="0" zoomScaleNormal="100" workbookViewId="0">
      <pane xSplit="3" ySplit="5" topLeftCell="J6" activePane="bottomRight" state="frozen"/>
      <selection pane="topRight" activeCell="H1" sqref="H1"/>
      <selection pane="bottomLeft" activeCell="A6" sqref="A6"/>
      <selection pane="bottomRight" activeCell="AR13" sqref="AR13"/>
    </sheetView>
  </sheetViews>
  <sheetFormatPr defaultRowHeight="15" outlineLevelCol="1" x14ac:dyDescent="0.25"/>
  <cols>
    <col min="1" max="1" width="4.28515625" customWidth="1"/>
    <col min="2" max="2" width="59" style="1" bestFit="1" customWidth="1"/>
    <col min="3" max="3" width="5.5703125" customWidth="1"/>
    <col min="4" max="4" width="13.28515625" hidden="1" customWidth="1" outlineLevel="1"/>
    <col min="5" max="5" width="16" hidden="1" customWidth="1" outlineLevel="1"/>
    <col min="6" max="9" width="13.28515625" hidden="1" customWidth="1" outlineLevel="1"/>
    <col min="10" max="10" width="13.28515625" customWidth="1" collapsed="1"/>
    <col min="11" max="16" width="13.28515625" hidden="1" customWidth="1" outlineLevel="1"/>
    <col min="17" max="17" width="13.28515625" customWidth="1" collapsed="1"/>
    <col min="18" max="23" width="13.28515625" hidden="1" customWidth="1" outlineLevel="1"/>
    <col min="24" max="24" width="13.28515625" customWidth="1" collapsed="1"/>
    <col min="25" max="30" width="13.28515625" hidden="1" customWidth="1" outlineLevel="1"/>
    <col min="31" max="31" width="13.28515625" customWidth="1" collapsed="1"/>
    <col min="32" max="37" width="14.28515625" hidden="1" customWidth="1" outlineLevel="1"/>
    <col min="38" max="38" width="14.28515625" customWidth="1" collapsed="1"/>
    <col min="39" max="44" width="14.28515625" hidden="1" customWidth="1" outlineLevel="1"/>
    <col min="45" max="45" width="14.28515625" customWidth="1" collapsed="1"/>
    <col min="46" max="51" width="14.28515625" hidden="1" customWidth="1" outlineLevel="1"/>
    <col min="52" max="55" width="14.28515625" customWidth="1" collapsed="1"/>
  </cols>
  <sheetData>
    <row r="1" spans="2:55" x14ac:dyDescent="0.25">
      <c r="E1" s="5"/>
    </row>
    <row r="2" spans="2:55" x14ac:dyDescent="0.25">
      <c r="B2" s="3"/>
    </row>
    <row r="3" spans="2:55" x14ac:dyDescent="0.25">
      <c r="B3"/>
    </row>
    <row r="4" spans="2:55" ht="33" customHeight="1" x14ac:dyDescent="0.25">
      <c r="B4" s="3"/>
    </row>
    <row r="5" spans="2:55" x14ac:dyDescent="0.25">
      <c r="D5" s="32" t="s">
        <v>169</v>
      </c>
      <c r="E5" s="32" t="s">
        <v>170</v>
      </c>
      <c r="F5" s="32" t="s">
        <v>1</v>
      </c>
      <c r="G5" s="32" t="s">
        <v>171</v>
      </c>
      <c r="H5" s="32" t="s">
        <v>2</v>
      </c>
      <c r="I5" s="32" t="s">
        <v>172</v>
      </c>
      <c r="J5" s="32">
        <v>2017</v>
      </c>
      <c r="K5" s="32" t="s">
        <v>173</v>
      </c>
      <c r="L5" s="32" t="s">
        <v>174</v>
      </c>
      <c r="M5" s="32" t="s">
        <v>3</v>
      </c>
      <c r="N5" s="32" t="s">
        <v>175</v>
      </c>
      <c r="O5" s="32" t="s">
        <v>4</v>
      </c>
      <c r="P5" s="32" t="s">
        <v>176</v>
      </c>
      <c r="Q5" s="32">
        <v>2018</v>
      </c>
      <c r="R5" s="32" t="s">
        <v>177</v>
      </c>
      <c r="S5" s="32" t="s">
        <v>178</v>
      </c>
      <c r="T5" s="32" t="s">
        <v>5</v>
      </c>
      <c r="U5" s="32" t="s">
        <v>179</v>
      </c>
      <c r="V5" s="32" t="s">
        <v>6</v>
      </c>
      <c r="W5" s="32" t="s">
        <v>180</v>
      </c>
      <c r="X5" s="32">
        <v>2019</v>
      </c>
      <c r="Y5" s="32" t="s">
        <v>181</v>
      </c>
      <c r="Z5" s="32" t="s">
        <v>182</v>
      </c>
      <c r="AA5" s="32" t="s">
        <v>7</v>
      </c>
      <c r="AB5" s="32" t="s">
        <v>183</v>
      </c>
      <c r="AC5" s="32" t="s">
        <v>8</v>
      </c>
      <c r="AD5" s="32" t="s">
        <v>184</v>
      </c>
      <c r="AE5" s="32">
        <v>2020</v>
      </c>
      <c r="AF5" s="32" t="s">
        <v>185</v>
      </c>
      <c r="AG5" s="32" t="s">
        <v>186</v>
      </c>
      <c r="AH5" s="32" t="s">
        <v>30</v>
      </c>
      <c r="AI5" s="32" t="s">
        <v>187</v>
      </c>
      <c r="AJ5" s="32" t="s">
        <v>31</v>
      </c>
      <c r="AK5" s="32" t="s">
        <v>188</v>
      </c>
      <c r="AL5" s="32">
        <v>2021</v>
      </c>
      <c r="AM5" s="32" t="s">
        <v>189</v>
      </c>
      <c r="AN5" s="32" t="s">
        <v>190</v>
      </c>
      <c r="AO5" s="32" t="s">
        <v>32</v>
      </c>
      <c r="AP5" s="32" t="s">
        <v>191</v>
      </c>
      <c r="AQ5" s="32" t="s">
        <v>33</v>
      </c>
      <c r="AR5" s="32" t="s">
        <v>192</v>
      </c>
      <c r="AS5" s="32">
        <v>2022</v>
      </c>
      <c r="AT5" s="32" t="s">
        <v>193</v>
      </c>
      <c r="AU5" s="32" t="s">
        <v>194</v>
      </c>
      <c r="AV5" s="32" t="s">
        <v>34</v>
      </c>
      <c r="AW5" s="32" t="s">
        <v>195</v>
      </c>
      <c r="AX5" s="32" t="s">
        <v>35</v>
      </c>
      <c r="AY5" s="32" t="s">
        <v>196</v>
      </c>
      <c r="AZ5" s="32">
        <v>2023</v>
      </c>
      <c r="BA5" s="32" t="s">
        <v>168</v>
      </c>
      <c r="BB5" s="32" t="s">
        <v>200</v>
      </c>
      <c r="BC5" s="32" t="s">
        <v>201</v>
      </c>
    </row>
    <row r="7" spans="2:55" x14ac:dyDescent="0.25">
      <c r="B7" s="102" t="s">
        <v>86</v>
      </c>
    </row>
    <row r="8" spans="2:55" x14ac:dyDescent="0.25">
      <c r="B8" s="112" t="s">
        <v>87</v>
      </c>
      <c r="C8" s="113"/>
      <c r="D8" s="114">
        <v>579720</v>
      </c>
      <c r="E8" s="114">
        <v>586264</v>
      </c>
      <c r="F8" s="114">
        <v>1165984</v>
      </c>
      <c r="G8" s="114">
        <v>606530</v>
      </c>
      <c r="H8" s="114">
        <v>1772514</v>
      </c>
      <c r="I8" s="114">
        <v>623222</v>
      </c>
      <c r="J8" s="114">
        <f>H8+I8</f>
        <v>2395736</v>
      </c>
      <c r="K8" s="114">
        <v>603976</v>
      </c>
      <c r="L8" s="114">
        <v>621512</v>
      </c>
      <c r="M8" s="114">
        <v>1225488</v>
      </c>
      <c r="N8" s="114">
        <v>651137</v>
      </c>
      <c r="O8" s="114">
        <v>1876625</v>
      </c>
      <c r="P8" s="114">
        <v>701288</v>
      </c>
      <c r="Q8" s="114">
        <f>O8+P8</f>
        <v>2577913</v>
      </c>
      <c r="R8" s="114">
        <v>673065</v>
      </c>
      <c r="S8" s="114">
        <v>685870</v>
      </c>
      <c r="T8" s="114">
        <v>1358935</v>
      </c>
      <c r="U8" s="114">
        <v>726963</v>
      </c>
      <c r="V8" s="114">
        <v>2085898</v>
      </c>
      <c r="W8" s="114">
        <v>787140</v>
      </c>
      <c r="X8" s="114">
        <f>V8+W8</f>
        <v>2873038</v>
      </c>
      <c r="Y8" s="114">
        <v>729956</v>
      </c>
      <c r="Z8" s="114">
        <v>662483</v>
      </c>
      <c r="AA8" s="114">
        <v>1392439</v>
      </c>
      <c r="AB8" s="114">
        <v>741538</v>
      </c>
      <c r="AC8" s="114">
        <v>2133977</v>
      </c>
      <c r="AD8" s="114">
        <v>853152</v>
      </c>
      <c r="AE8" s="114">
        <f>AC8+AD8</f>
        <v>2987129</v>
      </c>
      <c r="AF8" s="115">
        <v>811830</v>
      </c>
      <c r="AG8" s="115">
        <v>834720</v>
      </c>
      <c r="AH8" s="115">
        <f>SUM(AF8:AG8)</f>
        <v>1646550</v>
      </c>
      <c r="AI8" s="115">
        <v>860213</v>
      </c>
      <c r="AJ8" s="115">
        <f>SUM(AH8:AI8)</f>
        <v>2506763</v>
      </c>
      <c r="AK8" s="115">
        <v>959918.62783000059</v>
      </c>
      <c r="AL8" s="115">
        <f>AJ8+AK8</f>
        <v>3466681.6278300006</v>
      </c>
      <c r="AM8" s="115">
        <v>969771</v>
      </c>
      <c r="AN8" s="115">
        <v>1057224.9472099999</v>
      </c>
      <c r="AO8" s="115">
        <f>SUM(AM8:AN8)</f>
        <v>2026995.9472099999</v>
      </c>
      <c r="AP8" s="115">
        <v>1087787</v>
      </c>
      <c r="AQ8" s="115">
        <v>3114783</v>
      </c>
      <c r="AR8" s="115">
        <v>1164505</v>
      </c>
      <c r="AS8" s="115">
        <f>AQ8+AR8</f>
        <v>4279288</v>
      </c>
      <c r="AT8" s="115">
        <v>1105710.9067299999</v>
      </c>
      <c r="AU8" s="115">
        <v>1166968.91646</v>
      </c>
      <c r="AV8" s="115">
        <f>AT8+AU8</f>
        <v>2272679.8231899999</v>
      </c>
      <c r="AW8" s="115">
        <v>1216126</v>
      </c>
      <c r="AX8" s="115">
        <f>AV8+AW8</f>
        <v>3488805.8231899999</v>
      </c>
      <c r="AY8" s="115">
        <v>1315105.72682</v>
      </c>
      <c r="AZ8" s="115">
        <f>AX8+AY8</f>
        <v>4803911.5500099994</v>
      </c>
      <c r="BA8" s="115">
        <v>1322900</v>
      </c>
      <c r="BB8" s="115">
        <v>1223685</v>
      </c>
      <c r="BC8" s="115">
        <v>2546585</v>
      </c>
    </row>
    <row r="9" spans="2:55" x14ac:dyDescent="0.25">
      <c r="B9" s="116" t="s">
        <v>88</v>
      </c>
      <c r="C9" s="117"/>
      <c r="D9" s="118">
        <v>-33556</v>
      </c>
      <c r="E9" s="118">
        <v>-34058</v>
      </c>
      <c r="F9" s="118">
        <v>-67614</v>
      </c>
      <c r="G9" s="118">
        <v>-35741</v>
      </c>
      <c r="H9" s="118">
        <v>-103355</v>
      </c>
      <c r="I9" s="118">
        <v>-34135</v>
      </c>
      <c r="J9" s="118">
        <f t="shared" ref="J9:J25" si="0">H9+I9</f>
        <v>-137490</v>
      </c>
      <c r="K9" s="118">
        <v>-33568</v>
      </c>
      <c r="L9" s="118">
        <v>-35072</v>
      </c>
      <c r="M9" s="118">
        <v>-68640</v>
      </c>
      <c r="N9" s="118">
        <v>-37672</v>
      </c>
      <c r="O9" s="118">
        <v>-106312</v>
      </c>
      <c r="P9" s="118">
        <v>-39569</v>
      </c>
      <c r="Q9" s="118">
        <f t="shared" ref="Q9:Q25" si="1">O9+P9</f>
        <v>-145881</v>
      </c>
      <c r="R9" s="118">
        <v>-35245</v>
      </c>
      <c r="S9" s="118">
        <v>-36839</v>
      </c>
      <c r="T9" s="118">
        <v>-72084</v>
      </c>
      <c r="U9" s="118">
        <v>-37501</v>
      </c>
      <c r="V9" s="118">
        <v>-109585</v>
      </c>
      <c r="W9" s="118">
        <v>-42523</v>
      </c>
      <c r="X9" s="118">
        <f t="shared" ref="X9:X25" si="2">V9+W9</f>
        <v>-152108</v>
      </c>
      <c r="Y9" s="118">
        <v>-37065</v>
      </c>
      <c r="Z9" s="118">
        <v>-38929</v>
      </c>
      <c r="AA9" s="118">
        <v>-75994</v>
      </c>
      <c r="AB9" s="118">
        <v>-42490</v>
      </c>
      <c r="AC9" s="118">
        <v>-118484</v>
      </c>
      <c r="AD9" s="93">
        <v>-49617</v>
      </c>
      <c r="AE9" s="93">
        <f t="shared" ref="AE9:AE25" si="3">AC9+AD9</f>
        <v>-168101</v>
      </c>
      <c r="AF9" s="119">
        <v>-59492</v>
      </c>
      <c r="AG9" s="119">
        <v>-57966</v>
      </c>
      <c r="AH9" s="119">
        <f t="shared" ref="AH9:AH46" si="4">SUM(AF9:AG9)</f>
        <v>-117458</v>
      </c>
      <c r="AI9" s="119">
        <v>-57737</v>
      </c>
      <c r="AJ9" s="119">
        <f t="shared" ref="AJ9:AJ46" si="5">SUM(AH9:AI9)</f>
        <v>-175195</v>
      </c>
      <c r="AK9" s="119">
        <v>-77673.132839134967</v>
      </c>
      <c r="AL9" s="119">
        <f t="shared" ref="AL9:AL25" si="6">AJ9+AK9</f>
        <v>-252868.13283913495</v>
      </c>
      <c r="AM9" s="119">
        <v>-68221</v>
      </c>
      <c r="AN9" s="119">
        <v>-70948.947209999897</v>
      </c>
      <c r="AO9" s="119">
        <f t="shared" ref="AO9:AO25" si="7">SUM(AM9:AN9)</f>
        <v>-139169.9472099999</v>
      </c>
      <c r="AP9" s="119">
        <v>-70743</v>
      </c>
      <c r="AQ9" s="119">
        <v>-209913</v>
      </c>
      <c r="AR9" s="119">
        <v>-78900</v>
      </c>
      <c r="AS9" s="119">
        <f t="shared" ref="AS9:AS25" si="8">AQ9+AR9</f>
        <v>-288813</v>
      </c>
      <c r="AT9" s="119">
        <v>-78299</v>
      </c>
      <c r="AU9" s="119">
        <v>-85594</v>
      </c>
      <c r="AV9" s="119">
        <f t="shared" ref="AV9:AV24" si="9">AT9+AU9</f>
        <v>-163893</v>
      </c>
      <c r="AW9" s="119">
        <v>-85977</v>
      </c>
      <c r="AX9" s="119">
        <f t="shared" ref="AX9:AX12" si="10">AV9+AW9</f>
        <v>-249870</v>
      </c>
      <c r="AY9" s="119">
        <v>-93023</v>
      </c>
      <c r="AZ9" s="119">
        <f t="shared" ref="AZ9:AZ12" si="11">AX9+AY9</f>
        <v>-342893</v>
      </c>
      <c r="BA9" s="119">
        <v>-96797</v>
      </c>
      <c r="BB9" s="119">
        <v>-90164</v>
      </c>
      <c r="BC9" s="119">
        <v>-186961</v>
      </c>
    </row>
    <row r="10" spans="2:55" x14ac:dyDescent="0.25">
      <c r="B10" s="116" t="s">
        <v>89</v>
      </c>
      <c r="C10" s="117"/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f t="shared" si="0"/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214</v>
      </c>
      <c r="Q10" s="118">
        <f t="shared" si="1"/>
        <v>214</v>
      </c>
      <c r="R10" s="118">
        <v>0</v>
      </c>
      <c r="S10" s="118">
        <v>0</v>
      </c>
      <c r="T10" s="118">
        <v>0</v>
      </c>
      <c r="U10" s="118">
        <v>0</v>
      </c>
      <c r="V10" s="118">
        <v>0</v>
      </c>
      <c r="W10" s="118">
        <v>3750</v>
      </c>
      <c r="X10" s="118">
        <f t="shared" si="2"/>
        <v>3750</v>
      </c>
      <c r="Y10" s="118">
        <v>73</v>
      </c>
      <c r="Z10" s="118">
        <v>9</v>
      </c>
      <c r="AA10" s="118">
        <v>82</v>
      </c>
      <c r="AB10" s="118">
        <v>0</v>
      </c>
      <c r="AC10" s="118">
        <v>82</v>
      </c>
      <c r="AD10" s="93">
        <v>0</v>
      </c>
      <c r="AE10" s="93">
        <f t="shared" si="3"/>
        <v>82</v>
      </c>
      <c r="AF10" s="119" t="s">
        <v>29</v>
      </c>
      <c r="AG10" s="119" t="s">
        <v>29</v>
      </c>
      <c r="AH10" s="119">
        <f t="shared" si="4"/>
        <v>0</v>
      </c>
      <c r="AI10" s="119">
        <v>0</v>
      </c>
      <c r="AJ10" s="119">
        <f t="shared" si="5"/>
        <v>0</v>
      </c>
      <c r="AK10" s="119">
        <v>0</v>
      </c>
      <c r="AL10" s="119">
        <f t="shared" si="6"/>
        <v>0</v>
      </c>
      <c r="AM10" s="119">
        <v>0</v>
      </c>
      <c r="AN10" s="119">
        <v>0</v>
      </c>
      <c r="AO10" s="119">
        <f t="shared" si="7"/>
        <v>0</v>
      </c>
      <c r="AP10" s="119">
        <v>0</v>
      </c>
      <c r="AQ10" s="119">
        <v>0</v>
      </c>
      <c r="AR10" s="119">
        <v>0</v>
      </c>
      <c r="AS10" s="119">
        <f t="shared" si="8"/>
        <v>0</v>
      </c>
      <c r="AT10" s="119">
        <v>0</v>
      </c>
      <c r="AU10" s="119">
        <v>0</v>
      </c>
      <c r="AV10" s="119"/>
      <c r="AW10" s="119">
        <v>0</v>
      </c>
      <c r="AX10" s="119">
        <f t="shared" si="10"/>
        <v>0</v>
      </c>
      <c r="AY10" s="119">
        <v>0</v>
      </c>
      <c r="AZ10" s="119">
        <f t="shared" si="11"/>
        <v>0</v>
      </c>
      <c r="BA10" s="119">
        <v>0</v>
      </c>
      <c r="BB10" s="119">
        <v>0</v>
      </c>
      <c r="BC10" s="119">
        <v>0</v>
      </c>
    </row>
    <row r="11" spans="2:55" x14ac:dyDescent="0.25">
      <c r="B11" s="120" t="s">
        <v>90</v>
      </c>
      <c r="C11" s="117"/>
      <c r="D11" s="121">
        <v>546164</v>
      </c>
      <c r="E11" s="121">
        <v>552206</v>
      </c>
      <c r="F11" s="121">
        <v>1098370</v>
      </c>
      <c r="G11" s="121">
        <v>570789</v>
      </c>
      <c r="H11" s="121">
        <v>1669159</v>
      </c>
      <c r="I11" s="121">
        <v>589087</v>
      </c>
      <c r="J11" s="121">
        <f t="shared" si="0"/>
        <v>2258246</v>
      </c>
      <c r="K11" s="121">
        <v>570408</v>
      </c>
      <c r="L11" s="121">
        <v>586440</v>
      </c>
      <c r="M11" s="121">
        <v>1156848</v>
      </c>
      <c r="N11" s="121">
        <v>613465</v>
      </c>
      <c r="O11" s="121">
        <v>1770313</v>
      </c>
      <c r="P11" s="121">
        <v>661933</v>
      </c>
      <c r="Q11" s="121">
        <f t="shared" si="1"/>
        <v>2432246</v>
      </c>
      <c r="R11" s="121">
        <v>637820</v>
      </c>
      <c r="S11" s="121">
        <v>649031</v>
      </c>
      <c r="T11" s="121">
        <v>1286851</v>
      </c>
      <c r="U11" s="121">
        <v>689462</v>
      </c>
      <c r="V11" s="121">
        <v>1976313</v>
      </c>
      <c r="W11" s="121">
        <v>748367</v>
      </c>
      <c r="X11" s="121">
        <f t="shared" si="2"/>
        <v>2724680</v>
      </c>
      <c r="Y11" s="121">
        <v>692964</v>
      </c>
      <c r="Z11" s="121">
        <v>623563</v>
      </c>
      <c r="AA11" s="121">
        <v>1316527</v>
      </c>
      <c r="AB11" s="121">
        <v>699048</v>
      </c>
      <c r="AC11" s="121">
        <v>2015575</v>
      </c>
      <c r="AD11" s="96">
        <v>803535</v>
      </c>
      <c r="AE11" s="96">
        <f t="shared" si="3"/>
        <v>2819110</v>
      </c>
      <c r="AF11" s="122">
        <v>752338</v>
      </c>
      <c r="AG11" s="122">
        <v>776767</v>
      </c>
      <c r="AH11" s="122">
        <f t="shared" si="4"/>
        <v>1529105</v>
      </c>
      <c r="AI11" s="122">
        <v>802472.98977290001</v>
      </c>
      <c r="AJ11" s="122">
        <f t="shared" si="5"/>
        <v>2331577.9897729</v>
      </c>
      <c r="AK11" s="122">
        <v>893830.01022710011</v>
      </c>
      <c r="AL11" s="122">
        <f t="shared" si="6"/>
        <v>3225408</v>
      </c>
      <c r="AM11" s="122">
        <v>901550</v>
      </c>
      <c r="AN11" s="122">
        <f>SUM(AN8:AN10)</f>
        <v>986276</v>
      </c>
      <c r="AO11" s="122">
        <f t="shared" si="7"/>
        <v>1887826</v>
      </c>
      <c r="AP11" s="122">
        <v>1017044</v>
      </c>
      <c r="AQ11" s="122">
        <v>2904870</v>
      </c>
      <c r="AR11" s="122">
        <f>SUM(AR8:AR10)</f>
        <v>1085605</v>
      </c>
      <c r="AS11" s="122">
        <f t="shared" si="8"/>
        <v>3990475</v>
      </c>
      <c r="AT11" s="122">
        <f t="shared" ref="AT11:AU11" si="12">AT8+AT9+AT10</f>
        <v>1027411.9067299999</v>
      </c>
      <c r="AU11" s="122">
        <f t="shared" si="12"/>
        <v>1081374.91646</v>
      </c>
      <c r="AV11" s="122">
        <f t="shared" si="9"/>
        <v>2108786.8231899999</v>
      </c>
      <c r="AW11" s="122">
        <f>AW8+AW9+AW10</f>
        <v>1130149</v>
      </c>
      <c r="AX11" s="122">
        <f>AX8+AX9+AX10</f>
        <v>3238935.8231899999</v>
      </c>
      <c r="AY11" s="122">
        <f>AY8+AY9+AY10</f>
        <v>1222082.72682</v>
      </c>
      <c r="AZ11" s="122">
        <f>AZ8+AZ9+AZ10</f>
        <v>4461018.5500099994</v>
      </c>
      <c r="BA11" s="122">
        <f>BA8+BA9+BA10</f>
        <v>1226103</v>
      </c>
      <c r="BB11" s="122">
        <v>1133521</v>
      </c>
      <c r="BC11" s="122">
        <v>2359624</v>
      </c>
    </row>
    <row r="12" spans="2:55" x14ac:dyDescent="0.25">
      <c r="B12" s="116" t="s">
        <v>91</v>
      </c>
      <c r="C12" s="117"/>
      <c r="D12" s="118">
        <v>-414038</v>
      </c>
      <c r="E12" s="118">
        <v>-416983</v>
      </c>
      <c r="F12" s="118">
        <v>-831021</v>
      </c>
      <c r="G12" s="118">
        <v>-437776</v>
      </c>
      <c r="H12" s="118">
        <v>-1268797</v>
      </c>
      <c r="I12" s="118">
        <v>-324263</v>
      </c>
      <c r="J12" s="118">
        <f t="shared" si="0"/>
        <v>-1593060</v>
      </c>
      <c r="K12" s="118">
        <v>-436327</v>
      </c>
      <c r="L12" s="118">
        <v>-415040</v>
      </c>
      <c r="M12" s="118">
        <v>-851367</v>
      </c>
      <c r="N12" s="118">
        <v>-432794</v>
      </c>
      <c r="O12" s="118">
        <v>-1284161</v>
      </c>
      <c r="P12" s="118">
        <v>-432091</v>
      </c>
      <c r="Q12" s="118">
        <f t="shared" si="1"/>
        <v>-1716252</v>
      </c>
      <c r="R12" s="118">
        <v>-451295</v>
      </c>
      <c r="S12" s="118">
        <v>-452532</v>
      </c>
      <c r="T12" s="118">
        <v>-903827</v>
      </c>
      <c r="U12" s="118">
        <v>-486072</v>
      </c>
      <c r="V12" s="118">
        <v>-1389899</v>
      </c>
      <c r="W12" s="118">
        <v>-525868</v>
      </c>
      <c r="X12" s="118">
        <f t="shared" si="2"/>
        <v>-1915767</v>
      </c>
      <c r="Y12" s="118">
        <v>-493190</v>
      </c>
      <c r="Z12" s="118">
        <v>-441591</v>
      </c>
      <c r="AA12" s="118">
        <v>-934781</v>
      </c>
      <c r="AB12" s="118">
        <v>-493086</v>
      </c>
      <c r="AC12" s="118">
        <v>-1427867</v>
      </c>
      <c r="AD12" s="93">
        <v>-567548</v>
      </c>
      <c r="AE12" s="93">
        <f t="shared" si="3"/>
        <v>-1995415</v>
      </c>
      <c r="AF12" s="119">
        <v>-519264</v>
      </c>
      <c r="AG12" s="119">
        <v>-536092</v>
      </c>
      <c r="AH12" s="119">
        <f t="shared" si="4"/>
        <v>-1055356</v>
      </c>
      <c r="AI12" s="119">
        <v>-560600</v>
      </c>
      <c r="AJ12" s="119">
        <f t="shared" si="5"/>
        <v>-1615956</v>
      </c>
      <c r="AK12" s="119">
        <v>-620852.55577703589</v>
      </c>
      <c r="AL12" s="119">
        <f t="shared" si="6"/>
        <v>-2236808.5557770357</v>
      </c>
      <c r="AM12" s="119">
        <v>-626076</v>
      </c>
      <c r="AN12" s="119">
        <v>-670932</v>
      </c>
      <c r="AO12" s="119">
        <f t="shared" si="7"/>
        <v>-1297008</v>
      </c>
      <c r="AP12" s="119">
        <v>-701903</v>
      </c>
      <c r="AQ12" s="119">
        <v>-1998911</v>
      </c>
      <c r="AR12" s="119">
        <v>-749026</v>
      </c>
      <c r="AS12" s="119">
        <f t="shared" si="8"/>
        <v>-2747937</v>
      </c>
      <c r="AT12" s="119">
        <v>-713653</v>
      </c>
      <c r="AU12" s="119">
        <v>-737630.09790981025</v>
      </c>
      <c r="AV12" s="119">
        <f t="shared" si="9"/>
        <v>-1451283.0979098103</v>
      </c>
      <c r="AW12" s="119">
        <v>-787343.89128797338</v>
      </c>
      <c r="AX12" s="119">
        <f t="shared" si="10"/>
        <v>-2238626.9891977836</v>
      </c>
      <c r="AY12" s="119">
        <v>-845182</v>
      </c>
      <c r="AZ12" s="119">
        <f t="shared" si="11"/>
        <v>-3083808.9891977836</v>
      </c>
      <c r="BA12" s="119">
        <v>-832091.87237264146</v>
      </c>
      <c r="BB12" s="119">
        <v>-770110.12762735854</v>
      </c>
      <c r="BC12" s="119">
        <v>-1602202</v>
      </c>
    </row>
    <row r="13" spans="2:55" x14ac:dyDescent="0.25">
      <c r="B13" s="120" t="s">
        <v>92</v>
      </c>
      <c r="C13" s="117"/>
      <c r="D13" s="121">
        <v>132126</v>
      </c>
      <c r="E13" s="121">
        <v>135223</v>
      </c>
      <c r="F13" s="121">
        <v>267349</v>
      </c>
      <c r="G13" s="121">
        <v>133013</v>
      </c>
      <c r="H13" s="121">
        <v>400362</v>
      </c>
      <c r="I13" s="121">
        <v>264824</v>
      </c>
      <c r="J13" s="121">
        <f t="shared" si="0"/>
        <v>665186</v>
      </c>
      <c r="K13" s="121">
        <v>134081</v>
      </c>
      <c r="L13" s="121">
        <v>171400</v>
      </c>
      <c r="M13" s="121">
        <v>305481</v>
      </c>
      <c r="N13" s="121">
        <v>180671</v>
      </c>
      <c r="O13" s="121">
        <v>486152</v>
      </c>
      <c r="P13" s="121">
        <v>229842</v>
      </c>
      <c r="Q13" s="121">
        <f t="shared" si="1"/>
        <v>715994</v>
      </c>
      <c r="R13" s="121">
        <v>186525</v>
      </c>
      <c r="S13" s="121">
        <v>196499</v>
      </c>
      <c r="T13" s="96">
        <v>383024</v>
      </c>
      <c r="U13" s="96">
        <v>203390</v>
      </c>
      <c r="V13" s="121">
        <v>586414</v>
      </c>
      <c r="W13" s="121">
        <v>222499</v>
      </c>
      <c r="X13" s="121">
        <f t="shared" si="2"/>
        <v>808913</v>
      </c>
      <c r="Y13" s="121">
        <v>199774</v>
      </c>
      <c r="Z13" s="121">
        <v>181972</v>
      </c>
      <c r="AA13" s="121">
        <v>381746</v>
      </c>
      <c r="AB13" s="121">
        <v>205962</v>
      </c>
      <c r="AC13" s="121">
        <v>587708</v>
      </c>
      <c r="AD13" s="96">
        <v>235987</v>
      </c>
      <c r="AE13" s="96">
        <f t="shared" si="3"/>
        <v>823695</v>
      </c>
      <c r="AF13" s="122">
        <v>233074</v>
      </c>
      <c r="AG13" s="122">
        <v>240675</v>
      </c>
      <c r="AH13" s="122">
        <f t="shared" si="4"/>
        <v>473749</v>
      </c>
      <c r="AI13" s="122">
        <v>241872.98977290001</v>
      </c>
      <c r="AJ13" s="122">
        <f t="shared" si="5"/>
        <v>715621.98977290001</v>
      </c>
      <c r="AK13" s="122">
        <v>272977.45445006422</v>
      </c>
      <c r="AL13" s="122">
        <f t="shared" si="6"/>
        <v>988599.44422296423</v>
      </c>
      <c r="AM13" s="122">
        <v>275474</v>
      </c>
      <c r="AN13" s="122">
        <f>SUM(AN11:AN12)</f>
        <v>315344</v>
      </c>
      <c r="AO13" s="122">
        <f t="shared" si="7"/>
        <v>590818</v>
      </c>
      <c r="AP13" s="122">
        <v>315141</v>
      </c>
      <c r="AQ13" s="122">
        <v>905959</v>
      </c>
      <c r="AR13" s="122">
        <f>SUM(AR11:AR12)</f>
        <v>336579</v>
      </c>
      <c r="AS13" s="122">
        <f t="shared" si="8"/>
        <v>1242538</v>
      </c>
      <c r="AT13" s="122">
        <f t="shared" ref="AT13:AU13" si="13">AT11+AT12</f>
        <v>313758.90672999993</v>
      </c>
      <c r="AU13" s="122">
        <f t="shared" si="13"/>
        <v>343744.81855018972</v>
      </c>
      <c r="AV13" s="122">
        <f t="shared" si="9"/>
        <v>657503.72528018965</v>
      </c>
      <c r="AW13" s="122">
        <f>AW11+AW12</f>
        <v>342805.10871202662</v>
      </c>
      <c r="AX13" s="122">
        <f>AX11+AX12</f>
        <v>1000308.8339922163</v>
      </c>
      <c r="AY13" s="122">
        <f t="shared" ref="AY13:BA13" si="14">AY11+AY12</f>
        <v>376900.72681999998</v>
      </c>
      <c r="AZ13" s="122">
        <f t="shared" si="14"/>
        <v>1377209.5608122158</v>
      </c>
      <c r="BA13" s="122">
        <f t="shared" si="14"/>
        <v>394011.12762735854</v>
      </c>
      <c r="BB13" s="122">
        <v>363410.87237264146</v>
      </c>
      <c r="BC13" s="122">
        <v>757422</v>
      </c>
    </row>
    <row r="14" spans="2:55" ht="15.75" customHeight="1" x14ac:dyDescent="0.25">
      <c r="B14" s="120" t="s">
        <v>93</v>
      </c>
      <c r="C14" s="117"/>
      <c r="D14" s="121">
        <v>-106828</v>
      </c>
      <c r="E14" s="96">
        <v>-107747</v>
      </c>
      <c r="F14" s="121">
        <v>-214575</v>
      </c>
      <c r="G14" s="96">
        <v>-108784</v>
      </c>
      <c r="H14" s="121">
        <v>-323359</v>
      </c>
      <c r="I14" s="121">
        <v>-237552</v>
      </c>
      <c r="J14" s="121">
        <f t="shared" si="0"/>
        <v>-560911</v>
      </c>
      <c r="K14" s="121">
        <v>-114190</v>
      </c>
      <c r="L14" s="96">
        <v>-145156</v>
      </c>
      <c r="M14" s="121">
        <v>-259346</v>
      </c>
      <c r="N14" s="96">
        <v>-149580</v>
      </c>
      <c r="O14" s="121">
        <v>-408926</v>
      </c>
      <c r="P14" s="121">
        <v>-184526</v>
      </c>
      <c r="Q14" s="121">
        <f t="shared" si="1"/>
        <v>-593452</v>
      </c>
      <c r="R14" s="121">
        <v>-164000</v>
      </c>
      <c r="S14" s="121">
        <v>-166323</v>
      </c>
      <c r="T14" s="96">
        <v>-330323</v>
      </c>
      <c r="U14" s="96">
        <v>-170470</v>
      </c>
      <c r="V14" s="121">
        <v>-500793</v>
      </c>
      <c r="W14" s="121">
        <v>-181754</v>
      </c>
      <c r="X14" s="121">
        <f t="shared" si="2"/>
        <v>-682547</v>
      </c>
      <c r="Y14" s="121">
        <v>-174397</v>
      </c>
      <c r="Z14" s="121">
        <v>-172585</v>
      </c>
      <c r="AA14" s="121">
        <v>-346982</v>
      </c>
      <c r="AB14" s="121">
        <v>-184728</v>
      </c>
      <c r="AC14" s="121">
        <v>-531710</v>
      </c>
      <c r="AD14" s="96">
        <v>-214489</v>
      </c>
      <c r="AE14" s="96">
        <f t="shared" si="3"/>
        <v>-746199</v>
      </c>
      <c r="AF14" s="122">
        <v>-211655</v>
      </c>
      <c r="AG14" s="123">
        <v>-218653</v>
      </c>
      <c r="AH14" s="123">
        <f t="shared" si="4"/>
        <v>-430308</v>
      </c>
      <c r="AI14" s="123">
        <v>-220795.11439595005</v>
      </c>
      <c r="AJ14" s="123">
        <f t="shared" si="5"/>
        <v>-651103.11439594999</v>
      </c>
      <c r="AK14" s="123">
        <v>-251345.5975678188</v>
      </c>
      <c r="AL14" s="123">
        <f t="shared" si="6"/>
        <v>-902448.71196376882</v>
      </c>
      <c r="AM14" s="123">
        <v>-253175</v>
      </c>
      <c r="AN14" s="123">
        <f>SUM(AN15:AN17)</f>
        <v>-279280.53129407461</v>
      </c>
      <c r="AO14" s="123">
        <f t="shared" si="7"/>
        <v>-532455.53129407461</v>
      </c>
      <c r="AP14" s="123">
        <v>-284696</v>
      </c>
      <c r="AQ14" s="123">
        <v>-817151</v>
      </c>
      <c r="AR14" s="123">
        <f>SUM(AR15:AR17)</f>
        <v>-311466</v>
      </c>
      <c r="AS14" s="123">
        <f t="shared" si="8"/>
        <v>-1128617</v>
      </c>
      <c r="AT14" s="123">
        <f t="shared" ref="AT14:AU14" si="15">SUM(AT15:AT17)</f>
        <v>-283574</v>
      </c>
      <c r="AU14" s="123">
        <f t="shared" si="15"/>
        <v>-312036.93515279604</v>
      </c>
      <c r="AV14" s="123">
        <f t="shared" si="9"/>
        <v>-595610.9351527961</v>
      </c>
      <c r="AW14" s="123">
        <f>SUM(AW15:AW17)</f>
        <v>-309088.15095775947</v>
      </c>
      <c r="AX14" s="123">
        <f>SUM(AX15:AX17)</f>
        <v>-904699.08611055557</v>
      </c>
      <c r="AY14" s="123">
        <f t="shared" ref="AY14:BA14" si="16">SUM(AY15:AY17)</f>
        <v>-340641.58350027289</v>
      </c>
      <c r="AZ14" s="123">
        <f t="shared" si="16"/>
        <v>-1245340.6696108284</v>
      </c>
      <c r="BA14" s="123">
        <f t="shared" si="16"/>
        <v>-354503.05358000001</v>
      </c>
      <c r="BB14" s="123">
        <v>-355053.75309999997</v>
      </c>
      <c r="BC14" s="123">
        <v>-709556.80667999992</v>
      </c>
    </row>
    <row r="15" spans="2:55" x14ac:dyDescent="0.25">
      <c r="B15" s="116" t="s">
        <v>94</v>
      </c>
      <c r="C15" s="117"/>
      <c r="D15" s="118">
        <v>-122788</v>
      </c>
      <c r="E15" s="118">
        <v>-125224</v>
      </c>
      <c r="F15" s="118">
        <v>-248012</v>
      </c>
      <c r="G15" s="118">
        <v>-127807</v>
      </c>
      <c r="H15" s="118">
        <v>-375819</v>
      </c>
      <c r="I15" s="118">
        <v>-135061</v>
      </c>
      <c r="J15" s="118">
        <f t="shared" si="0"/>
        <v>-510880</v>
      </c>
      <c r="K15" s="118">
        <v>-132517</v>
      </c>
      <c r="L15" s="118">
        <v>-135358</v>
      </c>
      <c r="M15" s="118">
        <v>-267875</v>
      </c>
      <c r="N15" s="118">
        <v>-139326</v>
      </c>
      <c r="O15" s="118">
        <v>-407201</v>
      </c>
      <c r="P15" s="118">
        <v>-143404</v>
      </c>
      <c r="Q15" s="118">
        <f t="shared" si="1"/>
        <v>-550605</v>
      </c>
      <c r="R15" s="118">
        <v>-151034</v>
      </c>
      <c r="S15" s="118">
        <v>-152186</v>
      </c>
      <c r="T15" s="118">
        <v>-303220</v>
      </c>
      <c r="U15" s="118">
        <v>-156570</v>
      </c>
      <c r="V15" s="118">
        <v>-459790</v>
      </c>
      <c r="W15" s="118">
        <v>-165945</v>
      </c>
      <c r="X15" s="118">
        <f t="shared" si="2"/>
        <v>-625735</v>
      </c>
      <c r="Y15" s="118">
        <v>-161053</v>
      </c>
      <c r="Z15" s="118">
        <v>-157864</v>
      </c>
      <c r="AA15" s="118">
        <v>-318917</v>
      </c>
      <c r="AB15" s="118">
        <v>-166624</v>
      </c>
      <c r="AC15" s="118">
        <v>-485541</v>
      </c>
      <c r="AD15" s="93">
        <v>-190490</v>
      </c>
      <c r="AE15" s="93">
        <f t="shared" si="3"/>
        <v>-676031</v>
      </c>
      <c r="AF15" s="119">
        <v>-200002</v>
      </c>
      <c r="AG15" s="124">
        <v>-206459</v>
      </c>
      <c r="AH15" s="124">
        <f t="shared" si="4"/>
        <v>-406461</v>
      </c>
      <c r="AI15" s="124">
        <v>-203214</v>
      </c>
      <c r="AJ15" s="124">
        <f t="shared" si="5"/>
        <v>-609675</v>
      </c>
      <c r="AK15" s="124">
        <v>-232612.7429095938</v>
      </c>
      <c r="AL15" s="124">
        <f t="shared" si="6"/>
        <v>-842287.74290959374</v>
      </c>
      <c r="AM15" s="124">
        <v>-235004</v>
      </c>
      <c r="AN15" s="124">
        <v>-259254.53129407458</v>
      </c>
      <c r="AO15" s="124">
        <f t="shared" si="7"/>
        <v>-494258.53129407461</v>
      </c>
      <c r="AP15" s="124">
        <v>-258249</v>
      </c>
      <c r="AQ15" s="124">
        <v>-752507</v>
      </c>
      <c r="AR15" s="124">
        <v>-280211</v>
      </c>
      <c r="AS15" s="124">
        <f t="shared" si="8"/>
        <v>-1032718</v>
      </c>
      <c r="AT15" s="124">
        <v>-262601</v>
      </c>
      <c r="AU15" s="124">
        <v>-279256.93515279604</v>
      </c>
      <c r="AV15" s="124">
        <f t="shared" si="9"/>
        <v>-541857.9351527961</v>
      </c>
      <c r="AW15" s="124">
        <v>-278665.9570702393</v>
      </c>
      <c r="AX15" s="119">
        <f t="shared" ref="AX15:AX24" si="17">AV15+AW15</f>
        <v>-820523.89222303545</v>
      </c>
      <c r="AY15" s="119">
        <v>-316873.58350027289</v>
      </c>
      <c r="AZ15" s="94">
        <f>(AX15+AY15)</f>
        <v>-1137397.4757233083</v>
      </c>
      <c r="BA15" s="94">
        <v>-317290.05358000001</v>
      </c>
      <c r="BB15" s="94">
        <v>-308696.75309999997</v>
      </c>
      <c r="BC15" s="94">
        <v>-625986.80667999992</v>
      </c>
    </row>
    <row r="16" spans="2:55" x14ac:dyDescent="0.25">
      <c r="B16" s="116" t="s">
        <v>95</v>
      </c>
      <c r="C16" s="117"/>
      <c r="D16" s="118">
        <v>-13490</v>
      </c>
      <c r="E16" s="118">
        <v>-13909</v>
      </c>
      <c r="F16" s="118">
        <v>-27399</v>
      </c>
      <c r="G16" s="118">
        <v>-14306</v>
      </c>
      <c r="H16" s="118">
        <v>-41705</v>
      </c>
      <c r="I16" s="118">
        <v>-15716</v>
      </c>
      <c r="J16" s="118">
        <f t="shared" si="0"/>
        <v>-57421</v>
      </c>
      <c r="K16" s="118">
        <v>-12841</v>
      </c>
      <c r="L16" s="118">
        <v>-13054</v>
      </c>
      <c r="M16" s="118">
        <v>-25895</v>
      </c>
      <c r="N16" s="118">
        <v>-14005</v>
      </c>
      <c r="O16" s="118">
        <v>-39900</v>
      </c>
      <c r="P16" s="118">
        <v>-15546</v>
      </c>
      <c r="Q16" s="118">
        <f t="shared" si="1"/>
        <v>-55446</v>
      </c>
      <c r="R16" s="118">
        <v>-13085</v>
      </c>
      <c r="S16" s="118">
        <v>-15465</v>
      </c>
      <c r="T16" s="118">
        <v>-28550</v>
      </c>
      <c r="U16" s="118">
        <v>-15049</v>
      </c>
      <c r="V16" s="118">
        <v>-43599</v>
      </c>
      <c r="W16" s="118">
        <v>-19108</v>
      </c>
      <c r="X16" s="118">
        <f t="shared" si="2"/>
        <v>-62707</v>
      </c>
      <c r="Y16" s="118">
        <v>-15945</v>
      </c>
      <c r="Z16" s="118">
        <v>-15375</v>
      </c>
      <c r="AA16" s="118">
        <v>-31320</v>
      </c>
      <c r="AB16" s="118">
        <v>-19229</v>
      </c>
      <c r="AC16" s="118">
        <v>-50549</v>
      </c>
      <c r="AD16" s="93">
        <v>-23551</v>
      </c>
      <c r="AE16" s="93">
        <f t="shared" si="3"/>
        <v>-74100</v>
      </c>
      <c r="AF16" s="119">
        <v>-23270</v>
      </c>
      <c r="AG16" s="119">
        <v>-24264</v>
      </c>
      <c r="AH16" s="119">
        <f t="shared" si="4"/>
        <v>-47534</v>
      </c>
      <c r="AI16" s="119">
        <v>-21048.052619999984</v>
      </c>
      <c r="AJ16" s="119">
        <f t="shared" si="5"/>
        <v>-68582.052619999988</v>
      </c>
      <c r="AK16" s="119">
        <v>-26597.607320000014</v>
      </c>
      <c r="AL16" s="119">
        <f t="shared" si="6"/>
        <v>-95179.659939999998</v>
      </c>
      <c r="AM16" s="119">
        <v>-23874</v>
      </c>
      <c r="AN16" s="119">
        <v>-26158</v>
      </c>
      <c r="AO16" s="119">
        <f t="shared" si="7"/>
        <v>-50032</v>
      </c>
      <c r="AP16" s="119">
        <v>-28695</v>
      </c>
      <c r="AQ16" s="119">
        <v>-78727</v>
      </c>
      <c r="AR16" s="119">
        <v>-31023</v>
      </c>
      <c r="AS16" s="119">
        <f t="shared" si="8"/>
        <v>-109750</v>
      </c>
      <c r="AT16" s="119">
        <v>-27350</v>
      </c>
      <c r="AU16" s="119">
        <v>-33166</v>
      </c>
      <c r="AV16" s="119">
        <f t="shared" si="9"/>
        <v>-60516</v>
      </c>
      <c r="AW16" s="119">
        <v>-34002.645059345166</v>
      </c>
      <c r="AX16" s="119">
        <f t="shared" si="17"/>
        <v>-94518.645059345174</v>
      </c>
      <c r="AY16" s="119">
        <v>-38389</v>
      </c>
      <c r="AZ16" s="119">
        <f t="shared" ref="AZ16:AZ24" si="18">AX16+AY16</f>
        <v>-132907.64505934517</v>
      </c>
      <c r="BA16" s="119">
        <v>-37982</v>
      </c>
      <c r="BB16" s="119">
        <v>-44203</v>
      </c>
      <c r="BC16" s="119">
        <v>-82185</v>
      </c>
    </row>
    <row r="17" spans="2:55" x14ac:dyDescent="0.25">
      <c r="B17" s="116" t="s">
        <v>96</v>
      </c>
      <c r="C17" s="117"/>
      <c r="D17" s="118">
        <v>29450</v>
      </c>
      <c r="E17" s="118">
        <v>31386</v>
      </c>
      <c r="F17" s="118">
        <v>60836</v>
      </c>
      <c r="G17" s="118">
        <v>33329</v>
      </c>
      <c r="H17" s="118">
        <v>94165</v>
      </c>
      <c r="I17" s="118">
        <v>-86775</v>
      </c>
      <c r="J17" s="118">
        <f t="shared" si="0"/>
        <v>7390</v>
      </c>
      <c r="K17" s="118">
        <v>31168</v>
      </c>
      <c r="L17" s="118">
        <v>3256</v>
      </c>
      <c r="M17" s="118">
        <v>34424</v>
      </c>
      <c r="N17" s="118">
        <v>3751</v>
      </c>
      <c r="O17" s="118">
        <v>38175</v>
      </c>
      <c r="P17" s="118">
        <v>-25576</v>
      </c>
      <c r="Q17" s="118">
        <f t="shared" si="1"/>
        <v>12599</v>
      </c>
      <c r="R17" s="118">
        <v>119</v>
      </c>
      <c r="S17" s="118">
        <v>1328</v>
      </c>
      <c r="T17" s="118">
        <v>1447</v>
      </c>
      <c r="U17" s="118">
        <v>1149</v>
      </c>
      <c r="V17" s="118">
        <v>2596</v>
      </c>
      <c r="W17" s="118">
        <v>3299</v>
      </c>
      <c r="X17" s="118">
        <f t="shared" si="2"/>
        <v>5895</v>
      </c>
      <c r="Y17" s="118">
        <v>2601</v>
      </c>
      <c r="Z17" s="118">
        <v>654</v>
      </c>
      <c r="AA17" s="118">
        <v>3255</v>
      </c>
      <c r="AB17" s="118">
        <v>1125</v>
      </c>
      <c r="AC17" s="118">
        <v>4380</v>
      </c>
      <c r="AD17" s="93">
        <v>-448</v>
      </c>
      <c r="AE17" s="93">
        <f t="shared" si="3"/>
        <v>3932</v>
      </c>
      <c r="AF17" s="119">
        <v>11617</v>
      </c>
      <c r="AG17" s="119">
        <v>12070</v>
      </c>
      <c r="AH17" s="119">
        <f t="shared" si="4"/>
        <v>23687</v>
      </c>
      <c r="AI17" s="119">
        <v>2998</v>
      </c>
      <c r="AJ17" s="119">
        <f t="shared" si="5"/>
        <v>26685</v>
      </c>
      <c r="AK17" s="119">
        <v>7864.7526617750027</v>
      </c>
      <c r="AL17" s="119">
        <f t="shared" si="6"/>
        <v>34549.752661775005</v>
      </c>
      <c r="AM17" s="119">
        <v>5703</v>
      </c>
      <c r="AN17" s="119">
        <v>6132</v>
      </c>
      <c r="AO17" s="119">
        <f t="shared" si="7"/>
        <v>11835</v>
      </c>
      <c r="AP17" s="119">
        <v>2248</v>
      </c>
      <c r="AQ17" s="119">
        <v>14083</v>
      </c>
      <c r="AR17" s="119">
        <v>-232</v>
      </c>
      <c r="AS17" s="119">
        <f t="shared" si="8"/>
        <v>13851</v>
      </c>
      <c r="AT17" s="119">
        <v>6377</v>
      </c>
      <c r="AU17" s="119">
        <v>386</v>
      </c>
      <c r="AV17" s="119">
        <f t="shared" si="9"/>
        <v>6763</v>
      </c>
      <c r="AW17" s="119">
        <v>3580.4511718250014</v>
      </c>
      <c r="AX17" s="119">
        <f t="shared" si="17"/>
        <v>10343.451171825001</v>
      </c>
      <c r="AY17" s="119">
        <v>14621</v>
      </c>
      <c r="AZ17" s="119">
        <f t="shared" si="18"/>
        <v>24964.451171825</v>
      </c>
      <c r="BA17" s="119">
        <v>769</v>
      </c>
      <c r="BB17" s="119">
        <v>-2154</v>
      </c>
      <c r="BC17" s="119">
        <v>-1385</v>
      </c>
    </row>
    <row r="18" spans="2:55" x14ac:dyDescent="0.25">
      <c r="B18" s="120" t="s">
        <v>97</v>
      </c>
      <c r="C18" s="117"/>
      <c r="D18" s="121">
        <v>-5035</v>
      </c>
      <c r="E18" s="121">
        <v>-5081</v>
      </c>
      <c r="F18" s="121">
        <v>-10116</v>
      </c>
      <c r="G18" s="121">
        <v>-5101</v>
      </c>
      <c r="H18" s="121">
        <v>-15217</v>
      </c>
      <c r="I18" s="121">
        <v>-4760</v>
      </c>
      <c r="J18" s="121">
        <f t="shared" si="0"/>
        <v>-19977</v>
      </c>
      <c r="K18" s="121">
        <v>-4240</v>
      </c>
      <c r="L18" s="121">
        <v>-4277</v>
      </c>
      <c r="M18" s="121">
        <v>-8517</v>
      </c>
      <c r="N18" s="121">
        <v>-5127</v>
      </c>
      <c r="O18" s="121">
        <v>-13644</v>
      </c>
      <c r="P18" s="121">
        <v>-5351</v>
      </c>
      <c r="Q18" s="121">
        <f t="shared" si="1"/>
        <v>-18995</v>
      </c>
      <c r="R18" s="121">
        <v>-4459</v>
      </c>
      <c r="S18" s="121">
        <v>-6410</v>
      </c>
      <c r="T18" s="121">
        <v>-10869</v>
      </c>
      <c r="U18" s="121">
        <v>-6005</v>
      </c>
      <c r="V18" s="121">
        <v>-16874</v>
      </c>
      <c r="W18" s="121">
        <v>-5032</v>
      </c>
      <c r="X18" s="121">
        <f t="shared" si="2"/>
        <v>-21906</v>
      </c>
      <c r="Y18" s="121">
        <v>-3796</v>
      </c>
      <c r="Z18" s="121">
        <v>-4995</v>
      </c>
      <c r="AA18" s="121">
        <v>-8791</v>
      </c>
      <c r="AB18" s="121">
        <v>-410</v>
      </c>
      <c r="AC18" s="121">
        <v>-9201</v>
      </c>
      <c r="AD18" s="96">
        <v>-3252</v>
      </c>
      <c r="AE18" s="96">
        <f t="shared" si="3"/>
        <v>-12453</v>
      </c>
      <c r="AF18" s="122">
        <v>6539</v>
      </c>
      <c r="AG18" s="122">
        <v>4125</v>
      </c>
      <c r="AH18" s="122">
        <f t="shared" si="4"/>
        <v>10664</v>
      </c>
      <c r="AI18" s="122">
        <v>-159.75680000000375</v>
      </c>
      <c r="AJ18" s="122">
        <f t="shared" si="5"/>
        <v>10504.243199999997</v>
      </c>
      <c r="AK18" s="122">
        <v>554.03419641104665</v>
      </c>
      <c r="AL18" s="122">
        <f t="shared" si="6"/>
        <v>11058.277396411044</v>
      </c>
      <c r="AM18" s="122">
        <v>-1870</v>
      </c>
      <c r="AN18" s="122">
        <f>SUM(AN19:AN20)</f>
        <v>-6040.6679789325608</v>
      </c>
      <c r="AO18" s="122">
        <f t="shared" si="7"/>
        <v>-7910.6679789325608</v>
      </c>
      <c r="AP18" s="122">
        <v>-5035</v>
      </c>
      <c r="AQ18" s="122">
        <v>-12946</v>
      </c>
      <c r="AR18" s="122">
        <f>SUM(AR19:AR20)</f>
        <v>-5177</v>
      </c>
      <c r="AS18" s="122">
        <f t="shared" si="8"/>
        <v>-18123</v>
      </c>
      <c r="AT18" s="122">
        <v>-6842</v>
      </c>
      <c r="AU18" s="122">
        <f>SUM(AU19:AU20)</f>
        <v>-6959.7359800000013</v>
      </c>
      <c r="AV18" s="122">
        <f t="shared" si="9"/>
        <v>-13801.735980000001</v>
      </c>
      <c r="AW18" s="123">
        <f>SUM(AW19:AW20)</f>
        <v>-6364.1359797660662</v>
      </c>
      <c r="AX18" s="123">
        <f>SUM(AX19:AX20)</f>
        <v>-20165.871959766071</v>
      </c>
      <c r="AY18" s="123">
        <f t="shared" ref="AY18:BA18" si="19">SUM(AY19:AY20)</f>
        <v>-5342.8692145568111</v>
      </c>
      <c r="AZ18" s="123">
        <f t="shared" si="19"/>
        <v>-25508.74117432288</v>
      </c>
      <c r="BA18" s="123">
        <f t="shared" si="19"/>
        <v>-7904.064059999997</v>
      </c>
      <c r="BB18" s="123">
        <v>-4438.9829600000012</v>
      </c>
      <c r="BC18" s="123">
        <v>-12343.047019999998</v>
      </c>
    </row>
    <row r="19" spans="2:55" x14ac:dyDescent="0.25">
      <c r="B19" s="116" t="s">
        <v>98</v>
      </c>
      <c r="C19" s="117"/>
      <c r="D19" s="118">
        <v>-5675</v>
      </c>
      <c r="E19" s="118">
        <v>-5520</v>
      </c>
      <c r="F19" s="118">
        <v>-11195</v>
      </c>
      <c r="G19" s="118">
        <v>-5478</v>
      </c>
      <c r="H19" s="118">
        <v>-16673</v>
      </c>
      <c r="I19" s="118">
        <v>-6010</v>
      </c>
      <c r="J19" s="118">
        <f t="shared" si="0"/>
        <v>-22683</v>
      </c>
      <c r="K19" s="118">
        <v>-4835</v>
      </c>
      <c r="L19" s="118">
        <v>-5051</v>
      </c>
      <c r="M19" s="118">
        <v>-9886</v>
      </c>
      <c r="N19" s="118">
        <v>-5416</v>
      </c>
      <c r="O19" s="118">
        <v>-15302</v>
      </c>
      <c r="P19" s="118">
        <v>-5770</v>
      </c>
      <c r="Q19" s="118">
        <f t="shared" si="1"/>
        <v>-21072</v>
      </c>
      <c r="R19" s="118">
        <v>-5014</v>
      </c>
      <c r="S19" s="118">
        <v>-7369</v>
      </c>
      <c r="T19" s="118">
        <v>-12383</v>
      </c>
      <c r="U19" s="118">
        <v>-7589</v>
      </c>
      <c r="V19" s="118">
        <v>-19972</v>
      </c>
      <c r="W19" s="118">
        <v>-5723</v>
      </c>
      <c r="X19" s="118">
        <f t="shared" si="2"/>
        <v>-25695</v>
      </c>
      <c r="Y19" s="118">
        <v>-4287</v>
      </c>
      <c r="Z19" s="118">
        <v>-11855</v>
      </c>
      <c r="AA19" s="118">
        <v>-16142</v>
      </c>
      <c r="AB19" s="118">
        <v>-6399</v>
      </c>
      <c r="AC19" s="118">
        <v>-22541</v>
      </c>
      <c r="AD19" s="93">
        <v>-8094</v>
      </c>
      <c r="AE19" s="93">
        <f t="shared" si="3"/>
        <v>-30635</v>
      </c>
      <c r="AF19" s="119">
        <v>-2761</v>
      </c>
      <c r="AG19" s="119">
        <v>-2852</v>
      </c>
      <c r="AH19" s="119">
        <f t="shared" si="4"/>
        <v>-5613</v>
      </c>
      <c r="AI19" s="119">
        <v>-3554.5286273200027</v>
      </c>
      <c r="AJ19" s="119">
        <f t="shared" si="5"/>
        <v>-9167.5286273200036</v>
      </c>
      <c r="AK19" s="119">
        <v>-5392.5575562689519</v>
      </c>
      <c r="AL19" s="119">
        <f t="shared" si="6"/>
        <v>-14560.086183588955</v>
      </c>
      <c r="AM19" s="119">
        <v>-6231</v>
      </c>
      <c r="AN19" s="119">
        <v>-9526.6679789325608</v>
      </c>
      <c r="AO19" s="119">
        <f t="shared" si="7"/>
        <v>-15757.667978932561</v>
      </c>
      <c r="AP19" s="119">
        <v>-11574</v>
      </c>
      <c r="AQ19" s="119">
        <v>-27332</v>
      </c>
      <c r="AR19" s="119">
        <v>-11220</v>
      </c>
      <c r="AS19" s="119">
        <f t="shared" si="8"/>
        <v>-38552</v>
      </c>
      <c r="AT19" s="119">
        <v>-13304</v>
      </c>
      <c r="AU19" s="119">
        <v>-15363.735980000001</v>
      </c>
      <c r="AV19" s="119">
        <f t="shared" si="9"/>
        <v>-28667.735980000001</v>
      </c>
      <c r="AW19" s="119">
        <v>-19149.825369766062</v>
      </c>
      <c r="AX19" s="119">
        <f t="shared" si="17"/>
        <v>-47817.561349766067</v>
      </c>
      <c r="AY19" s="119">
        <v>-15311.869214556811</v>
      </c>
      <c r="AZ19" s="119">
        <f t="shared" si="18"/>
        <v>-63129.43056432288</v>
      </c>
      <c r="BA19" s="119">
        <v>-16838.064059999997</v>
      </c>
      <c r="BB19" s="119">
        <v>-23278.982960000001</v>
      </c>
      <c r="BC19" s="119">
        <v>-40117.047019999998</v>
      </c>
    </row>
    <row r="20" spans="2:55" x14ac:dyDescent="0.25">
      <c r="B20" s="116" t="s">
        <v>99</v>
      </c>
      <c r="C20" s="117"/>
      <c r="D20" s="118">
        <v>640</v>
      </c>
      <c r="E20" s="118">
        <v>439</v>
      </c>
      <c r="F20" s="118">
        <v>1079</v>
      </c>
      <c r="G20" s="118">
        <v>377</v>
      </c>
      <c r="H20" s="118">
        <v>1456</v>
      </c>
      <c r="I20" s="118">
        <v>1250</v>
      </c>
      <c r="J20" s="118">
        <f t="shared" si="0"/>
        <v>2706</v>
      </c>
      <c r="K20" s="118">
        <v>595</v>
      </c>
      <c r="L20" s="118">
        <v>774</v>
      </c>
      <c r="M20" s="118">
        <v>1369</v>
      </c>
      <c r="N20" s="118">
        <v>289</v>
      </c>
      <c r="O20" s="118">
        <v>1658</v>
      </c>
      <c r="P20" s="118">
        <v>419</v>
      </c>
      <c r="Q20" s="118">
        <f t="shared" si="1"/>
        <v>2077</v>
      </c>
      <c r="R20" s="118">
        <v>555</v>
      </c>
      <c r="S20" s="118">
        <v>959</v>
      </c>
      <c r="T20" s="118">
        <v>1514</v>
      </c>
      <c r="U20" s="118">
        <v>1584</v>
      </c>
      <c r="V20" s="118">
        <v>3098</v>
      </c>
      <c r="W20" s="118">
        <v>691</v>
      </c>
      <c r="X20" s="118">
        <f t="shared" si="2"/>
        <v>3789</v>
      </c>
      <c r="Y20" s="118">
        <v>491</v>
      </c>
      <c r="Z20" s="118">
        <v>6860</v>
      </c>
      <c r="AA20" s="118">
        <v>7351</v>
      </c>
      <c r="AB20" s="118">
        <v>5989</v>
      </c>
      <c r="AC20" s="118">
        <v>13340</v>
      </c>
      <c r="AD20" s="93">
        <v>4842</v>
      </c>
      <c r="AE20" s="93">
        <f t="shared" si="3"/>
        <v>18182</v>
      </c>
      <c r="AF20" s="119">
        <v>9300</v>
      </c>
      <c r="AG20" s="119">
        <v>6977</v>
      </c>
      <c r="AH20" s="119">
        <f t="shared" si="4"/>
        <v>16277</v>
      </c>
      <c r="AI20" s="119">
        <v>3394.7718273199989</v>
      </c>
      <c r="AJ20" s="119">
        <f t="shared" si="5"/>
        <v>19671.771827320001</v>
      </c>
      <c r="AK20" s="119">
        <v>5946.5917526799985</v>
      </c>
      <c r="AL20" s="119">
        <f t="shared" si="6"/>
        <v>25618.363579999997</v>
      </c>
      <c r="AM20" s="119">
        <v>4361</v>
      </c>
      <c r="AN20" s="119">
        <v>3486</v>
      </c>
      <c r="AO20" s="119">
        <f t="shared" si="7"/>
        <v>7847</v>
      </c>
      <c r="AP20" s="119">
        <v>6539</v>
      </c>
      <c r="AQ20" s="119">
        <v>14386</v>
      </c>
      <c r="AR20" s="119">
        <v>6043</v>
      </c>
      <c r="AS20" s="119">
        <f t="shared" si="8"/>
        <v>20429</v>
      </c>
      <c r="AT20" s="119">
        <v>6462</v>
      </c>
      <c r="AU20" s="119">
        <v>8404</v>
      </c>
      <c r="AV20" s="119">
        <f t="shared" si="9"/>
        <v>14866</v>
      </c>
      <c r="AW20" s="119">
        <v>12785.689389999996</v>
      </c>
      <c r="AX20" s="119">
        <f t="shared" si="17"/>
        <v>27651.689389999996</v>
      </c>
      <c r="AY20" s="119">
        <v>9969</v>
      </c>
      <c r="AZ20" s="119">
        <f t="shared" si="18"/>
        <v>37620.68939</v>
      </c>
      <c r="BA20" s="119">
        <v>8934</v>
      </c>
      <c r="BB20" s="119">
        <v>18840</v>
      </c>
      <c r="BC20" s="119">
        <v>27774</v>
      </c>
    </row>
    <row r="21" spans="2:55" s="8" customFormat="1" x14ac:dyDescent="0.25">
      <c r="B21" s="120" t="s">
        <v>100</v>
      </c>
      <c r="C21" s="125"/>
      <c r="D21" s="121">
        <v>20263</v>
      </c>
      <c r="E21" s="121">
        <v>22395</v>
      </c>
      <c r="F21" s="121">
        <v>42658</v>
      </c>
      <c r="G21" s="121">
        <v>19128</v>
      </c>
      <c r="H21" s="121">
        <v>61786</v>
      </c>
      <c r="I21" s="121">
        <v>22512</v>
      </c>
      <c r="J21" s="121">
        <f t="shared" si="0"/>
        <v>84298</v>
      </c>
      <c r="K21" s="121">
        <v>15651</v>
      </c>
      <c r="L21" s="121">
        <v>21967</v>
      </c>
      <c r="M21" s="121">
        <v>37618</v>
      </c>
      <c r="N21" s="121">
        <v>25964</v>
      </c>
      <c r="O21" s="121">
        <v>63582</v>
      </c>
      <c r="P21" s="121">
        <v>39965</v>
      </c>
      <c r="Q21" s="121">
        <f t="shared" si="1"/>
        <v>103547</v>
      </c>
      <c r="R21" s="121">
        <v>18066</v>
      </c>
      <c r="S21" s="121">
        <v>23766</v>
      </c>
      <c r="T21" s="121">
        <v>41832</v>
      </c>
      <c r="U21" s="121">
        <v>26915</v>
      </c>
      <c r="V21" s="121">
        <v>68747</v>
      </c>
      <c r="W21" s="121">
        <v>35713</v>
      </c>
      <c r="X21" s="121">
        <f t="shared" si="2"/>
        <v>104460</v>
      </c>
      <c r="Y21" s="121">
        <v>21581</v>
      </c>
      <c r="Z21" s="121">
        <v>4392</v>
      </c>
      <c r="AA21" s="121">
        <v>25973</v>
      </c>
      <c r="AB21" s="121">
        <v>20824</v>
      </c>
      <c r="AC21" s="121">
        <v>46797</v>
      </c>
      <c r="AD21" s="96">
        <v>18246</v>
      </c>
      <c r="AE21" s="96">
        <f t="shared" si="3"/>
        <v>65043</v>
      </c>
      <c r="AF21" s="122">
        <v>27958</v>
      </c>
      <c r="AG21" s="122">
        <v>26147</v>
      </c>
      <c r="AH21" s="122">
        <f t="shared" si="4"/>
        <v>54105</v>
      </c>
      <c r="AI21" s="122">
        <v>20918.118576949957</v>
      </c>
      <c r="AJ21" s="122">
        <f t="shared" si="5"/>
        <v>75023.118576949957</v>
      </c>
      <c r="AK21" s="122">
        <v>22185.891078656474</v>
      </c>
      <c r="AL21" s="122">
        <f t="shared" si="6"/>
        <v>97209.009655606438</v>
      </c>
      <c r="AM21" s="122">
        <v>20429</v>
      </c>
      <c r="AN21" s="122">
        <f>SUM(AN13,AN14,AN18)</f>
        <v>30022.800726992831</v>
      </c>
      <c r="AO21" s="122">
        <f t="shared" si="7"/>
        <v>50451.800726992835</v>
      </c>
      <c r="AP21" s="122">
        <v>25410</v>
      </c>
      <c r="AQ21" s="122">
        <v>75862</v>
      </c>
      <c r="AR21" s="122">
        <f>SUM(AR13,AR14,AR18)</f>
        <v>19936</v>
      </c>
      <c r="AS21" s="122">
        <f t="shared" si="8"/>
        <v>95798</v>
      </c>
      <c r="AT21" s="122">
        <f t="shared" ref="AT21:AV21" si="20">AT13+AT14+AT18</f>
        <v>23342.90672999993</v>
      </c>
      <c r="AU21" s="122">
        <f t="shared" si="20"/>
        <v>24748.147417393684</v>
      </c>
      <c r="AV21" s="122">
        <f t="shared" si="20"/>
        <v>48091.054147393559</v>
      </c>
      <c r="AW21" s="122">
        <f>AW13+AW14+AW18</f>
        <v>27352.821774501081</v>
      </c>
      <c r="AX21" s="122">
        <f>AX13+AX14+AX18</f>
        <v>75443.875921894636</v>
      </c>
      <c r="AY21" s="122">
        <f t="shared" ref="AY21:BA21" si="21">AY13+AY14+AY18</f>
        <v>30916.274105170283</v>
      </c>
      <c r="AZ21" s="122">
        <f t="shared" si="21"/>
        <v>106360.15002706452</v>
      </c>
      <c r="BA21" s="122">
        <f t="shared" si="21"/>
        <v>31604.009987358535</v>
      </c>
      <c r="BB21" s="122">
        <v>3918.1363126414872</v>
      </c>
      <c r="BC21" s="122">
        <v>35522.14630000008</v>
      </c>
    </row>
    <row r="22" spans="2:55" x14ac:dyDescent="0.25">
      <c r="B22" s="116" t="s">
        <v>101</v>
      </c>
      <c r="C22" s="117"/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-10353</v>
      </c>
      <c r="J22" s="118">
        <f t="shared" si="0"/>
        <v>-10353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-10926</v>
      </c>
      <c r="Q22" s="118">
        <f t="shared" si="1"/>
        <v>-10926</v>
      </c>
      <c r="R22" s="118">
        <v>0</v>
      </c>
      <c r="S22" s="118">
        <v>0</v>
      </c>
      <c r="T22" s="118">
        <v>0</v>
      </c>
      <c r="U22" s="118">
        <v>0</v>
      </c>
      <c r="V22" s="118">
        <v>0</v>
      </c>
      <c r="W22" s="118">
        <v>-15665</v>
      </c>
      <c r="X22" s="118">
        <f t="shared" si="2"/>
        <v>-15665</v>
      </c>
      <c r="Y22" s="118">
        <v>0</v>
      </c>
      <c r="Z22" s="118">
        <v>0</v>
      </c>
      <c r="AA22" s="118">
        <v>0</v>
      </c>
      <c r="AB22" s="118">
        <v>0</v>
      </c>
      <c r="AC22" s="118">
        <v>0</v>
      </c>
      <c r="AD22" s="93">
        <v>0</v>
      </c>
      <c r="AE22" s="93">
        <f t="shared" si="3"/>
        <v>0</v>
      </c>
      <c r="AF22" s="119" t="s">
        <v>29</v>
      </c>
      <c r="AG22" s="119" t="s">
        <v>29</v>
      </c>
      <c r="AH22" s="119">
        <f t="shared" si="4"/>
        <v>0</v>
      </c>
      <c r="AI22" s="119">
        <v>0</v>
      </c>
      <c r="AJ22" s="119">
        <f t="shared" si="5"/>
        <v>0</v>
      </c>
      <c r="AK22" s="119">
        <v>0</v>
      </c>
      <c r="AL22" s="119">
        <f t="shared" si="6"/>
        <v>0</v>
      </c>
      <c r="AM22" s="119">
        <v>0</v>
      </c>
      <c r="AN22" s="119">
        <v>0</v>
      </c>
      <c r="AO22" s="119">
        <f t="shared" si="7"/>
        <v>0</v>
      </c>
      <c r="AP22" s="119">
        <v>0</v>
      </c>
      <c r="AQ22" s="119">
        <v>0</v>
      </c>
      <c r="AR22" s="119">
        <v>0</v>
      </c>
      <c r="AS22" s="119">
        <f t="shared" si="8"/>
        <v>0</v>
      </c>
      <c r="AT22" s="119">
        <v>0</v>
      </c>
      <c r="AU22" s="119">
        <v>0</v>
      </c>
      <c r="AV22" s="119">
        <f t="shared" si="9"/>
        <v>0</v>
      </c>
      <c r="AW22" s="119">
        <v>0</v>
      </c>
      <c r="AX22" s="119">
        <f t="shared" si="17"/>
        <v>0</v>
      </c>
      <c r="AY22" s="119">
        <v>0</v>
      </c>
      <c r="AZ22" s="119">
        <f t="shared" si="18"/>
        <v>0</v>
      </c>
      <c r="BA22" s="119">
        <v>0</v>
      </c>
      <c r="BB22" s="119">
        <v>0</v>
      </c>
      <c r="BC22" s="119">
        <v>0</v>
      </c>
    </row>
    <row r="23" spans="2:55" x14ac:dyDescent="0.25">
      <c r="B23" s="120" t="s">
        <v>102</v>
      </c>
      <c r="C23" s="125"/>
      <c r="D23" s="121">
        <v>20263</v>
      </c>
      <c r="E23" s="121">
        <v>22395</v>
      </c>
      <c r="F23" s="121">
        <v>42658</v>
      </c>
      <c r="G23" s="121">
        <v>19128</v>
      </c>
      <c r="H23" s="121">
        <v>61786</v>
      </c>
      <c r="I23" s="121">
        <v>12159</v>
      </c>
      <c r="J23" s="121">
        <f t="shared" si="0"/>
        <v>73945</v>
      </c>
      <c r="K23" s="121">
        <v>15651</v>
      </c>
      <c r="L23" s="121">
        <v>21967</v>
      </c>
      <c r="M23" s="121">
        <v>37618</v>
      </c>
      <c r="N23" s="121">
        <v>25964</v>
      </c>
      <c r="O23" s="121">
        <v>63582</v>
      </c>
      <c r="P23" s="121">
        <v>29039</v>
      </c>
      <c r="Q23" s="121">
        <f t="shared" si="1"/>
        <v>92621</v>
      </c>
      <c r="R23" s="121">
        <v>18066</v>
      </c>
      <c r="S23" s="121">
        <v>23766</v>
      </c>
      <c r="T23" s="121">
        <v>41832</v>
      </c>
      <c r="U23" s="121">
        <v>26915</v>
      </c>
      <c r="V23" s="121">
        <v>68747</v>
      </c>
      <c r="W23" s="121">
        <v>20048</v>
      </c>
      <c r="X23" s="121">
        <f t="shared" si="2"/>
        <v>88795</v>
      </c>
      <c r="Y23" s="121">
        <v>21581</v>
      </c>
      <c r="Z23" s="121">
        <v>4392</v>
      </c>
      <c r="AA23" s="121">
        <v>25973</v>
      </c>
      <c r="AB23" s="121">
        <v>20824</v>
      </c>
      <c r="AC23" s="121">
        <v>46797</v>
      </c>
      <c r="AD23" s="96">
        <v>18246</v>
      </c>
      <c r="AE23" s="96">
        <f t="shared" si="3"/>
        <v>65043</v>
      </c>
      <c r="AF23" s="122">
        <f>AF21</f>
        <v>27958</v>
      </c>
      <c r="AG23" s="122">
        <f>AG21</f>
        <v>26147</v>
      </c>
      <c r="AH23" s="122">
        <f t="shared" si="4"/>
        <v>54105</v>
      </c>
      <c r="AI23" s="122">
        <v>20918.118576949957</v>
      </c>
      <c r="AJ23" s="122">
        <f t="shared" si="5"/>
        <v>75023.118576949957</v>
      </c>
      <c r="AK23" s="122">
        <f>AK21</f>
        <v>22185.891078656474</v>
      </c>
      <c r="AL23" s="122">
        <f t="shared" si="6"/>
        <v>97209.009655606438</v>
      </c>
      <c r="AM23" s="122">
        <f>AM21</f>
        <v>20429</v>
      </c>
      <c r="AN23" s="122">
        <f>SUM(AN21:AN22)</f>
        <v>30022.800726992831</v>
      </c>
      <c r="AO23" s="122">
        <f t="shared" si="7"/>
        <v>50451.800726992835</v>
      </c>
      <c r="AP23" s="122">
        <v>25410</v>
      </c>
      <c r="AQ23" s="122">
        <v>75862</v>
      </c>
      <c r="AR23" s="122">
        <f>SUM(AR21:AR22)</f>
        <v>19936</v>
      </c>
      <c r="AS23" s="122">
        <f t="shared" si="8"/>
        <v>95798</v>
      </c>
      <c r="AT23" s="122">
        <v>22345</v>
      </c>
      <c r="AU23" s="122">
        <f>AU21+AU22</f>
        <v>24748.147417393684</v>
      </c>
      <c r="AV23" s="122">
        <f t="shared" si="9"/>
        <v>47093.147417393688</v>
      </c>
      <c r="AW23" s="122">
        <f>AW21+AW22</f>
        <v>27352.821774501081</v>
      </c>
      <c r="AX23" s="122">
        <f>AX21+AX22</f>
        <v>75443.875921894636</v>
      </c>
      <c r="AY23" s="122">
        <f t="shared" ref="AY23:BA23" si="22">AY21+AY22</f>
        <v>30916.274105170283</v>
      </c>
      <c r="AZ23" s="122">
        <f t="shared" si="22"/>
        <v>106360.15002706452</v>
      </c>
      <c r="BA23" s="122">
        <f t="shared" si="22"/>
        <v>31604.009987358535</v>
      </c>
      <c r="BB23" s="122">
        <v>3918.1363126414872</v>
      </c>
      <c r="BC23" s="122">
        <v>35522.14630000008</v>
      </c>
    </row>
    <row r="24" spans="2:55" x14ac:dyDescent="0.25">
      <c r="B24" s="116" t="s">
        <v>54</v>
      </c>
      <c r="C24" s="117"/>
      <c r="D24" s="118">
        <v>-6569</v>
      </c>
      <c r="E24" s="118">
        <v>-7358</v>
      </c>
      <c r="F24" s="118">
        <v>-13927</v>
      </c>
      <c r="G24" s="118">
        <v>-3483</v>
      </c>
      <c r="H24" s="118">
        <v>-17410</v>
      </c>
      <c r="I24" s="118">
        <v>3263</v>
      </c>
      <c r="J24" s="118">
        <f t="shared" si="0"/>
        <v>-14147</v>
      </c>
      <c r="K24" s="118">
        <v>-3001</v>
      </c>
      <c r="L24" s="118">
        <v>-6264</v>
      </c>
      <c r="M24" s="118">
        <v>-9265</v>
      </c>
      <c r="N24" s="118">
        <v>-5165</v>
      </c>
      <c r="O24" s="118">
        <v>-14430</v>
      </c>
      <c r="P24" s="118">
        <v>-3209</v>
      </c>
      <c r="Q24" s="118">
        <f t="shared" si="1"/>
        <v>-17639</v>
      </c>
      <c r="R24" s="118">
        <v>-3136</v>
      </c>
      <c r="S24" s="118">
        <v>-4216</v>
      </c>
      <c r="T24" s="118">
        <v>-7352</v>
      </c>
      <c r="U24" s="118">
        <v>-3549</v>
      </c>
      <c r="V24" s="118">
        <v>-10901</v>
      </c>
      <c r="W24" s="118">
        <v>4111</v>
      </c>
      <c r="X24" s="118">
        <f t="shared" si="2"/>
        <v>-6790</v>
      </c>
      <c r="Y24" s="118">
        <v>-5224</v>
      </c>
      <c r="Z24" s="118">
        <v>1325</v>
      </c>
      <c r="AA24" s="118">
        <v>-3899</v>
      </c>
      <c r="AB24" s="118">
        <v>-3408</v>
      </c>
      <c r="AC24" s="118">
        <v>-7307</v>
      </c>
      <c r="AD24" s="93">
        <v>6163</v>
      </c>
      <c r="AE24" s="93">
        <f t="shared" si="3"/>
        <v>-1144</v>
      </c>
      <c r="AF24" s="119">
        <v>-6613</v>
      </c>
      <c r="AG24" s="119">
        <v>-3115</v>
      </c>
      <c r="AH24" s="119">
        <f t="shared" si="4"/>
        <v>-9728</v>
      </c>
      <c r="AI24" s="119">
        <v>-2507</v>
      </c>
      <c r="AJ24" s="119">
        <f t="shared" si="5"/>
        <v>-12235</v>
      </c>
      <c r="AK24" s="119">
        <v>3810.3373952821566</v>
      </c>
      <c r="AL24" s="119">
        <f t="shared" si="6"/>
        <v>-8424.6626047178434</v>
      </c>
      <c r="AM24" s="119">
        <v>3980</v>
      </c>
      <c r="AN24" s="119">
        <v>-3201.2122471775701</v>
      </c>
      <c r="AO24" s="119">
        <f t="shared" si="7"/>
        <v>778.78775282242987</v>
      </c>
      <c r="AP24" s="119">
        <v>-2750</v>
      </c>
      <c r="AQ24" s="119">
        <v>-1971</v>
      </c>
      <c r="AR24" s="119">
        <v>3923</v>
      </c>
      <c r="AS24" s="119">
        <f t="shared" si="8"/>
        <v>1952</v>
      </c>
      <c r="AT24" s="119">
        <v>-2037.888931076558</v>
      </c>
      <c r="AU24" s="119">
        <v>-587</v>
      </c>
      <c r="AV24" s="119">
        <f t="shared" si="9"/>
        <v>-2624.888931076558</v>
      </c>
      <c r="AW24" s="119">
        <v>-1243.2220232208456</v>
      </c>
      <c r="AX24" s="119">
        <f t="shared" si="17"/>
        <v>-3868.1109542974036</v>
      </c>
      <c r="AY24" s="119">
        <v>205.53392304208978</v>
      </c>
      <c r="AZ24" s="119">
        <f t="shared" si="18"/>
        <v>-3662.5770312553141</v>
      </c>
      <c r="BA24" s="119">
        <v>3638.9399976000004</v>
      </c>
      <c r="BB24" s="119">
        <v>344.67026039999826</v>
      </c>
      <c r="BC24" s="119">
        <v>3983.6102579999988</v>
      </c>
    </row>
    <row r="25" spans="2:55" x14ac:dyDescent="0.25">
      <c r="B25" s="120" t="s">
        <v>103</v>
      </c>
      <c r="C25" s="117"/>
      <c r="D25" s="121">
        <v>13694</v>
      </c>
      <c r="E25" s="121">
        <v>15037</v>
      </c>
      <c r="F25" s="121">
        <v>28731</v>
      </c>
      <c r="G25" s="121">
        <v>15645</v>
      </c>
      <c r="H25" s="121">
        <v>44376</v>
      </c>
      <c r="I25" s="121">
        <v>15422</v>
      </c>
      <c r="J25" s="121">
        <f t="shared" si="0"/>
        <v>59798</v>
      </c>
      <c r="K25" s="121">
        <v>12650</v>
      </c>
      <c r="L25" s="121">
        <v>15703</v>
      </c>
      <c r="M25" s="121">
        <v>28353</v>
      </c>
      <c r="N25" s="121">
        <v>20799</v>
      </c>
      <c r="O25" s="121">
        <v>49152</v>
      </c>
      <c r="P25" s="121">
        <v>25830</v>
      </c>
      <c r="Q25" s="121">
        <f t="shared" si="1"/>
        <v>74982</v>
      </c>
      <c r="R25" s="121">
        <v>14930</v>
      </c>
      <c r="S25" s="121">
        <v>19550</v>
      </c>
      <c r="T25" s="121">
        <v>34480</v>
      </c>
      <c r="U25" s="121">
        <v>23366</v>
      </c>
      <c r="V25" s="121">
        <v>57846</v>
      </c>
      <c r="W25" s="121">
        <v>24159</v>
      </c>
      <c r="X25" s="121">
        <f t="shared" si="2"/>
        <v>82005</v>
      </c>
      <c r="Y25" s="121">
        <v>16357</v>
      </c>
      <c r="Z25" s="121">
        <v>5717</v>
      </c>
      <c r="AA25" s="121">
        <v>22074</v>
      </c>
      <c r="AB25" s="121">
        <v>17416</v>
      </c>
      <c r="AC25" s="121">
        <v>39490</v>
      </c>
      <c r="AD25" s="96">
        <v>24409</v>
      </c>
      <c r="AE25" s="96">
        <f t="shared" si="3"/>
        <v>63899</v>
      </c>
      <c r="AF25" s="122">
        <v>21345</v>
      </c>
      <c r="AG25" s="122">
        <v>23032</v>
      </c>
      <c r="AH25" s="122">
        <f t="shared" si="4"/>
        <v>44377</v>
      </c>
      <c r="AI25" s="122">
        <v>18411.118576949957</v>
      </c>
      <c r="AJ25" s="122">
        <f t="shared" si="5"/>
        <v>62788.118576949957</v>
      </c>
      <c r="AK25" s="122">
        <v>25996.22847393863</v>
      </c>
      <c r="AL25" s="122">
        <f t="shared" si="6"/>
        <v>88784.34705088858</v>
      </c>
      <c r="AM25" s="122">
        <f>SUM(AM23:AM24)</f>
        <v>24409</v>
      </c>
      <c r="AN25" s="122">
        <f>SUM(AN23:AN24)</f>
        <v>26821.588479815262</v>
      </c>
      <c r="AO25" s="122">
        <f t="shared" si="7"/>
        <v>51230.588479815262</v>
      </c>
      <c r="AP25" s="122">
        <v>22660</v>
      </c>
      <c r="AQ25" s="122">
        <v>73891</v>
      </c>
      <c r="AR25" s="122">
        <f>SUM(AR23:AR24)</f>
        <v>23859</v>
      </c>
      <c r="AS25" s="122">
        <f t="shared" si="8"/>
        <v>97750</v>
      </c>
      <c r="AT25" s="122">
        <f>AT23+AT24</f>
        <v>20307.111068923441</v>
      </c>
      <c r="AU25" s="122">
        <f>AU23+AU24</f>
        <v>24161.147417393684</v>
      </c>
      <c r="AV25" s="122">
        <f t="shared" ref="AV25:BA25" si="23">AV23+AV24</f>
        <v>44468.258486317129</v>
      </c>
      <c r="AW25" s="122">
        <f t="shared" si="23"/>
        <v>26109.599751280235</v>
      </c>
      <c r="AX25" s="122">
        <f t="shared" si="23"/>
        <v>71575.764967597235</v>
      </c>
      <c r="AY25" s="122">
        <f t="shared" si="23"/>
        <v>31121.808028212374</v>
      </c>
      <c r="AZ25" s="122">
        <f t="shared" si="23"/>
        <v>102697.5729958092</v>
      </c>
      <c r="BA25" s="122">
        <f t="shared" si="23"/>
        <v>35242.949984958534</v>
      </c>
      <c r="BB25" s="122">
        <v>4262.8065730414855</v>
      </c>
      <c r="BC25" s="122">
        <v>39505.756558000081</v>
      </c>
    </row>
    <row r="26" spans="2:55" x14ac:dyDescent="0.25">
      <c r="B26" s="103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33"/>
      <c r="AE26" s="33"/>
      <c r="AF26" s="108"/>
      <c r="AG26" s="108"/>
      <c r="AH26" s="108"/>
      <c r="AI26" s="108"/>
      <c r="AJ26" s="108"/>
      <c r="AK26" s="107"/>
      <c r="AL26" s="107"/>
      <c r="AM26" s="109"/>
      <c r="AN26" s="109"/>
      <c r="AO26" s="109"/>
      <c r="AP26" s="107"/>
      <c r="AQ26" s="109"/>
      <c r="AR26" s="109"/>
      <c r="AS26" s="109"/>
      <c r="AT26" s="109"/>
      <c r="AU26" s="109"/>
      <c r="AV26" s="109"/>
      <c r="AW26" s="109"/>
      <c r="AX26" s="109"/>
      <c r="AY26" s="109"/>
      <c r="AZ26" s="109"/>
      <c r="BA26" s="109"/>
      <c r="BB26" s="109"/>
      <c r="BC26" s="109"/>
    </row>
    <row r="27" spans="2:55" x14ac:dyDescent="0.25">
      <c r="B27" s="104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1"/>
      <c r="AE27" s="111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09"/>
      <c r="AQ27" s="109"/>
      <c r="AR27" s="109"/>
      <c r="AS27" s="109"/>
      <c r="AT27" s="109"/>
      <c r="AU27" s="109"/>
      <c r="AV27" s="109"/>
      <c r="AW27" s="109"/>
      <c r="AX27" s="109"/>
      <c r="AY27" s="109"/>
      <c r="AZ27" s="109"/>
      <c r="BA27" s="109"/>
      <c r="BB27" s="109"/>
      <c r="BC27" s="109"/>
    </row>
    <row r="28" spans="2:55" x14ac:dyDescent="0.25">
      <c r="B28" s="102" t="s">
        <v>104</v>
      </c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11"/>
      <c r="X28" s="111"/>
      <c r="Y28" s="111"/>
      <c r="Z28" s="111"/>
      <c r="AA28" s="111"/>
      <c r="AB28" s="111"/>
      <c r="AC28" s="111"/>
      <c r="AD28" s="111"/>
      <c r="AE28" s="111"/>
      <c r="AF28" s="109"/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09"/>
      <c r="AU28" s="109"/>
      <c r="AV28" s="109"/>
      <c r="AW28" s="109"/>
      <c r="AX28" s="109"/>
      <c r="AY28" s="109"/>
      <c r="AZ28" s="109"/>
      <c r="BA28" s="109"/>
      <c r="BB28" s="109"/>
      <c r="BC28" s="109"/>
    </row>
    <row r="29" spans="2:55" x14ac:dyDescent="0.25">
      <c r="B29" s="112" t="s">
        <v>87</v>
      </c>
      <c r="C29" s="113"/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8">
        <v>673065</v>
      </c>
      <c r="S29" s="128">
        <v>685870</v>
      </c>
      <c r="T29" s="128">
        <v>1358935</v>
      </c>
      <c r="U29" s="128">
        <v>726963</v>
      </c>
      <c r="V29" s="128">
        <v>2085898</v>
      </c>
      <c r="W29" s="128">
        <v>787140</v>
      </c>
      <c r="X29" s="128">
        <f t="shared" ref="X29:X46" si="24">V29+W29</f>
        <v>2873038</v>
      </c>
      <c r="Y29" s="128">
        <v>729956</v>
      </c>
      <c r="Z29" s="128">
        <v>662483</v>
      </c>
      <c r="AA29" s="128">
        <v>1392439</v>
      </c>
      <c r="AB29" s="128">
        <v>741538</v>
      </c>
      <c r="AC29" s="128">
        <v>2133977</v>
      </c>
      <c r="AD29" s="114">
        <v>853152</v>
      </c>
      <c r="AE29" s="114">
        <f t="shared" ref="AE29:AE46" si="25">AC29+AD29</f>
        <v>2987129</v>
      </c>
      <c r="AF29" s="129">
        <v>811830</v>
      </c>
      <c r="AG29" s="129">
        <v>834733</v>
      </c>
      <c r="AH29" s="129">
        <f t="shared" si="4"/>
        <v>1646563</v>
      </c>
      <c r="AI29" s="129">
        <v>860142.98922999983</v>
      </c>
      <c r="AJ29" s="129">
        <f t="shared" si="5"/>
        <v>2506705.9892299999</v>
      </c>
      <c r="AK29" s="115">
        <v>959918.62783000059</v>
      </c>
      <c r="AL29" s="115">
        <f t="shared" ref="AL29:AL46" si="26">AJ29+AK29</f>
        <v>3466624.6170600005</v>
      </c>
      <c r="AM29" s="115">
        <v>969771</v>
      </c>
      <c r="AN29" s="115">
        <v>1057224</v>
      </c>
      <c r="AO29" s="115">
        <f>SUM(AM29:AN29)</f>
        <v>2026995</v>
      </c>
      <c r="AP29" s="115">
        <v>1087775</v>
      </c>
      <c r="AQ29" s="115">
        <f>SUM(AO29:AP29)</f>
        <v>3114770</v>
      </c>
      <c r="AR29" s="115">
        <v>1164505</v>
      </c>
      <c r="AS29" s="115">
        <f t="shared" ref="AS29:AS46" si="27">AQ29+AR29</f>
        <v>4279275</v>
      </c>
      <c r="AT29" s="115">
        <v>1105719</v>
      </c>
      <c r="AU29" s="115">
        <v>1166968.91646</v>
      </c>
      <c r="AV29" s="115">
        <f>AT29+AU29</f>
        <v>2272687.91646</v>
      </c>
      <c r="AW29" s="115">
        <v>1216126.1768399994</v>
      </c>
      <c r="AX29" s="115">
        <f>AV29+AW29</f>
        <v>3488814.0932999994</v>
      </c>
      <c r="AY29" s="115">
        <v>1315105.72682</v>
      </c>
      <c r="AZ29" s="115">
        <f>AX29+AY29</f>
        <v>4803919.8201199993</v>
      </c>
      <c r="BA29" s="115">
        <v>1322900</v>
      </c>
      <c r="BB29" s="115">
        <v>1223685</v>
      </c>
      <c r="BC29" s="115">
        <v>2546585</v>
      </c>
    </row>
    <row r="30" spans="2:55" x14ac:dyDescent="0.25">
      <c r="B30" s="116" t="s">
        <v>88</v>
      </c>
      <c r="C30" s="117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18">
        <v>-35245</v>
      </c>
      <c r="S30" s="118">
        <v>-36839</v>
      </c>
      <c r="T30" s="118">
        <v>-72084</v>
      </c>
      <c r="U30" s="118">
        <v>-37501</v>
      </c>
      <c r="V30" s="118">
        <v>-109585</v>
      </c>
      <c r="W30" s="118">
        <v>-42523</v>
      </c>
      <c r="X30" s="118">
        <f t="shared" si="24"/>
        <v>-152108</v>
      </c>
      <c r="Y30" s="118">
        <v>-37065</v>
      </c>
      <c r="Z30" s="118">
        <v>-38929</v>
      </c>
      <c r="AA30" s="118">
        <v>-75994</v>
      </c>
      <c r="AB30" s="118">
        <v>-42490</v>
      </c>
      <c r="AC30" s="118">
        <v>-118484</v>
      </c>
      <c r="AD30" s="93">
        <v>-49617</v>
      </c>
      <c r="AE30" s="93">
        <f t="shared" si="25"/>
        <v>-168101</v>
      </c>
      <c r="AF30" s="119">
        <v>-59492</v>
      </c>
      <c r="AG30" s="119">
        <v>-57966</v>
      </c>
      <c r="AH30" s="119">
        <f t="shared" si="4"/>
        <v>-117458</v>
      </c>
      <c r="AI30" s="119">
        <v>-57669.999457099824</v>
      </c>
      <c r="AJ30" s="119">
        <f t="shared" si="5"/>
        <v>-175127.99945709982</v>
      </c>
      <c r="AK30" s="94">
        <v>-77673.132839134967</v>
      </c>
      <c r="AL30" s="94">
        <f t="shared" si="26"/>
        <v>-252801.13229623478</v>
      </c>
      <c r="AM30" s="94">
        <v>-68221</v>
      </c>
      <c r="AN30" s="94">
        <v>-70949</v>
      </c>
      <c r="AO30" s="94">
        <f t="shared" ref="AO30:AO46" si="28">SUM(AM30:AN30)</f>
        <v>-139170</v>
      </c>
      <c r="AP30" s="94">
        <v>-70731</v>
      </c>
      <c r="AQ30" s="94">
        <f t="shared" ref="AQ30:AQ46" si="29">SUM(AO30:AP30)</f>
        <v>-209901</v>
      </c>
      <c r="AR30" s="94">
        <v>-78900</v>
      </c>
      <c r="AS30" s="94">
        <f t="shared" si="27"/>
        <v>-288801</v>
      </c>
      <c r="AT30" s="94">
        <v>-78307</v>
      </c>
      <c r="AU30" s="94">
        <v>-85594</v>
      </c>
      <c r="AV30" s="94">
        <f t="shared" ref="AV30:AV46" si="30">AT30+AU30</f>
        <v>-163901</v>
      </c>
      <c r="AW30" s="94">
        <v>-85977</v>
      </c>
      <c r="AX30" s="94">
        <f t="shared" ref="AX30:AX45" si="31">AV30+AW30</f>
        <v>-249878</v>
      </c>
      <c r="AY30" s="94">
        <v>-93023.467531385075</v>
      </c>
      <c r="AZ30" s="94">
        <f t="shared" ref="AZ30:AZ45" si="32">AX30+AY30</f>
        <v>-342901.46753138507</v>
      </c>
      <c r="BA30" s="94">
        <v>-96797</v>
      </c>
      <c r="BB30" s="94">
        <v>-90164</v>
      </c>
      <c r="BC30" s="94">
        <v>-186961</v>
      </c>
    </row>
    <row r="31" spans="2:55" x14ac:dyDescent="0.25">
      <c r="B31" s="116" t="s">
        <v>89</v>
      </c>
      <c r="C31" s="117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18">
        <v>0</v>
      </c>
      <c r="S31" s="118">
        <v>0</v>
      </c>
      <c r="T31" s="118">
        <v>0</v>
      </c>
      <c r="U31" s="118">
        <v>0</v>
      </c>
      <c r="V31" s="118">
        <v>0</v>
      </c>
      <c r="W31" s="118">
        <v>3750</v>
      </c>
      <c r="X31" s="118">
        <f t="shared" si="24"/>
        <v>3750</v>
      </c>
      <c r="Y31" s="118">
        <v>73</v>
      </c>
      <c r="Z31" s="118">
        <v>0</v>
      </c>
      <c r="AA31" s="118">
        <v>73</v>
      </c>
      <c r="AB31" s="118">
        <v>0</v>
      </c>
      <c r="AC31" s="118">
        <v>73</v>
      </c>
      <c r="AD31" s="93">
        <v>0</v>
      </c>
      <c r="AE31" s="93">
        <f t="shared" si="25"/>
        <v>73</v>
      </c>
      <c r="AF31" s="119" t="s">
        <v>29</v>
      </c>
      <c r="AG31" s="119" t="s">
        <v>29</v>
      </c>
      <c r="AH31" s="119">
        <f t="shared" si="4"/>
        <v>0</v>
      </c>
      <c r="AI31" s="119">
        <v>0</v>
      </c>
      <c r="AJ31" s="119">
        <f t="shared" si="5"/>
        <v>0</v>
      </c>
      <c r="AK31" s="94">
        <v>0</v>
      </c>
      <c r="AL31" s="94">
        <f t="shared" si="26"/>
        <v>0</v>
      </c>
      <c r="AM31" s="94">
        <v>0</v>
      </c>
      <c r="AN31" s="94"/>
      <c r="AO31" s="94">
        <f t="shared" si="28"/>
        <v>0</v>
      </c>
      <c r="AP31" s="94"/>
      <c r="AQ31" s="94">
        <f t="shared" si="29"/>
        <v>0</v>
      </c>
      <c r="AR31" s="94">
        <v>0</v>
      </c>
      <c r="AS31" s="94">
        <f t="shared" si="27"/>
        <v>0</v>
      </c>
      <c r="AT31" s="94">
        <v>0</v>
      </c>
      <c r="AU31" s="94">
        <v>0</v>
      </c>
      <c r="AV31" s="94">
        <f t="shared" si="30"/>
        <v>0</v>
      </c>
      <c r="AW31" s="94">
        <v>0</v>
      </c>
      <c r="AX31" s="94">
        <f t="shared" si="31"/>
        <v>0</v>
      </c>
      <c r="AY31" s="94">
        <v>0</v>
      </c>
      <c r="AZ31" s="94">
        <f t="shared" si="32"/>
        <v>0</v>
      </c>
      <c r="BA31" s="94">
        <v>0</v>
      </c>
      <c r="BB31" s="94">
        <v>0</v>
      </c>
      <c r="BC31" s="94">
        <v>0</v>
      </c>
    </row>
    <row r="32" spans="2:55" x14ac:dyDescent="0.25">
      <c r="B32" s="120" t="s">
        <v>90</v>
      </c>
      <c r="C32" s="117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21">
        <v>637820</v>
      </c>
      <c r="S32" s="121">
        <v>649031</v>
      </c>
      <c r="T32" s="121">
        <v>1286851</v>
      </c>
      <c r="U32" s="121">
        <v>689462</v>
      </c>
      <c r="V32" s="121">
        <v>1976313</v>
      </c>
      <c r="W32" s="121">
        <v>748367</v>
      </c>
      <c r="X32" s="121">
        <f t="shared" si="24"/>
        <v>2724680</v>
      </c>
      <c r="Y32" s="121">
        <v>692964</v>
      </c>
      <c r="Z32" s="121">
        <v>623563</v>
      </c>
      <c r="AA32" s="121">
        <v>1316527</v>
      </c>
      <c r="AB32" s="121">
        <v>699048</v>
      </c>
      <c r="AC32" s="121">
        <v>2015575</v>
      </c>
      <c r="AD32" s="96">
        <v>803535</v>
      </c>
      <c r="AE32" s="96">
        <f t="shared" si="25"/>
        <v>2819110</v>
      </c>
      <c r="AF32" s="122">
        <v>752338</v>
      </c>
      <c r="AG32" s="122">
        <v>776767</v>
      </c>
      <c r="AH32" s="122">
        <f t="shared" si="4"/>
        <v>1529105</v>
      </c>
      <c r="AI32" s="122">
        <v>802472.98977290001</v>
      </c>
      <c r="AJ32" s="122">
        <f t="shared" si="5"/>
        <v>2331577.9897729</v>
      </c>
      <c r="AK32" s="126">
        <v>893830.01022710011</v>
      </c>
      <c r="AL32" s="126">
        <f t="shared" si="26"/>
        <v>3225408</v>
      </c>
      <c r="AM32" s="126">
        <v>901550</v>
      </c>
      <c r="AN32" s="126">
        <v>986276</v>
      </c>
      <c r="AO32" s="126">
        <f t="shared" si="28"/>
        <v>1887826</v>
      </c>
      <c r="AP32" s="126">
        <v>1017044</v>
      </c>
      <c r="AQ32" s="126">
        <f t="shared" si="29"/>
        <v>2904870</v>
      </c>
      <c r="AR32" s="126">
        <v>1085605</v>
      </c>
      <c r="AS32" s="126">
        <f t="shared" si="27"/>
        <v>3990475</v>
      </c>
      <c r="AT32" s="126">
        <v>1027411</v>
      </c>
      <c r="AU32" s="126">
        <f>AU29+AU30+AU31</f>
        <v>1081374.91646</v>
      </c>
      <c r="AV32" s="126">
        <f t="shared" si="30"/>
        <v>2108785.91646</v>
      </c>
      <c r="AW32" s="126">
        <f>AW29+AW30+AW31</f>
        <v>1130149.1768399994</v>
      </c>
      <c r="AX32" s="126">
        <f t="shared" ref="AX32:BA32" si="33">AX29+AX30+AX31</f>
        <v>3238936.0932999994</v>
      </c>
      <c r="AY32" s="126">
        <f t="shared" si="33"/>
        <v>1222082.2592886148</v>
      </c>
      <c r="AZ32" s="126">
        <f t="shared" si="33"/>
        <v>4461018.3525886144</v>
      </c>
      <c r="BA32" s="126">
        <f t="shared" si="33"/>
        <v>1226103</v>
      </c>
      <c r="BB32" s="126">
        <v>1133521</v>
      </c>
      <c r="BC32" s="126">
        <v>2359624</v>
      </c>
    </row>
    <row r="33" spans="2:55" x14ac:dyDescent="0.25">
      <c r="B33" s="116" t="s">
        <v>91</v>
      </c>
      <c r="C33" s="117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18">
        <v>-451295</v>
      </c>
      <c r="S33" s="118">
        <v>-452532</v>
      </c>
      <c r="T33" s="118">
        <v>-903827</v>
      </c>
      <c r="U33" s="118">
        <v>-486072</v>
      </c>
      <c r="V33" s="118">
        <v>-1389899</v>
      </c>
      <c r="W33" s="118">
        <v>-525868</v>
      </c>
      <c r="X33" s="118">
        <f t="shared" si="24"/>
        <v>-1915767</v>
      </c>
      <c r="Y33" s="118">
        <v>-493190</v>
      </c>
      <c r="Z33" s="118">
        <v>-441591</v>
      </c>
      <c r="AA33" s="118">
        <v>-934781</v>
      </c>
      <c r="AB33" s="118">
        <v>-493086</v>
      </c>
      <c r="AC33" s="118">
        <v>-1427867</v>
      </c>
      <c r="AD33" s="93">
        <v>-567548</v>
      </c>
      <c r="AE33" s="93">
        <f t="shared" si="25"/>
        <v>-1995415</v>
      </c>
      <c r="AF33" s="119">
        <v>-519264</v>
      </c>
      <c r="AG33" s="119">
        <v>-536092</v>
      </c>
      <c r="AH33" s="119">
        <f t="shared" si="4"/>
        <v>-1055356</v>
      </c>
      <c r="AI33" s="119">
        <v>-560600</v>
      </c>
      <c r="AJ33" s="119">
        <f t="shared" si="5"/>
        <v>-1615956</v>
      </c>
      <c r="AK33" s="94">
        <v>-620852.55577703589</v>
      </c>
      <c r="AL33" s="94">
        <f t="shared" si="26"/>
        <v>-2236808.5557770357</v>
      </c>
      <c r="AM33" s="94">
        <v>-626076</v>
      </c>
      <c r="AN33" s="94">
        <v>-670932</v>
      </c>
      <c r="AO33" s="94">
        <f t="shared" si="28"/>
        <v>-1297008</v>
      </c>
      <c r="AP33" s="94">
        <v>-701903</v>
      </c>
      <c r="AQ33" s="94">
        <f t="shared" si="29"/>
        <v>-1998911</v>
      </c>
      <c r="AR33" s="94">
        <v>-749026</v>
      </c>
      <c r="AS33" s="94">
        <f t="shared" si="27"/>
        <v>-2747937</v>
      </c>
      <c r="AT33" s="94">
        <v>-713653</v>
      </c>
      <c r="AU33" s="94">
        <v>-737630.09790981025</v>
      </c>
      <c r="AV33" s="94">
        <f t="shared" si="30"/>
        <v>-1451283.0979098103</v>
      </c>
      <c r="AW33" s="94">
        <v>-787344</v>
      </c>
      <c r="AX33" s="94">
        <f t="shared" si="31"/>
        <v>-2238627.09790981</v>
      </c>
      <c r="AY33" s="94">
        <v>-845182</v>
      </c>
      <c r="AZ33" s="94">
        <f t="shared" si="32"/>
        <v>-3083809.09790981</v>
      </c>
      <c r="BA33" s="94">
        <v>-832091.87237264146</v>
      </c>
      <c r="BB33" s="94">
        <v>-770110.12762735854</v>
      </c>
      <c r="BC33" s="94">
        <v>-1602202</v>
      </c>
    </row>
    <row r="34" spans="2:55" x14ac:dyDescent="0.25">
      <c r="B34" s="120" t="s">
        <v>92</v>
      </c>
      <c r="C34" s="117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21">
        <v>186525</v>
      </c>
      <c r="S34" s="121">
        <v>196499</v>
      </c>
      <c r="T34" s="121">
        <v>383024</v>
      </c>
      <c r="U34" s="121">
        <v>203390</v>
      </c>
      <c r="V34" s="121">
        <v>586414</v>
      </c>
      <c r="W34" s="121">
        <v>222499</v>
      </c>
      <c r="X34" s="121">
        <f t="shared" si="24"/>
        <v>808913</v>
      </c>
      <c r="Y34" s="121">
        <v>199774</v>
      </c>
      <c r="Z34" s="121">
        <v>181972</v>
      </c>
      <c r="AA34" s="121">
        <v>381746</v>
      </c>
      <c r="AB34" s="121">
        <v>205962</v>
      </c>
      <c r="AC34" s="121">
        <v>587708</v>
      </c>
      <c r="AD34" s="96">
        <v>235987</v>
      </c>
      <c r="AE34" s="96">
        <f t="shared" si="25"/>
        <v>823695</v>
      </c>
      <c r="AF34" s="122">
        <v>233074</v>
      </c>
      <c r="AG34" s="122">
        <v>240675</v>
      </c>
      <c r="AH34" s="122">
        <f t="shared" si="4"/>
        <v>473749</v>
      </c>
      <c r="AI34" s="122">
        <v>241872.98977290001</v>
      </c>
      <c r="AJ34" s="122">
        <f t="shared" si="5"/>
        <v>715621.98977290001</v>
      </c>
      <c r="AK34" s="126">
        <v>272977.45445006422</v>
      </c>
      <c r="AL34" s="126">
        <f t="shared" si="26"/>
        <v>988599.44422296423</v>
      </c>
      <c r="AM34" s="126">
        <v>275474</v>
      </c>
      <c r="AN34" s="126">
        <v>315344</v>
      </c>
      <c r="AO34" s="126">
        <f t="shared" si="28"/>
        <v>590818</v>
      </c>
      <c r="AP34" s="126">
        <v>315141</v>
      </c>
      <c r="AQ34" s="126">
        <f t="shared" si="29"/>
        <v>905959</v>
      </c>
      <c r="AR34" s="126">
        <v>336579</v>
      </c>
      <c r="AS34" s="126">
        <f t="shared" si="27"/>
        <v>1242538</v>
      </c>
      <c r="AT34" s="126">
        <v>313759</v>
      </c>
      <c r="AU34" s="126">
        <f>AU32+AU33</f>
        <v>343744.81855018972</v>
      </c>
      <c r="AV34" s="126">
        <f t="shared" si="30"/>
        <v>657503.81855018972</v>
      </c>
      <c r="AW34" s="126">
        <f>AW32+AW33</f>
        <v>342805.17683999939</v>
      </c>
      <c r="AX34" s="126">
        <f t="shared" ref="AX34:AZ34" si="34">AX32+AX33</f>
        <v>1000308.9953901893</v>
      </c>
      <c r="AY34" s="126">
        <f t="shared" si="34"/>
        <v>376900.25928861485</v>
      </c>
      <c r="AZ34" s="126">
        <f t="shared" si="34"/>
        <v>1377209.2546788044</v>
      </c>
      <c r="BA34" s="126">
        <f t="shared" ref="BA34" si="35">BA32+BA33</f>
        <v>394011.12762735854</v>
      </c>
      <c r="BB34" s="126">
        <v>363410.87237264146</v>
      </c>
      <c r="BC34" s="126">
        <v>757422</v>
      </c>
    </row>
    <row r="35" spans="2:55" x14ac:dyDescent="0.25">
      <c r="B35" s="120" t="s">
        <v>93</v>
      </c>
      <c r="C35" s="117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21">
        <v>-162318</v>
      </c>
      <c r="S35" s="121">
        <v>-163099</v>
      </c>
      <c r="T35" s="121">
        <v>-325417</v>
      </c>
      <c r="U35" s="121">
        <v>-168565</v>
      </c>
      <c r="V35" s="121">
        <v>-493982</v>
      </c>
      <c r="W35" s="121">
        <v>-179496</v>
      </c>
      <c r="X35" s="121">
        <f t="shared" si="24"/>
        <v>-673478</v>
      </c>
      <c r="Y35" s="121">
        <v>-171569</v>
      </c>
      <c r="Z35" s="121">
        <v>-169677</v>
      </c>
      <c r="AA35" s="121">
        <v>-341246</v>
      </c>
      <c r="AB35" s="121">
        <v>-180872</v>
      </c>
      <c r="AC35" s="121">
        <v>-522118</v>
      </c>
      <c r="AD35" s="96">
        <f>SUM(AD36:AD38)</f>
        <v>-209417.61846946343</v>
      </c>
      <c r="AE35" s="96">
        <f t="shared" si="25"/>
        <v>-731535.61846946343</v>
      </c>
      <c r="AF35" s="122">
        <v>-207965</v>
      </c>
      <c r="AG35" s="123">
        <v>-214721</v>
      </c>
      <c r="AH35" s="123">
        <f t="shared" si="4"/>
        <v>-422686</v>
      </c>
      <c r="AI35" s="123">
        <v>-217331.27829000005</v>
      </c>
      <c r="AJ35" s="123">
        <f t="shared" si="5"/>
        <v>-640017.27829000005</v>
      </c>
      <c r="AK35" s="126">
        <v>-247052.57636822495</v>
      </c>
      <c r="AL35" s="126">
        <f t="shared" si="26"/>
        <v>-887069.85465822497</v>
      </c>
      <c r="AM35" s="126">
        <v>-249632</v>
      </c>
      <c r="AN35" s="126">
        <v>-274548</v>
      </c>
      <c r="AO35" s="126">
        <f t="shared" si="28"/>
        <v>-524180</v>
      </c>
      <c r="AP35" s="126">
        <v>-279250</v>
      </c>
      <c r="AQ35" s="126">
        <f t="shared" si="29"/>
        <v>-803430</v>
      </c>
      <c r="AR35" s="126">
        <v>-300246</v>
      </c>
      <c r="AS35" s="126">
        <f t="shared" si="27"/>
        <v>-1103676</v>
      </c>
      <c r="AT35" s="126">
        <f>SUM(AT36:AT38)</f>
        <v>-276195</v>
      </c>
      <c r="AU35" s="126">
        <f>SUM(AU36:AU38)</f>
        <v>-303536</v>
      </c>
      <c r="AV35" s="126">
        <f t="shared" si="30"/>
        <v>-579731</v>
      </c>
      <c r="AW35" s="126">
        <f>SUM(AW36:AW38)</f>
        <v>-300203</v>
      </c>
      <c r="AX35" s="126">
        <f t="shared" ref="AX35:AZ35" si="36">SUM(AX36:AX38)</f>
        <v>-879934</v>
      </c>
      <c r="AY35" s="126">
        <f t="shared" si="36"/>
        <v>-330702</v>
      </c>
      <c r="AZ35" s="126">
        <f t="shared" si="36"/>
        <v>-1210636</v>
      </c>
      <c r="BA35" s="126">
        <f t="shared" ref="BA35" si="37">SUM(BA36:BA38)</f>
        <v>-343719</v>
      </c>
      <c r="BB35" s="126">
        <v>-340403</v>
      </c>
      <c r="BC35" s="126">
        <v>-684122</v>
      </c>
    </row>
    <row r="36" spans="2:55" x14ac:dyDescent="0.25">
      <c r="B36" s="116" t="s">
        <v>94</v>
      </c>
      <c r="C36" s="117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18">
        <v>-149352</v>
      </c>
      <c r="S36" s="118">
        <v>-148962</v>
      </c>
      <c r="T36" s="118">
        <v>-298314</v>
      </c>
      <c r="U36" s="118">
        <v>-154665</v>
      </c>
      <c r="V36" s="118">
        <v>-452979</v>
      </c>
      <c r="W36" s="118">
        <v>-163687</v>
      </c>
      <c r="X36" s="118">
        <f t="shared" si="24"/>
        <v>-616666</v>
      </c>
      <c r="Y36" s="118">
        <v>-158225</v>
      </c>
      <c r="Z36" s="118">
        <v>-154956</v>
      </c>
      <c r="AA36" s="118">
        <v>-313181</v>
      </c>
      <c r="AB36" s="118">
        <v>-162768</v>
      </c>
      <c r="AC36" s="118">
        <v>-475949</v>
      </c>
      <c r="AD36" s="93">
        <v>-185650</v>
      </c>
      <c r="AE36" s="93">
        <f t="shared" si="25"/>
        <v>-661599</v>
      </c>
      <c r="AF36" s="119">
        <v>-196312</v>
      </c>
      <c r="AG36" s="124">
        <v>-202527</v>
      </c>
      <c r="AH36" s="124">
        <f t="shared" si="4"/>
        <v>-398839</v>
      </c>
      <c r="AI36" s="124">
        <v>-199282.27829000005</v>
      </c>
      <c r="AJ36" s="124">
        <f t="shared" si="5"/>
        <v>-598121.27829000005</v>
      </c>
      <c r="AK36" s="94">
        <v>-228319.72170999995</v>
      </c>
      <c r="AL36" s="94">
        <f t="shared" si="26"/>
        <v>-826441</v>
      </c>
      <c r="AM36" s="94">
        <v>-231461</v>
      </c>
      <c r="AN36" s="94">
        <v>-254522</v>
      </c>
      <c r="AO36" s="94">
        <f t="shared" si="28"/>
        <v>-485983</v>
      </c>
      <c r="AP36" s="94">
        <v>-252957</v>
      </c>
      <c r="AQ36" s="94">
        <f t="shared" si="29"/>
        <v>-738940</v>
      </c>
      <c r="AR36" s="94">
        <v>-268991</v>
      </c>
      <c r="AS36" s="94">
        <f t="shared" si="27"/>
        <v>-1007931</v>
      </c>
      <c r="AT36" s="94">
        <v>-255222</v>
      </c>
      <c r="AU36" s="94">
        <v>-270756</v>
      </c>
      <c r="AV36" s="94">
        <f t="shared" si="30"/>
        <v>-525978</v>
      </c>
      <c r="AW36" s="94">
        <v>-269779</v>
      </c>
      <c r="AX36" s="94">
        <f t="shared" si="31"/>
        <v>-795757</v>
      </c>
      <c r="AY36" s="94">
        <v>-306934</v>
      </c>
      <c r="AZ36" s="94">
        <f t="shared" si="32"/>
        <v>-1102691</v>
      </c>
      <c r="BA36" s="94">
        <v>-306506</v>
      </c>
      <c r="BB36" s="94">
        <v>-294046</v>
      </c>
      <c r="BC36" s="94">
        <v>-600552</v>
      </c>
    </row>
    <row r="37" spans="2:55" x14ac:dyDescent="0.25">
      <c r="B37" s="116" t="s">
        <v>95</v>
      </c>
      <c r="C37" s="117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18">
        <v>-13085</v>
      </c>
      <c r="S37" s="118">
        <v>-15465</v>
      </c>
      <c r="T37" s="118">
        <v>-28550</v>
      </c>
      <c r="U37" s="118">
        <v>-15049</v>
      </c>
      <c r="V37" s="118">
        <v>-43599</v>
      </c>
      <c r="W37" s="118">
        <v>-19108</v>
      </c>
      <c r="X37" s="118">
        <f t="shared" si="24"/>
        <v>-62707</v>
      </c>
      <c r="Y37" s="118">
        <v>-15945</v>
      </c>
      <c r="Z37" s="118">
        <v>-15375</v>
      </c>
      <c r="AA37" s="118">
        <v>-31320</v>
      </c>
      <c r="AB37" s="118">
        <v>-19229</v>
      </c>
      <c r="AC37" s="118">
        <v>-50549</v>
      </c>
      <c r="AD37" s="93">
        <v>-23550.618469463428</v>
      </c>
      <c r="AE37" s="93">
        <f t="shared" si="25"/>
        <v>-74099.618469463428</v>
      </c>
      <c r="AF37" s="119">
        <v>-23270</v>
      </c>
      <c r="AG37" s="119">
        <v>-24264</v>
      </c>
      <c r="AH37" s="119">
        <f t="shared" si="4"/>
        <v>-47534</v>
      </c>
      <c r="AI37" s="119">
        <v>-21048</v>
      </c>
      <c r="AJ37" s="119">
        <f t="shared" si="5"/>
        <v>-68582</v>
      </c>
      <c r="AK37" s="94">
        <v>-26597.607320000014</v>
      </c>
      <c r="AL37" s="94">
        <f t="shared" si="26"/>
        <v>-95179.60732000001</v>
      </c>
      <c r="AM37" s="94">
        <v>-23874</v>
      </c>
      <c r="AN37" s="94">
        <v>-26158</v>
      </c>
      <c r="AO37" s="94">
        <f t="shared" si="28"/>
        <v>-50032</v>
      </c>
      <c r="AP37" s="94">
        <v>-28541</v>
      </c>
      <c r="AQ37" s="94">
        <f t="shared" si="29"/>
        <v>-78573</v>
      </c>
      <c r="AR37" s="94">
        <v>-31023</v>
      </c>
      <c r="AS37" s="94">
        <f t="shared" si="27"/>
        <v>-109596</v>
      </c>
      <c r="AT37" s="94">
        <v>-27350</v>
      </c>
      <c r="AU37" s="94">
        <v>-33166</v>
      </c>
      <c r="AV37" s="94">
        <f t="shared" si="30"/>
        <v>-60516</v>
      </c>
      <c r="AW37" s="94">
        <v>-34003</v>
      </c>
      <c r="AX37" s="94">
        <f t="shared" si="31"/>
        <v>-94519</v>
      </c>
      <c r="AY37" s="94">
        <v>-38389</v>
      </c>
      <c r="AZ37" s="94">
        <f t="shared" si="32"/>
        <v>-132908</v>
      </c>
      <c r="BA37" s="94">
        <v>-37982</v>
      </c>
      <c r="BB37" s="94">
        <v>-44203</v>
      </c>
      <c r="BC37" s="94">
        <v>-82185</v>
      </c>
    </row>
    <row r="38" spans="2:55" x14ac:dyDescent="0.25">
      <c r="B38" s="116" t="s">
        <v>96</v>
      </c>
      <c r="C38" s="117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18">
        <v>119</v>
      </c>
      <c r="S38" s="118">
        <v>1328</v>
      </c>
      <c r="T38" s="118">
        <v>1447</v>
      </c>
      <c r="U38" s="118">
        <v>1149</v>
      </c>
      <c r="V38" s="118">
        <v>2596</v>
      </c>
      <c r="W38" s="118">
        <v>3299</v>
      </c>
      <c r="X38" s="118">
        <f t="shared" si="24"/>
        <v>5895</v>
      </c>
      <c r="Y38" s="118">
        <v>2601</v>
      </c>
      <c r="Z38" s="118">
        <v>654</v>
      </c>
      <c r="AA38" s="118">
        <v>3255</v>
      </c>
      <c r="AB38" s="118">
        <v>1125</v>
      </c>
      <c r="AC38" s="118">
        <v>4380</v>
      </c>
      <c r="AD38" s="93">
        <v>-217</v>
      </c>
      <c r="AE38" s="93">
        <f t="shared" si="25"/>
        <v>4163</v>
      </c>
      <c r="AF38" s="119">
        <v>11617</v>
      </c>
      <c r="AG38" s="119">
        <v>12070</v>
      </c>
      <c r="AH38" s="119">
        <f t="shared" si="4"/>
        <v>23687</v>
      </c>
      <c r="AI38" s="119">
        <v>2999</v>
      </c>
      <c r="AJ38" s="119">
        <f t="shared" si="5"/>
        <v>26686</v>
      </c>
      <c r="AK38" s="94">
        <v>7864.7526617750027</v>
      </c>
      <c r="AL38" s="94">
        <f t="shared" si="26"/>
        <v>34550.752661775005</v>
      </c>
      <c r="AM38" s="94">
        <v>5703</v>
      </c>
      <c r="AN38" s="94">
        <v>6132</v>
      </c>
      <c r="AO38" s="94">
        <f t="shared" si="28"/>
        <v>11835</v>
      </c>
      <c r="AP38" s="94">
        <v>2248</v>
      </c>
      <c r="AQ38" s="94">
        <f t="shared" si="29"/>
        <v>14083</v>
      </c>
      <c r="AR38" s="94">
        <v>-232</v>
      </c>
      <c r="AS38" s="94">
        <f t="shared" si="27"/>
        <v>13851</v>
      </c>
      <c r="AT38" s="94">
        <v>6377</v>
      </c>
      <c r="AU38" s="94">
        <v>386</v>
      </c>
      <c r="AV38" s="94">
        <f t="shared" si="30"/>
        <v>6763</v>
      </c>
      <c r="AW38" s="94">
        <v>3579</v>
      </c>
      <c r="AX38" s="94">
        <f t="shared" si="31"/>
        <v>10342</v>
      </c>
      <c r="AY38" s="94">
        <v>14621</v>
      </c>
      <c r="AZ38" s="94">
        <f t="shared" si="32"/>
        <v>24963</v>
      </c>
      <c r="BA38" s="94">
        <v>769</v>
      </c>
      <c r="BB38" s="94">
        <v>-2154</v>
      </c>
      <c r="BC38" s="94">
        <v>-1385</v>
      </c>
    </row>
    <row r="39" spans="2:55" x14ac:dyDescent="0.25">
      <c r="B39" s="120" t="s">
        <v>97</v>
      </c>
      <c r="C39" s="117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21">
        <v>-8491</v>
      </c>
      <c r="S39" s="121">
        <v>-10535</v>
      </c>
      <c r="T39" s="121">
        <v>-19026</v>
      </c>
      <c r="U39" s="121">
        <v>-10356</v>
      </c>
      <c r="V39" s="121">
        <v>-29382</v>
      </c>
      <c r="W39" s="121">
        <v>-9547</v>
      </c>
      <c r="X39" s="121">
        <f t="shared" si="24"/>
        <v>-38929</v>
      </c>
      <c r="Y39" s="121">
        <v>-9410</v>
      </c>
      <c r="Z39" s="121">
        <v>-11406</v>
      </c>
      <c r="AA39" s="121">
        <v>-20816</v>
      </c>
      <c r="AB39" s="121">
        <v>-7095</v>
      </c>
      <c r="AC39" s="121">
        <v>-27911</v>
      </c>
      <c r="AD39" s="96">
        <v>-10944</v>
      </c>
      <c r="AE39" s="96">
        <f t="shared" si="25"/>
        <v>-38855</v>
      </c>
      <c r="AF39" s="122">
        <v>1237</v>
      </c>
      <c r="AG39" s="122">
        <v>-3342</v>
      </c>
      <c r="AH39" s="122">
        <f t="shared" si="4"/>
        <v>-2105</v>
      </c>
      <c r="AI39" s="122">
        <v>-8204.5696299999981</v>
      </c>
      <c r="AJ39" s="122">
        <f t="shared" si="5"/>
        <v>-10309.569629999998</v>
      </c>
      <c r="AK39" s="126">
        <v>-7980.4303700000037</v>
      </c>
      <c r="AL39" s="126">
        <f t="shared" si="26"/>
        <v>-18290</v>
      </c>
      <c r="AM39" s="126">
        <v>-11172</v>
      </c>
      <c r="AN39" s="126">
        <v>-16015</v>
      </c>
      <c r="AO39" s="126">
        <f t="shared" si="28"/>
        <v>-27187</v>
      </c>
      <c r="AP39" s="126">
        <v>-15595</v>
      </c>
      <c r="AQ39" s="126">
        <f t="shared" si="29"/>
        <v>-42782</v>
      </c>
      <c r="AR39" s="126">
        <v>-16073</v>
      </c>
      <c r="AS39" s="126">
        <f t="shared" si="27"/>
        <v>-58855</v>
      </c>
      <c r="AT39" s="126">
        <f t="shared" ref="AT39:AV39" si="38">AT40+AT41</f>
        <v>-18386</v>
      </c>
      <c r="AU39" s="126">
        <f t="shared" si="38"/>
        <v>-19145</v>
      </c>
      <c r="AV39" s="126">
        <f t="shared" si="38"/>
        <v>-37531</v>
      </c>
      <c r="AW39" s="126">
        <f>AW40+AW41</f>
        <v>-18983</v>
      </c>
      <c r="AX39" s="126">
        <f t="shared" ref="AX39:BA39" si="39">AX40+AX41</f>
        <v>-56514</v>
      </c>
      <c r="AY39" s="126">
        <f t="shared" si="39"/>
        <v>-18475</v>
      </c>
      <c r="AZ39" s="126">
        <f t="shared" si="39"/>
        <v>-74989</v>
      </c>
      <c r="BA39" s="126">
        <f t="shared" si="39"/>
        <v>-21253</v>
      </c>
      <c r="BB39" s="126">
        <v>-17776</v>
      </c>
      <c r="BC39" s="126">
        <v>-39029</v>
      </c>
    </row>
    <row r="40" spans="2:55" x14ac:dyDescent="0.25">
      <c r="B40" s="116" t="s">
        <v>98</v>
      </c>
      <c r="C40" s="117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18">
        <v>-9046</v>
      </c>
      <c r="S40" s="118">
        <v>-11494</v>
      </c>
      <c r="T40" s="118">
        <v>-20540</v>
      </c>
      <c r="U40" s="118">
        <v>-11940</v>
      </c>
      <c r="V40" s="118">
        <v>-32480</v>
      </c>
      <c r="W40" s="118">
        <v>-10238</v>
      </c>
      <c r="X40" s="118">
        <f t="shared" si="24"/>
        <v>-42718</v>
      </c>
      <c r="Y40" s="118">
        <v>-9901</v>
      </c>
      <c r="Z40" s="118">
        <v>-18266</v>
      </c>
      <c r="AA40" s="118">
        <v>-28167</v>
      </c>
      <c r="AB40" s="118">
        <v>-13084</v>
      </c>
      <c r="AC40" s="118">
        <v>-41251</v>
      </c>
      <c r="AD40" s="93">
        <v>-15786</v>
      </c>
      <c r="AE40" s="93">
        <f t="shared" si="25"/>
        <v>-57037</v>
      </c>
      <c r="AF40" s="119">
        <v>-8063</v>
      </c>
      <c r="AG40" s="119">
        <v>-10319</v>
      </c>
      <c r="AH40" s="119">
        <f t="shared" si="4"/>
        <v>-18382</v>
      </c>
      <c r="AI40" s="119">
        <v>-11598.977877319998</v>
      </c>
      <c r="AJ40" s="119">
        <f t="shared" si="5"/>
        <v>-29980.977877319998</v>
      </c>
      <c r="AK40" s="94">
        <v>-13927.022122680002</v>
      </c>
      <c r="AL40" s="94">
        <f t="shared" si="26"/>
        <v>-43908</v>
      </c>
      <c r="AM40" s="94">
        <v>-15533</v>
      </c>
      <c r="AN40" s="94">
        <v>-19501</v>
      </c>
      <c r="AO40" s="94">
        <f t="shared" si="28"/>
        <v>-35034</v>
      </c>
      <c r="AP40" s="94">
        <v>-22134</v>
      </c>
      <c r="AQ40" s="94">
        <f t="shared" si="29"/>
        <v>-57168</v>
      </c>
      <c r="AR40" s="94">
        <v>-22116</v>
      </c>
      <c r="AS40" s="94">
        <f t="shared" si="27"/>
        <v>-79284</v>
      </c>
      <c r="AT40" s="94">
        <v>-24848</v>
      </c>
      <c r="AU40" s="94">
        <v>-27549</v>
      </c>
      <c r="AV40" s="94">
        <f t="shared" si="30"/>
        <v>-52397</v>
      </c>
      <c r="AW40" s="94">
        <v>-31769</v>
      </c>
      <c r="AX40" s="94">
        <f t="shared" si="31"/>
        <v>-84166</v>
      </c>
      <c r="AY40" s="94">
        <v>-28444</v>
      </c>
      <c r="AZ40" s="94">
        <f t="shared" si="32"/>
        <v>-112610</v>
      </c>
      <c r="BA40" s="94">
        <v>-30187</v>
      </c>
      <c r="BB40" s="94">
        <v>-36616</v>
      </c>
      <c r="BC40" s="94">
        <v>-66803</v>
      </c>
    </row>
    <row r="41" spans="2:55" x14ac:dyDescent="0.25">
      <c r="B41" s="116" t="s">
        <v>99</v>
      </c>
      <c r="C41" s="117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18">
        <v>555</v>
      </c>
      <c r="S41" s="118">
        <v>959</v>
      </c>
      <c r="T41" s="118">
        <v>1514</v>
      </c>
      <c r="U41" s="118">
        <v>1584</v>
      </c>
      <c r="V41" s="118">
        <v>3098</v>
      </c>
      <c r="W41" s="118">
        <v>691</v>
      </c>
      <c r="X41" s="118">
        <f t="shared" si="24"/>
        <v>3789</v>
      </c>
      <c r="Y41" s="118">
        <v>491</v>
      </c>
      <c r="Z41" s="118">
        <v>6860</v>
      </c>
      <c r="AA41" s="118">
        <v>7351</v>
      </c>
      <c r="AB41" s="118">
        <v>5989</v>
      </c>
      <c r="AC41" s="118">
        <v>13340</v>
      </c>
      <c r="AD41" s="93">
        <v>4841.8385899999994</v>
      </c>
      <c r="AE41" s="93">
        <f t="shared" si="25"/>
        <v>18181.838589999999</v>
      </c>
      <c r="AF41" s="119">
        <v>9300</v>
      </c>
      <c r="AG41" s="119">
        <v>6977</v>
      </c>
      <c r="AH41" s="119">
        <f t="shared" si="4"/>
        <v>16277</v>
      </c>
      <c r="AI41" s="119">
        <v>3394.4082473199996</v>
      </c>
      <c r="AJ41" s="119">
        <f t="shared" si="5"/>
        <v>19671.40824732</v>
      </c>
      <c r="AK41" s="94">
        <v>5946.5917526799985</v>
      </c>
      <c r="AL41" s="94">
        <f t="shared" si="26"/>
        <v>25618</v>
      </c>
      <c r="AM41" s="94">
        <v>4361</v>
      </c>
      <c r="AN41" s="94">
        <v>3486</v>
      </c>
      <c r="AO41" s="94">
        <f t="shared" si="28"/>
        <v>7847</v>
      </c>
      <c r="AP41" s="94">
        <v>6539</v>
      </c>
      <c r="AQ41" s="94">
        <f t="shared" si="29"/>
        <v>14386</v>
      </c>
      <c r="AR41" s="94">
        <v>6043</v>
      </c>
      <c r="AS41" s="94">
        <f t="shared" si="27"/>
        <v>20429</v>
      </c>
      <c r="AT41" s="94">
        <v>6462</v>
      </c>
      <c r="AU41" s="94">
        <v>8404</v>
      </c>
      <c r="AV41" s="94">
        <f t="shared" si="30"/>
        <v>14866</v>
      </c>
      <c r="AW41" s="94">
        <v>12786</v>
      </c>
      <c r="AX41" s="94">
        <f t="shared" si="31"/>
        <v>27652</v>
      </c>
      <c r="AY41" s="94">
        <v>9969</v>
      </c>
      <c r="AZ41" s="94">
        <f t="shared" si="32"/>
        <v>37621</v>
      </c>
      <c r="BA41" s="94">
        <v>8934</v>
      </c>
      <c r="BB41" s="94">
        <v>18840</v>
      </c>
      <c r="BC41" s="94">
        <v>27774</v>
      </c>
    </row>
    <row r="42" spans="2:55" x14ac:dyDescent="0.25">
      <c r="B42" s="120" t="s">
        <v>100</v>
      </c>
      <c r="C42" s="117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21">
        <v>15716</v>
      </c>
      <c r="S42" s="121">
        <v>22865</v>
      </c>
      <c r="T42" s="121">
        <v>38581</v>
      </c>
      <c r="U42" s="121">
        <v>24469</v>
      </c>
      <c r="V42" s="121">
        <v>63050</v>
      </c>
      <c r="W42" s="121">
        <v>33456</v>
      </c>
      <c r="X42" s="121">
        <f t="shared" si="24"/>
        <v>96506</v>
      </c>
      <c r="Y42" s="121">
        <v>18795</v>
      </c>
      <c r="Z42" s="121">
        <v>889</v>
      </c>
      <c r="AA42" s="121">
        <v>19684</v>
      </c>
      <c r="AB42" s="121">
        <v>17995</v>
      </c>
      <c r="AC42" s="121">
        <v>37679</v>
      </c>
      <c r="AD42" s="96">
        <f>AD34+AD35+AD39</f>
        <v>15625.381530536572</v>
      </c>
      <c r="AE42" s="96">
        <f t="shared" si="25"/>
        <v>53304.381530536572</v>
      </c>
      <c r="AF42" s="122">
        <v>26346</v>
      </c>
      <c r="AG42" s="122">
        <v>22612</v>
      </c>
      <c r="AH42" s="122">
        <f t="shared" si="4"/>
        <v>48958</v>
      </c>
      <c r="AI42" s="122">
        <v>16337.141852899964</v>
      </c>
      <c r="AJ42" s="122">
        <f t="shared" si="5"/>
        <v>65295.141852899964</v>
      </c>
      <c r="AK42" s="126">
        <v>17944.447711839268</v>
      </c>
      <c r="AL42" s="126">
        <f t="shared" si="26"/>
        <v>83239.589564739232</v>
      </c>
      <c r="AM42" s="126">
        <v>14670</v>
      </c>
      <c r="AN42" s="126">
        <v>24781</v>
      </c>
      <c r="AO42" s="126">
        <f t="shared" si="28"/>
        <v>39451</v>
      </c>
      <c r="AP42" s="126">
        <v>20296</v>
      </c>
      <c r="AQ42" s="126">
        <f t="shared" si="29"/>
        <v>59747</v>
      </c>
      <c r="AR42" s="126">
        <v>20260</v>
      </c>
      <c r="AS42" s="126">
        <f t="shared" si="27"/>
        <v>80007</v>
      </c>
      <c r="AT42" s="126">
        <f>AT44-AT43</f>
        <v>19178</v>
      </c>
      <c r="AU42" s="126">
        <f>AU34+AU35+AU39</f>
        <v>21063.818550189724</v>
      </c>
      <c r="AV42" s="126">
        <f t="shared" si="30"/>
        <v>40241.818550189724</v>
      </c>
      <c r="AW42" s="126">
        <f>AW34+AW35+AW39</f>
        <v>23619.176839999389</v>
      </c>
      <c r="AX42" s="126">
        <f t="shared" ref="AX42:BA42" si="40">AX34+AX35+AX39</f>
        <v>63860.995390189346</v>
      </c>
      <c r="AY42" s="126">
        <f t="shared" si="40"/>
        <v>27723.259288614849</v>
      </c>
      <c r="AZ42" s="126">
        <f t="shared" si="40"/>
        <v>91584.254678804427</v>
      </c>
      <c r="BA42" s="126">
        <f t="shared" si="40"/>
        <v>29039.127627358539</v>
      </c>
      <c r="BB42" s="126">
        <v>5231.872372641461</v>
      </c>
      <c r="BC42" s="126">
        <v>34271</v>
      </c>
    </row>
    <row r="43" spans="2:55" x14ac:dyDescent="0.25">
      <c r="B43" s="116" t="s">
        <v>101</v>
      </c>
      <c r="C43" s="117"/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-15665</v>
      </c>
      <c r="X43" s="118">
        <f t="shared" si="24"/>
        <v>-15665</v>
      </c>
      <c r="Y43" s="118">
        <v>0</v>
      </c>
      <c r="Z43" s="118">
        <v>0</v>
      </c>
      <c r="AA43" s="118">
        <v>0</v>
      </c>
      <c r="AB43" s="118">
        <v>0</v>
      </c>
      <c r="AC43" s="118">
        <v>0</v>
      </c>
      <c r="AD43" s="93">
        <v>0</v>
      </c>
      <c r="AE43" s="93">
        <f t="shared" si="25"/>
        <v>0</v>
      </c>
      <c r="AF43" s="119" t="s">
        <v>29</v>
      </c>
      <c r="AG43" s="119" t="s">
        <v>29</v>
      </c>
      <c r="AH43" s="119">
        <f t="shared" si="4"/>
        <v>0</v>
      </c>
      <c r="AI43" s="119">
        <v>0</v>
      </c>
      <c r="AJ43" s="119">
        <f t="shared" si="5"/>
        <v>0</v>
      </c>
      <c r="AK43" s="94">
        <v>0</v>
      </c>
      <c r="AL43" s="94">
        <f t="shared" si="26"/>
        <v>0</v>
      </c>
      <c r="AM43" s="94">
        <v>0</v>
      </c>
      <c r="AN43" s="94">
        <v>0</v>
      </c>
      <c r="AO43" s="94">
        <f t="shared" si="28"/>
        <v>0</v>
      </c>
      <c r="AP43" s="94">
        <v>-1577</v>
      </c>
      <c r="AQ43" s="94">
        <f t="shared" si="29"/>
        <v>-1577</v>
      </c>
      <c r="AR43" s="94">
        <v>0</v>
      </c>
      <c r="AS43" s="94">
        <f t="shared" si="27"/>
        <v>-1577</v>
      </c>
      <c r="AT43" s="94">
        <v>0</v>
      </c>
      <c r="AU43" s="94">
        <v>0</v>
      </c>
      <c r="AV43" s="94">
        <f t="shared" si="30"/>
        <v>0</v>
      </c>
      <c r="AW43" s="94">
        <v>0</v>
      </c>
      <c r="AX43" s="94">
        <f t="shared" si="31"/>
        <v>0</v>
      </c>
      <c r="AY43" s="94">
        <v>0</v>
      </c>
      <c r="AZ43" s="94">
        <f t="shared" si="32"/>
        <v>0</v>
      </c>
      <c r="BA43" s="94">
        <v>0</v>
      </c>
      <c r="BB43" s="94">
        <v>0</v>
      </c>
      <c r="BC43" s="94">
        <v>0</v>
      </c>
    </row>
    <row r="44" spans="2:55" x14ac:dyDescent="0.25">
      <c r="B44" s="120" t="s">
        <v>102</v>
      </c>
      <c r="C44" s="125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21">
        <f>R42+R43</f>
        <v>15716</v>
      </c>
      <c r="S44" s="121">
        <f t="shared" ref="S44:W44" si="41">S42+S43</f>
        <v>22865</v>
      </c>
      <c r="T44" s="121">
        <f t="shared" si="41"/>
        <v>38581</v>
      </c>
      <c r="U44" s="121">
        <f t="shared" si="41"/>
        <v>24469</v>
      </c>
      <c r="V44" s="121">
        <f t="shared" si="41"/>
        <v>63050</v>
      </c>
      <c r="W44" s="121">
        <f t="shared" si="41"/>
        <v>17791</v>
      </c>
      <c r="X44" s="121">
        <f t="shared" si="24"/>
        <v>80841</v>
      </c>
      <c r="Y44" s="121">
        <f>Y42+Y43</f>
        <v>18795</v>
      </c>
      <c r="Z44" s="121">
        <f t="shared" ref="Z44:AC44" si="42">Z42+Z43</f>
        <v>889</v>
      </c>
      <c r="AA44" s="121">
        <f t="shared" si="42"/>
        <v>19684</v>
      </c>
      <c r="AB44" s="121">
        <f t="shared" si="42"/>
        <v>17995</v>
      </c>
      <c r="AC44" s="121">
        <f t="shared" si="42"/>
        <v>37679</v>
      </c>
      <c r="AD44" s="96">
        <f>AD42</f>
        <v>15625.381530536572</v>
      </c>
      <c r="AE44" s="96">
        <f t="shared" si="25"/>
        <v>53304.381530536572</v>
      </c>
      <c r="AF44" s="122">
        <f>AF42</f>
        <v>26346</v>
      </c>
      <c r="AG44" s="122">
        <f>AG42</f>
        <v>22612</v>
      </c>
      <c r="AH44" s="122">
        <f t="shared" si="4"/>
        <v>48958</v>
      </c>
      <c r="AI44" s="122">
        <f>AI42</f>
        <v>16337.141852899964</v>
      </c>
      <c r="AJ44" s="122">
        <f t="shared" si="5"/>
        <v>65295.141852899964</v>
      </c>
      <c r="AK44" s="126">
        <f>AK42</f>
        <v>17944.447711839268</v>
      </c>
      <c r="AL44" s="126">
        <f t="shared" si="26"/>
        <v>83239.589564739232</v>
      </c>
      <c r="AM44" s="126">
        <f>AM42</f>
        <v>14670</v>
      </c>
      <c r="AN44" s="126">
        <v>24781</v>
      </c>
      <c r="AO44" s="126">
        <f t="shared" si="28"/>
        <v>39451</v>
      </c>
      <c r="AP44" s="126">
        <v>18719</v>
      </c>
      <c r="AQ44" s="126">
        <f t="shared" si="29"/>
        <v>58170</v>
      </c>
      <c r="AR44" s="126">
        <v>20260</v>
      </c>
      <c r="AS44" s="126">
        <f t="shared" si="27"/>
        <v>78430</v>
      </c>
      <c r="AT44" s="126">
        <f>AT46-AT45</f>
        <v>19178</v>
      </c>
      <c r="AU44" s="126">
        <f>AU42+AU43</f>
        <v>21063.818550189724</v>
      </c>
      <c r="AV44" s="126">
        <f t="shared" si="30"/>
        <v>40241.818550189724</v>
      </c>
      <c r="AW44" s="126">
        <f>AW42+AW43</f>
        <v>23619.176839999389</v>
      </c>
      <c r="AX44" s="126">
        <f t="shared" ref="AX44:BA44" si="43">AX42+AX43</f>
        <v>63860.995390189346</v>
      </c>
      <c r="AY44" s="126">
        <f t="shared" si="43"/>
        <v>27723.259288614849</v>
      </c>
      <c r="AZ44" s="126">
        <f t="shared" si="43"/>
        <v>91584.254678804427</v>
      </c>
      <c r="BA44" s="126">
        <f t="shared" si="43"/>
        <v>29039.127627358539</v>
      </c>
      <c r="BB44" s="126">
        <v>5231.872372641461</v>
      </c>
      <c r="BC44" s="126">
        <v>34271</v>
      </c>
    </row>
    <row r="45" spans="2:55" x14ac:dyDescent="0.25">
      <c r="B45" s="116" t="s">
        <v>54</v>
      </c>
      <c r="C45" s="117"/>
      <c r="D45" s="130"/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18">
        <v>-2337</v>
      </c>
      <c r="S45" s="118">
        <v>-3910</v>
      </c>
      <c r="T45" s="118">
        <v>-6247</v>
      </c>
      <c r="U45" s="118">
        <v>-2712</v>
      </c>
      <c r="V45" s="118">
        <v>-8959</v>
      </c>
      <c r="W45" s="118">
        <v>4873</v>
      </c>
      <c r="X45" s="118">
        <f t="shared" si="24"/>
        <v>-4086</v>
      </c>
      <c r="Y45" s="118">
        <v>-4277</v>
      </c>
      <c r="Z45" s="118">
        <v>2516</v>
      </c>
      <c r="AA45" s="118">
        <v>-1761</v>
      </c>
      <c r="AB45" s="118">
        <v>-2446</v>
      </c>
      <c r="AC45" s="118">
        <v>-4207</v>
      </c>
      <c r="AD45" s="93">
        <v>7054</v>
      </c>
      <c r="AE45" s="93">
        <f t="shared" si="25"/>
        <v>2847</v>
      </c>
      <c r="AF45" s="118">
        <v>-6065</v>
      </c>
      <c r="AG45" s="118">
        <v>-2317</v>
      </c>
      <c r="AH45" s="118">
        <f t="shared" si="4"/>
        <v>-8382</v>
      </c>
      <c r="AI45" s="118">
        <v>-684</v>
      </c>
      <c r="AJ45" s="118">
        <f t="shared" si="5"/>
        <v>-9066</v>
      </c>
      <c r="AK45" s="93">
        <v>5252.4281400000018</v>
      </c>
      <c r="AL45" s="93">
        <f t="shared" si="26"/>
        <v>-3813.5718599999982</v>
      </c>
      <c r="AM45" s="93">
        <v>5938</v>
      </c>
      <c r="AN45" s="93">
        <v>-1419</v>
      </c>
      <c r="AO45" s="93">
        <f t="shared" si="28"/>
        <v>4519</v>
      </c>
      <c r="AP45" s="93">
        <v>-475</v>
      </c>
      <c r="AQ45" s="93">
        <f t="shared" si="29"/>
        <v>4044</v>
      </c>
      <c r="AR45" s="93">
        <v>3871</v>
      </c>
      <c r="AS45" s="93">
        <f t="shared" si="27"/>
        <v>7915</v>
      </c>
      <c r="AT45" s="94">
        <v>-961</v>
      </c>
      <c r="AU45" s="94">
        <v>966</v>
      </c>
      <c r="AV45" s="94">
        <f t="shared" si="30"/>
        <v>5</v>
      </c>
      <c r="AW45" s="94">
        <v>26</v>
      </c>
      <c r="AX45" s="94">
        <f t="shared" si="31"/>
        <v>31</v>
      </c>
      <c r="AY45" s="94">
        <v>1291</v>
      </c>
      <c r="AZ45" s="94">
        <f t="shared" si="32"/>
        <v>1322</v>
      </c>
      <c r="BA45" s="94">
        <v>4511</v>
      </c>
      <c r="BB45" s="94">
        <v>-102</v>
      </c>
      <c r="BC45" s="94">
        <v>4409</v>
      </c>
    </row>
    <row r="46" spans="2:55" x14ac:dyDescent="0.25">
      <c r="B46" s="120" t="s">
        <v>103</v>
      </c>
      <c r="C46" s="117"/>
      <c r="D46" s="131"/>
      <c r="E46" s="131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21">
        <v>13379</v>
      </c>
      <c r="S46" s="121">
        <v>18955</v>
      </c>
      <c r="T46" s="121">
        <v>32334</v>
      </c>
      <c r="U46" s="121">
        <v>21757</v>
      </c>
      <c r="V46" s="121">
        <v>54091</v>
      </c>
      <c r="W46" s="121">
        <v>22664</v>
      </c>
      <c r="X46" s="121">
        <f t="shared" si="24"/>
        <v>76755</v>
      </c>
      <c r="Y46" s="121">
        <v>14518</v>
      </c>
      <c r="Z46" s="121">
        <v>3405</v>
      </c>
      <c r="AA46" s="121">
        <v>17923</v>
      </c>
      <c r="AB46" s="121">
        <v>15549</v>
      </c>
      <c r="AC46" s="121">
        <v>33472</v>
      </c>
      <c r="AD46" s="96">
        <f>AD44+AD45</f>
        <v>22679.381530536572</v>
      </c>
      <c r="AE46" s="96">
        <f t="shared" si="25"/>
        <v>56151.381530536572</v>
      </c>
      <c r="AF46" s="122">
        <v>20281</v>
      </c>
      <c r="AG46" s="122">
        <v>20295</v>
      </c>
      <c r="AH46" s="122">
        <f t="shared" si="4"/>
        <v>40576</v>
      </c>
      <c r="AI46" s="122">
        <v>15653.141852899964</v>
      </c>
      <c r="AJ46" s="122">
        <f t="shared" si="5"/>
        <v>56229.141852899964</v>
      </c>
      <c r="AK46" s="126">
        <v>23196.875851839271</v>
      </c>
      <c r="AL46" s="126">
        <f t="shared" si="26"/>
        <v>79426.017704739235</v>
      </c>
      <c r="AM46" s="126">
        <v>20608</v>
      </c>
      <c r="AN46" s="126">
        <v>23362</v>
      </c>
      <c r="AO46" s="126">
        <f t="shared" si="28"/>
        <v>43970</v>
      </c>
      <c r="AP46" s="126">
        <v>18244</v>
      </c>
      <c r="AQ46" s="126">
        <f t="shared" si="29"/>
        <v>62214</v>
      </c>
      <c r="AR46" s="126">
        <v>24131</v>
      </c>
      <c r="AS46" s="126">
        <f t="shared" si="27"/>
        <v>86345</v>
      </c>
      <c r="AT46" s="126">
        <v>18217</v>
      </c>
      <c r="AU46" s="126">
        <f>AU44+AU45</f>
        <v>22029.818550189724</v>
      </c>
      <c r="AV46" s="126">
        <f t="shared" si="30"/>
        <v>40246.818550189724</v>
      </c>
      <c r="AW46" s="126">
        <f>AW44+AW45</f>
        <v>23645.176839999389</v>
      </c>
      <c r="AX46" s="126">
        <f t="shared" ref="AX46:BA46" si="44">AX44+AX45</f>
        <v>63891.995390189346</v>
      </c>
      <c r="AY46" s="126">
        <f t="shared" si="44"/>
        <v>29014.259288614849</v>
      </c>
      <c r="AZ46" s="126">
        <f t="shared" si="44"/>
        <v>92906.254678804427</v>
      </c>
      <c r="BA46" s="126">
        <f t="shared" si="44"/>
        <v>33550.127627358539</v>
      </c>
      <c r="BB46" s="126">
        <v>5129.872372641461</v>
      </c>
      <c r="BC46" s="126">
        <v>38680</v>
      </c>
    </row>
    <row r="47" spans="2:55" x14ac:dyDescent="0.25"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</row>
    <row r="48" spans="2:55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</row>
    <row r="49" spans="5:55" x14ac:dyDescent="0.25">
      <c r="E49" s="13"/>
      <c r="Z49" s="13"/>
      <c r="AA49" s="13"/>
      <c r="AB49" s="13"/>
      <c r="AC49" s="13"/>
      <c r="AD49" s="13"/>
      <c r="AE49" s="13"/>
      <c r="AT49" s="26"/>
      <c r="AU49" s="26"/>
      <c r="AV49" s="26"/>
      <c r="AW49" s="26"/>
      <c r="AX49" s="26"/>
      <c r="AY49" s="26"/>
      <c r="AZ49" s="26"/>
      <c r="BA49" s="26"/>
      <c r="BB49" s="26"/>
      <c r="BC49" s="26"/>
    </row>
    <row r="50" spans="5:55" x14ac:dyDescent="0.25">
      <c r="AT50" s="26"/>
      <c r="AU50" s="26"/>
      <c r="AV50" s="26"/>
      <c r="AW50" s="26"/>
      <c r="AX50" s="26"/>
      <c r="AY50" s="26"/>
      <c r="AZ50" s="26"/>
      <c r="BA50" s="26"/>
      <c r="BB50" s="26"/>
      <c r="BC50" s="26"/>
    </row>
    <row r="51" spans="5:55" x14ac:dyDescent="0.25">
      <c r="P51" s="13"/>
      <c r="Q51" s="13"/>
      <c r="AD51" s="13"/>
      <c r="AE51" s="13"/>
      <c r="AT51" s="26"/>
      <c r="AU51" s="26"/>
      <c r="AV51" s="26"/>
      <c r="AW51" s="26"/>
      <c r="AX51" s="26"/>
      <c r="AY51" s="26"/>
      <c r="AZ51" s="26"/>
      <c r="BA51" s="26"/>
      <c r="BB51" s="26"/>
      <c r="BC51" s="26"/>
    </row>
    <row r="52" spans="5:55" x14ac:dyDescent="0.25">
      <c r="AC52" s="13"/>
    </row>
    <row r="53" spans="5:55" x14ac:dyDescent="0.25">
      <c r="AC53" s="13"/>
    </row>
    <row r="54" spans="5:55" x14ac:dyDescent="0.25">
      <c r="AD54" s="13"/>
      <c r="AE54" s="13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ignoredErrors>
    <ignoredError sqref="AH8:AH25 AO8:AO28 AO29:AO46 AH27:AH46" formulaRange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5C733-D9A3-40F3-8240-B2665BDDC363}">
  <sheetPr>
    <tabColor theme="8" tint="0.79998168889431442"/>
    <pageSetUpPr fitToPage="1"/>
  </sheetPr>
  <dimension ref="B1:AH116"/>
  <sheetViews>
    <sheetView showGridLines="0" zoomScale="90" zoomScaleNormal="90" workbookViewId="0">
      <pane xSplit="3" ySplit="5" topLeftCell="K6" activePane="bottomRight" state="frozen"/>
      <selection pane="topRight" activeCell="H1" sqref="H1"/>
      <selection pane="bottomLeft" activeCell="A6" sqref="A6"/>
      <selection pane="bottomRight" activeCell="AG64" sqref="AG64:AH116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customWidth="1" outlineLevel="1"/>
    <col min="5" max="5" width="16" customWidth="1" outlineLevel="1"/>
    <col min="6" max="6" width="13.28515625" customWidth="1" outlineLevel="1"/>
    <col min="7" max="7" width="13.28515625" customWidth="1"/>
    <col min="8" max="10" width="13.28515625" hidden="1" customWidth="1" outlineLevel="1"/>
    <col min="11" max="11" width="13.28515625" customWidth="1" collapsed="1"/>
    <col min="12" max="14" width="13.28515625" hidden="1" customWidth="1" outlineLevel="1"/>
    <col min="15" max="15" width="13.28515625" customWidth="1" collapsed="1"/>
    <col min="16" max="18" width="13.28515625" hidden="1" customWidth="1" outlineLevel="1"/>
    <col min="19" max="19" width="13.28515625" customWidth="1" collapsed="1"/>
    <col min="20" max="22" width="14.28515625" hidden="1" customWidth="1" outlineLevel="1"/>
    <col min="23" max="23" width="14.28515625" customWidth="1" collapsed="1"/>
    <col min="24" max="26" width="14.28515625" hidden="1" customWidth="1" outlineLevel="1"/>
    <col min="27" max="27" width="14.28515625" bestFit="1" customWidth="1" collapsed="1"/>
    <col min="28" max="30" width="14.28515625" hidden="1" customWidth="1" outlineLevel="1"/>
    <col min="31" max="34" width="14.28515625" bestFit="1" customWidth="1" collapsed="1"/>
  </cols>
  <sheetData>
    <row r="1" spans="2:34" x14ac:dyDescent="0.25">
      <c r="E1" s="5"/>
      <c r="AB1" s="10"/>
    </row>
    <row r="2" spans="2:34" x14ac:dyDescent="0.25">
      <c r="B2" s="3"/>
      <c r="AB2" s="1"/>
      <c r="AC2" s="13"/>
      <c r="AD2" s="13"/>
      <c r="AE2" s="13"/>
      <c r="AF2" s="13"/>
      <c r="AG2" s="13"/>
      <c r="AH2" s="13"/>
    </row>
    <row r="3" spans="2:34" x14ac:dyDescent="0.25">
      <c r="B3"/>
      <c r="AB3" s="1"/>
      <c r="AC3" s="13"/>
      <c r="AD3" s="13"/>
      <c r="AE3" s="13"/>
      <c r="AF3" s="13"/>
      <c r="AG3" s="13"/>
      <c r="AH3" s="13"/>
    </row>
    <row r="4" spans="2:34" ht="33" customHeight="1" x14ac:dyDescent="0.25">
      <c r="B4" s="3"/>
    </row>
    <row r="5" spans="2:34" x14ac:dyDescent="0.25">
      <c r="D5" s="32" t="s">
        <v>169</v>
      </c>
      <c r="E5" s="32" t="s">
        <v>170</v>
      </c>
      <c r="F5" s="32" t="s">
        <v>171</v>
      </c>
      <c r="G5" s="32" t="s">
        <v>172</v>
      </c>
      <c r="H5" s="32" t="s">
        <v>173</v>
      </c>
      <c r="I5" s="32" t="s">
        <v>174</v>
      </c>
      <c r="J5" s="32" t="s">
        <v>175</v>
      </c>
      <c r="K5" s="32" t="s">
        <v>176</v>
      </c>
      <c r="L5" s="32" t="s">
        <v>177</v>
      </c>
      <c r="M5" s="32" t="s">
        <v>178</v>
      </c>
      <c r="N5" s="32" t="s">
        <v>179</v>
      </c>
      <c r="O5" s="32" t="s">
        <v>180</v>
      </c>
      <c r="P5" s="32" t="s">
        <v>181</v>
      </c>
      <c r="Q5" s="32" t="s">
        <v>182</v>
      </c>
      <c r="R5" s="32" t="s">
        <v>183</v>
      </c>
      <c r="S5" s="32" t="s">
        <v>184</v>
      </c>
      <c r="T5" s="32" t="s">
        <v>185</v>
      </c>
      <c r="U5" s="32" t="s">
        <v>186</v>
      </c>
      <c r="V5" s="32" t="s">
        <v>187</v>
      </c>
      <c r="W5" s="32" t="s">
        <v>188</v>
      </c>
      <c r="X5" s="32" t="s">
        <v>189</v>
      </c>
      <c r="Y5" s="32" t="s">
        <v>190</v>
      </c>
      <c r="Z5" s="32" t="s">
        <v>191</v>
      </c>
      <c r="AA5" s="32" t="s">
        <v>192</v>
      </c>
      <c r="AB5" s="32" t="s">
        <v>193</v>
      </c>
      <c r="AC5" s="32" t="s">
        <v>194</v>
      </c>
      <c r="AD5" s="32" t="s">
        <v>195</v>
      </c>
      <c r="AE5" s="32" t="s">
        <v>196</v>
      </c>
      <c r="AF5" s="32" t="s">
        <v>168</v>
      </c>
      <c r="AG5" s="32" t="s">
        <v>200</v>
      </c>
      <c r="AH5" s="32" t="s">
        <v>201</v>
      </c>
    </row>
    <row r="6" spans="2:34" x14ac:dyDescent="0.25"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2:34" x14ac:dyDescent="0.25"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2:34" x14ac:dyDescent="0.25">
      <c r="B8" s="102" t="s">
        <v>105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2:34" x14ac:dyDescent="0.25">
      <c r="B9" s="112" t="s">
        <v>106</v>
      </c>
      <c r="C9" s="113"/>
      <c r="D9" s="128">
        <v>540856</v>
      </c>
      <c r="E9" s="128">
        <v>582495</v>
      </c>
      <c r="F9" s="128">
        <v>586174</v>
      </c>
      <c r="G9" s="128">
        <v>705024</v>
      </c>
      <c r="H9" s="128">
        <v>633663</v>
      </c>
      <c r="I9" s="128">
        <v>659507</v>
      </c>
      <c r="J9" s="128">
        <v>685382</v>
      </c>
      <c r="K9" s="114">
        <v>727126</v>
      </c>
      <c r="L9" s="114">
        <v>702804</v>
      </c>
      <c r="M9" s="114">
        <v>770640</v>
      </c>
      <c r="N9" s="114">
        <v>813547</v>
      </c>
      <c r="O9" s="114">
        <v>851138</v>
      </c>
      <c r="P9" s="114">
        <v>963573</v>
      </c>
      <c r="Q9" s="114">
        <v>858033</v>
      </c>
      <c r="R9" s="114">
        <v>1436985</v>
      </c>
      <c r="S9" s="114">
        <v>1376502</v>
      </c>
      <c r="T9" s="114">
        <v>1436131</v>
      </c>
      <c r="U9" s="114">
        <v>1247790</v>
      </c>
      <c r="V9" s="114">
        <v>1314466.4251915119</v>
      </c>
      <c r="W9" s="114">
        <v>1395084</v>
      </c>
      <c r="X9" s="114">
        <v>1436197.52431</v>
      </c>
      <c r="Y9" s="114">
        <v>1411566</v>
      </c>
      <c r="Z9" s="114">
        <f>SUM(Z10:Z19)</f>
        <v>1432342</v>
      </c>
      <c r="AA9" s="114">
        <f>SUM(AA10:AA19)</f>
        <v>1558547</v>
      </c>
      <c r="AB9" s="114">
        <v>1622566</v>
      </c>
      <c r="AC9" s="114">
        <f>SUM(AC10:AC19)</f>
        <v>1584831.1034428251</v>
      </c>
      <c r="AD9" s="114">
        <f>SUM(AD10:AD19)</f>
        <v>1736557.7711342517</v>
      </c>
      <c r="AE9" s="114">
        <f>SUM(AE10:AE19)</f>
        <v>1840510.0443899999</v>
      </c>
      <c r="AF9" s="114">
        <f>SUM(AF10:AF19)</f>
        <v>1949910.7328599999</v>
      </c>
      <c r="AG9" s="114">
        <v>1949910.7328599999</v>
      </c>
      <c r="AH9" s="114">
        <v>1886480.5074434385</v>
      </c>
    </row>
    <row r="10" spans="2:34" x14ac:dyDescent="0.25">
      <c r="B10" s="116" t="s">
        <v>107</v>
      </c>
      <c r="C10" s="117"/>
      <c r="D10" s="118">
        <v>17772</v>
      </c>
      <c r="E10" s="118">
        <v>5292</v>
      </c>
      <c r="F10" s="118">
        <v>9781</v>
      </c>
      <c r="G10" s="118">
        <v>58792</v>
      </c>
      <c r="H10" s="118">
        <v>11742</v>
      </c>
      <c r="I10" s="118">
        <v>14781</v>
      </c>
      <c r="J10" s="118">
        <v>10697</v>
      </c>
      <c r="K10" s="93">
        <v>39141</v>
      </c>
      <c r="L10" s="93">
        <v>12225</v>
      </c>
      <c r="M10" s="93">
        <v>56607</v>
      </c>
      <c r="N10" s="93">
        <v>66521</v>
      </c>
      <c r="O10" s="93">
        <v>71437</v>
      </c>
      <c r="P10" s="93">
        <v>140683</v>
      </c>
      <c r="Q10" s="93">
        <v>79872</v>
      </c>
      <c r="R10" s="93">
        <v>514334</v>
      </c>
      <c r="S10" s="93">
        <v>130107</v>
      </c>
      <c r="T10" s="93">
        <v>43071</v>
      </c>
      <c r="U10" s="93">
        <v>47351</v>
      </c>
      <c r="V10" s="93">
        <v>18672</v>
      </c>
      <c r="W10" s="93">
        <v>54435.082999999984</v>
      </c>
      <c r="X10" s="93">
        <v>51203</v>
      </c>
      <c r="Y10" s="93">
        <v>11680</v>
      </c>
      <c r="Z10" s="93">
        <v>9362</v>
      </c>
      <c r="AA10" s="93">
        <v>12836</v>
      </c>
      <c r="AB10" s="93">
        <v>10759</v>
      </c>
      <c r="AC10" s="93">
        <v>11778.860080000006</v>
      </c>
      <c r="AD10" s="93">
        <v>10067.095219999997</v>
      </c>
      <c r="AE10" s="93">
        <v>27953.421729999944</v>
      </c>
      <c r="AF10" s="93">
        <v>22125.5076899999</v>
      </c>
      <c r="AG10" s="93">
        <v>22125.5076899999</v>
      </c>
      <c r="AH10" s="93">
        <v>16700</v>
      </c>
    </row>
    <row r="11" spans="2:34" x14ac:dyDescent="0.25">
      <c r="B11" s="116" t="s">
        <v>108</v>
      </c>
      <c r="C11" s="117"/>
      <c r="D11" s="118">
        <v>0</v>
      </c>
      <c r="E11" s="118">
        <v>0</v>
      </c>
      <c r="F11" s="118">
        <v>0</v>
      </c>
      <c r="G11" s="118">
        <v>0</v>
      </c>
      <c r="H11" s="118">
        <v>0</v>
      </c>
      <c r="I11" s="118">
        <v>0</v>
      </c>
      <c r="J11" s="118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65457</v>
      </c>
      <c r="S11" s="93">
        <v>305701</v>
      </c>
      <c r="T11" s="93">
        <v>250877</v>
      </c>
      <c r="U11" s="93">
        <v>124809</v>
      </c>
      <c r="V11" s="93">
        <v>186855</v>
      </c>
      <c r="W11" s="93">
        <v>155215.91700000002</v>
      </c>
      <c r="X11" s="93">
        <v>44730</v>
      </c>
      <c r="Y11" s="93">
        <v>115290</v>
      </c>
      <c r="Z11" s="93">
        <v>154888</v>
      </c>
      <c r="AA11" s="93">
        <v>144519</v>
      </c>
      <c r="AB11" s="93">
        <v>246888</v>
      </c>
      <c r="AC11" s="93">
        <v>181429.75046000001</v>
      </c>
      <c r="AD11" s="93">
        <v>254963.83708999999</v>
      </c>
      <c r="AE11" s="93">
        <v>217435.524</v>
      </c>
      <c r="AF11" s="93">
        <v>240195.97091</v>
      </c>
      <c r="AG11" s="93">
        <v>240195.97091</v>
      </c>
      <c r="AH11" s="93">
        <v>253891</v>
      </c>
    </row>
    <row r="12" spans="2:34" x14ac:dyDescent="0.25">
      <c r="B12" s="116" t="s">
        <v>109</v>
      </c>
      <c r="C12" s="117"/>
      <c r="D12" s="118">
        <v>149934</v>
      </c>
      <c r="E12" s="118">
        <v>167978</v>
      </c>
      <c r="F12" s="118">
        <v>154968</v>
      </c>
      <c r="G12" s="118">
        <v>194240</v>
      </c>
      <c r="H12" s="118">
        <v>176328</v>
      </c>
      <c r="I12" s="118">
        <v>180434</v>
      </c>
      <c r="J12" s="118">
        <v>196870</v>
      </c>
      <c r="K12" s="93">
        <v>198860</v>
      </c>
      <c r="L12" s="93">
        <v>197857</v>
      </c>
      <c r="M12" s="93">
        <v>232726</v>
      </c>
      <c r="N12" s="93">
        <v>245390</v>
      </c>
      <c r="O12" s="93">
        <v>276521</v>
      </c>
      <c r="P12" s="93">
        <v>246485</v>
      </c>
      <c r="Q12" s="93">
        <v>250995</v>
      </c>
      <c r="R12" s="93">
        <v>258189</v>
      </c>
      <c r="S12" s="93">
        <v>285753</v>
      </c>
      <c r="T12" s="93">
        <v>292119</v>
      </c>
      <c r="U12" s="93">
        <v>286111</v>
      </c>
      <c r="V12" s="93">
        <v>303192.91982999997</v>
      </c>
      <c r="W12" s="93">
        <v>324615</v>
      </c>
      <c r="X12" s="93">
        <v>338556.52431000001</v>
      </c>
      <c r="Y12" s="93">
        <v>361871</v>
      </c>
      <c r="Z12" s="93">
        <v>361863</v>
      </c>
      <c r="AA12" s="93">
        <v>399173</v>
      </c>
      <c r="AB12" s="93">
        <v>390414</v>
      </c>
      <c r="AC12" s="93">
        <v>375635.04385999998</v>
      </c>
      <c r="AD12" s="93">
        <v>409031.62620000006</v>
      </c>
      <c r="AE12" s="93">
        <v>452459.09866000002</v>
      </c>
      <c r="AF12" s="93">
        <v>471152.25426000002</v>
      </c>
      <c r="AG12" s="93">
        <v>471152.25426000002</v>
      </c>
      <c r="AH12" s="93">
        <v>384831.14081999991</v>
      </c>
    </row>
    <row r="13" spans="2:34" x14ac:dyDescent="0.25">
      <c r="B13" s="116" t="s">
        <v>80</v>
      </c>
      <c r="C13" s="117"/>
      <c r="D13" s="118">
        <v>341773</v>
      </c>
      <c r="E13" s="118">
        <v>363197</v>
      </c>
      <c r="F13" s="118">
        <v>369652</v>
      </c>
      <c r="G13" s="118">
        <v>398676</v>
      </c>
      <c r="H13" s="118">
        <v>389690</v>
      </c>
      <c r="I13" s="118">
        <v>401096</v>
      </c>
      <c r="J13" s="118">
        <v>409342</v>
      </c>
      <c r="K13" s="93">
        <v>424456</v>
      </c>
      <c r="L13" s="93">
        <v>389683</v>
      </c>
      <c r="M13" s="93">
        <v>400495</v>
      </c>
      <c r="N13" s="93">
        <v>438683</v>
      </c>
      <c r="O13" s="93">
        <v>429029</v>
      </c>
      <c r="P13" s="93">
        <v>493624</v>
      </c>
      <c r="Q13" s="93">
        <v>445494</v>
      </c>
      <c r="R13" s="93">
        <v>512473</v>
      </c>
      <c r="S13" s="93">
        <v>574821</v>
      </c>
      <c r="T13" s="93">
        <v>759184</v>
      </c>
      <c r="U13" s="93">
        <v>680909</v>
      </c>
      <c r="V13" s="93">
        <v>696776.44555151183</v>
      </c>
      <c r="W13" s="93">
        <v>739036</v>
      </c>
      <c r="X13" s="93">
        <v>853647</v>
      </c>
      <c r="Y13" s="93">
        <v>809419</v>
      </c>
      <c r="Z13" s="93">
        <v>796732</v>
      </c>
      <c r="AA13" s="93">
        <v>896535</v>
      </c>
      <c r="AB13" s="93">
        <v>874483</v>
      </c>
      <c r="AC13" s="93">
        <v>907352.17653282511</v>
      </c>
      <c r="AD13" s="93">
        <v>931110.62989425159</v>
      </c>
      <c r="AE13" s="93">
        <v>999405</v>
      </c>
      <c r="AF13" s="93">
        <v>1078053</v>
      </c>
      <c r="AG13" s="93">
        <v>1078053</v>
      </c>
      <c r="AH13" s="93">
        <v>1050674.0892434386</v>
      </c>
    </row>
    <row r="14" spans="2:34" x14ac:dyDescent="0.25">
      <c r="B14" s="116" t="s">
        <v>110</v>
      </c>
      <c r="C14" s="117"/>
      <c r="D14" s="118">
        <v>8535</v>
      </c>
      <c r="E14" s="118">
        <v>16804</v>
      </c>
      <c r="F14" s="118">
        <v>21199</v>
      </c>
      <c r="G14" s="118">
        <v>11142</v>
      </c>
      <c r="H14" s="118">
        <v>13453</v>
      </c>
      <c r="I14" s="118">
        <v>18622</v>
      </c>
      <c r="J14" s="118">
        <v>23111</v>
      </c>
      <c r="K14" s="93">
        <v>15208</v>
      </c>
      <c r="L14" s="93">
        <v>13468</v>
      </c>
      <c r="M14" s="93">
        <v>6910</v>
      </c>
      <c r="N14" s="93">
        <v>8305</v>
      </c>
      <c r="O14" s="93">
        <v>1964</v>
      </c>
      <c r="P14" s="93">
        <v>3807</v>
      </c>
      <c r="Q14" s="93">
        <v>4509</v>
      </c>
      <c r="R14" s="93">
        <v>1766</v>
      </c>
      <c r="S14" s="93">
        <v>4396</v>
      </c>
      <c r="T14" s="93">
        <v>4443</v>
      </c>
      <c r="U14" s="93">
        <v>22071</v>
      </c>
      <c r="V14" s="93">
        <v>14749.695260000002</v>
      </c>
      <c r="W14" s="93">
        <v>11693</v>
      </c>
      <c r="X14" s="93">
        <v>29640</v>
      </c>
      <c r="Y14" s="93">
        <v>27831</v>
      </c>
      <c r="Z14" s="93">
        <v>25433</v>
      </c>
      <c r="AA14" s="93">
        <v>26587</v>
      </c>
      <c r="AB14" s="93">
        <v>24754</v>
      </c>
      <c r="AC14" s="93">
        <v>25196.552150000003</v>
      </c>
      <c r="AD14" s="93">
        <v>22219.136859999999</v>
      </c>
      <c r="AE14" s="93">
        <v>9293</v>
      </c>
      <c r="AF14" s="93">
        <v>9670</v>
      </c>
      <c r="AG14" s="93">
        <v>9670</v>
      </c>
      <c r="AH14" s="93">
        <v>10742.029329999999</v>
      </c>
    </row>
    <row r="15" spans="2:34" x14ac:dyDescent="0.25">
      <c r="B15" s="116" t="s">
        <v>111</v>
      </c>
      <c r="C15" s="117"/>
      <c r="D15" s="118">
        <v>2074</v>
      </c>
      <c r="E15" s="118">
        <v>3857</v>
      </c>
      <c r="F15" s="118">
        <v>3252</v>
      </c>
      <c r="G15" s="118">
        <v>3214</v>
      </c>
      <c r="H15" s="118">
        <v>2460</v>
      </c>
      <c r="I15" s="118">
        <v>4830</v>
      </c>
      <c r="J15" s="118">
        <v>7803</v>
      </c>
      <c r="K15" s="93">
        <v>7565</v>
      </c>
      <c r="L15" s="93">
        <v>45197</v>
      </c>
      <c r="M15" s="93">
        <v>28448</v>
      </c>
      <c r="N15" s="93">
        <v>3522</v>
      </c>
      <c r="O15" s="93">
        <v>5585</v>
      </c>
      <c r="P15" s="93">
        <v>4769</v>
      </c>
      <c r="Q15" s="93">
        <v>4005</v>
      </c>
      <c r="R15" s="93">
        <v>5371</v>
      </c>
      <c r="S15" s="93">
        <v>9912</v>
      </c>
      <c r="T15" s="93">
        <v>28744</v>
      </c>
      <c r="U15" s="93">
        <v>28313</v>
      </c>
      <c r="V15" s="93">
        <v>32401.678749999999</v>
      </c>
      <c r="W15" s="93">
        <v>35248</v>
      </c>
      <c r="X15" s="93">
        <v>30856</v>
      </c>
      <c r="Y15" s="93">
        <v>27281</v>
      </c>
      <c r="Z15" s="93">
        <v>22779</v>
      </c>
      <c r="AA15" s="93">
        <v>13339</v>
      </c>
      <c r="AB15" s="93">
        <v>13192</v>
      </c>
      <c r="AC15" s="93">
        <v>11857.09576</v>
      </c>
      <c r="AD15" s="93">
        <v>11611.871659999997</v>
      </c>
      <c r="AE15" s="93">
        <v>24500</v>
      </c>
      <c r="AF15" s="93">
        <v>23171</v>
      </c>
      <c r="AG15" s="93">
        <v>23171</v>
      </c>
      <c r="AH15" s="93">
        <v>26430.050450000002</v>
      </c>
    </row>
    <row r="16" spans="2:34" x14ac:dyDescent="0.25">
      <c r="B16" s="116" t="s">
        <v>112</v>
      </c>
      <c r="C16" s="117"/>
      <c r="D16" s="118">
        <v>20768</v>
      </c>
      <c r="E16" s="118">
        <v>25367</v>
      </c>
      <c r="F16" s="118">
        <v>27322</v>
      </c>
      <c r="G16" s="118">
        <v>38960</v>
      </c>
      <c r="H16" s="118">
        <v>39990</v>
      </c>
      <c r="I16" s="118">
        <v>39744</v>
      </c>
      <c r="J16" s="118">
        <v>37559</v>
      </c>
      <c r="K16" s="93">
        <v>41569</v>
      </c>
      <c r="L16" s="93">
        <v>43614</v>
      </c>
      <c r="M16" s="93">
        <v>45454</v>
      </c>
      <c r="N16" s="93">
        <v>50818</v>
      </c>
      <c r="O16" s="93">
        <v>66602</v>
      </c>
      <c r="P16" s="93">
        <v>74205</v>
      </c>
      <c r="Q16" s="93">
        <v>67071</v>
      </c>
      <c r="R16" s="93">
        <v>69631</v>
      </c>
      <c r="S16" s="93">
        <v>65812</v>
      </c>
      <c r="T16" s="93">
        <v>57693</v>
      </c>
      <c r="U16" s="93">
        <v>58226</v>
      </c>
      <c r="V16" s="93">
        <v>61818.685800000007</v>
      </c>
      <c r="W16" s="93">
        <v>74841</v>
      </c>
      <c r="X16" s="93">
        <v>87565</v>
      </c>
      <c r="Y16" s="93">
        <v>58194</v>
      </c>
      <c r="Z16" s="93">
        <v>61285</v>
      </c>
      <c r="AA16" s="93">
        <v>65558</v>
      </c>
      <c r="AB16" s="93">
        <v>62076</v>
      </c>
      <c r="AC16" s="93">
        <v>71581.624599999996</v>
      </c>
      <c r="AD16" s="93">
        <v>97553.574209999992</v>
      </c>
      <c r="AE16" s="93">
        <v>108340</v>
      </c>
      <c r="AF16" s="93">
        <v>105129</v>
      </c>
      <c r="AG16" s="93">
        <v>105129</v>
      </c>
      <c r="AH16" s="93">
        <v>133296</v>
      </c>
    </row>
    <row r="17" spans="2:34" x14ac:dyDescent="0.25">
      <c r="B17" s="116" t="s">
        <v>108</v>
      </c>
      <c r="C17" s="117"/>
      <c r="D17" s="118"/>
      <c r="E17" s="118"/>
      <c r="F17" s="118"/>
      <c r="G17" s="118"/>
      <c r="H17" s="118"/>
      <c r="I17" s="118"/>
      <c r="J17" s="118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>
        <v>0</v>
      </c>
      <c r="AH17" s="93">
        <v>9503</v>
      </c>
    </row>
    <row r="18" spans="2:34" x14ac:dyDescent="0.25">
      <c r="B18" s="144" t="s">
        <v>202</v>
      </c>
      <c r="C18" s="117"/>
      <c r="D18" s="93">
        <v>0</v>
      </c>
      <c r="E18" s="93">
        <v>0</v>
      </c>
      <c r="F18" s="93">
        <v>0</v>
      </c>
      <c r="G18" s="93">
        <v>0</v>
      </c>
      <c r="H18" s="93">
        <v>0</v>
      </c>
      <c r="I18" s="93">
        <v>0</v>
      </c>
      <c r="J18" s="93">
        <v>0</v>
      </c>
      <c r="K18" s="93">
        <v>0</v>
      </c>
      <c r="L18" s="93">
        <v>0</v>
      </c>
      <c r="M18" s="93">
        <v>0</v>
      </c>
      <c r="N18" s="93">
        <v>0</v>
      </c>
      <c r="O18" s="93">
        <v>0</v>
      </c>
      <c r="P18" s="93">
        <v>0</v>
      </c>
      <c r="Q18" s="93">
        <v>0</v>
      </c>
      <c r="R18" s="93">
        <v>0</v>
      </c>
      <c r="S18" s="93">
        <v>0</v>
      </c>
      <c r="T18" s="93">
        <v>0</v>
      </c>
      <c r="U18" s="93">
        <v>0</v>
      </c>
      <c r="V18" s="93">
        <v>0</v>
      </c>
      <c r="W18" s="93">
        <v>0</v>
      </c>
      <c r="X18" s="93">
        <v>0</v>
      </c>
      <c r="Y18" s="93">
        <v>0</v>
      </c>
      <c r="Z18" s="93">
        <v>0</v>
      </c>
      <c r="AA18" s="93">
        <v>0</v>
      </c>
      <c r="AB18" s="93">
        <v>0</v>
      </c>
      <c r="AC18" s="93">
        <v>0</v>
      </c>
      <c r="AD18" s="93">
        <v>0</v>
      </c>
      <c r="AE18" s="93">
        <v>1124</v>
      </c>
      <c r="AF18" s="93">
        <v>414</v>
      </c>
      <c r="AG18" s="93">
        <v>414</v>
      </c>
      <c r="AH18" s="93">
        <v>414.19759999999997</v>
      </c>
    </row>
    <row r="19" spans="2:34" x14ac:dyDescent="0.25">
      <c r="B19" s="116" t="s">
        <v>113</v>
      </c>
      <c r="C19" s="117"/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93">
        <v>327</v>
      </c>
      <c r="L19" s="93">
        <v>760</v>
      </c>
      <c r="M19" s="93">
        <v>0</v>
      </c>
      <c r="N19" s="93">
        <v>308</v>
      </c>
      <c r="O19" s="93">
        <v>0</v>
      </c>
      <c r="P19" s="93">
        <v>0</v>
      </c>
      <c r="Q19" s="93">
        <v>6087</v>
      </c>
      <c r="R19" s="93">
        <v>9764</v>
      </c>
      <c r="S19" s="93">
        <v>0</v>
      </c>
      <c r="T19" s="93">
        <v>0</v>
      </c>
      <c r="U19" s="93">
        <v>0</v>
      </c>
      <c r="V19" s="93">
        <v>0</v>
      </c>
      <c r="W19" s="93">
        <v>0</v>
      </c>
      <c r="X19" s="93">
        <v>0</v>
      </c>
      <c r="Y19" s="93">
        <v>0</v>
      </c>
      <c r="Z19" s="93">
        <v>0</v>
      </c>
      <c r="AA19" s="93">
        <v>0</v>
      </c>
      <c r="AB19" s="93">
        <v>0</v>
      </c>
      <c r="AC19" s="93">
        <v>0</v>
      </c>
      <c r="AD19" s="93">
        <v>0</v>
      </c>
      <c r="AE19" s="93">
        <v>0</v>
      </c>
      <c r="AF19" s="93">
        <v>0</v>
      </c>
      <c r="AG19" s="93">
        <v>0</v>
      </c>
      <c r="AH19" s="93">
        <v>0</v>
      </c>
    </row>
    <row r="20" spans="2:34" x14ac:dyDescent="0.25">
      <c r="B20" s="120" t="s">
        <v>114</v>
      </c>
      <c r="C20" s="117"/>
      <c r="D20" s="121">
        <v>235040</v>
      </c>
      <c r="E20" s="121">
        <v>237745</v>
      </c>
      <c r="F20" s="121">
        <v>243384</v>
      </c>
      <c r="G20" s="121">
        <v>245148</v>
      </c>
      <c r="H20" s="121">
        <v>251633</v>
      </c>
      <c r="I20" s="121">
        <v>261846</v>
      </c>
      <c r="J20" s="121">
        <v>269436</v>
      </c>
      <c r="K20" s="96">
        <v>273249</v>
      </c>
      <c r="L20" s="96">
        <v>274712</v>
      </c>
      <c r="M20" s="96">
        <v>280636</v>
      </c>
      <c r="N20" s="96">
        <v>289310</v>
      </c>
      <c r="O20" s="96">
        <v>300871</v>
      </c>
      <c r="P20" s="96">
        <v>304881</v>
      </c>
      <c r="Q20" s="96">
        <v>307614</v>
      </c>
      <c r="R20" s="96">
        <v>332138</v>
      </c>
      <c r="S20" s="96">
        <v>367552</v>
      </c>
      <c r="T20" s="126">
        <v>382177</v>
      </c>
      <c r="U20" s="126">
        <v>403524</v>
      </c>
      <c r="V20" s="126">
        <v>433050.58936999989</v>
      </c>
      <c r="W20" s="126">
        <v>453436.08411528211</v>
      </c>
      <c r="X20" s="126">
        <v>488207.53961976315</v>
      </c>
      <c r="Y20" s="126">
        <v>511243.19980488741</v>
      </c>
      <c r="Z20" s="126">
        <f>SUM(Z21:Z29)</f>
        <v>542512.58497769688</v>
      </c>
      <c r="AA20" s="126">
        <f>SUM(AA21:AA29)</f>
        <v>592755</v>
      </c>
      <c r="AB20" s="126">
        <v>579413</v>
      </c>
      <c r="AC20" s="126">
        <f>SUM(AC21:AC29)</f>
        <v>592027.97059580381</v>
      </c>
      <c r="AD20" s="126">
        <f>SUM(AD21:AD29)</f>
        <v>614495.96693499782</v>
      </c>
      <c r="AE20" s="126">
        <f>SUM(AE21:AE29)</f>
        <v>639315.59651610511</v>
      </c>
      <c r="AF20" s="126">
        <f>SUM(AF21:AF29)</f>
        <v>655911.38323370519</v>
      </c>
      <c r="AG20" s="126">
        <v>655911.38323370519</v>
      </c>
      <c r="AH20" s="126">
        <v>664078.5828441052</v>
      </c>
    </row>
    <row r="21" spans="2:34" x14ac:dyDescent="0.25">
      <c r="B21" s="116" t="s">
        <v>115</v>
      </c>
      <c r="C21" s="117"/>
      <c r="D21" s="118">
        <v>3926</v>
      </c>
      <c r="E21" s="118">
        <v>4167</v>
      </c>
      <c r="F21" s="118">
        <v>4381</v>
      </c>
      <c r="G21" s="118">
        <v>3842</v>
      </c>
      <c r="H21" s="118">
        <v>3815</v>
      </c>
      <c r="I21" s="118">
        <v>3933</v>
      </c>
      <c r="J21" s="118">
        <v>5171</v>
      </c>
      <c r="K21" s="93">
        <v>2626</v>
      </c>
      <c r="L21" s="93">
        <v>4848</v>
      </c>
      <c r="M21" s="93">
        <v>4665</v>
      </c>
      <c r="N21" s="93">
        <v>5550</v>
      </c>
      <c r="O21" s="93">
        <v>10188</v>
      </c>
      <c r="P21" s="93">
        <v>9069</v>
      </c>
      <c r="Q21" s="93">
        <v>10683</v>
      </c>
      <c r="R21" s="93">
        <v>18379</v>
      </c>
      <c r="S21" s="93">
        <v>25132</v>
      </c>
      <c r="T21" s="94">
        <v>22722</v>
      </c>
      <c r="U21" s="94">
        <v>22682</v>
      </c>
      <c r="V21" s="94">
        <v>22802.499510000001</v>
      </c>
      <c r="W21" s="94">
        <v>25537.087255282153</v>
      </c>
      <c r="X21" s="94">
        <v>25570.543639763273</v>
      </c>
      <c r="Y21" s="94">
        <v>27505.593004887465</v>
      </c>
      <c r="Z21" s="94">
        <v>25810.287847696945</v>
      </c>
      <c r="AA21" s="94">
        <v>34135</v>
      </c>
      <c r="AB21" s="94">
        <v>29008</v>
      </c>
      <c r="AC21" s="94">
        <v>27112.109546283918</v>
      </c>
      <c r="AD21" s="94">
        <v>26263.660993063084</v>
      </c>
      <c r="AE21" s="94">
        <v>30987.204886105174</v>
      </c>
      <c r="AF21" s="94">
        <v>36795.144883705172</v>
      </c>
      <c r="AG21" s="94">
        <v>36795.144883705172</v>
      </c>
      <c r="AH21" s="94">
        <v>38469.887234105161</v>
      </c>
    </row>
    <row r="22" spans="2:34" x14ac:dyDescent="0.25">
      <c r="B22" s="116" t="s">
        <v>111</v>
      </c>
      <c r="C22" s="117"/>
      <c r="D22" s="118">
        <v>1647</v>
      </c>
      <c r="E22" s="118">
        <v>1520</v>
      </c>
      <c r="F22" s="118">
        <v>1625</v>
      </c>
      <c r="G22" s="118">
        <v>1475</v>
      </c>
      <c r="H22" s="118">
        <v>1475</v>
      </c>
      <c r="I22" s="118">
        <v>1830</v>
      </c>
      <c r="J22" s="118">
        <v>1929</v>
      </c>
      <c r="K22" s="93">
        <v>2214</v>
      </c>
      <c r="L22" s="93">
        <v>2214</v>
      </c>
      <c r="M22" s="93">
        <v>2214</v>
      </c>
      <c r="N22" s="93">
        <v>3244</v>
      </c>
      <c r="O22" s="93">
        <v>3209</v>
      </c>
      <c r="P22" s="93">
        <v>3209</v>
      </c>
      <c r="Q22" s="93">
        <v>3209</v>
      </c>
      <c r="R22" s="93">
        <v>3209</v>
      </c>
      <c r="S22" s="93">
        <v>5858</v>
      </c>
      <c r="T22" s="94">
        <v>6370</v>
      </c>
      <c r="U22" s="94">
        <v>7606</v>
      </c>
      <c r="V22" s="94">
        <v>7428.7073499999997</v>
      </c>
      <c r="W22" s="94">
        <v>7895</v>
      </c>
      <c r="X22" s="94">
        <v>8173</v>
      </c>
      <c r="Y22" s="94">
        <v>8466</v>
      </c>
      <c r="Z22" s="94">
        <v>9260</v>
      </c>
      <c r="AA22" s="94">
        <v>9625</v>
      </c>
      <c r="AB22" s="94">
        <v>10165</v>
      </c>
      <c r="AC22" s="94">
        <v>10783.61169</v>
      </c>
      <c r="AD22" s="94">
        <v>11397.590470000001</v>
      </c>
      <c r="AE22" s="94">
        <v>12366</v>
      </c>
      <c r="AF22" s="94">
        <v>12544</v>
      </c>
      <c r="AG22" s="94">
        <v>12544</v>
      </c>
      <c r="AH22" s="94">
        <v>12855.36901</v>
      </c>
    </row>
    <row r="23" spans="2:34" x14ac:dyDescent="0.25">
      <c r="B23" s="116" t="s">
        <v>116</v>
      </c>
      <c r="C23" s="117"/>
      <c r="D23" s="118">
        <v>9426</v>
      </c>
      <c r="E23" s="118">
        <v>9110</v>
      </c>
      <c r="F23" s="118">
        <v>9510</v>
      </c>
      <c r="G23" s="118">
        <v>10040</v>
      </c>
      <c r="H23" s="118">
        <v>9468</v>
      </c>
      <c r="I23" s="118">
        <v>9124</v>
      </c>
      <c r="J23" s="118">
        <v>9411</v>
      </c>
      <c r="K23" s="93">
        <v>8519</v>
      </c>
      <c r="L23" s="93">
        <v>7791</v>
      </c>
      <c r="M23" s="93">
        <v>8363</v>
      </c>
      <c r="N23" s="93">
        <v>8464</v>
      </c>
      <c r="O23" s="93">
        <v>6943</v>
      </c>
      <c r="P23" s="93">
        <v>7026</v>
      </c>
      <c r="Q23" s="93">
        <v>6949</v>
      </c>
      <c r="R23" s="93">
        <v>6858</v>
      </c>
      <c r="S23" s="93">
        <v>6424</v>
      </c>
      <c r="T23" s="94">
        <v>6372</v>
      </c>
      <c r="U23" s="94">
        <v>5274</v>
      </c>
      <c r="V23" s="94">
        <v>5286.9013700000005</v>
      </c>
      <c r="W23" s="94">
        <v>3875</v>
      </c>
      <c r="X23" s="94">
        <v>3952</v>
      </c>
      <c r="Y23" s="94">
        <v>3956</v>
      </c>
      <c r="Z23" s="94">
        <v>3865</v>
      </c>
      <c r="AA23" s="94">
        <v>3124</v>
      </c>
      <c r="AB23" s="94">
        <v>3066</v>
      </c>
      <c r="AC23" s="94">
        <v>2301.32312</v>
      </c>
      <c r="AD23" s="94">
        <v>2452.6031000000003</v>
      </c>
      <c r="AE23" s="94">
        <v>2064</v>
      </c>
      <c r="AF23" s="94">
        <v>2247</v>
      </c>
      <c r="AG23" s="94">
        <v>2247</v>
      </c>
      <c r="AH23" s="94">
        <v>2411</v>
      </c>
    </row>
    <row r="24" spans="2:34" x14ac:dyDescent="0.25">
      <c r="B24" s="116" t="s">
        <v>117</v>
      </c>
      <c r="C24" s="117"/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93">
        <v>0</v>
      </c>
      <c r="L24" s="93">
        <v>0</v>
      </c>
      <c r="M24" s="93">
        <v>0</v>
      </c>
      <c r="N24" s="93">
        <v>0</v>
      </c>
      <c r="O24" s="93">
        <v>0</v>
      </c>
      <c r="P24" s="93">
        <v>0</v>
      </c>
      <c r="Q24" s="93">
        <v>0</v>
      </c>
      <c r="R24" s="93">
        <v>3318</v>
      </c>
      <c r="S24" s="93">
        <v>3030</v>
      </c>
      <c r="T24" s="94">
        <v>3030</v>
      </c>
      <c r="U24" s="94">
        <v>3541</v>
      </c>
      <c r="V24" s="94">
        <v>10738.472689999999</v>
      </c>
      <c r="W24" s="94">
        <v>3030</v>
      </c>
      <c r="X24" s="94">
        <v>2530</v>
      </c>
      <c r="Y24" s="94">
        <v>2030</v>
      </c>
      <c r="Z24" s="94">
        <v>1530</v>
      </c>
      <c r="AA24" s="94">
        <v>1530</v>
      </c>
      <c r="AB24" s="94">
        <v>1330</v>
      </c>
      <c r="AC24" s="94">
        <v>1329.8518799999999</v>
      </c>
      <c r="AD24" s="94">
        <v>1329.8518799999999</v>
      </c>
      <c r="AE24" s="94">
        <v>1330</v>
      </c>
      <c r="AF24" s="94">
        <v>0</v>
      </c>
      <c r="AG24" s="94">
        <v>0</v>
      </c>
      <c r="AH24" s="94">
        <v>0</v>
      </c>
    </row>
    <row r="25" spans="2:34" x14ac:dyDescent="0.25">
      <c r="B25" s="116" t="s">
        <v>118</v>
      </c>
      <c r="C25" s="117"/>
      <c r="D25" s="118">
        <v>548</v>
      </c>
      <c r="E25" s="93">
        <v>499</v>
      </c>
      <c r="F25" s="118">
        <v>450</v>
      </c>
      <c r="G25" s="118">
        <v>441</v>
      </c>
      <c r="H25" s="118">
        <v>441</v>
      </c>
      <c r="I25" s="118">
        <v>330</v>
      </c>
      <c r="J25" s="118">
        <v>415</v>
      </c>
      <c r="K25" s="93">
        <v>209</v>
      </c>
      <c r="L25" s="93">
        <v>209</v>
      </c>
      <c r="M25" s="93">
        <v>707</v>
      </c>
      <c r="N25" s="93">
        <v>1092</v>
      </c>
      <c r="O25" s="93">
        <v>1075</v>
      </c>
      <c r="P25" s="93">
        <v>1029</v>
      </c>
      <c r="Q25" s="93">
        <v>983</v>
      </c>
      <c r="R25" s="93">
        <v>937</v>
      </c>
      <c r="S25" s="93">
        <v>891</v>
      </c>
      <c r="T25" s="94">
        <v>414</v>
      </c>
      <c r="U25" s="94">
        <v>367</v>
      </c>
      <c r="V25" s="94">
        <v>321.39790999999997</v>
      </c>
      <c r="W25" s="94">
        <v>275</v>
      </c>
      <c r="X25" s="94">
        <v>214</v>
      </c>
      <c r="Y25" s="94">
        <v>652</v>
      </c>
      <c r="Z25" s="94">
        <v>534</v>
      </c>
      <c r="AA25" s="94">
        <v>525</v>
      </c>
      <c r="AB25" s="94">
        <v>406</v>
      </c>
      <c r="AC25" s="94">
        <v>290.29007000000001</v>
      </c>
      <c r="AD25" s="94">
        <v>264.48147999999998</v>
      </c>
      <c r="AE25" s="94">
        <v>263</v>
      </c>
      <c r="AF25" s="94">
        <v>7753</v>
      </c>
      <c r="AG25" s="94">
        <v>7753</v>
      </c>
      <c r="AH25" s="94">
        <v>8600.9314800000011</v>
      </c>
    </row>
    <row r="26" spans="2:34" x14ac:dyDescent="0.25">
      <c r="B26" s="116" t="s">
        <v>119</v>
      </c>
      <c r="C26" s="117"/>
      <c r="D26" s="93">
        <v>0</v>
      </c>
      <c r="E26" s="93">
        <v>0</v>
      </c>
      <c r="F26" s="93">
        <v>0</v>
      </c>
      <c r="G26" s="93">
        <v>0</v>
      </c>
      <c r="H26" s="93">
        <v>0</v>
      </c>
      <c r="I26" s="93">
        <v>0</v>
      </c>
      <c r="J26" s="93">
        <v>0</v>
      </c>
      <c r="K26" s="93">
        <v>0</v>
      </c>
      <c r="L26" s="93">
        <v>0</v>
      </c>
      <c r="M26" s="93">
        <v>0</v>
      </c>
      <c r="N26" s="93">
        <v>0</v>
      </c>
      <c r="O26" s="93">
        <v>0</v>
      </c>
      <c r="P26" s="93">
        <v>0</v>
      </c>
      <c r="Q26" s="93">
        <v>0</v>
      </c>
      <c r="R26" s="93">
        <v>0</v>
      </c>
      <c r="S26" s="93">
        <v>0</v>
      </c>
      <c r="T26" s="93">
        <v>0</v>
      </c>
      <c r="U26" s="93">
        <v>0</v>
      </c>
      <c r="V26" s="93">
        <v>0</v>
      </c>
      <c r="W26" s="93">
        <v>0</v>
      </c>
      <c r="X26" s="93">
        <v>0</v>
      </c>
      <c r="Y26" s="93">
        <v>0</v>
      </c>
      <c r="Z26" s="93">
        <v>0</v>
      </c>
      <c r="AA26" s="93">
        <v>0</v>
      </c>
      <c r="AB26" s="93">
        <v>0</v>
      </c>
      <c r="AC26" s="93">
        <v>0</v>
      </c>
      <c r="AD26" s="94">
        <v>4751.7567499999996</v>
      </c>
      <c r="AE26" s="94">
        <v>4387</v>
      </c>
      <c r="AF26" s="94">
        <v>4017</v>
      </c>
      <c r="AG26" s="94">
        <v>4017</v>
      </c>
      <c r="AH26" s="94">
        <v>3956.2534599999999</v>
      </c>
    </row>
    <row r="27" spans="2:34" x14ac:dyDescent="0.25">
      <c r="B27" s="116" t="s">
        <v>120</v>
      </c>
      <c r="C27" s="117"/>
      <c r="D27" s="118">
        <v>284</v>
      </c>
      <c r="E27" s="93">
        <v>284</v>
      </c>
      <c r="F27" s="118">
        <v>284</v>
      </c>
      <c r="G27" s="118">
        <v>284</v>
      </c>
      <c r="H27" s="118">
        <v>284</v>
      </c>
      <c r="I27" s="118">
        <v>279</v>
      </c>
      <c r="J27" s="118">
        <v>284</v>
      </c>
      <c r="K27" s="93">
        <v>284</v>
      </c>
      <c r="L27" s="93">
        <v>284</v>
      </c>
      <c r="M27" s="93">
        <v>284</v>
      </c>
      <c r="N27" s="93">
        <v>284</v>
      </c>
      <c r="O27" s="93">
        <v>284</v>
      </c>
      <c r="P27" s="93">
        <v>284</v>
      </c>
      <c r="Q27" s="93">
        <v>284</v>
      </c>
      <c r="R27" s="93">
        <v>284</v>
      </c>
      <c r="S27" s="93">
        <v>284</v>
      </c>
      <c r="T27" s="94">
        <v>284</v>
      </c>
      <c r="U27" s="94">
        <v>5</v>
      </c>
      <c r="V27" s="94">
        <v>5.1898299999999997</v>
      </c>
      <c r="W27" s="94">
        <v>5</v>
      </c>
      <c r="X27" s="94">
        <v>4</v>
      </c>
      <c r="Y27" s="94">
        <v>4</v>
      </c>
      <c r="Z27" s="94">
        <v>4</v>
      </c>
      <c r="AA27" s="94">
        <v>4</v>
      </c>
      <c r="AB27" s="94">
        <v>4</v>
      </c>
      <c r="AC27" s="94">
        <v>3.9567095200660822</v>
      </c>
      <c r="AD27" s="94">
        <v>3.928761934762746</v>
      </c>
      <c r="AE27" s="94">
        <v>0</v>
      </c>
      <c r="AF27" s="94">
        <v>0</v>
      </c>
      <c r="AG27" s="94">
        <v>0</v>
      </c>
      <c r="AH27" s="94">
        <v>0</v>
      </c>
    </row>
    <row r="28" spans="2:34" x14ac:dyDescent="0.25">
      <c r="B28" s="116" t="s">
        <v>121</v>
      </c>
      <c r="C28" s="117"/>
      <c r="D28" s="118">
        <v>202118</v>
      </c>
      <c r="E28" s="118">
        <v>204042</v>
      </c>
      <c r="F28" s="118">
        <v>207593</v>
      </c>
      <c r="G28" s="118">
        <v>208367</v>
      </c>
      <c r="H28" s="118">
        <v>215157</v>
      </c>
      <c r="I28" s="118">
        <v>224434</v>
      </c>
      <c r="J28" s="118">
        <v>229105</v>
      </c>
      <c r="K28" s="93">
        <v>234418</v>
      </c>
      <c r="L28" s="93">
        <v>233566</v>
      </c>
      <c r="M28" s="93">
        <v>236638</v>
      </c>
      <c r="N28" s="93">
        <v>239666</v>
      </c>
      <c r="O28" s="93">
        <v>246087</v>
      </c>
      <c r="P28" s="93">
        <v>247458</v>
      </c>
      <c r="Q28" s="93">
        <v>247794</v>
      </c>
      <c r="R28" s="93">
        <v>259248</v>
      </c>
      <c r="S28" s="93">
        <v>280065</v>
      </c>
      <c r="T28" s="94">
        <v>294403</v>
      </c>
      <c r="U28" s="94">
        <v>312152</v>
      </c>
      <c r="V28" s="94">
        <v>330908.27769999986</v>
      </c>
      <c r="W28" s="94">
        <v>352874.99685999996</v>
      </c>
      <c r="X28" s="94">
        <v>385122.99597999989</v>
      </c>
      <c r="Y28" s="94">
        <v>401322.60679999995</v>
      </c>
      <c r="Z28" s="94">
        <v>429275.79712999996</v>
      </c>
      <c r="AA28" s="94">
        <v>467076</v>
      </c>
      <c r="AB28" s="94">
        <v>457206</v>
      </c>
      <c r="AC28" s="94">
        <v>471364.33817999985</v>
      </c>
      <c r="AD28" s="94">
        <v>487144.49080000003</v>
      </c>
      <c r="AE28" s="94">
        <v>504601.39162999997</v>
      </c>
      <c r="AF28" s="94">
        <v>506338.23835</v>
      </c>
      <c r="AG28" s="94">
        <v>506338.23835</v>
      </c>
      <c r="AH28" s="94">
        <v>508461.83819000004</v>
      </c>
    </row>
    <row r="29" spans="2:34" s="12" customFormat="1" x14ac:dyDescent="0.25">
      <c r="B29" s="116" t="s">
        <v>122</v>
      </c>
      <c r="C29" s="117"/>
      <c r="D29" s="118">
        <v>17091</v>
      </c>
      <c r="E29" s="118">
        <v>18123</v>
      </c>
      <c r="F29" s="118">
        <v>19541</v>
      </c>
      <c r="G29" s="118">
        <v>20699</v>
      </c>
      <c r="H29" s="118">
        <v>20993</v>
      </c>
      <c r="I29" s="118">
        <v>21916</v>
      </c>
      <c r="J29" s="118">
        <v>23121</v>
      </c>
      <c r="K29" s="93">
        <v>24979</v>
      </c>
      <c r="L29" s="93">
        <v>25800</v>
      </c>
      <c r="M29" s="93">
        <v>27765</v>
      </c>
      <c r="N29" s="93">
        <v>31010</v>
      </c>
      <c r="O29" s="93">
        <v>33085</v>
      </c>
      <c r="P29" s="93">
        <v>36806</v>
      </c>
      <c r="Q29" s="93">
        <v>37712</v>
      </c>
      <c r="R29" s="93">
        <v>39905</v>
      </c>
      <c r="S29" s="93">
        <v>45868</v>
      </c>
      <c r="T29" s="94">
        <v>48582</v>
      </c>
      <c r="U29" s="94">
        <v>51897</v>
      </c>
      <c r="V29" s="94">
        <v>55559.143010000007</v>
      </c>
      <c r="W29" s="94">
        <v>59944</v>
      </c>
      <c r="X29" s="94">
        <v>62641</v>
      </c>
      <c r="Y29" s="94">
        <v>67307</v>
      </c>
      <c r="Z29" s="94">
        <v>72233.5</v>
      </c>
      <c r="AA29" s="94">
        <v>76736</v>
      </c>
      <c r="AB29" s="94">
        <v>78228</v>
      </c>
      <c r="AC29" s="94">
        <v>78842.489400000006</v>
      </c>
      <c r="AD29" s="94">
        <v>80887.602699999989</v>
      </c>
      <c r="AE29" s="94">
        <v>83317</v>
      </c>
      <c r="AF29" s="94">
        <v>86217</v>
      </c>
      <c r="AG29" s="94">
        <v>86217</v>
      </c>
      <c r="AH29" s="94">
        <v>89323.303469999999</v>
      </c>
    </row>
    <row r="30" spans="2:34" x14ac:dyDescent="0.25">
      <c r="B30" s="120" t="s">
        <v>123</v>
      </c>
      <c r="C30" s="117"/>
      <c r="D30" s="121">
        <v>775896</v>
      </c>
      <c r="E30" s="121">
        <v>820240</v>
      </c>
      <c r="F30" s="121">
        <v>829558</v>
      </c>
      <c r="G30" s="121">
        <v>950172</v>
      </c>
      <c r="H30" s="121">
        <v>885296</v>
      </c>
      <c r="I30" s="121">
        <v>921353</v>
      </c>
      <c r="J30" s="121">
        <v>954818</v>
      </c>
      <c r="K30" s="96">
        <v>1000375</v>
      </c>
      <c r="L30" s="96">
        <v>977516</v>
      </c>
      <c r="M30" s="96">
        <v>1051276</v>
      </c>
      <c r="N30" s="96">
        <v>1102857</v>
      </c>
      <c r="O30" s="96">
        <v>1152009</v>
      </c>
      <c r="P30" s="96">
        <v>1268454</v>
      </c>
      <c r="Q30" s="96">
        <v>1165647</v>
      </c>
      <c r="R30" s="96">
        <v>1769123</v>
      </c>
      <c r="S30" s="96">
        <v>1744054</v>
      </c>
      <c r="T30" s="126">
        <v>1818308</v>
      </c>
      <c r="U30" s="126">
        <v>1651314</v>
      </c>
      <c r="V30" s="126">
        <v>1747517.0145615118</v>
      </c>
      <c r="W30" s="126">
        <v>1848520.0841152822</v>
      </c>
      <c r="X30" s="126">
        <v>1924405.0639297632</v>
      </c>
      <c r="Y30" s="126">
        <f>SUM(Y9,Y20)</f>
        <v>1922809.1998048874</v>
      </c>
      <c r="Z30" s="126">
        <f>Z9+Z20</f>
        <v>1974854.5849776969</v>
      </c>
      <c r="AA30" s="126">
        <f>AA9+AA20</f>
        <v>2151302</v>
      </c>
      <c r="AB30" s="126">
        <v>2201979</v>
      </c>
      <c r="AC30" s="126">
        <f>AC9+AC20</f>
        <v>2176859.074038629</v>
      </c>
      <c r="AD30" s="126">
        <f>AD9+AD20</f>
        <v>2351053.7380692493</v>
      </c>
      <c r="AE30" s="126">
        <f>AE9+AE20</f>
        <v>2479825.6409061048</v>
      </c>
      <c r="AF30" s="126">
        <f>AF9+AF20</f>
        <v>2605822.1160937049</v>
      </c>
      <c r="AG30" s="126">
        <v>2605822.1160937049</v>
      </c>
      <c r="AH30" s="126">
        <v>2550559.0902875438</v>
      </c>
    </row>
    <row r="31" spans="2:34" x14ac:dyDescent="0.25">
      <c r="B31" s="132"/>
      <c r="C31" s="12"/>
      <c r="D31" s="105"/>
      <c r="E31" s="105"/>
      <c r="F31" s="105"/>
      <c r="G31" s="105"/>
      <c r="H31" s="105"/>
      <c r="I31" s="105"/>
      <c r="J31" s="105"/>
      <c r="K31" s="51"/>
      <c r="L31" s="51"/>
      <c r="M31" s="51"/>
      <c r="N31" s="51"/>
      <c r="O31" s="51"/>
      <c r="P31" s="51"/>
      <c r="Q31" s="51"/>
      <c r="R31" s="51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</row>
    <row r="32" spans="2:34" x14ac:dyDescent="0.25">
      <c r="B32" s="103"/>
      <c r="D32" s="110"/>
      <c r="E32" s="110"/>
      <c r="F32" s="110"/>
      <c r="G32" s="110"/>
      <c r="H32" s="110"/>
      <c r="I32" s="110"/>
      <c r="J32" s="110"/>
      <c r="K32" s="111"/>
      <c r="L32" s="111"/>
      <c r="M32" s="111"/>
      <c r="N32" s="134"/>
      <c r="O32" s="111"/>
      <c r="P32" s="111"/>
      <c r="Q32" s="111"/>
      <c r="R32" s="111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2:34" x14ac:dyDescent="0.25">
      <c r="B33" s="102" t="s">
        <v>124</v>
      </c>
      <c r="D33" s="106"/>
      <c r="E33" s="106"/>
      <c r="F33" s="106"/>
      <c r="G33" s="106"/>
      <c r="H33" s="106"/>
      <c r="I33" s="106"/>
      <c r="J33" s="106"/>
      <c r="K33" s="33"/>
      <c r="L33" s="33"/>
      <c r="M33" s="33"/>
      <c r="N33" s="33"/>
      <c r="O33" s="33"/>
      <c r="P33" s="33"/>
      <c r="Q33" s="33"/>
      <c r="R33" s="33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09"/>
    </row>
    <row r="34" spans="2:34" x14ac:dyDescent="0.25">
      <c r="B34" s="112" t="s">
        <v>125</v>
      </c>
      <c r="C34" s="113"/>
      <c r="D34" s="128">
        <v>322348</v>
      </c>
      <c r="E34" s="128">
        <v>357843</v>
      </c>
      <c r="F34" s="128">
        <v>369590</v>
      </c>
      <c r="G34" s="128">
        <v>403768</v>
      </c>
      <c r="H34" s="128">
        <v>328738</v>
      </c>
      <c r="I34" s="128">
        <v>383504</v>
      </c>
      <c r="J34" s="128">
        <v>405891</v>
      </c>
      <c r="K34" s="114">
        <v>470228</v>
      </c>
      <c r="L34" s="114">
        <v>432060</v>
      </c>
      <c r="M34" s="114">
        <v>370561</v>
      </c>
      <c r="N34" s="114">
        <v>404269</v>
      </c>
      <c r="O34" s="114">
        <v>425743</v>
      </c>
      <c r="P34" s="114">
        <v>529785</v>
      </c>
      <c r="Q34" s="114">
        <v>453711</v>
      </c>
      <c r="R34" s="114">
        <v>579891</v>
      </c>
      <c r="S34" s="114">
        <v>571175</v>
      </c>
      <c r="T34" s="115">
        <f>SUM(T35:T44)</f>
        <v>632869</v>
      </c>
      <c r="U34" s="115">
        <v>477652</v>
      </c>
      <c r="V34" s="115">
        <v>562064.92645999999</v>
      </c>
      <c r="W34" s="115">
        <v>695212.23200000008</v>
      </c>
      <c r="X34" s="115">
        <v>728081.41561000003</v>
      </c>
      <c r="Y34" s="115">
        <v>616868.07792000007</v>
      </c>
      <c r="Z34" s="115">
        <f>SUM(Z35:Z44)</f>
        <v>661071</v>
      </c>
      <c r="AA34" s="115">
        <v>862086</v>
      </c>
      <c r="AB34" s="115">
        <v>908722</v>
      </c>
      <c r="AC34" s="115">
        <v>941973.62329000013</v>
      </c>
      <c r="AD34" s="115">
        <f>SUM(AD35:AD44)</f>
        <v>851104.33866000012</v>
      </c>
      <c r="AE34" s="115">
        <f>SUM(AE35:AE44)</f>
        <v>970050.93562999996</v>
      </c>
      <c r="AF34" s="115">
        <f>SUM(AF35:AF44)</f>
        <v>1068010.49587</v>
      </c>
      <c r="AG34" s="115">
        <v>1068010.49587</v>
      </c>
      <c r="AH34" s="115">
        <v>1070407.44786</v>
      </c>
    </row>
    <row r="35" spans="2:34" x14ac:dyDescent="0.25">
      <c r="B35" s="116" t="s">
        <v>81</v>
      </c>
      <c r="C35" s="117"/>
      <c r="D35" s="118">
        <v>189435</v>
      </c>
      <c r="E35" s="118">
        <v>198386</v>
      </c>
      <c r="F35" s="118">
        <v>204715</v>
      </c>
      <c r="G35" s="118">
        <v>262539</v>
      </c>
      <c r="H35" s="118">
        <v>207416</v>
      </c>
      <c r="I35" s="118">
        <v>223947</v>
      </c>
      <c r="J35" s="118">
        <v>228232</v>
      </c>
      <c r="K35" s="93">
        <v>279772</v>
      </c>
      <c r="L35" s="93">
        <v>246210</v>
      </c>
      <c r="M35" s="93">
        <v>243984</v>
      </c>
      <c r="N35" s="93">
        <v>255117</v>
      </c>
      <c r="O35" s="93">
        <v>303155</v>
      </c>
      <c r="P35" s="93">
        <v>321928</v>
      </c>
      <c r="Q35" s="93">
        <v>187828</v>
      </c>
      <c r="R35" s="93">
        <v>300155</v>
      </c>
      <c r="S35" s="93">
        <v>371763</v>
      </c>
      <c r="T35" s="94">
        <v>412075</v>
      </c>
      <c r="U35" s="94">
        <v>260747</v>
      </c>
      <c r="V35" s="94">
        <v>335031.41321000003</v>
      </c>
      <c r="W35" s="94">
        <v>464714</v>
      </c>
      <c r="X35" s="94">
        <v>503177</v>
      </c>
      <c r="Y35" s="94">
        <v>348952</v>
      </c>
      <c r="Z35" s="94">
        <v>373646</v>
      </c>
      <c r="AA35" s="94">
        <v>555452</v>
      </c>
      <c r="AB35" s="94">
        <v>456113</v>
      </c>
      <c r="AC35" s="94">
        <v>466801.30110000004</v>
      </c>
      <c r="AD35" s="94">
        <v>512594.50905999995</v>
      </c>
      <c r="AE35" s="94">
        <v>679763</v>
      </c>
      <c r="AF35" s="94">
        <v>690036</v>
      </c>
      <c r="AG35" s="94">
        <v>690036</v>
      </c>
      <c r="AH35" s="94">
        <v>559432.93964</v>
      </c>
    </row>
    <row r="36" spans="2:34" x14ac:dyDescent="0.25">
      <c r="B36" s="116" t="s">
        <v>126</v>
      </c>
      <c r="C36" s="117"/>
      <c r="D36" s="118">
        <v>41727</v>
      </c>
      <c r="E36" s="118">
        <v>56645</v>
      </c>
      <c r="F36" s="118">
        <v>55576</v>
      </c>
      <c r="G36" s="118">
        <v>46145</v>
      </c>
      <c r="H36" s="118">
        <v>32540</v>
      </c>
      <c r="I36" s="118">
        <v>59932</v>
      </c>
      <c r="J36" s="118">
        <v>62289</v>
      </c>
      <c r="K36" s="93">
        <v>79581</v>
      </c>
      <c r="L36" s="93">
        <v>81729</v>
      </c>
      <c r="M36" s="93">
        <v>23500</v>
      </c>
      <c r="N36" s="93">
        <v>25770</v>
      </c>
      <c r="O36" s="93">
        <v>2750</v>
      </c>
      <c r="P36" s="93">
        <v>104871</v>
      </c>
      <c r="Q36" s="93">
        <v>136660</v>
      </c>
      <c r="R36" s="93">
        <v>139497</v>
      </c>
      <c r="S36" s="93">
        <v>53400</v>
      </c>
      <c r="T36" s="94">
        <v>54377</v>
      </c>
      <c r="U36" s="94">
        <v>53740</v>
      </c>
      <c r="V36" s="94">
        <v>55866.802630000006</v>
      </c>
      <c r="W36" s="94">
        <v>54532</v>
      </c>
      <c r="X36" s="94">
        <v>58071</v>
      </c>
      <c r="Y36" s="94">
        <v>88331</v>
      </c>
      <c r="Z36" s="94">
        <v>97870</v>
      </c>
      <c r="AA36" s="94">
        <v>118395</v>
      </c>
      <c r="AB36" s="94">
        <v>302338</v>
      </c>
      <c r="AC36" s="94">
        <v>293671.26559999998</v>
      </c>
      <c r="AD36" s="94">
        <v>128914.75295000001</v>
      </c>
      <c r="AE36" s="94">
        <v>102535</v>
      </c>
      <c r="AF36" s="94">
        <v>188887</v>
      </c>
      <c r="AG36" s="94">
        <v>188887</v>
      </c>
      <c r="AH36" s="94">
        <v>227430.46336000002</v>
      </c>
    </row>
    <row r="37" spans="2:34" x14ac:dyDescent="0.25">
      <c r="B37" s="116" t="s">
        <v>199</v>
      </c>
      <c r="C37" s="117"/>
      <c r="D37" s="118">
        <v>0</v>
      </c>
      <c r="E37" s="118">
        <v>0</v>
      </c>
      <c r="F37" s="118">
        <v>0</v>
      </c>
      <c r="G37" s="118">
        <v>0</v>
      </c>
      <c r="H37" s="118">
        <v>0</v>
      </c>
      <c r="I37" s="118">
        <v>0</v>
      </c>
      <c r="J37" s="118">
        <v>0</v>
      </c>
      <c r="K37" s="93">
        <v>0</v>
      </c>
      <c r="L37" s="93">
        <v>0</v>
      </c>
      <c r="M37" s="93">
        <v>0</v>
      </c>
      <c r="N37" s="93">
        <v>1485</v>
      </c>
      <c r="O37" s="93">
        <v>0</v>
      </c>
      <c r="P37" s="93">
        <v>0</v>
      </c>
      <c r="Q37" s="93">
        <v>0</v>
      </c>
      <c r="R37" s="93">
        <v>1446</v>
      </c>
      <c r="S37" s="93">
        <v>1453</v>
      </c>
      <c r="T37" s="94">
        <v>1453</v>
      </c>
      <c r="U37" s="94">
        <v>1453</v>
      </c>
      <c r="V37" s="94">
        <v>1453</v>
      </c>
      <c r="W37" s="94">
        <v>1453.232</v>
      </c>
      <c r="X37" s="94">
        <v>1452.4156100000255</v>
      </c>
      <c r="Y37" s="94">
        <v>7.7920000010635704E-2</v>
      </c>
      <c r="Z37" s="94">
        <v>0</v>
      </c>
      <c r="AA37" s="94">
        <v>5945</v>
      </c>
      <c r="AB37" s="94">
        <v>0</v>
      </c>
      <c r="AC37" s="94">
        <v>0</v>
      </c>
      <c r="AD37" s="94">
        <v>0</v>
      </c>
      <c r="AE37" s="94">
        <v>-6.4370000007329509E-2</v>
      </c>
      <c r="AF37" s="94">
        <v>218</v>
      </c>
      <c r="AG37" s="94">
        <v>218</v>
      </c>
      <c r="AH37" s="94">
        <v>0</v>
      </c>
    </row>
    <row r="38" spans="2:34" x14ac:dyDescent="0.25">
      <c r="B38" s="116" t="s">
        <v>127</v>
      </c>
      <c r="C38" s="117"/>
      <c r="D38" s="118">
        <v>29992</v>
      </c>
      <c r="E38" s="118">
        <v>33500</v>
      </c>
      <c r="F38" s="118">
        <v>38112</v>
      </c>
      <c r="G38" s="118">
        <v>31146</v>
      </c>
      <c r="H38" s="118">
        <v>33338</v>
      </c>
      <c r="I38" s="118">
        <v>37494</v>
      </c>
      <c r="J38" s="118">
        <v>42897</v>
      </c>
      <c r="K38" s="93">
        <v>34536</v>
      </c>
      <c r="L38" s="93">
        <v>37514</v>
      </c>
      <c r="M38" s="93">
        <v>42604</v>
      </c>
      <c r="N38" s="93">
        <v>48691</v>
      </c>
      <c r="O38" s="93">
        <v>39650</v>
      </c>
      <c r="P38" s="93">
        <v>41062</v>
      </c>
      <c r="Q38" s="93">
        <v>54512</v>
      </c>
      <c r="R38" s="93">
        <v>56835</v>
      </c>
      <c r="S38" s="93">
        <v>39481</v>
      </c>
      <c r="T38" s="94">
        <v>45709</v>
      </c>
      <c r="U38" s="94">
        <v>57544</v>
      </c>
      <c r="V38" s="94">
        <v>66147.650800000003</v>
      </c>
      <c r="W38" s="94">
        <v>51167</v>
      </c>
      <c r="X38" s="94">
        <v>55325</v>
      </c>
      <c r="Y38" s="94">
        <v>71584</v>
      </c>
      <c r="Z38" s="94">
        <v>80496</v>
      </c>
      <c r="AA38" s="94">
        <v>60105</v>
      </c>
      <c r="AB38" s="94">
        <v>66529</v>
      </c>
      <c r="AC38" s="94">
        <v>76991.502489999999</v>
      </c>
      <c r="AD38" s="94">
        <v>86020.650540000017</v>
      </c>
      <c r="AE38" s="94">
        <v>67443</v>
      </c>
      <c r="AF38" s="94">
        <v>0.49586999998427927</v>
      </c>
      <c r="AG38" s="94">
        <v>0.49586999998427927</v>
      </c>
      <c r="AH38" s="94">
        <v>0</v>
      </c>
    </row>
    <row r="39" spans="2:34" x14ac:dyDescent="0.25">
      <c r="B39" s="116" t="s">
        <v>128</v>
      </c>
      <c r="C39" s="117"/>
      <c r="D39" s="118">
        <v>4681</v>
      </c>
      <c r="E39" s="118">
        <v>2817</v>
      </c>
      <c r="F39" s="118">
        <v>2506</v>
      </c>
      <c r="G39" s="118">
        <v>7155</v>
      </c>
      <c r="H39" s="118">
        <v>4242</v>
      </c>
      <c r="I39" s="118">
        <v>1273</v>
      </c>
      <c r="J39" s="118">
        <v>2092</v>
      </c>
      <c r="K39" s="93">
        <v>9818</v>
      </c>
      <c r="L39" s="93">
        <v>4568</v>
      </c>
      <c r="M39" s="93">
        <v>3183</v>
      </c>
      <c r="N39" s="93">
        <v>2608</v>
      </c>
      <c r="O39" s="93">
        <v>11879</v>
      </c>
      <c r="P39" s="93">
        <v>4263</v>
      </c>
      <c r="Q39" s="93">
        <v>1353</v>
      </c>
      <c r="R39" s="93">
        <v>1253</v>
      </c>
      <c r="S39" s="93">
        <v>7121</v>
      </c>
      <c r="T39" s="94">
        <v>4153</v>
      </c>
      <c r="U39" s="94">
        <v>2698</v>
      </c>
      <c r="V39" s="94">
        <v>99.761409999999998</v>
      </c>
      <c r="W39" s="94">
        <v>12211</v>
      </c>
      <c r="X39" s="94">
        <v>4439</v>
      </c>
      <c r="Y39" s="94">
        <v>5114</v>
      </c>
      <c r="Z39" s="94">
        <v>0</v>
      </c>
      <c r="AA39" s="94">
        <v>16879</v>
      </c>
      <c r="AB39" s="94">
        <v>1617</v>
      </c>
      <c r="AC39" s="94">
        <v>0</v>
      </c>
      <c r="AD39" s="94">
        <v>0</v>
      </c>
      <c r="AE39" s="94">
        <v>11247</v>
      </c>
      <c r="AF39" s="94">
        <v>78529</v>
      </c>
      <c r="AG39" s="94">
        <v>78529</v>
      </c>
      <c r="AH39" s="94">
        <v>118188.78602</v>
      </c>
    </row>
    <row r="40" spans="2:34" x14ac:dyDescent="0.25">
      <c r="B40" s="116" t="s">
        <v>101</v>
      </c>
      <c r="C40" s="117"/>
      <c r="D40" s="118">
        <v>25726</v>
      </c>
      <c r="E40" s="118">
        <v>34577</v>
      </c>
      <c r="F40" s="118">
        <v>34428</v>
      </c>
      <c r="G40" s="118">
        <v>18707</v>
      </c>
      <c r="H40" s="118">
        <v>21262</v>
      </c>
      <c r="I40" s="118">
        <v>27387</v>
      </c>
      <c r="J40" s="118">
        <v>36105</v>
      </c>
      <c r="K40" s="93">
        <v>20384</v>
      </c>
      <c r="L40" s="93">
        <v>25726</v>
      </c>
      <c r="M40" s="93">
        <v>18795</v>
      </c>
      <c r="N40" s="93">
        <v>28202</v>
      </c>
      <c r="O40" s="93">
        <v>25226</v>
      </c>
      <c r="P40" s="93">
        <v>25808</v>
      </c>
      <c r="Q40" s="93">
        <v>29016</v>
      </c>
      <c r="R40" s="93">
        <v>26717</v>
      </c>
      <c r="S40" s="93">
        <v>29900</v>
      </c>
      <c r="T40" s="94">
        <v>57414</v>
      </c>
      <c r="U40" s="94">
        <v>32980</v>
      </c>
      <c r="V40" s="94">
        <v>35637.68146</v>
      </c>
      <c r="W40" s="94">
        <v>30801</v>
      </c>
      <c r="X40" s="94">
        <v>21469</v>
      </c>
      <c r="Y40" s="94">
        <v>42755</v>
      </c>
      <c r="Z40" s="94">
        <v>39637</v>
      </c>
      <c r="AA40" s="94">
        <v>30583</v>
      </c>
      <c r="AB40" s="94">
        <v>28216</v>
      </c>
      <c r="AC40" s="94">
        <v>32476.956020000005</v>
      </c>
      <c r="AD40" s="94">
        <v>35311.203820000002</v>
      </c>
      <c r="AE40" s="94">
        <v>32299</v>
      </c>
      <c r="AF40" s="94">
        <v>3137</v>
      </c>
      <c r="AG40" s="94">
        <v>3137</v>
      </c>
      <c r="AH40" s="94">
        <v>0</v>
      </c>
    </row>
    <row r="41" spans="2:34" x14ac:dyDescent="0.25">
      <c r="B41" s="116" t="s">
        <v>129</v>
      </c>
      <c r="C41" s="117"/>
      <c r="D41" s="118">
        <v>2493</v>
      </c>
      <c r="E41" s="118">
        <v>644</v>
      </c>
      <c r="F41" s="118">
        <v>2882</v>
      </c>
      <c r="G41" s="118">
        <v>2334</v>
      </c>
      <c r="H41" s="118">
        <v>-610</v>
      </c>
      <c r="I41" s="118">
        <v>947</v>
      </c>
      <c r="J41" s="118">
        <v>3286</v>
      </c>
      <c r="K41" s="93">
        <v>5960</v>
      </c>
      <c r="L41" s="93">
        <v>2402</v>
      </c>
      <c r="M41" s="93">
        <v>8715</v>
      </c>
      <c r="N41" s="93">
        <v>5733</v>
      </c>
      <c r="O41" s="93">
        <v>1662</v>
      </c>
      <c r="P41" s="93">
        <v>1660</v>
      </c>
      <c r="Q41" s="93">
        <v>1464</v>
      </c>
      <c r="R41" s="93">
        <v>1365</v>
      </c>
      <c r="S41" s="93">
        <v>2305</v>
      </c>
      <c r="T41" s="94">
        <v>1367</v>
      </c>
      <c r="U41" s="94">
        <v>1563</v>
      </c>
      <c r="V41" s="94">
        <v>1583.2083400000001</v>
      </c>
      <c r="W41" s="94">
        <v>19090</v>
      </c>
      <c r="X41" s="94">
        <v>-108</v>
      </c>
      <c r="Y41" s="94">
        <v>1595</v>
      </c>
      <c r="Z41" s="94">
        <v>666</v>
      </c>
      <c r="AA41" s="94">
        <v>5518</v>
      </c>
      <c r="AB41" s="94">
        <v>-2608</v>
      </c>
      <c r="AC41" s="94">
        <v>8790.514369999999</v>
      </c>
      <c r="AD41" s="94">
        <v>12202.89711</v>
      </c>
      <c r="AE41" s="94">
        <v>6406</v>
      </c>
      <c r="AF41" s="94">
        <v>29062</v>
      </c>
      <c r="AG41" s="94">
        <v>29062</v>
      </c>
      <c r="AH41" s="94">
        <v>44826.770799999998</v>
      </c>
    </row>
    <row r="42" spans="2:34" x14ac:dyDescent="0.25">
      <c r="B42" s="116" t="s">
        <v>130</v>
      </c>
      <c r="C42" s="117"/>
      <c r="D42" s="118">
        <v>24341</v>
      </c>
      <c r="E42" s="118">
        <v>27321</v>
      </c>
      <c r="F42" s="118">
        <v>26652</v>
      </c>
      <c r="G42" s="118">
        <v>30468</v>
      </c>
      <c r="H42" s="118">
        <v>25601</v>
      </c>
      <c r="I42" s="118">
        <v>27104</v>
      </c>
      <c r="J42" s="118">
        <v>25199</v>
      </c>
      <c r="K42" s="93">
        <v>36307</v>
      </c>
      <c r="L42" s="93">
        <v>28221</v>
      </c>
      <c r="M42" s="93">
        <v>27022</v>
      </c>
      <c r="N42" s="93">
        <v>33323</v>
      </c>
      <c r="O42" s="93">
        <v>38995</v>
      </c>
      <c r="P42" s="93">
        <v>29027</v>
      </c>
      <c r="Q42" s="93">
        <v>40374</v>
      </c>
      <c r="R42" s="93">
        <v>50308</v>
      </c>
      <c r="S42" s="93">
        <v>63490</v>
      </c>
      <c r="T42" s="94">
        <v>50317</v>
      </c>
      <c r="U42" s="94">
        <v>64814</v>
      </c>
      <c r="V42" s="94">
        <v>64592.380360000003</v>
      </c>
      <c r="W42" s="94">
        <v>59520</v>
      </c>
      <c r="X42" s="94">
        <v>82133</v>
      </c>
      <c r="Y42" s="94">
        <v>56233</v>
      </c>
      <c r="Z42" s="94">
        <v>65606</v>
      </c>
      <c r="AA42" s="94">
        <v>66465</v>
      </c>
      <c r="AB42" s="94">
        <v>53674</v>
      </c>
      <c r="AC42" s="94">
        <v>60982.278009999995</v>
      </c>
      <c r="AD42" s="94">
        <v>73194.648260000016</v>
      </c>
      <c r="AE42" s="94">
        <v>66553</v>
      </c>
      <c r="AF42" s="94">
        <v>6020</v>
      </c>
      <c r="AG42" s="94">
        <v>6020</v>
      </c>
      <c r="AH42" s="94">
        <v>21747.493629999997</v>
      </c>
    </row>
    <row r="43" spans="2:34" x14ac:dyDescent="0.25">
      <c r="B43" s="116" t="s">
        <v>131</v>
      </c>
      <c r="C43" s="117"/>
      <c r="D43" s="118">
        <v>3953</v>
      </c>
      <c r="E43" s="118">
        <v>3953</v>
      </c>
      <c r="F43" s="118">
        <v>4373</v>
      </c>
      <c r="G43" s="118">
        <v>4046</v>
      </c>
      <c r="H43" s="118">
        <v>4046</v>
      </c>
      <c r="I43" s="118">
        <v>4046</v>
      </c>
      <c r="J43" s="118">
        <v>4046</v>
      </c>
      <c r="K43" s="93">
        <v>3832</v>
      </c>
      <c r="L43" s="93">
        <v>3832</v>
      </c>
      <c r="M43" s="93">
        <v>1958</v>
      </c>
      <c r="N43" s="93">
        <v>1234</v>
      </c>
      <c r="O43" s="93">
        <v>82</v>
      </c>
      <c r="P43" s="93">
        <v>9</v>
      </c>
      <c r="Q43" s="93">
        <v>0</v>
      </c>
      <c r="R43" s="93">
        <v>0</v>
      </c>
      <c r="S43" s="93">
        <v>0</v>
      </c>
      <c r="T43" s="94">
        <v>0</v>
      </c>
      <c r="U43" s="94">
        <v>0</v>
      </c>
      <c r="V43" s="94">
        <v>0</v>
      </c>
      <c r="W43" s="94">
        <v>0</v>
      </c>
      <c r="X43" s="94">
        <v>0</v>
      </c>
      <c r="Y43" s="94">
        <v>0</v>
      </c>
      <c r="Z43" s="94" t="s">
        <v>29</v>
      </c>
      <c r="AA43" s="94">
        <v>0</v>
      </c>
      <c r="AB43" s="94">
        <v>0</v>
      </c>
      <c r="AC43" s="94">
        <v>0</v>
      </c>
      <c r="AD43" s="94">
        <v>0</v>
      </c>
      <c r="AE43" s="94">
        <v>0</v>
      </c>
      <c r="AF43" s="94">
        <v>58851</v>
      </c>
      <c r="AG43" s="94">
        <v>58851</v>
      </c>
      <c r="AH43" s="94">
        <v>98780.994410000014</v>
      </c>
    </row>
    <row r="44" spans="2:34" x14ac:dyDescent="0.25">
      <c r="B44" s="116" t="s">
        <v>132</v>
      </c>
      <c r="C44" s="117"/>
      <c r="D44" s="118">
        <v>0</v>
      </c>
      <c r="E44" s="118">
        <v>0</v>
      </c>
      <c r="F44" s="118">
        <v>346</v>
      </c>
      <c r="G44" s="118">
        <v>1228</v>
      </c>
      <c r="H44" s="93">
        <v>903</v>
      </c>
      <c r="I44" s="93">
        <v>1374</v>
      </c>
      <c r="J44" s="93">
        <v>1745</v>
      </c>
      <c r="K44" s="93">
        <v>38</v>
      </c>
      <c r="L44" s="93">
        <v>1858</v>
      </c>
      <c r="M44" s="93">
        <v>800</v>
      </c>
      <c r="N44" s="93">
        <v>2106</v>
      </c>
      <c r="O44" s="93">
        <v>2344</v>
      </c>
      <c r="P44" s="93">
        <v>1157</v>
      </c>
      <c r="Q44" s="93">
        <v>2504</v>
      </c>
      <c r="R44" s="93">
        <v>2315</v>
      </c>
      <c r="S44" s="93">
        <v>2262</v>
      </c>
      <c r="T44" s="94">
        <v>6004</v>
      </c>
      <c r="U44" s="94">
        <v>2113</v>
      </c>
      <c r="V44" s="94">
        <v>1653.0282500000001</v>
      </c>
      <c r="W44" s="94">
        <v>1724</v>
      </c>
      <c r="X44" s="94">
        <v>2123</v>
      </c>
      <c r="Y44" s="94">
        <v>2304</v>
      </c>
      <c r="Z44" s="94">
        <v>3150</v>
      </c>
      <c r="AA44" s="94">
        <v>2744</v>
      </c>
      <c r="AB44" s="94">
        <v>2843</v>
      </c>
      <c r="AC44" s="94">
        <v>2259.8057000000003</v>
      </c>
      <c r="AD44" s="94">
        <v>2865.6769199999999</v>
      </c>
      <c r="AE44" s="94">
        <v>3805</v>
      </c>
      <c r="AF44" s="94">
        <v>13270</v>
      </c>
      <c r="AG44" s="94">
        <v>13270</v>
      </c>
      <c r="AH44" s="94">
        <v>0</v>
      </c>
    </row>
    <row r="45" spans="2:34" x14ac:dyDescent="0.25">
      <c r="B45" s="120" t="s">
        <v>133</v>
      </c>
      <c r="C45" s="117"/>
      <c r="D45" s="121">
        <v>58144</v>
      </c>
      <c r="E45" s="121">
        <v>56194</v>
      </c>
      <c r="F45" s="121">
        <v>45853</v>
      </c>
      <c r="G45" s="121">
        <v>119657</v>
      </c>
      <c r="H45" s="96">
        <v>118671</v>
      </c>
      <c r="I45" s="96">
        <v>96227</v>
      </c>
      <c r="J45" s="96">
        <v>96177</v>
      </c>
      <c r="K45" s="96">
        <v>66235</v>
      </c>
      <c r="L45" s="96">
        <v>66614</v>
      </c>
      <c r="M45" s="96">
        <v>196750</v>
      </c>
      <c r="N45" s="96">
        <v>196256</v>
      </c>
      <c r="O45" s="96">
        <v>196840</v>
      </c>
      <c r="P45" s="96">
        <v>197290</v>
      </c>
      <c r="Q45" s="96">
        <v>172901</v>
      </c>
      <c r="R45" s="96">
        <v>174336</v>
      </c>
      <c r="S45" s="96">
        <v>149242</v>
      </c>
      <c r="T45" s="126">
        <v>155215</v>
      </c>
      <c r="U45" s="126">
        <v>132523</v>
      </c>
      <c r="V45" s="126">
        <v>136953.62398999999</v>
      </c>
      <c r="W45" s="126">
        <v>98550.985870000004</v>
      </c>
      <c r="X45" s="126">
        <v>103602.06675</v>
      </c>
      <c r="Y45" s="126">
        <f>SUM(Y46:Y52)</f>
        <v>197151</v>
      </c>
      <c r="Z45" s="126">
        <f>SUM(Z46:Z52)</f>
        <v>189157</v>
      </c>
      <c r="AA45" s="126">
        <v>151841</v>
      </c>
      <c r="AB45" s="126">
        <v>130925</v>
      </c>
      <c r="AC45" s="126">
        <v>70405.877699999997</v>
      </c>
      <c r="AD45" s="126">
        <f>SUM(AD46:AD52)</f>
        <v>319794.17251</v>
      </c>
      <c r="AE45" s="126">
        <f>SUM(AE46:AE52)</f>
        <v>293851.27491000004</v>
      </c>
      <c r="AF45" s="126">
        <f>SUM(AF46:AF52)</f>
        <v>296787.83463</v>
      </c>
      <c r="AG45" s="126">
        <v>296787.83463</v>
      </c>
      <c r="AH45" s="126">
        <v>265238.89980000001</v>
      </c>
    </row>
    <row r="46" spans="2:34" x14ac:dyDescent="0.25">
      <c r="B46" s="116" t="s">
        <v>126</v>
      </c>
      <c r="C46" s="117"/>
      <c r="D46" s="118">
        <v>49276</v>
      </c>
      <c r="E46" s="118">
        <v>47933</v>
      </c>
      <c r="F46" s="118">
        <v>38448</v>
      </c>
      <c r="G46" s="118">
        <v>112226</v>
      </c>
      <c r="H46" s="93">
        <v>112242</v>
      </c>
      <c r="I46" s="93">
        <v>89810</v>
      </c>
      <c r="J46" s="93">
        <v>89548</v>
      </c>
      <c r="K46" s="93">
        <v>61268</v>
      </c>
      <c r="L46" s="93">
        <v>60991</v>
      </c>
      <c r="M46" s="93">
        <v>189696</v>
      </c>
      <c r="N46" s="93">
        <v>185000</v>
      </c>
      <c r="O46" s="93">
        <v>189127</v>
      </c>
      <c r="P46" s="93">
        <v>188795</v>
      </c>
      <c r="Q46" s="93">
        <v>162011</v>
      </c>
      <c r="R46" s="93">
        <v>158571</v>
      </c>
      <c r="S46" s="93">
        <v>132143</v>
      </c>
      <c r="T46" s="94">
        <v>132143</v>
      </c>
      <c r="U46" s="94">
        <v>105714</v>
      </c>
      <c r="V46" s="94">
        <v>105714.28571</v>
      </c>
      <c r="W46" s="94">
        <v>79286</v>
      </c>
      <c r="X46" s="94">
        <v>79286</v>
      </c>
      <c r="Y46" s="94">
        <v>172857</v>
      </c>
      <c r="Z46" s="94">
        <v>172857</v>
      </c>
      <c r="AA46" s="94">
        <v>116429</v>
      </c>
      <c r="AB46" s="94">
        <v>116429</v>
      </c>
      <c r="AC46" s="94">
        <v>60000</v>
      </c>
      <c r="AD46" s="94">
        <v>310000</v>
      </c>
      <c r="AE46" s="94">
        <v>280000</v>
      </c>
      <c r="AF46" s="94">
        <v>280000</v>
      </c>
      <c r="AG46" s="94">
        <v>280000</v>
      </c>
      <c r="AH46" s="94">
        <v>250000</v>
      </c>
    </row>
    <row r="47" spans="2:34" x14ac:dyDescent="0.25">
      <c r="B47" s="116" t="s">
        <v>134</v>
      </c>
      <c r="C47" s="117"/>
      <c r="D47" s="118">
        <v>0</v>
      </c>
      <c r="E47" s="118">
        <v>0</v>
      </c>
      <c r="F47" s="118">
        <v>0</v>
      </c>
      <c r="G47" s="118">
        <v>0</v>
      </c>
      <c r="H47" s="93">
        <v>0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4406</v>
      </c>
      <c r="O47" s="93">
        <v>0</v>
      </c>
      <c r="P47" s="93">
        <v>0</v>
      </c>
      <c r="Q47" s="93">
        <v>0</v>
      </c>
      <c r="R47" s="93">
        <v>3068</v>
      </c>
      <c r="S47" s="93">
        <v>2680</v>
      </c>
      <c r="T47" s="94">
        <v>2295</v>
      </c>
      <c r="U47" s="94">
        <v>1916</v>
      </c>
      <c r="V47" s="94">
        <v>1539</v>
      </c>
      <c r="W47" s="94">
        <v>1163.9858700000002</v>
      </c>
      <c r="X47" s="94">
        <v>785.06674999999814</v>
      </c>
      <c r="Y47" s="94">
        <v>0</v>
      </c>
      <c r="Z47" s="94">
        <v>0</v>
      </c>
      <c r="AA47" s="94">
        <v>19734</v>
      </c>
      <c r="AB47" s="94">
        <v>0</v>
      </c>
      <c r="AC47" s="94">
        <v>0</v>
      </c>
      <c r="AD47" s="94">
        <v>0</v>
      </c>
      <c r="AE47" s="94">
        <v>0.27491000003647059</v>
      </c>
      <c r="AF47" s="94">
        <v>-0.16537000000244007</v>
      </c>
      <c r="AG47" s="94">
        <v>-0.16537000000244007</v>
      </c>
      <c r="AH47" s="94">
        <v>0</v>
      </c>
    </row>
    <row r="48" spans="2:34" x14ac:dyDescent="0.25">
      <c r="B48" s="116" t="s">
        <v>135</v>
      </c>
      <c r="C48" s="117"/>
      <c r="D48" s="118">
        <v>0</v>
      </c>
      <c r="E48" s="118">
        <v>0</v>
      </c>
      <c r="F48" s="118">
        <v>0</v>
      </c>
      <c r="G48" s="118">
        <v>0</v>
      </c>
      <c r="H48" s="93">
        <v>0</v>
      </c>
      <c r="I48" s="93">
        <v>0</v>
      </c>
      <c r="J48" s="93">
        <v>0</v>
      </c>
      <c r="K48" s="93">
        <v>0</v>
      </c>
      <c r="L48" s="93">
        <v>0</v>
      </c>
      <c r="M48" s="93">
        <v>0</v>
      </c>
      <c r="N48" s="93">
        <v>0</v>
      </c>
      <c r="O48" s="93">
        <v>0</v>
      </c>
      <c r="P48" s="93">
        <v>0</v>
      </c>
      <c r="Q48" s="93">
        <v>0</v>
      </c>
      <c r="R48" s="93">
        <v>0</v>
      </c>
      <c r="S48" s="93">
        <v>0</v>
      </c>
      <c r="T48" s="94">
        <v>0</v>
      </c>
      <c r="U48" s="94">
        <v>1356</v>
      </c>
      <c r="V48" s="94">
        <v>7708.6208099999994</v>
      </c>
      <c r="W48" s="94">
        <v>0</v>
      </c>
      <c r="X48" s="94">
        <v>0</v>
      </c>
      <c r="Y48" s="94">
        <v>0</v>
      </c>
      <c r="Z48" s="94">
        <v>0</v>
      </c>
      <c r="AA48" s="94">
        <v>0</v>
      </c>
      <c r="AB48" s="94">
        <v>0</v>
      </c>
      <c r="AC48" s="94">
        <v>0</v>
      </c>
      <c r="AD48" s="94">
        <v>0</v>
      </c>
      <c r="AE48" s="94">
        <v>0</v>
      </c>
      <c r="AF48" s="94">
        <v>0</v>
      </c>
      <c r="AG48" s="94">
        <v>0</v>
      </c>
      <c r="AH48" s="94">
        <v>0</v>
      </c>
    </row>
    <row r="49" spans="2:34" x14ac:dyDescent="0.25">
      <c r="B49" s="116" t="s">
        <v>147</v>
      </c>
      <c r="C49" s="117"/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8">
        <v>0</v>
      </c>
      <c r="W49" s="118">
        <v>0</v>
      </c>
      <c r="X49" s="118">
        <v>6579</v>
      </c>
      <c r="Y49" s="94">
        <v>6793</v>
      </c>
      <c r="Z49" s="94">
        <v>6793</v>
      </c>
      <c r="AA49" s="94">
        <v>6665</v>
      </c>
      <c r="AB49" s="94">
        <v>6820</v>
      </c>
      <c r="AC49" s="94">
        <v>6943.8098200000004</v>
      </c>
      <c r="AD49" s="94">
        <v>7086.8712699999996</v>
      </c>
      <c r="AE49" s="94">
        <v>7220</v>
      </c>
      <c r="AF49" s="94">
        <v>7343</v>
      </c>
      <c r="AG49" s="94">
        <v>7343</v>
      </c>
      <c r="AH49" s="94">
        <v>7459.3920499999995</v>
      </c>
    </row>
    <row r="50" spans="2:34" x14ac:dyDescent="0.25">
      <c r="B50" s="116" t="s">
        <v>136</v>
      </c>
      <c r="C50" s="117"/>
      <c r="D50" s="118">
        <v>6558</v>
      </c>
      <c r="E50" s="118">
        <v>6381</v>
      </c>
      <c r="F50" s="118">
        <v>5825</v>
      </c>
      <c r="G50" s="118">
        <v>6151</v>
      </c>
      <c r="H50" s="93">
        <v>5449</v>
      </c>
      <c r="I50" s="93">
        <v>5737</v>
      </c>
      <c r="J50" s="93">
        <v>6249</v>
      </c>
      <c r="K50" s="93">
        <v>4913</v>
      </c>
      <c r="L50" s="93">
        <v>5569</v>
      </c>
      <c r="M50" s="93">
        <v>7000</v>
      </c>
      <c r="N50" s="93">
        <v>6850</v>
      </c>
      <c r="O50" s="93">
        <v>7713</v>
      </c>
      <c r="P50" s="93">
        <v>8495</v>
      </c>
      <c r="Q50" s="93">
        <v>10890</v>
      </c>
      <c r="R50" s="93">
        <v>12697</v>
      </c>
      <c r="S50" s="93">
        <v>14419</v>
      </c>
      <c r="T50" s="94">
        <v>20777</v>
      </c>
      <c r="U50" s="94">
        <v>23537</v>
      </c>
      <c r="V50" s="94">
        <v>21991.71747</v>
      </c>
      <c r="W50" s="94">
        <v>18101</v>
      </c>
      <c r="X50" s="94">
        <v>16952</v>
      </c>
      <c r="Y50" s="94">
        <v>17501</v>
      </c>
      <c r="Z50" s="94">
        <v>9507</v>
      </c>
      <c r="AA50" s="94">
        <v>9013</v>
      </c>
      <c r="AB50" s="94">
        <v>7676</v>
      </c>
      <c r="AC50" s="94">
        <v>3462.0678800000001</v>
      </c>
      <c r="AD50" s="94">
        <v>2707.3012399999998</v>
      </c>
      <c r="AE50" s="94">
        <v>6631</v>
      </c>
      <c r="AF50" s="94">
        <v>9445</v>
      </c>
      <c r="AG50" s="94">
        <v>9445</v>
      </c>
      <c r="AH50" s="94">
        <v>7779.5077499999998</v>
      </c>
    </row>
    <row r="51" spans="2:34" x14ac:dyDescent="0.25">
      <c r="B51" s="116" t="s">
        <v>137</v>
      </c>
      <c r="C51" s="117"/>
      <c r="D51" s="118">
        <v>2126</v>
      </c>
      <c r="E51" s="118">
        <v>1826</v>
      </c>
      <c r="F51" s="118">
        <v>1526</v>
      </c>
      <c r="G51" s="118">
        <v>1226</v>
      </c>
      <c r="H51" s="93">
        <v>926</v>
      </c>
      <c r="I51" s="93">
        <v>626</v>
      </c>
      <c r="J51" s="93">
        <v>326</v>
      </c>
      <c r="K51" s="93">
        <v>0</v>
      </c>
      <c r="L51" s="93">
        <v>0</v>
      </c>
      <c r="M51" s="93">
        <v>0</v>
      </c>
      <c r="N51" s="93">
        <v>0</v>
      </c>
      <c r="O51" s="93">
        <v>0</v>
      </c>
      <c r="P51" s="93">
        <v>0</v>
      </c>
      <c r="Q51" s="93">
        <v>0</v>
      </c>
      <c r="R51" s="93">
        <v>0</v>
      </c>
      <c r="S51" s="93">
        <v>0</v>
      </c>
      <c r="T51" s="94">
        <v>0</v>
      </c>
      <c r="U51" s="94">
        <v>0</v>
      </c>
      <c r="V51" s="94">
        <v>0</v>
      </c>
      <c r="W51" s="94">
        <v>0</v>
      </c>
      <c r="X51" s="94">
        <v>0</v>
      </c>
      <c r="Y51" s="94">
        <v>0</v>
      </c>
      <c r="Z51" s="94">
        <v>0</v>
      </c>
      <c r="AA51" s="94">
        <v>0</v>
      </c>
      <c r="AB51" s="94">
        <v>0</v>
      </c>
      <c r="AC51" s="94">
        <v>0</v>
      </c>
      <c r="AD51" s="94">
        <v>0</v>
      </c>
      <c r="AE51" s="94">
        <v>0</v>
      </c>
      <c r="AF51" s="94">
        <v>0</v>
      </c>
      <c r="AG51" s="94">
        <v>0</v>
      </c>
      <c r="AH51" s="94">
        <v>0</v>
      </c>
    </row>
    <row r="52" spans="2:34" x14ac:dyDescent="0.25">
      <c r="B52" s="116" t="s">
        <v>138</v>
      </c>
      <c r="C52" s="117"/>
      <c r="D52" s="118">
        <v>184</v>
      </c>
      <c r="E52" s="118">
        <v>54</v>
      </c>
      <c r="F52" s="118">
        <v>54</v>
      </c>
      <c r="G52" s="118">
        <v>54</v>
      </c>
      <c r="H52" s="93">
        <v>54</v>
      </c>
      <c r="I52" s="93">
        <v>54</v>
      </c>
      <c r="J52" s="93">
        <v>54</v>
      </c>
      <c r="K52" s="118">
        <v>54</v>
      </c>
      <c r="L52" s="118">
        <v>54</v>
      </c>
      <c r="M52" s="118">
        <v>54</v>
      </c>
      <c r="N52" s="118">
        <v>0</v>
      </c>
      <c r="O52" s="118">
        <v>0</v>
      </c>
      <c r="P52" s="118">
        <v>0</v>
      </c>
      <c r="Q52" s="118">
        <v>0</v>
      </c>
      <c r="R52" s="118">
        <v>0</v>
      </c>
      <c r="S52" s="118">
        <v>0</v>
      </c>
      <c r="T52" s="119">
        <v>0</v>
      </c>
      <c r="U52" s="119">
        <v>0</v>
      </c>
      <c r="V52" s="119">
        <v>0</v>
      </c>
      <c r="W52" s="119">
        <v>0</v>
      </c>
      <c r="X52" s="119">
        <v>0</v>
      </c>
      <c r="Y52" s="119">
        <v>0</v>
      </c>
      <c r="Z52" s="119">
        <v>0</v>
      </c>
      <c r="AA52" s="119">
        <v>0</v>
      </c>
      <c r="AB52" s="119">
        <v>0</v>
      </c>
      <c r="AC52" s="119">
        <v>0</v>
      </c>
      <c r="AD52" s="119">
        <v>0</v>
      </c>
      <c r="AE52" s="119">
        <v>0</v>
      </c>
      <c r="AF52" s="119">
        <v>0</v>
      </c>
      <c r="AG52" s="119">
        <v>0</v>
      </c>
      <c r="AH52" s="119">
        <v>0</v>
      </c>
    </row>
    <row r="53" spans="2:34" x14ac:dyDescent="0.25">
      <c r="B53" s="120" t="s">
        <v>139</v>
      </c>
      <c r="C53" s="117"/>
      <c r="D53" s="121">
        <v>395404</v>
      </c>
      <c r="E53" s="121">
        <v>406203</v>
      </c>
      <c r="F53" s="121">
        <v>414115</v>
      </c>
      <c r="G53" s="121">
        <v>426747</v>
      </c>
      <c r="H53" s="96">
        <v>437887</v>
      </c>
      <c r="I53" s="96">
        <v>441622</v>
      </c>
      <c r="J53" s="96">
        <v>452750</v>
      </c>
      <c r="K53" s="121">
        <v>463912</v>
      </c>
      <c r="L53" s="121">
        <v>478842</v>
      </c>
      <c r="M53" s="121">
        <v>483965</v>
      </c>
      <c r="N53" s="121">
        <v>502332</v>
      </c>
      <c r="O53" s="121">
        <v>529426</v>
      </c>
      <c r="P53" s="121">
        <v>541379</v>
      </c>
      <c r="Q53" s="121">
        <v>539035</v>
      </c>
      <c r="R53" s="121">
        <v>1014896</v>
      </c>
      <c r="S53" s="121">
        <v>1023637</v>
      </c>
      <c r="T53" s="122">
        <v>1030225</v>
      </c>
      <c r="U53" s="122">
        <v>1041139</v>
      </c>
      <c r="V53" s="122">
        <v>1048498.86014</v>
      </c>
      <c r="W53" s="122">
        <v>1054757.2501959319</v>
      </c>
      <c r="X53" s="122">
        <v>1092721.4833459437</v>
      </c>
      <c r="Y53" s="122">
        <f>SUM(Y54:Y59)</f>
        <v>1108790.071825759</v>
      </c>
      <c r="Z53" s="122">
        <f>SUM(Z54:Z59)</f>
        <v>1124626.4489346608</v>
      </c>
      <c r="AA53" s="122">
        <v>1137374</v>
      </c>
      <c r="AB53" s="122">
        <v>1162331</v>
      </c>
      <c r="AC53" s="122">
        <v>1164479.7429485803</v>
      </c>
      <c r="AD53" s="122">
        <f>SUM(AD54:AD59)</f>
        <v>1180155.6562600001</v>
      </c>
      <c r="AE53" s="122">
        <f>SUM(AE54:AE59)</f>
        <v>1215923.1408928547</v>
      </c>
      <c r="AF53" s="122">
        <f>SUM(AF54:AF59)</f>
        <v>1241023.9632504547</v>
      </c>
      <c r="AG53" s="122">
        <v>1241023.9632504547</v>
      </c>
      <c r="AH53" s="122">
        <v>1214912.9757608548</v>
      </c>
    </row>
    <row r="54" spans="2:34" x14ac:dyDescent="0.25">
      <c r="B54" s="116" t="s">
        <v>140</v>
      </c>
      <c r="C54" s="117"/>
      <c r="D54" s="118">
        <v>325000</v>
      </c>
      <c r="E54" s="118">
        <v>360000</v>
      </c>
      <c r="F54" s="118">
        <v>360000</v>
      </c>
      <c r="G54" s="118">
        <v>360000</v>
      </c>
      <c r="H54" s="118">
        <v>360000</v>
      </c>
      <c r="I54" s="118">
        <v>385000</v>
      </c>
      <c r="J54" s="118">
        <v>385000</v>
      </c>
      <c r="K54" s="118">
        <v>385000</v>
      </c>
      <c r="L54" s="118">
        <v>385000</v>
      </c>
      <c r="M54" s="118">
        <v>410000</v>
      </c>
      <c r="N54" s="118">
        <v>410000</v>
      </c>
      <c r="O54" s="118">
        <v>410000</v>
      </c>
      <c r="P54" s="118">
        <v>410000</v>
      </c>
      <c r="Q54" s="118">
        <v>410000</v>
      </c>
      <c r="R54" s="118">
        <v>912000</v>
      </c>
      <c r="S54" s="118">
        <v>912000</v>
      </c>
      <c r="T54" s="119">
        <v>912000</v>
      </c>
      <c r="U54" s="119">
        <v>918000</v>
      </c>
      <c r="V54" s="119">
        <v>918000</v>
      </c>
      <c r="W54" s="119">
        <v>918000</v>
      </c>
      <c r="X54" s="119">
        <v>918000</v>
      </c>
      <c r="Y54" s="119">
        <v>943000</v>
      </c>
      <c r="Z54" s="119">
        <v>943000</v>
      </c>
      <c r="AA54" s="119">
        <v>943000</v>
      </c>
      <c r="AB54" s="119">
        <v>943000</v>
      </c>
      <c r="AC54" s="119">
        <v>970115.77237000002</v>
      </c>
      <c r="AD54" s="119">
        <v>970115.77237000002</v>
      </c>
      <c r="AE54" s="119">
        <v>970115.77237000002</v>
      </c>
      <c r="AF54" s="119">
        <v>970115.77237000002</v>
      </c>
      <c r="AG54" s="119">
        <v>970115.77237000002</v>
      </c>
      <c r="AH54" s="119">
        <v>970115.77237000002</v>
      </c>
    </row>
    <row r="55" spans="2:34" x14ac:dyDescent="0.25">
      <c r="B55" s="116" t="s">
        <v>141</v>
      </c>
      <c r="C55" s="117"/>
      <c r="D55" s="118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0</v>
      </c>
      <c r="M55" s="118">
        <v>0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9">
        <v>0</v>
      </c>
      <c r="U55" s="119">
        <v>-43012</v>
      </c>
      <c r="V55" s="119">
        <v>-48118.11357000006</v>
      </c>
      <c r="W55" s="119">
        <v>-14448.116109999999</v>
      </c>
      <c r="X55" s="119">
        <v>-14448.116109999999</v>
      </c>
      <c r="Y55" s="119">
        <v>-14448.116109999999</v>
      </c>
      <c r="Z55" s="119">
        <v>-14448</v>
      </c>
      <c r="AA55" s="119">
        <v>-14448</v>
      </c>
      <c r="AB55" s="119">
        <v>-14448</v>
      </c>
      <c r="AC55" s="119">
        <v>-14448.116109999999</v>
      </c>
      <c r="AD55" s="119">
        <v>-14448.116109999999</v>
      </c>
      <c r="AE55" s="119">
        <v>-14448.116109999999</v>
      </c>
      <c r="AF55" s="119">
        <v>-14448.116109999999</v>
      </c>
      <c r="AG55" s="119">
        <v>-14448.116109999999</v>
      </c>
      <c r="AH55" s="119">
        <v>-14448.116109999999</v>
      </c>
    </row>
    <row r="56" spans="2:34" x14ac:dyDescent="0.25">
      <c r="B56" s="116" t="s">
        <v>142</v>
      </c>
      <c r="C56" s="117"/>
      <c r="D56" s="118">
        <v>0</v>
      </c>
      <c r="E56" s="118">
        <v>0</v>
      </c>
      <c r="F56" s="118">
        <v>0</v>
      </c>
      <c r="G56" s="118">
        <v>0</v>
      </c>
      <c r="H56" s="118">
        <v>0</v>
      </c>
      <c r="I56" s="118">
        <v>0</v>
      </c>
      <c r="J56" s="118">
        <v>0</v>
      </c>
      <c r="K56" s="118">
        <v>0</v>
      </c>
      <c r="L56" s="118">
        <v>0</v>
      </c>
      <c r="M56" s="118">
        <v>0</v>
      </c>
      <c r="N56" s="118">
        <v>0</v>
      </c>
      <c r="O56" s="118">
        <v>0</v>
      </c>
      <c r="P56" s="118">
        <v>0</v>
      </c>
      <c r="Q56" s="118">
        <v>0</v>
      </c>
      <c r="R56" s="118">
        <v>-14161</v>
      </c>
      <c r="S56" s="118">
        <v>-14448</v>
      </c>
      <c r="T56" s="119">
        <v>-14448</v>
      </c>
      <c r="U56" s="119">
        <v>0</v>
      </c>
      <c r="V56" s="119">
        <v>0</v>
      </c>
      <c r="W56" s="119">
        <v>0</v>
      </c>
      <c r="X56" s="119">
        <v>0</v>
      </c>
      <c r="Y56" s="119">
        <v>0</v>
      </c>
      <c r="Z56" s="119">
        <v>0</v>
      </c>
      <c r="AA56" s="119">
        <v>0</v>
      </c>
      <c r="AB56" s="119">
        <v>0</v>
      </c>
      <c r="AC56" s="119">
        <v>0</v>
      </c>
      <c r="AD56" s="119">
        <v>0</v>
      </c>
      <c r="AE56" s="119">
        <v>0</v>
      </c>
      <c r="AF56" s="119">
        <v>0</v>
      </c>
      <c r="AG56" s="119">
        <v>0</v>
      </c>
      <c r="AH56" s="119">
        <v>0</v>
      </c>
    </row>
    <row r="57" spans="2:34" x14ac:dyDescent="0.25">
      <c r="B57" s="116" t="s">
        <v>143</v>
      </c>
      <c r="C57" s="117"/>
      <c r="D57" s="118">
        <v>0</v>
      </c>
      <c r="E57" s="118">
        <v>0</v>
      </c>
      <c r="F57" s="118">
        <v>0</v>
      </c>
      <c r="G57" s="118">
        <v>0</v>
      </c>
      <c r="H57" s="118">
        <v>0</v>
      </c>
      <c r="I57" s="118">
        <v>0</v>
      </c>
      <c r="J57" s="118">
        <v>0</v>
      </c>
      <c r="K57" s="118">
        <v>0</v>
      </c>
      <c r="L57" s="118">
        <v>0</v>
      </c>
      <c r="M57" s="118">
        <v>0</v>
      </c>
      <c r="N57" s="118">
        <v>0</v>
      </c>
      <c r="O57" s="118">
        <v>0</v>
      </c>
      <c r="P57" s="118">
        <v>0</v>
      </c>
      <c r="Q57" s="118">
        <v>0</v>
      </c>
      <c r="R57" s="118">
        <v>-7395</v>
      </c>
      <c r="S57" s="118">
        <v>0</v>
      </c>
      <c r="T57" s="119">
        <v>-29045</v>
      </c>
      <c r="U57" s="119">
        <v>0</v>
      </c>
      <c r="V57" s="119">
        <v>0</v>
      </c>
      <c r="W57" s="119">
        <v>0</v>
      </c>
      <c r="X57" s="119">
        <v>-33242.683510000003</v>
      </c>
      <c r="Y57" s="119">
        <v>-30606</v>
      </c>
      <c r="Z57" s="119">
        <v>-29429</v>
      </c>
      <c r="AA57" s="119">
        <v>-29368</v>
      </c>
      <c r="AB57" s="119">
        <v>-28920</v>
      </c>
      <c r="AC57" s="119">
        <v>-25958.685009999997</v>
      </c>
      <c r="AD57" s="119">
        <v>-24492</v>
      </c>
      <c r="AE57" s="119">
        <v>-23157</v>
      </c>
      <c r="AF57" s="119">
        <v>-21698</v>
      </c>
      <c r="AG57" s="119">
        <v>-21698</v>
      </c>
      <c r="AH57" s="119">
        <v>-19805.91892</v>
      </c>
    </row>
    <row r="58" spans="2:34" x14ac:dyDescent="0.25">
      <c r="B58" s="116" t="s">
        <v>148</v>
      </c>
      <c r="C58" s="117"/>
      <c r="D58" s="118">
        <v>70404</v>
      </c>
      <c r="E58" s="118">
        <v>46203</v>
      </c>
      <c r="F58" s="118">
        <v>54115</v>
      </c>
      <c r="G58" s="118">
        <v>66747</v>
      </c>
      <c r="H58" s="118">
        <v>77887</v>
      </c>
      <c r="I58" s="118">
        <v>56622</v>
      </c>
      <c r="J58" s="118">
        <v>67750</v>
      </c>
      <c r="K58" s="118">
        <v>78912</v>
      </c>
      <c r="L58" s="118">
        <v>93842</v>
      </c>
      <c r="M58" s="118">
        <v>73965</v>
      </c>
      <c r="N58" s="118">
        <v>92332</v>
      </c>
      <c r="O58" s="118">
        <v>119426</v>
      </c>
      <c r="P58" s="118">
        <v>131379</v>
      </c>
      <c r="Q58" s="118">
        <v>129035</v>
      </c>
      <c r="R58" s="118">
        <v>124452</v>
      </c>
      <c r="S58" s="118">
        <v>56937</v>
      </c>
      <c r="T58" s="119">
        <v>129443</v>
      </c>
      <c r="U58" s="119">
        <v>109181</v>
      </c>
      <c r="V58" s="119">
        <v>109181</v>
      </c>
      <c r="W58" s="119">
        <v>75771.311470000001</v>
      </c>
      <c r="X58" s="119">
        <v>176051.68351</v>
      </c>
      <c r="Y58" s="119">
        <v>137662</v>
      </c>
      <c r="Z58" s="119">
        <v>137662</v>
      </c>
      <c r="AA58" s="119">
        <v>208978</v>
      </c>
      <c r="AB58" s="119">
        <v>208978</v>
      </c>
      <c r="AC58" s="119">
        <v>163891.59136000002</v>
      </c>
      <c r="AD58" s="119">
        <v>163892</v>
      </c>
      <c r="AE58" s="119">
        <v>240905</v>
      </c>
      <c r="AF58" s="119">
        <v>240905</v>
      </c>
      <c r="AG58" s="119">
        <v>240905</v>
      </c>
      <c r="AH58" s="119">
        <v>219336.74148</v>
      </c>
    </row>
    <row r="59" spans="2:34" x14ac:dyDescent="0.25">
      <c r="B59" s="116" t="s">
        <v>149</v>
      </c>
      <c r="C59" s="117"/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0</v>
      </c>
      <c r="N59" s="118"/>
      <c r="O59" s="118">
        <v>0</v>
      </c>
      <c r="P59" s="118">
        <v>0</v>
      </c>
      <c r="Q59" s="118">
        <v>0</v>
      </c>
      <c r="R59" s="118"/>
      <c r="S59" s="118">
        <v>69148</v>
      </c>
      <c r="T59" s="119">
        <v>34342</v>
      </c>
      <c r="U59" s="119">
        <v>56970</v>
      </c>
      <c r="V59" s="119">
        <v>69435.973709999991</v>
      </c>
      <c r="W59" s="119">
        <v>75434.054835931835</v>
      </c>
      <c r="X59" s="119">
        <v>46360.599455943739</v>
      </c>
      <c r="Y59" s="119">
        <v>73182.187935759022</v>
      </c>
      <c r="Z59" s="119">
        <v>87841.44893466073</v>
      </c>
      <c r="AA59" s="119">
        <v>29212</v>
      </c>
      <c r="AB59" s="119">
        <v>53722</v>
      </c>
      <c r="AC59" s="119">
        <v>70879.180338580132</v>
      </c>
      <c r="AD59" s="119">
        <v>85088</v>
      </c>
      <c r="AE59" s="119">
        <v>42507.484632854677</v>
      </c>
      <c r="AF59" s="119">
        <v>66149.306990454672</v>
      </c>
      <c r="AG59" s="119">
        <v>66149.306990454672</v>
      </c>
      <c r="AH59" s="119">
        <v>59714.496940854675</v>
      </c>
    </row>
    <row r="60" spans="2:34" x14ac:dyDescent="0.25">
      <c r="B60" s="120" t="s">
        <v>144</v>
      </c>
      <c r="C60" s="117"/>
      <c r="D60" s="121">
        <v>775896</v>
      </c>
      <c r="E60" s="121">
        <v>820240</v>
      </c>
      <c r="F60" s="121">
        <v>829558</v>
      </c>
      <c r="G60" s="121">
        <v>950172</v>
      </c>
      <c r="H60" s="121">
        <v>885296</v>
      </c>
      <c r="I60" s="121">
        <v>921353</v>
      </c>
      <c r="J60" s="121">
        <v>954818</v>
      </c>
      <c r="K60" s="121">
        <v>1000375</v>
      </c>
      <c r="L60" s="121">
        <v>977516</v>
      </c>
      <c r="M60" s="121">
        <v>1051276</v>
      </c>
      <c r="N60" s="121">
        <v>1102857</v>
      </c>
      <c r="O60" s="121">
        <v>1152009</v>
      </c>
      <c r="P60" s="121">
        <v>1268454</v>
      </c>
      <c r="Q60" s="121">
        <v>1165647</v>
      </c>
      <c r="R60" s="121">
        <v>1769123</v>
      </c>
      <c r="S60" s="121">
        <v>1744054</v>
      </c>
      <c r="T60" s="122">
        <v>1818308</v>
      </c>
      <c r="U60" s="122">
        <v>1651314</v>
      </c>
      <c r="V60" s="122">
        <v>1747517.41059</v>
      </c>
      <c r="W60" s="122">
        <v>1848520.4680659319</v>
      </c>
      <c r="X60" s="122">
        <v>1924404.9657059438</v>
      </c>
      <c r="Y60" s="122">
        <v>1922809.3642757591</v>
      </c>
      <c r="Z60" s="122">
        <f>Z34+Z45+Z53</f>
        <v>1974854.4489346608</v>
      </c>
      <c r="AA60" s="122">
        <v>2151301</v>
      </c>
      <c r="AB60" s="122">
        <v>2201979</v>
      </c>
      <c r="AC60" s="122">
        <v>2176859.2439385802</v>
      </c>
      <c r="AD60" s="122">
        <f>AD34+AD45+AD53</f>
        <v>2351054.1674300004</v>
      </c>
      <c r="AE60" s="122">
        <f>AE34+AE45+AE53</f>
        <v>2479825.3514328543</v>
      </c>
      <c r="AF60" s="122">
        <f>AF34+AF45+AF53</f>
        <v>2605822.2937504547</v>
      </c>
      <c r="AG60" s="122">
        <v>2605822.2937504547</v>
      </c>
      <c r="AH60" s="122">
        <v>2550559.3234208548</v>
      </c>
    </row>
    <row r="61" spans="2:34" x14ac:dyDescent="0.25">
      <c r="B61" s="2"/>
      <c r="D61" s="105"/>
      <c r="E61" s="105"/>
      <c r="F61" s="105"/>
      <c r="G61" s="105"/>
      <c r="H61" s="105"/>
      <c r="I61" s="105"/>
      <c r="J61" s="105"/>
      <c r="K61" s="105"/>
      <c r="L61" s="105"/>
      <c r="M61" s="105"/>
      <c r="N61" s="105"/>
      <c r="O61" s="105"/>
      <c r="P61" s="105"/>
      <c r="Q61" s="105"/>
      <c r="R61" s="105"/>
      <c r="S61" s="109"/>
      <c r="T61" s="109"/>
      <c r="U61" s="109"/>
      <c r="V61" s="109"/>
      <c r="W61" s="109"/>
      <c r="X61" s="109"/>
      <c r="Y61" s="109"/>
      <c r="Z61" s="109"/>
      <c r="AA61" s="109"/>
      <c r="AB61" s="109"/>
      <c r="AC61" s="109"/>
      <c r="AD61" s="109"/>
      <c r="AE61" s="109"/>
      <c r="AF61" s="109"/>
      <c r="AG61" s="109"/>
      <c r="AH61" s="109"/>
    </row>
    <row r="62" spans="2:34" x14ac:dyDescent="0.25">
      <c r="B62" s="2"/>
      <c r="D62" s="105"/>
      <c r="E62" s="105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9"/>
      <c r="T62" s="109"/>
      <c r="U62" s="109"/>
      <c r="V62" s="109"/>
      <c r="W62" s="109"/>
      <c r="X62" s="109"/>
      <c r="Y62" s="109"/>
      <c r="Z62" s="109"/>
      <c r="AA62" s="109"/>
      <c r="AB62" s="109"/>
      <c r="AC62" s="109"/>
      <c r="AD62" s="109"/>
      <c r="AE62" s="109"/>
      <c r="AF62" s="109"/>
      <c r="AG62" s="109"/>
      <c r="AH62" s="109"/>
    </row>
    <row r="63" spans="2:34" x14ac:dyDescent="0.25">
      <c r="B63" s="102" t="s">
        <v>145</v>
      </c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35"/>
      <c r="O63" s="136"/>
      <c r="P63" s="110"/>
      <c r="Q63" s="110"/>
      <c r="R63" s="136"/>
      <c r="S63" s="109"/>
      <c r="T63" s="109"/>
      <c r="U63" s="109"/>
      <c r="V63" s="109"/>
      <c r="W63" s="109"/>
      <c r="X63" s="109"/>
      <c r="Y63" s="109"/>
      <c r="Z63" s="109"/>
      <c r="AA63" s="109"/>
      <c r="AB63" s="109"/>
      <c r="AC63" s="109"/>
      <c r="AD63" s="109"/>
      <c r="AE63" s="109"/>
      <c r="AF63" s="109"/>
      <c r="AG63" s="109"/>
      <c r="AH63" s="109"/>
    </row>
    <row r="64" spans="2:34" x14ac:dyDescent="0.25">
      <c r="B64" s="112" t="s">
        <v>106</v>
      </c>
      <c r="C64" s="113"/>
      <c r="D64" s="127"/>
      <c r="E64" s="127"/>
      <c r="F64" s="127"/>
      <c r="G64" s="146"/>
      <c r="H64" s="146"/>
      <c r="I64" s="146"/>
      <c r="J64" s="146"/>
      <c r="K64" s="146"/>
      <c r="L64" s="128">
        <v>702804</v>
      </c>
      <c r="M64" s="128">
        <v>770640</v>
      </c>
      <c r="N64" s="128">
        <v>813547</v>
      </c>
      <c r="O64" s="128">
        <v>851138</v>
      </c>
      <c r="P64" s="128">
        <v>963573</v>
      </c>
      <c r="Q64" s="128">
        <v>858033</v>
      </c>
      <c r="R64" s="128">
        <v>1436985</v>
      </c>
      <c r="S64" s="114">
        <v>1376502</v>
      </c>
      <c r="T64" s="129">
        <v>1436131</v>
      </c>
      <c r="U64" s="129">
        <v>1247790</v>
      </c>
      <c r="V64" s="129">
        <v>1314466.4251915119</v>
      </c>
      <c r="W64" s="115">
        <v>1395084</v>
      </c>
      <c r="X64" s="115">
        <v>1436783</v>
      </c>
      <c r="Y64" s="115">
        <f>SUM(Y65:Y74)</f>
        <v>1411566</v>
      </c>
      <c r="Z64" s="114">
        <f>SUM(Z65:Z74)</f>
        <v>1432112</v>
      </c>
      <c r="AA64" s="115">
        <f>SUM(AA65:AA74)</f>
        <v>1558547</v>
      </c>
      <c r="AB64" s="114">
        <v>1622645</v>
      </c>
      <c r="AC64" s="114">
        <v>1585438.1551328248</v>
      </c>
      <c r="AD64" s="114">
        <f>SUM(AD65:AD74)</f>
        <v>1735155.7417242515</v>
      </c>
      <c r="AE64" s="114">
        <f>SUM(AE65:AE74)</f>
        <v>1840063.9457299998</v>
      </c>
      <c r="AF64" s="114">
        <f>SUM(AF65:AF74)</f>
        <v>1948366.4786</v>
      </c>
      <c r="AG64" s="114">
        <v>1948366.4786</v>
      </c>
      <c r="AH64" s="114">
        <v>1887476.9596834385</v>
      </c>
    </row>
    <row r="65" spans="2:34" x14ac:dyDescent="0.25">
      <c r="B65" s="116" t="s">
        <v>107</v>
      </c>
      <c r="C65" s="117"/>
      <c r="D65" s="130"/>
      <c r="E65" s="130"/>
      <c r="F65" s="130"/>
      <c r="G65" s="147"/>
      <c r="H65" s="147"/>
      <c r="I65" s="147"/>
      <c r="J65" s="147"/>
      <c r="K65" s="147"/>
      <c r="L65" s="118">
        <v>12225</v>
      </c>
      <c r="M65" s="118">
        <v>56607</v>
      </c>
      <c r="N65" s="118">
        <v>66521</v>
      </c>
      <c r="O65" s="118">
        <v>71437</v>
      </c>
      <c r="P65" s="118">
        <v>140683</v>
      </c>
      <c r="Q65" s="118">
        <v>79872</v>
      </c>
      <c r="R65" s="118">
        <v>514334</v>
      </c>
      <c r="S65" s="93">
        <v>130107</v>
      </c>
      <c r="T65" s="119">
        <v>43071</v>
      </c>
      <c r="U65" s="119">
        <v>47351</v>
      </c>
      <c r="V65" s="119">
        <v>18672</v>
      </c>
      <c r="W65" s="94">
        <v>54435.082999999984</v>
      </c>
      <c r="X65" s="94">
        <v>51203</v>
      </c>
      <c r="Y65" s="94">
        <v>11680</v>
      </c>
      <c r="Z65" s="94">
        <v>9362</v>
      </c>
      <c r="AA65" s="94">
        <v>12836</v>
      </c>
      <c r="AB65" s="93">
        <v>10759</v>
      </c>
      <c r="AC65" s="93">
        <v>11778.860080000006</v>
      </c>
      <c r="AD65" s="93">
        <v>10067.095219999997</v>
      </c>
      <c r="AE65" s="93">
        <v>27953.421729999944</v>
      </c>
      <c r="AF65" s="93">
        <v>22125.5076899999</v>
      </c>
      <c r="AG65" s="93">
        <v>22125.5076899999</v>
      </c>
      <c r="AH65" s="93">
        <v>16700</v>
      </c>
    </row>
    <row r="66" spans="2:34" x14ac:dyDescent="0.25">
      <c r="B66" s="116" t="s">
        <v>108</v>
      </c>
      <c r="C66" s="117"/>
      <c r="D66" s="130"/>
      <c r="E66" s="130"/>
      <c r="F66" s="130"/>
      <c r="G66" s="147"/>
      <c r="H66" s="147"/>
      <c r="I66" s="147"/>
      <c r="J66" s="147"/>
      <c r="K66" s="147"/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65457</v>
      </c>
      <c r="S66" s="93">
        <v>305701</v>
      </c>
      <c r="T66" s="119">
        <v>250877</v>
      </c>
      <c r="U66" s="119">
        <v>124809</v>
      </c>
      <c r="V66" s="119">
        <v>186855</v>
      </c>
      <c r="W66" s="94">
        <v>155215.91700000002</v>
      </c>
      <c r="X66" s="94">
        <v>44730</v>
      </c>
      <c r="Y66" s="94">
        <v>115290</v>
      </c>
      <c r="Z66" s="94">
        <v>154888</v>
      </c>
      <c r="AA66" s="94">
        <v>144519</v>
      </c>
      <c r="AB66" s="93">
        <v>246888</v>
      </c>
      <c r="AC66" s="93">
        <v>181429.75046000001</v>
      </c>
      <c r="AD66" s="93">
        <v>254963.83708999999</v>
      </c>
      <c r="AE66" s="93">
        <v>217435.524</v>
      </c>
      <c r="AF66" s="93">
        <v>240195.97091</v>
      </c>
      <c r="AG66" s="93">
        <v>240195.97091</v>
      </c>
      <c r="AH66" s="93">
        <v>253891</v>
      </c>
    </row>
    <row r="67" spans="2:34" x14ac:dyDescent="0.25">
      <c r="B67" s="116" t="s">
        <v>109</v>
      </c>
      <c r="C67" s="117"/>
      <c r="D67" s="130"/>
      <c r="E67" s="130"/>
      <c r="F67" s="130"/>
      <c r="G67" s="147"/>
      <c r="H67" s="147"/>
      <c r="I67" s="147"/>
      <c r="J67" s="147"/>
      <c r="K67" s="147"/>
      <c r="L67" s="118">
        <v>197857</v>
      </c>
      <c r="M67" s="118">
        <v>232726</v>
      </c>
      <c r="N67" s="118">
        <v>245390</v>
      </c>
      <c r="O67" s="118">
        <v>276521</v>
      </c>
      <c r="P67" s="118">
        <v>246485</v>
      </c>
      <c r="Q67" s="118">
        <v>250995</v>
      </c>
      <c r="R67" s="118">
        <v>258189</v>
      </c>
      <c r="S67" s="93">
        <v>285753</v>
      </c>
      <c r="T67" s="119">
        <v>292119</v>
      </c>
      <c r="U67" s="119">
        <v>286111</v>
      </c>
      <c r="V67" s="119">
        <v>303192.91982999997</v>
      </c>
      <c r="W67" s="94">
        <v>324615</v>
      </c>
      <c r="X67" s="94">
        <v>339142</v>
      </c>
      <c r="Y67" s="94">
        <v>361871</v>
      </c>
      <c r="Z67" s="94">
        <v>361633</v>
      </c>
      <c r="AA67" s="94">
        <v>399173</v>
      </c>
      <c r="AB67" s="93">
        <v>390493</v>
      </c>
      <c r="AC67" s="93">
        <v>376242.09554999997</v>
      </c>
      <c r="AD67" s="93">
        <v>407629.59679000004</v>
      </c>
      <c r="AE67" s="93">
        <v>452013</v>
      </c>
      <c r="AF67" s="93">
        <v>469608</v>
      </c>
      <c r="AG67" s="93">
        <v>469608</v>
      </c>
      <c r="AH67" s="93">
        <v>385826.59305999993</v>
      </c>
    </row>
    <row r="68" spans="2:34" x14ac:dyDescent="0.25">
      <c r="B68" s="116" t="s">
        <v>80</v>
      </c>
      <c r="C68" s="117"/>
      <c r="D68" s="130"/>
      <c r="E68" s="130"/>
      <c r="F68" s="130"/>
      <c r="G68" s="147"/>
      <c r="H68" s="147"/>
      <c r="I68" s="147"/>
      <c r="J68" s="147"/>
      <c r="K68" s="147"/>
      <c r="L68" s="118">
        <v>389683</v>
      </c>
      <c r="M68" s="118">
        <v>400495</v>
      </c>
      <c r="N68" s="118">
        <v>438683</v>
      </c>
      <c r="O68" s="118">
        <v>429029</v>
      </c>
      <c r="P68" s="118">
        <v>493624</v>
      </c>
      <c r="Q68" s="118">
        <v>445494</v>
      </c>
      <c r="R68" s="118">
        <v>512473</v>
      </c>
      <c r="S68" s="93">
        <v>574821</v>
      </c>
      <c r="T68" s="119">
        <v>759184</v>
      </c>
      <c r="U68" s="119">
        <v>680909</v>
      </c>
      <c r="V68" s="119">
        <v>696776.44555151183</v>
      </c>
      <c r="W68" s="94">
        <v>739036</v>
      </c>
      <c r="X68" s="94">
        <v>853647</v>
      </c>
      <c r="Y68" s="94">
        <v>809419</v>
      </c>
      <c r="Z68" s="94">
        <v>796732</v>
      </c>
      <c r="AA68" s="94">
        <v>896535</v>
      </c>
      <c r="AB68" s="93">
        <v>874483</v>
      </c>
      <c r="AC68" s="93">
        <v>907352.17653282511</v>
      </c>
      <c r="AD68" s="93">
        <v>931110.62989425159</v>
      </c>
      <c r="AE68" s="93">
        <v>999405</v>
      </c>
      <c r="AF68" s="93">
        <v>1078053</v>
      </c>
      <c r="AG68" s="93">
        <v>1078053</v>
      </c>
      <c r="AH68" s="93">
        <v>1050674.0892434386</v>
      </c>
    </row>
    <row r="69" spans="2:34" x14ac:dyDescent="0.25">
      <c r="B69" s="116" t="s">
        <v>110</v>
      </c>
      <c r="C69" s="117"/>
      <c r="D69" s="130"/>
      <c r="E69" s="130"/>
      <c r="F69" s="130"/>
      <c r="G69" s="147"/>
      <c r="H69" s="147"/>
      <c r="I69" s="147"/>
      <c r="J69" s="147"/>
      <c r="K69" s="147"/>
      <c r="L69" s="118">
        <v>13468</v>
      </c>
      <c r="M69" s="118">
        <v>6910</v>
      </c>
      <c r="N69" s="118">
        <v>8305</v>
      </c>
      <c r="O69" s="118">
        <v>1964</v>
      </c>
      <c r="P69" s="118">
        <v>3807</v>
      </c>
      <c r="Q69" s="118">
        <v>4509</v>
      </c>
      <c r="R69" s="118">
        <v>1766</v>
      </c>
      <c r="S69" s="93">
        <v>4396</v>
      </c>
      <c r="T69" s="119">
        <v>4443</v>
      </c>
      <c r="U69" s="119">
        <v>22071</v>
      </c>
      <c r="V69" s="119">
        <v>14749.695260000002</v>
      </c>
      <c r="W69" s="94">
        <v>11693</v>
      </c>
      <c r="X69" s="94">
        <v>29640</v>
      </c>
      <c r="Y69" s="94">
        <v>27831</v>
      </c>
      <c r="Z69" s="94">
        <v>25433</v>
      </c>
      <c r="AA69" s="94">
        <v>26587</v>
      </c>
      <c r="AB69" s="93">
        <v>24754</v>
      </c>
      <c r="AC69" s="93">
        <v>25196.552150000003</v>
      </c>
      <c r="AD69" s="93">
        <v>22219.136859999999</v>
      </c>
      <c r="AE69" s="93">
        <v>9293</v>
      </c>
      <c r="AF69" s="93">
        <v>9670</v>
      </c>
      <c r="AG69" s="93">
        <v>9670</v>
      </c>
      <c r="AH69" s="93">
        <v>10742.029329999999</v>
      </c>
    </row>
    <row r="70" spans="2:34" x14ac:dyDescent="0.25">
      <c r="B70" s="116" t="s">
        <v>111</v>
      </c>
      <c r="C70" s="117"/>
      <c r="D70" s="130"/>
      <c r="E70" s="130"/>
      <c r="F70" s="130"/>
      <c r="G70" s="147"/>
      <c r="H70" s="147"/>
      <c r="I70" s="147"/>
      <c r="J70" s="147"/>
      <c r="K70" s="147"/>
      <c r="L70" s="118">
        <v>45197</v>
      </c>
      <c r="M70" s="118">
        <v>28448</v>
      </c>
      <c r="N70" s="118">
        <v>3522</v>
      </c>
      <c r="O70" s="118">
        <v>5585</v>
      </c>
      <c r="P70" s="118">
        <v>4769</v>
      </c>
      <c r="Q70" s="118">
        <v>4005</v>
      </c>
      <c r="R70" s="118">
        <v>5371</v>
      </c>
      <c r="S70" s="93">
        <v>9912</v>
      </c>
      <c r="T70" s="119">
        <v>28744</v>
      </c>
      <c r="U70" s="119">
        <v>28313</v>
      </c>
      <c r="V70" s="119">
        <v>32401.678749999999</v>
      </c>
      <c r="W70" s="94">
        <v>35248</v>
      </c>
      <c r="X70" s="94">
        <v>30856</v>
      </c>
      <c r="Y70" s="94">
        <v>27281</v>
      </c>
      <c r="Z70" s="94">
        <v>22779</v>
      </c>
      <c r="AA70" s="94">
        <v>13339</v>
      </c>
      <c r="AB70" s="93">
        <v>13192</v>
      </c>
      <c r="AC70" s="93">
        <v>11857.09576</v>
      </c>
      <c r="AD70" s="93">
        <v>11611.871659999997</v>
      </c>
      <c r="AE70" s="93">
        <v>24500</v>
      </c>
      <c r="AF70" s="93">
        <v>23171</v>
      </c>
      <c r="AG70" s="93">
        <v>23171</v>
      </c>
      <c r="AH70" s="93">
        <v>26430.050450000002</v>
      </c>
    </row>
    <row r="71" spans="2:34" x14ac:dyDescent="0.25">
      <c r="B71" s="116" t="s">
        <v>112</v>
      </c>
      <c r="C71" s="117"/>
      <c r="D71" s="130"/>
      <c r="E71" s="130"/>
      <c r="F71" s="130"/>
      <c r="G71" s="147"/>
      <c r="H71" s="147"/>
      <c r="I71" s="147"/>
      <c r="J71" s="147"/>
      <c r="K71" s="147"/>
      <c r="L71" s="118">
        <v>43614</v>
      </c>
      <c r="M71" s="118">
        <v>45454</v>
      </c>
      <c r="N71" s="118">
        <v>50818</v>
      </c>
      <c r="O71" s="118">
        <v>66602</v>
      </c>
      <c r="P71" s="118">
        <v>74205</v>
      </c>
      <c r="Q71" s="118">
        <v>67071</v>
      </c>
      <c r="R71" s="118">
        <v>69631</v>
      </c>
      <c r="S71" s="93">
        <v>65812</v>
      </c>
      <c r="T71" s="119">
        <v>57693</v>
      </c>
      <c r="U71" s="119">
        <v>58226</v>
      </c>
      <c r="V71" s="119">
        <v>61818.685800000007</v>
      </c>
      <c r="W71" s="94">
        <v>74841</v>
      </c>
      <c r="X71" s="94">
        <v>87565</v>
      </c>
      <c r="Y71" s="94">
        <v>58194</v>
      </c>
      <c r="Z71" s="94">
        <v>61285</v>
      </c>
      <c r="AA71" s="94">
        <v>65558</v>
      </c>
      <c r="AB71" s="93">
        <v>62076</v>
      </c>
      <c r="AC71" s="93">
        <v>71581.624599999996</v>
      </c>
      <c r="AD71" s="93">
        <v>97553.574209999992</v>
      </c>
      <c r="AE71" s="93">
        <v>108340</v>
      </c>
      <c r="AF71" s="93">
        <v>105129</v>
      </c>
      <c r="AG71" s="93">
        <v>105129</v>
      </c>
      <c r="AH71" s="93">
        <v>133296</v>
      </c>
    </row>
    <row r="72" spans="2:34" x14ac:dyDescent="0.25">
      <c r="B72" s="144" t="s">
        <v>202</v>
      </c>
      <c r="C72" s="117"/>
      <c r="D72" s="117"/>
      <c r="E72" s="117"/>
      <c r="F72" s="117"/>
      <c r="G72" s="147"/>
      <c r="H72" s="147"/>
      <c r="I72" s="147"/>
      <c r="J72" s="147"/>
      <c r="K72" s="14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93">
        <v>1124</v>
      </c>
      <c r="AF72" s="93">
        <v>414</v>
      </c>
      <c r="AG72" s="93"/>
      <c r="AH72" s="93">
        <v>9503</v>
      </c>
    </row>
    <row r="73" spans="2:34" x14ac:dyDescent="0.25">
      <c r="B73" s="116" t="s">
        <v>113</v>
      </c>
      <c r="C73" s="117"/>
      <c r="D73" s="117"/>
      <c r="E73" s="117"/>
      <c r="F73" s="117"/>
      <c r="G73" s="147"/>
      <c r="H73" s="147"/>
      <c r="I73" s="147"/>
      <c r="J73" s="147"/>
      <c r="K73" s="14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93"/>
      <c r="AF73" s="93"/>
      <c r="AG73" s="93">
        <v>414</v>
      </c>
      <c r="AH73" s="93">
        <v>414.19759999999997</v>
      </c>
    </row>
    <row r="74" spans="2:34" x14ac:dyDescent="0.25">
      <c r="B74" s="116" t="s">
        <v>113</v>
      </c>
      <c r="C74" s="117"/>
      <c r="D74" s="130"/>
      <c r="E74" s="130"/>
      <c r="F74" s="130"/>
      <c r="G74" s="147"/>
      <c r="H74" s="147"/>
      <c r="I74" s="147"/>
      <c r="J74" s="147"/>
      <c r="K74" s="147"/>
      <c r="L74" s="118">
        <v>760</v>
      </c>
      <c r="M74" s="118">
        <v>0</v>
      </c>
      <c r="N74" s="118">
        <v>308</v>
      </c>
      <c r="O74" s="118">
        <v>0</v>
      </c>
      <c r="P74" s="118">
        <v>0</v>
      </c>
      <c r="Q74" s="118">
        <v>6087</v>
      </c>
      <c r="R74" s="118">
        <v>9764</v>
      </c>
      <c r="S74" s="93">
        <v>0</v>
      </c>
      <c r="T74" s="119">
        <v>0</v>
      </c>
      <c r="U74" s="119">
        <v>0</v>
      </c>
      <c r="V74" s="119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3">
        <v>0</v>
      </c>
      <c r="AC74" s="93">
        <v>0</v>
      </c>
      <c r="AD74" s="93">
        <v>0</v>
      </c>
      <c r="AE74" s="93">
        <v>0</v>
      </c>
      <c r="AF74" s="93">
        <v>0</v>
      </c>
      <c r="AG74" s="93"/>
      <c r="AH74" s="93">
        <v>0</v>
      </c>
    </row>
    <row r="75" spans="2:34" x14ac:dyDescent="0.25">
      <c r="B75" s="120" t="s">
        <v>114</v>
      </c>
      <c r="C75" s="117"/>
      <c r="D75" s="131"/>
      <c r="E75" s="131"/>
      <c r="F75" s="131"/>
      <c r="G75" s="148"/>
      <c r="H75" s="148"/>
      <c r="I75" s="148"/>
      <c r="J75" s="148"/>
      <c r="K75" s="148"/>
      <c r="L75" s="121">
        <v>503493</v>
      </c>
      <c r="M75" s="121">
        <v>515084</v>
      </c>
      <c r="N75" s="121">
        <v>538970</v>
      </c>
      <c r="O75" s="121">
        <v>559069</v>
      </c>
      <c r="P75" s="121">
        <v>624688</v>
      </c>
      <c r="Q75" s="121">
        <v>679819</v>
      </c>
      <c r="R75" s="121">
        <v>739384</v>
      </c>
      <c r="S75" s="96">
        <v>817871</v>
      </c>
      <c r="T75" s="122">
        <v>817328</v>
      </c>
      <c r="U75" s="122">
        <v>894136</v>
      </c>
      <c r="V75" s="122">
        <v>939366.03555999999</v>
      </c>
      <c r="W75" s="126">
        <v>985976</v>
      </c>
      <c r="X75" s="126">
        <v>1045655</v>
      </c>
      <c r="Y75" s="126">
        <f>SUM(Y76:Y84)</f>
        <v>1093068</v>
      </c>
      <c r="Z75" s="126">
        <f>SUM(Z76:Z84)</f>
        <v>1137403</v>
      </c>
      <c r="AA75" s="126">
        <f>SUM(AA76:AA84)</f>
        <v>1174579</v>
      </c>
      <c r="AB75" s="126">
        <v>1193923</v>
      </c>
      <c r="AC75" s="126">
        <v>1198296.6045195202</v>
      </c>
      <c r="AD75" s="126">
        <f>SUM(AD76:AD84)</f>
        <v>1210549.7533819347</v>
      </c>
      <c r="AE75" s="126">
        <f>SUM(AE76:AE84)</f>
        <v>1237406</v>
      </c>
      <c r="AF75" s="126">
        <f>SUM(AF76:AF84)</f>
        <v>1255931</v>
      </c>
      <c r="AG75" s="126">
        <v>1255931</v>
      </c>
      <c r="AH75" s="126">
        <v>1259200.37622</v>
      </c>
    </row>
    <row r="76" spans="2:34" x14ac:dyDescent="0.25">
      <c r="B76" s="116" t="s">
        <v>115</v>
      </c>
      <c r="C76" s="117"/>
      <c r="D76" s="130"/>
      <c r="E76" s="130"/>
      <c r="F76" s="130"/>
      <c r="G76" s="147"/>
      <c r="H76" s="147"/>
      <c r="I76" s="147"/>
      <c r="J76" s="147"/>
      <c r="K76" s="147"/>
      <c r="L76" s="118">
        <v>5647</v>
      </c>
      <c r="M76" s="118">
        <v>5770</v>
      </c>
      <c r="N76" s="118">
        <v>7492</v>
      </c>
      <c r="O76" s="118">
        <v>12893</v>
      </c>
      <c r="P76" s="118">
        <v>12722</v>
      </c>
      <c r="Q76" s="118">
        <v>15526</v>
      </c>
      <c r="R76" s="118">
        <v>24183</v>
      </c>
      <c r="S76" s="93">
        <v>31828</v>
      </c>
      <c r="T76" s="119">
        <v>29966</v>
      </c>
      <c r="U76" s="119">
        <v>31127</v>
      </c>
      <c r="V76" s="119">
        <v>32670.121510000001</v>
      </c>
      <c r="W76" s="94">
        <v>36846</v>
      </c>
      <c r="X76" s="94">
        <v>37666</v>
      </c>
      <c r="Y76" s="94">
        <v>41969</v>
      </c>
      <c r="Z76" s="94">
        <v>42548</v>
      </c>
      <c r="AA76" s="94">
        <v>48598</v>
      </c>
      <c r="AB76" s="94">
        <v>47141</v>
      </c>
      <c r="AC76" s="94">
        <v>45800.256559999994</v>
      </c>
      <c r="AD76" s="94">
        <v>47435.030030000002</v>
      </c>
      <c r="AE76" s="94">
        <v>52885</v>
      </c>
      <c r="AF76" s="94">
        <v>59565</v>
      </c>
      <c r="AG76" s="94">
        <v>59565</v>
      </c>
      <c r="AH76" s="94">
        <v>60793.072089999994</v>
      </c>
    </row>
    <row r="77" spans="2:34" x14ac:dyDescent="0.25">
      <c r="B77" s="116" t="s">
        <v>111</v>
      </c>
      <c r="C77" s="117"/>
      <c r="D77" s="130"/>
      <c r="E77" s="130"/>
      <c r="F77" s="130"/>
      <c r="G77" s="147"/>
      <c r="H77" s="147"/>
      <c r="I77" s="147"/>
      <c r="J77" s="147"/>
      <c r="K77" s="147"/>
      <c r="L77" s="118">
        <v>2214</v>
      </c>
      <c r="M77" s="118">
        <v>2214</v>
      </c>
      <c r="N77" s="118">
        <v>3244</v>
      </c>
      <c r="O77" s="118">
        <v>3209</v>
      </c>
      <c r="P77" s="118">
        <v>3209</v>
      </c>
      <c r="Q77" s="118">
        <v>3209</v>
      </c>
      <c r="R77" s="118">
        <v>3209</v>
      </c>
      <c r="S77" s="93">
        <v>5858</v>
      </c>
      <c r="T77" s="119">
        <v>6370</v>
      </c>
      <c r="U77" s="119">
        <v>7606</v>
      </c>
      <c r="V77" s="119">
        <v>7428.7073499999997</v>
      </c>
      <c r="W77" s="94">
        <v>7895</v>
      </c>
      <c r="X77" s="94">
        <v>8173</v>
      </c>
      <c r="Y77" s="94">
        <v>8466</v>
      </c>
      <c r="Z77" s="94">
        <v>9260</v>
      </c>
      <c r="AA77" s="94">
        <v>9625</v>
      </c>
      <c r="AB77" s="94">
        <v>10165</v>
      </c>
      <c r="AC77" s="94">
        <v>10783.61169</v>
      </c>
      <c r="AD77" s="94">
        <v>11397.590470000001</v>
      </c>
      <c r="AE77" s="94">
        <v>12366</v>
      </c>
      <c r="AF77" s="94">
        <v>12544</v>
      </c>
      <c r="AG77" s="94">
        <v>12544</v>
      </c>
      <c r="AH77" s="94">
        <v>12855.36901</v>
      </c>
    </row>
    <row r="78" spans="2:34" x14ac:dyDescent="0.25">
      <c r="B78" s="116" t="s">
        <v>116</v>
      </c>
      <c r="C78" s="117"/>
      <c r="D78" s="130"/>
      <c r="E78" s="130"/>
      <c r="F78" s="130"/>
      <c r="G78" s="147"/>
      <c r="H78" s="147"/>
      <c r="I78" s="147"/>
      <c r="J78" s="147"/>
      <c r="K78" s="147"/>
      <c r="L78" s="118">
        <v>7791</v>
      </c>
      <c r="M78" s="118">
        <v>8363</v>
      </c>
      <c r="N78" s="118">
        <v>8464</v>
      </c>
      <c r="O78" s="118">
        <v>6943</v>
      </c>
      <c r="P78" s="118">
        <v>7026</v>
      </c>
      <c r="Q78" s="118">
        <v>6949</v>
      </c>
      <c r="R78" s="118">
        <v>6858</v>
      </c>
      <c r="S78" s="93">
        <v>6424</v>
      </c>
      <c r="T78" s="119">
        <v>6372</v>
      </c>
      <c r="U78" s="119">
        <v>5274</v>
      </c>
      <c r="V78" s="119">
        <v>5286.9013700000005</v>
      </c>
      <c r="W78" s="94">
        <v>3875</v>
      </c>
      <c r="X78" s="94">
        <v>3952</v>
      </c>
      <c r="Y78" s="94">
        <v>3956</v>
      </c>
      <c r="Z78" s="94">
        <v>3865</v>
      </c>
      <c r="AA78" s="94">
        <v>3124</v>
      </c>
      <c r="AB78" s="94">
        <v>3066</v>
      </c>
      <c r="AC78" s="94">
        <v>2301.32312</v>
      </c>
      <c r="AD78" s="94">
        <v>2452.6031000000003</v>
      </c>
      <c r="AE78" s="94">
        <v>2064</v>
      </c>
      <c r="AF78" s="94">
        <v>2247</v>
      </c>
      <c r="AG78" s="94">
        <v>2247</v>
      </c>
      <c r="AH78" s="94">
        <v>2411</v>
      </c>
    </row>
    <row r="79" spans="2:34" x14ac:dyDescent="0.25">
      <c r="B79" s="116" t="s">
        <v>117</v>
      </c>
      <c r="C79" s="117"/>
      <c r="D79" s="130"/>
      <c r="E79" s="130"/>
      <c r="F79" s="130"/>
      <c r="G79" s="147"/>
      <c r="H79" s="147"/>
      <c r="I79" s="147"/>
      <c r="J79" s="147"/>
      <c r="K79" s="147"/>
      <c r="L79" s="118">
        <v>0</v>
      </c>
      <c r="M79" s="118">
        <v>0</v>
      </c>
      <c r="N79" s="118">
        <v>0</v>
      </c>
      <c r="O79" s="118">
        <v>0</v>
      </c>
      <c r="P79" s="118">
        <v>0</v>
      </c>
      <c r="Q79" s="118">
        <v>0</v>
      </c>
      <c r="R79" s="118">
        <v>3318</v>
      </c>
      <c r="S79" s="93">
        <v>3030</v>
      </c>
      <c r="T79" s="119">
        <v>3030</v>
      </c>
      <c r="U79" s="119">
        <v>3541</v>
      </c>
      <c r="V79" s="119">
        <v>10738.472689999999</v>
      </c>
      <c r="W79" s="94">
        <v>3030</v>
      </c>
      <c r="X79" s="94">
        <v>2530</v>
      </c>
      <c r="Y79" s="94">
        <v>2030</v>
      </c>
      <c r="Z79" s="94">
        <v>1530</v>
      </c>
      <c r="AA79" s="94">
        <v>1530</v>
      </c>
      <c r="AB79" s="94">
        <v>1330</v>
      </c>
      <c r="AC79" s="94">
        <v>1329.8518799999999</v>
      </c>
      <c r="AD79" s="94">
        <v>1329.8518799999999</v>
      </c>
      <c r="AE79" s="94">
        <v>1330</v>
      </c>
      <c r="AF79" s="94">
        <v>0</v>
      </c>
      <c r="AG79" s="94">
        <v>0</v>
      </c>
      <c r="AH79" s="94">
        <v>0</v>
      </c>
    </row>
    <row r="80" spans="2:34" x14ac:dyDescent="0.25">
      <c r="B80" s="116" t="s">
        <v>118</v>
      </c>
      <c r="C80" s="117"/>
      <c r="D80" s="130"/>
      <c r="E80" s="130"/>
      <c r="F80" s="130"/>
      <c r="G80" s="147"/>
      <c r="H80" s="147"/>
      <c r="I80" s="147"/>
      <c r="J80" s="147"/>
      <c r="K80" s="147"/>
      <c r="L80" s="118">
        <v>209</v>
      </c>
      <c r="M80" s="118">
        <v>707</v>
      </c>
      <c r="N80" s="118">
        <v>1092</v>
      </c>
      <c r="O80" s="118">
        <v>1075</v>
      </c>
      <c r="P80" s="118">
        <v>1029</v>
      </c>
      <c r="Q80" s="118">
        <v>983</v>
      </c>
      <c r="R80" s="118">
        <v>937</v>
      </c>
      <c r="S80" s="93">
        <v>891</v>
      </c>
      <c r="T80" s="119">
        <v>414</v>
      </c>
      <c r="U80" s="119">
        <v>367</v>
      </c>
      <c r="V80" s="119">
        <v>321.39790999999997</v>
      </c>
      <c r="W80" s="94">
        <v>275</v>
      </c>
      <c r="X80" s="94">
        <v>214</v>
      </c>
      <c r="Y80" s="94">
        <v>652</v>
      </c>
      <c r="Z80" s="94">
        <v>534</v>
      </c>
      <c r="AA80" s="94">
        <v>525</v>
      </c>
      <c r="AB80" s="94">
        <v>406</v>
      </c>
      <c r="AC80" s="94">
        <v>290.29007000000001</v>
      </c>
      <c r="AD80" s="94">
        <v>264.48147999999998</v>
      </c>
      <c r="AE80" s="94">
        <v>263</v>
      </c>
      <c r="AF80" s="94">
        <v>7753</v>
      </c>
      <c r="AG80" s="94">
        <v>7753</v>
      </c>
      <c r="AH80" s="94">
        <v>8600.9314800000011</v>
      </c>
    </row>
    <row r="81" spans="2:34" x14ac:dyDescent="0.25">
      <c r="B81" s="116" t="s">
        <v>119</v>
      </c>
      <c r="C81" s="117"/>
      <c r="D81" s="145"/>
      <c r="E81" s="145"/>
      <c r="F81" s="145"/>
      <c r="G81" s="147"/>
      <c r="H81" s="147"/>
      <c r="I81" s="147"/>
      <c r="J81" s="147"/>
      <c r="K81" s="147"/>
      <c r="L81" s="145"/>
      <c r="M81" s="145"/>
      <c r="N81" s="145"/>
      <c r="O81" s="145"/>
      <c r="P81" s="145"/>
      <c r="Q81" s="145"/>
      <c r="R81" s="145"/>
      <c r="S81" s="145"/>
      <c r="T81" s="145"/>
      <c r="U81" s="145"/>
      <c r="V81" s="145"/>
      <c r="W81" s="145"/>
      <c r="X81" s="145"/>
      <c r="Y81" s="145"/>
      <c r="Z81" s="145"/>
      <c r="AA81" s="145"/>
      <c r="AB81" s="145"/>
      <c r="AC81" s="145"/>
      <c r="AD81" s="94">
        <v>4751.7567499999996</v>
      </c>
      <c r="AE81" s="94">
        <v>4387</v>
      </c>
      <c r="AF81" s="94">
        <v>4017</v>
      </c>
      <c r="AG81" s="94">
        <v>4017</v>
      </c>
      <c r="AH81" s="94">
        <v>3956.2534599999999</v>
      </c>
    </row>
    <row r="82" spans="2:34" s="12" customFormat="1" x14ac:dyDescent="0.25">
      <c r="B82" s="116" t="s">
        <v>120</v>
      </c>
      <c r="C82" s="117"/>
      <c r="D82" s="130"/>
      <c r="E82" s="130"/>
      <c r="F82" s="130"/>
      <c r="G82" s="147"/>
      <c r="H82" s="147"/>
      <c r="I82" s="147"/>
      <c r="J82" s="147"/>
      <c r="K82" s="147"/>
      <c r="L82" s="118">
        <v>284</v>
      </c>
      <c r="M82" s="118">
        <v>284</v>
      </c>
      <c r="N82" s="118">
        <v>284</v>
      </c>
      <c r="O82" s="118">
        <v>284</v>
      </c>
      <c r="P82" s="118">
        <v>284</v>
      </c>
      <c r="Q82" s="118">
        <v>284</v>
      </c>
      <c r="R82" s="118">
        <v>284</v>
      </c>
      <c r="S82" s="93">
        <v>284</v>
      </c>
      <c r="T82" s="119">
        <v>284</v>
      </c>
      <c r="U82" s="119">
        <v>5</v>
      </c>
      <c r="V82" s="119">
        <v>5.1898299999999997</v>
      </c>
      <c r="W82" s="94">
        <v>5</v>
      </c>
      <c r="X82" s="94">
        <v>4</v>
      </c>
      <c r="Y82" s="94">
        <v>4</v>
      </c>
      <c r="Z82" s="94">
        <v>4</v>
      </c>
      <c r="AA82" s="94">
        <v>4</v>
      </c>
      <c r="AB82" s="94">
        <v>4</v>
      </c>
      <c r="AC82" s="94">
        <v>3.9567095200660822</v>
      </c>
      <c r="AD82" s="94">
        <v>3.928761934762746</v>
      </c>
      <c r="AE82" s="94">
        <v>0</v>
      </c>
      <c r="AF82" s="94">
        <v>0</v>
      </c>
      <c r="AG82" s="94">
        <v>0</v>
      </c>
      <c r="AH82" s="94">
        <v>0</v>
      </c>
    </row>
    <row r="83" spans="2:34" x14ac:dyDescent="0.25">
      <c r="B83" s="116" t="s">
        <v>121</v>
      </c>
      <c r="C83" s="117"/>
      <c r="D83" s="130"/>
      <c r="E83" s="130"/>
      <c r="F83" s="130"/>
      <c r="G83" s="147"/>
      <c r="H83" s="147"/>
      <c r="I83" s="147"/>
      <c r="J83" s="147"/>
      <c r="K83" s="147"/>
      <c r="L83" s="118">
        <v>461548</v>
      </c>
      <c r="M83" s="118">
        <v>469981</v>
      </c>
      <c r="N83" s="118">
        <v>487384</v>
      </c>
      <c r="O83" s="118">
        <v>501580</v>
      </c>
      <c r="P83" s="118">
        <v>563612</v>
      </c>
      <c r="Q83" s="118">
        <v>615156</v>
      </c>
      <c r="R83" s="118">
        <v>660690</v>
      </c>
      <c r="S83" s="93">
        <v>723688</v>
      </c>
      <c r="T83" s="119">
        <v>722310</v>
      </c>
      <c r="U83" s="119">
        <v>794319</v>
      </c>
      <c r="V83" s="119">
        <v>827356.10188999993</v>
      </c>
      <c r="W83" s="94">
        <v>874106</v>
      </c>
      <c r="X83" s="94">
        <v>930475</v>
      </c>
      <c r="Y83" s="94">
        <v>968684</v>
      </c>
      <c r="Z83" s="94">
        <v>1007428</v>
      </c>
      <c r="AA83" s="94">
        <v>1034437</v>
      </c>
      <c r="AB83" s="94">
        <v>1053584</v>
      </c>
      <c r="AC83" s="94">
        <v>1058944.8250899999</v>
      </c>
      <c r="AD83" s="94">
        <v>1062026.90821</v>
      </c>
      <c r="AE83" s="94">
        <v>1080794</v>
      </c>
      <c r="AF83" s="94">
        <v>1083588</v>
      </c>
      <c r="AG83" s="94">
        <v>1083588</v>
      </c>
      <c r="AH83" s="94">
        <v>1081261.44671</v>
      </c>
    </row>
    <row r="84" spans="2:34" x14ac:dyDescent="0.25">
      <c r="B84" s="116" t="s">
        <v>122</v>
      </c>
      <c r="C84" s="117"/>
      <c r="D84" s="130"/>
      <c r="E84" s="130"/>
      <c r="F84" s="130"/>
      <c r="G84" s="147"/>
      <c r="H84" s="147"/>
      <c r="I84" s="147"/>
      <c r="J84" s="147"/>
      <c r="K84" s="147"/>
      <c r="L84" s="118">
        <v>25800</v>
      </c>
      <c r="M84" s="118">
        <v>27765</v>
      </c>
      <c r="N84" s="118">
        <v>31010</v>
      </c>
      <c r="O84" s="118">
        <v>33085</v>
      </c>
      <c r="P84" s="118">
        <v>36806</v>
      </c>
      <c r="Q84" s="118">
        <v>37712</v>
      </c>
      <c r="R84" s="118">
        <v>39905</v>
      </c>
      <c r="S84" s="93">
        <v>45868</v>
      </c>
      <c r="T84" s="119">
        <v>48582</v>
      </c>
      <c r="U84" s="119">
        <v>51897</v>
      </c>
      <c r="V84" s="119">
        <v>55559.143010000007</v>
      </c>
      <c r="W84" s="94">
        <v>59944</v>
      </c>
      <c r="X84" s="94">
        <v>62641</v>
      </c>
      <c r="Y84" s="94">
        <v>67307</v>
      </c>
      <c r="Z84" s="94">
        <v>72234</v>
      </c>
      <c r="AA84" s="94">
        <v>76736</v>
      </c>
      <c r="AB84" s="94">
        <v>78228</v>
      </c>
      <c r="AC84" s="94">
        <v>78842.489400000006</v>
      </c>
      <c r="AD84" s="94">
        <v>80887.602699999989</v>
      </c>
      <c r="AE84" s="94">
        <v>83317</v>
      </c>
      <c r="AF84" s="94">
        <v>86217</v>
      </c>
      <c r="AG84" s="94">
        <v>86217</v>
      </c>
      <c r="AH84" s="94">
        <v>89323.303469999999</v>
      </c>
    </row>
    <row r="85" spans="2:34" x14ac:dyDescent="0.25">
      <c r="B85" s="120" t="s">
        <v>123</v>
      </c>
      <c r="C85" s="117"/>
      <c r="D85" s="131"/>
      <c r="E85" s="131"/>
      <c r="F85" s="131"/>
      <c r="G85" s="148"/>
      <c r="H85" s="148"/>
      <c r="I85" s="148"/>
      <c r="J85" s="148"/>
      <c r="K85" s="148"/>
      <c r="L85" s="121">
        <v>1206297</v>
      </c>
      <c r="M85" s="121">
        <v>1285724</v>
      </c>
      <c r="N85" s="121">
        <v>1352517</v>
      </c>
      <c r="O85" s="121">
        <v>1410207</v>
      </c>
      <c r="P85" s="121">
        <v>1588261</v>
      </c>
      <c r="Q85" s="121">
        <v>1537852</v>
      </c>
      <c r="R85" s="121">
        <v>2176369</v>
      </c>
      <c r="S85" s="96">
        <v>2194373</v>
      </c>
      <c r="T85" s="122">
        <v>2253459</v>
      </c>
      <c r="U85" s="122">
        <v>2141926</v>
      </c>
      <c r="V85" s="122">
        <v>2253832.4607515121</v>
      </c>
      <c r="W85" s="126">
        <v>2381060</v>
      </c>
      <c r="X85" s="126">
        <v>2482438</v>
      </c>
      <c r="Y85" s="126">
        <f>Y64+Y75</f>
        <v>2504634</v>
      </c>
      <c r="Z85" s="126">
        <f>Z64+Z75</f>
        <v>2569515</v>
      </c>
      <c r="AA85" s="126">
        <f>SUM(AA75,AA64)</f>
        <v>2733126</v>
      </c>
      <c r="AB85" s="126">
        <v>2816568</v>
      </c>
      <c r="AC85" s="126">
        <v>2783734.759652345</v>
      </c>
      <c r="AD85" s="126">
        <f>AD64+AD75</f>
        <v>2945705.4951061863</v>
      </c>
      <c r="AE85" s="126">
        <f>AE64+AE75</f>
        <v>3077469.9457299998</v>
      </c>
      <c r="AF85" s="126">
        <f>AF64+AF75</f>
        <v>3204297.4786</v>
      </c>
      <c r="AG85" s="126">
        <v>3204297.4786</v>
      </c>
      <c r="AH85" s="126">
        <v>3146677.3359034387</v>
      </c>
    </row>
    <row r="86" spans="2:34" x14ac:dyDescent="0.25">
      <c r="B86" s="132"/>
      <c r="C86" s="12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33"/>
      <c r="T86" s="133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33"/>
      <c r="AF86" s="133"/>
      <c r="AG86" s="133"/>
      <c r="AH86" s="133"/>
    </row>
    <row r="87" spans="2:34" x14ac:dyDescent="0.25">
      <c r="B87" s="102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09"/>
      <c r="T87" s="109"/>
      <c r="U87" s="109"/>
      <c r="V87" s="109"/>
      <c r="W87" s="109"/>
      <c r="X87" s="109"/>
      <c r="Y87" s="109"/>
      <c r="Z87" s="109"/>
      <c r="AA87" s="109"/>
      <c r="AB87" s="109"/>
      <c r="AC87" s="109"/>
      <c r="AD87" s="109"/>
      <c r="AE87" s="109"/>
      <c r="AF87" s="109"/>
      <c r="AG87" s="109"/>
      <c r="AH87" s="109"/>
    </row>
    <row r="88" spans="2:34" x14ac:dyDescent="0.25">
      <c r="B88" s="103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  <c r="P88" s="110"/>
      <c r="Q88" s="110"/>
      <c r="R88" s="110"/>
      <c r="S88" s="109"/>
      <c r="T88" s="109"/>
      <c r="U88" s="109"/>
      <c r="V88" s="109"/>
      <c r="W88" s="109"/>
      <c r="X88" s="109"/>
      <c r="Y88" s="109"/>
      <c r="Z88" s="109"/>
      <c r="AA88" s="109"/>
      <c r="AB88" s="109"/>
      <c r="AC88" s="109"/>
      <c r="AD88" s="109"/>
      <c r="AE88" s="109"/>
      <c r="AF88" s="109"/>
      <c r="AG88" s="109"/>
      <c r="AH88" s="109"/>
    </row>
    <row r="89" spans="2:34" x14ac:dyDescent="0.25">
      <c r="B89" s="102" t="s">
        <v>146</v>
      </c>
      <c r="D89" s="106"/>
      <c r="E89" s="106"/>
      <c r="F89" s="106"/>
      <c r="G89" s="106"/>
      <c r="H89" s="106"/>
      <c r="I89" s="106"/>
      <c r="J89" s="106"/>
      <c r="K89" s="106"/>
      <c r="L89" s="33"/>
      <c r="M89" s="106"/>
      <c r="N89" s="106"/>
      <c r="O89" s="136"/>
      <c r="P89" s="106"/>
      <c r="Q89" s="106"/>
      <c r="R89" s="136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</row>
    <row r="90" spans="2:34" x14ac:dyDescent="0.25">
      <c r="B90" s="112" t="s">
        <v>125</v>
      </c>
      <c r="C90" s="113"/>
      <c r="D90" s="127"/>
      <c r="E90" s="127"/>
      <c r="F90" s="127"/>
      <c r="G90" s="146"/>
      <c r="H90" s="146"/>
      <c r="I90" s="146"/>
      <c r="J90" s="146"/>
      <c r="K90" s="146"/>
      <c r="L90" s="114">
        <v>495334</v>
      </c>
      <c r="M90" s="114">
        <v>436204</v>
      </c>
      <c r="N90" s="114">
        <v>471614</v>
      </c>
      <c r="O90" s="114">
        <v>495495</v>
      </c>
      <c r="P90" s="114">
        <v>608726</v>
      </c>
      <c r="Q90" s="114">
        <v>543426</v>
      </c>
      <c r="R90" s="114">
        <v>677796</v>
      </c>
      <c r="S90" s="114">
        <v>677724</v>
      </c>
      <c r="T90" s="115">
        <v>741930</v>
      </c>
      <c r="U90" s="115">
        <v>596315</v>
      </c>
      <c r="V90" s="115">
        <v>686723.64390999998</v>
      </c>
      <c r="W90" s="115">
        <v>828364</v>
      </c>
      <c r="X90" s="115">
        <v>869055</v>
      </c>
      <c r="Y90" s="115">
        <f>SUM(Y91:Y100)</f>
        <v>763016</v>
      </c>
      <c r="Z90" s="115">
        <v>809521</v>
      </c>
      <c r="AA90" s="115">
        <f>SUM(AA91:AA100)</f>
        <v>1008234</v>
      </c>
      <c r="AB90" s="115">
        <v>1066098</v>
      </c>
      <c r="AC90" s="115">
        <v>1100571.8673099999</v>
      </c>
      <c r="AD90" s="115">
        <f>SUM(AD91:AD100)</f>
        <v>1012057.8677200001</v>
      </c>
      <c r="AE90" s="115">
        <f>SUM(AE91:AE100)</f>
        <v>1134412</v>
      </c>
      <c r="AF90" s="115">
        <f>SUM(AF91:AF100)</f>
        <v>1190938</v>
      </c>
      <c r="AG90" s="115">
        <v>1190938</v>
      </c>
      <c r="AH90" s="115">
        <v>1193270.5931200001</v>
      </c>
    </row>
    <row r="91" spans="2:34" x14ac:dyDescent="0.25">
      <c r="B91" s="116" t="s">
        <v>81</v>
      </c>
      <c r="C91" s="117"/>
      <c r="D91" s="130"/>
      <c r="E91" s="130"/>
      <c r="F91" s="130"/>
      <c r="G91" s="147"/>
      <c r="H91" s="147"/>
      <c r="I91" s="147"/>
      <c r="J91" s="147"/>
      <c r="K91" s="147"/>
      <c r="L91" s="93">
        <v>246210</v>
      </c>
      <c r="M91" s="93">
        <v>243984</v>
      </c>
      <c r="N91" s="93">
        <v>255117</v>
      </c>
      <c r="O91" s="93">
        <v>303155</v>
      </c>
      <c r="P91" s="93">
        <v>321928</v>
      </c>
      <c r="Q91" s="93">
        <v>187828</v>
      </c>
      <c r="R91" s="93">
        <v>300155</v>
      </c>
      <c r="S91" s="93">
        <v>371763</v>
      </c>
      <c r="T91" s="94">
        <v>412075</v>
      </c>
      <c r="U91" s="94">
        <v>260747</v>
      </c>
      <c r="V91" s="94">
        <v>335031.41321000003</v>
      </c>
      <c r="W91" s="94">
        <v>464714</v>
      </c>
      <c r="X91" s="94">
        <v>503177</v>
      </c>
      <c r="Y91" s="94">
        <v>348952</v>
      </c>
      <c r="Z91" s="94">
        <v>373646</v>
      </c>
      <c r="AA91" s="94">
        <v>555452</v>
      </c>
      <c r="AB91" s="94">
        <v>456113</v>
      </c>
      <c r="AC91" s="94">
        <v>466801.30110000004</v>
      </c>
      <c r="AD91" s="94">
        <v>512594.50905999995</v>
      </c>
      <c r="AE91" s="94">
        <v>679763</v>
      </c>
      <c r="AF91" s="94">
        <v>690036</v>
      </c>
      <c r="AG91" s="94">
        <v>690036</v>
      </c>
      <c r="AH91" s="94">
        <v>559432.93964</v>
      </c>
    </row>
    <row r="92" spans="2:34" x14ac:dyDescent="0.25">
      <c r="B92" s="116" t="s">
        <v>126</v>
      </c>
      <c r="C92" s="117"/>
      <c r="D92" s="130"/>
      <c r="E92" s="130"/>
      <c r="F92" s="130"/>
      <c r="G92" s="147"/>
      <c r="H92" s="147"/>
      <c r="I92" s="147"/>
      <c r="J92" s="147"/>
      <c r="K92" s="147"/>
      <c r="L92" s="93">
        <v>81728</v>
      </c>
      <c r="M92" s="93">
        <v>23500</v>
      </c>
      <c r="N92" s="93">
        <v>94600</v>
      </c>
      <c r="O92" s="93">
        <v>72502</v>
      </c>
      <c r="P92" s="93">
        <v>104871</v>
      </c>
      <c r="Q92" s="93">
        <v>136660</v>
      </c>
      <c r="R92" s="93">
        <v>139497</v>
      </c>
      <c r="S92" s="93">
        <v>53400</v>
      </c>
      <c r="T92" s="94">
        <v>54377</v>
      </c>
      <c r="U92" s="94">
        <v>53740</v>
      </c>
      <c r="V92" s="94">
        <v>55866.802630000006</v>
      </c>
      <c r="W92" s="94">
        <v>54532</v>
      </c>
      <c r="X92" s="94">
        <v>58071</v>
      </c>
      <c r="Y92" s="94">
        <v>88331</v>
      </c>
      <c r="Z92" s="94">
        <v>97870</v>
      </c>
      <c r="AA92" s="94">
        <v>118395</v>
      </c>
      <c r="AB92" s="94">
        <v>302338</v>
      </c>
      <c r="AC92" s="94">
        <v>293671.26559999998</v>
      </c>
      <c r="AD92" s="94">
        <v>128914.75295000001</v>
      </c>
      <c r="AE92" s="94">
        <v>102535</v>
      </c>
      <c r="AF92" s="94">
        <v>188887</v>
      </c>
      <c r="AG92" s="94">
        <v>188887</v>
      </c>
      <c r="AH92" s="94">
        <v>227430.46336000002</v>
      </c>
    </row>
    <row r="93" spans="2:34" x14ac:dyDescent="0.25">
      <c r="B93" s="116" t="s">
        <v>199</v>
      </c>
      <c r="C93" s="117"/>
      <c r="D93" s="130"/>
      <c r="E93" s="130"/>
      <c r="F93" s="130"/>
      <c r="G93" s="147"/>
      <c r="H93" s="147"/>
      <c r="I93" s="147"/>
      <c r="J93" s="147"/>
      <c r="K93" s="147"/>
      <c r="L93" s="93">
        <v>63275</v>
      </c>
      <c r="M93" s="93">
        <v>65643</v>
      </c>
      <c r="N93" s="93"/>
      <c r="O93" s="93">
        <v>0</v>
      </c>
      <c r="P93" s="93">
        <v>78941</v>
      </c>
      <c r="Q93" s="93">
        <v>89715</v>
      </c>
      <c r="R93" s="93">
        <v>99351</v>
      </c>
      <c r="S93" s="93">
        <v>108002</v>
      </c>
      <c r="T93" s="94">
        <v>110515</v>
      </c>
      <c r="U93" s="94">
        <v>120116</v>
      </c>
      <c r="V93" s="94">
        <v>126111.71745</v>
      </c>
      <c r="W93" s="94">
        <v>134605</v>
      </c>
      <c r="X93" s="94">
        <v>142426</v>
      </c>
      <c r="Y93" s="94">
        <v>146148</v>
      </c>
      <c r="Z93" s="94">
        <v>148450</v>
      </c>
      <c r="AA93" s="94">
        <v>152093</v>
      </c>
      <c r="AB93" s="94">
        <v>157376</v>
      </c>
      <c r="AC93" s="94">
        <v>158598.24402000001</v>
      </c>
      <c r="AD93" s="94">
        <v>160953.52906</v>
      </c>
      <c r="AE93" s="94">
        <v>164361</v>
      </c>
      <c r="AF93" s="94">
        <v>218</v>
      </c>
      <c r="AG93" s="94">
        <v>218</v>
      </c>
      <c r="AH93" s="94">
        <v>0</v>
      </c>
    </row>
    <row r="94" spans="2:34" x14ac:dyDescent="0.25">
      <c r="B94" s="116" t="s">
        <v>127</v>
      </c>
      <c r="C94" s="117"/>
      <c r="D94" s="130"/>
      <c r="E94" s="130"/>
      <c r="F94" s="130"/>
      <c r="G94" s="147"/>
      <c r="H94" s="147"/>
      <c r="I94" s="147"/>
      <c r="J94" s="147"/>
      <c r="K94" s="147"/>
      <c r="L94" s="93">
        <v>37514</v>
      </c>
      <c r="M94" s="93">
        <v>42604</v>
      </c>
      <c r="N94" s="93">
        <v>48691</v>
      </c>
      <c r="O94" s="93">
        <v>39650</v>
      </c>
      <c r="P94" s="93">
        <v>41062</v>
      </c>
      <c r="Q94" s="93">
        <v>54512</v>
      </c>
      <c r="R94" s="93">
        <v>56835</v>
      </c>
      <c r="S94" s="93">
        <v>39481</v>
      </c>
      <c r="T94" s="94">
        <v>45709</v>
      </c>
      <c r="U94" s="94">
        <v>57544</v>
      </c>
      <c r="V94" s="94">
        <v>66147.650800000003</v>
      </c>
      <c r="W94" s="94">
        <v>51167</v>
      </c>
      <c r="X94" s="94">
        <v>55325</v>
      </c>
      <c r="Y94" s="94">
        <v>71584</v>
      </c>
      <c r="Z94" s="94">
        <v>80496</v>
      </c>
      <c r="AA94" s="94">
        <v>60105</v>
      </c>
      <c r="AB94" s="94">
        <v>66529</v>
      </c>
      <c r="AC94" s="94">
        <v>76991.502489999999</v>
      </c>
      <c r="AD94" s="94">
        <v>86020.650540000017</v>
      </c>
      <c r="AE94" s="94">
        <v>67443</v>
      </c>
      <c r="AF94" s="94">
        <v>122928</v>
      </c>
      <c r="AG94" s="94">
        <v>122928</v>
      </c>
      <c r="AH94" s="94">
        <v>122864.14526</v>
      </c>
    </row>
    <row r="95" spans="2:34" x14ac:dyDescent="0.25">
      <c r="B95" s="116" t="s">
        <v>128</v>
      </c>
      <c r="C95" s="117"/>
      <c r="D95" s="130"/>
      <c r="E95" s="130"/>
      <c r="F95" s="130"/>
      <c r="G95" s="147"/>
      <c r="H95" s="147"/>
      <c r="I95" s="147"/>
      <c r="J95" s="147"/>
      <c r="K95" s="147"/>
      <c r="L95" s="93">
        <v>4568</v>
      </c>
      <c r="M95" s="93">
        <v>3183</v>
      </c>
      <c r="N95" s="93">
        <v>2608</v>
      </c>
      <c r="O95" s="93">
        <v>11879</v>
      </c>
      <c r="P95" s="93">
        <v>4263</v>
      </c>
      <c r="Q95" s="93">
        <v>1353</v>
      </c>
      <c r="R95" s="93">
        <v>1253</v>
      </c>
      <c r="S95" s="93">
        <v>7121</v>
      </c>
      <c r="T95" s="94">
        <v>4153</v>
      </c>
      <c r="U95" s="94">
        <v>2698</v>
      </c>
      <c r="V95" s="94">
        <v>99.761409999999998</v>
      </c>
      <c r="W95" s="94">
        <v>12211</v>
      </c>
      <c r="X95" s="94">
        <v>4439</v>
      </c>
      <c r="Y95" s="94">
        <v>5114</v>
      </c>
      <c r="Z95" s="94">
        <v>0</v>
      </c>
      <c r="AA95" s="94">
        <v>16879</v>
      </c>
      <c r="AB95" s="94">
        <v>1617</v>
      </c>
      <c r="AC95" s="94">
        <v>0</v>
      </c>
      <c r="AD95" s="94">
        <v>0</v>
      </c>
      <c r="AE95" s="94">
        <v>11247</v>
      </c>
      <c r="AF95" s="94">
        <v>78529</v>
      </c>
      <c r="AG95" s="94">
        <v>78529</v>
      </c>
      <c r="AH95" s="94">
        <v>118188.78602</v>
      </c>
    </row>
    <row r="96" spans="2:34" x14ac:dyDescent="0.25">
      <c r="B96" s="116" t="s">
        <v>101</v>
      </c>
      <c r="C96" s="117"/>
      <c r="D96" s="130"/>
      <c r="E96" s="130"/>
      <c r="F96" s="130"/>
      <c r="G96" s="147"/>
      <c r="H96" s="147"/>
      <c r="I96" s="147"/>
      <c r="J96" s="147"/>
      <c r="K96" s="147"/>
      <c r="L96" s="93">
        <v>25726</v>
      </c>
      <c r="M96" s="93">
        <v>18795</v>
      </c>
      <c r="N96" s="93">
        <v>28202</v>
      </c>
      <c r="O96" s="93">
        <v>25226</v>
      </c>
      <c r="P96" s="93">
        <v>25808</v>
      </c>
      <c r="Q96" s="93">
        <v>29016</v>
      </c>
      <c r="R96" s="93">
        <v>26717</v>
      </c>
      <c r="S96" s="93">
        <v>29900</v>
      </c>
      <c r="T96" s="94">
        <v>57414</v>
      </c>
      <c r="U96" s="94">
        <v>32980</v>
      </c>
      <c r="V96" s="94">
        <v>35637.68146</v>
      </c>
      <c r="W96" s="94">
        <v>30801</v>
      </c>
      <c r="X96" s="94">
        <v>21469</v>
      </c>
      <c r="Y96" s="94">
        <v>42755</v>
      </c>
      <c r="Z96" s="94">
        <v>39637</v>
      </c>
      <c r="AA96" s="94">
        <v>30583</v>
      </c>
      <c r="AB96" s="94">
        <v>28216</v>
      </c>
      <c r="AC96" s="94">
        <v>32476.956020000005</v>
      </c>
      <c r="AD96" s="94">
        <v>35311.203820000002</v>
      </c>
      <c r="AE96" s="94">
        <v>32299</v>
      </c>
      <c r="AF96" s="94">
        <v>3137</v>
      </c>
      <c r="AG96" s="94">
        <v>3137</v>
      </c>
      <c r="AH96" s="94">
        <v>0</v>
      </c>
    </row>
    <row r="97" spans="2:34" x14ac:dyDescent="0.25">
      <c r="B97" s="116" t="s">
        <v>129</v>
      </c>
      <c r="C97" s="117"/>
      <c r="D97" s="130"/>
      <c r="E97" s="130"/>
      <c r="F97" s="130"/>
      <c r="G97" s="147"/>
      <c r="H97" s="147"/>
      <c r="I97" s="147"/>
      <c r="J97" s="147"/>
      <c r="K97" s="147"/>
      <c r="L97" s="93">
        <v>2402</v>
      </c>
      <c r="M97" s="93">
        <v>8715</v>
      </c>
      <c r="N97" s="93">
        <v>5733</v>
      </c>
      <c r="O97" s="93">
        <v>1662</v>
      </c>
      <c r="P97" s="93">
        <v>1660</v>
      </c>
      <c r="Q97" s="93">
        <v>1464</v>
      </c>
      <c r="R97" s="93">
        <v>1365</v>
      </c>
      <c r="S97" s="93">
        <v>2305</v>
      </c>
      <c r="T97" s="94">
        <v>1366</v>
      </c>
      <c r="U97" s="94">
        <v>1563</v>
      </c>
      <c r="V97" s="94">
        <v>1583.2083400000001</v>
      </c>
      <c r="W97" s="94">
        <v>19090</v>
      </c>
      <c r="X97" s="94">
        <v>-108</v>
      </c>
      <c r="Y97" s="94">
        <v>1595</v>
      </c>
      <c r="Z97" s="94">
        <v>666</v>
      </c>
      <c r="AA97" s="94">
        <v>5518</v>
      </c>
      <c r="AB97" s="94">
        <v>-2608</v>
      </c>
      <c r="AC97" s="94">
        <v>8790.514369999999</v>
      </c>
      <c r="AD97" s="94">
        <v>12202.89711</v>
      </c>
      <c r="AE97" s="94">
        <v>6406</v>
      </c>
      <c r="AF97" s="94">
        <v>29062</v>
      </c>
      <c r="AG97" s="94">
        <v>29062</v>
      </c>
      <c r="AH97" s="94">
        <v>44826.770799999998</v>
      </c>
    </row>
    <row r="98" spans="2:34" x14ac:dyDescent="0.25">
      <c r="B98" s="116" t="s">
        <v>130</v>
      </c>
      <c r="C98" s="117"/>
      <c r="D98" s="130"/>
      <c r="E98" s="130"/>
      <c r="F98" s="130"/>
      <c r="G98" s="147"/>
      <c r="H98" s="147"/>
      <c r="I98" s="147"/>
      <c r="J98" s="147"/>
      <c r="K98" s="147"/>
      <c r="L98" s="93">
        <v>28221</v>
      </c>
      <c r="M98" s="93">
        <v>27022</v>
      </c>
      <c r="N98" s="93">
        <v>33323</v>
      </c>
      <c r="O98" s="93">
        <v>38995</v>
      </c>
      <c r="P98" s="93">
        <v>29027</v>
      </c>
      <c r="Q98" s="93">
        <v>40374</v>
      </c>
      <c r="R98" s="93">
        <v>50308</v>
      </c>
      <c r="S98" s="93">
        <v>63490</v>
      </c>
      <c r="T98" s="94">
        <v>50317</v>
      </c>
      <c r="U98" s="94">
        <v>64814</v>
      </c>
      <c r="V98" s="94">
        <v>64592.380360000003</v>
      </c>
      <c r="W98" s="94">
        <v>59520</v>
      </c>
      <c r="X98" s="94">
        <v>82133</v>
      </c>
      <c r="Y98" s="94">
        <v>56233</v>
      </c>
      <c r="Z98" s="94">
        <v>65606</v>
      </c>
      <c r="AA98" s="94">
        <v>66465</v>
      </c>
      <c r="AB98" s="94">
        <v>53674</v>
      </c>
      <c r="AC98" s="94">
        <v>60982.278009999995</v>
      </c>
      <c r="AD98" s="94">
        <v>73194.648260000016</v>
      </c>
      <c r="AE98" s="94">
        <v>66553</v>
      </c>
      <c r="AF98" s="94">
        <v>6020</v>
      </c>
      <c r="AG98" s="94">
        <v>6020</v>
      </c>
      <c r="AH98" s="94">
        <v>21747.493629999997</v>
      </c>
    </row>
    <row r="99" spans="2:34" x14ac:dyDescent="0.25">
      <c r="B99" s="116" t="s">
        <v>131</v>
      </c>
      <c r="C99" s="117"/>
      <c r="D99" s="130"/>
      <c r="E99" s="130"/>
      <c r="F99" s="130"/>
      <c r="G99" s="147"/>
      <c r="H99" s="147"/>
      <c r="I99" s="147"/>
      <c r="J99" s="147"/>
      <c r="K99" s="147"/>
      <c r="L99" s="93">
        <v>3832</v>
      </c>
      <c r="M99" s="93">
        <v>1958</v>
      </c>
      <c r="N99" s="93">
        <v>1234</v>
      </c>
      <c r="O99" s="93">
        <v>82</v>
      </c>
      <c r="P99" s="93">
        <v>9</v>
      </c>
      <c r="Q99" s="93">
        <v>0</v>
      </c>
      <c r="R99" s="93">
        <v>0</v>
      </c>
      <c r="S99" s="93">
        <v>0</v>
      </c>
      <c r="T99" s="94">
        <v>0</v>
      </c>
      <c r="U99" s="94">
        <v>0</v>
      </c>
      <c r="V99" s="94">
        <v>0</v>
      </c>
      <c r="W99" s="94">
        <v>0</v>
      </c>
      <c r="X99" s="94">
        <v>0</v>
      </c>
      <c r="Y99" s="94">
        <v>0</v>
      </c>
      <c r="Z99" s="94">
        <v>0</v>
      </c>
      <c r="AA99" s="94">
        <v>0</v>
      </c>
      <c r="AB99" s="94">
        <v>0</v>
      </c>
      <c r="AC99" s="94">
        <v>0</v>
      </c>
      <c r="AD99" s="94">
        <v>0</v>
      </c>
      <c r="AE99" s="94">
        <v>0</v>
      </c>
      <c r="AF99" s="94">
        <v>58851</v>
      </c>
      <c r="AG99" s="94">
        <v>58851</v>
      </c>
      <c r="AH99" s="94">
        <v>98780.994410000014</v>
      </c>
    </row>
    <row r="100" spans="2:34" x14ac:dyDescent="0.25">
      <c r="B100" s="116" t="s">
        <v>132</v>
      </c>
      <c r="C100" s="117"/>
      <c r="D100" s="130"/>
      <c r="E100" s="130"/>
      <c r="F100" s="130"/>
      <c r="G100" s="147"/>
      <c r="H100" s="147"/>
      <c r="I100" s="147"/>
      <c r="J100" s="147"/>
      <c r="K100" s="147"/>
      <c r="L100" s="93">
        <v>1858</v>
      </c>
      <c r="M100" s="93">
        <v>800</v>
      </c>
      <c r="N100" s="93">
        <v>2106</v>
      </c>
      <c r="O100" s="93">
        <v>2344</v>
      </c>
      <c r="P100" s="93">
        <v>1157</v>
      </c>
      <c r="Q100" s="93">
        <v>2504</v>
      </c>
      <c r="R100" s="93">
        <v>2315</v>
      </c>
      <c r="S100" s="93">
        <v>2262</v>
      </c>
      <c r="T100" s="94">
        <v>6004</v>
      </c>
      <c r="U100" s="94">
        <v>2113</v>
      </c>
      <c r="V100" s="94">
        <v>1653.0282500000001</v>
      </c>
      <c r="W100" s="94">
        <v>1724</v>
      </c>
      <c r="X100" s="94">
        <v>2123</v>
      </c>
      <c r="Y100" s="94">
        <v>2304</v>
      </c>
      <c r="Z100" s="94">
        <v>3150</v>
      </c>
      <c r="AA100" s="94">
        <v>2744</v>
      </c>
      <c r="AB100" s="94">
        <v>2843</v>
      </c>
      <c r="AC100" s="94">
        <v>2259.8057000000003</v>
      </c>
      <c r="AD100" s="94">
        <v>2865.6769199999999</v>
      </c>
      <c r="AE100" s="94">
        <v>3805</v>
      </c>
      <c r="AF100" s="94">
        <v>13270</v>
      </c>
      <c r="AG100" s="94">
        <v>13270</v>
      </c>
      <c r="AH100" s="94">
        <v>0</v>
      </c>
    </row>
    <row r="101" spans="2:34" x14ac:dyDescent="0.25">
      <c r="B101" s="120" t="s">
        <v>133</v>
      </c>
      <c r="C101" s="117"/>
      <c r="D101" s="131"/>
      <c r="E101" s="131"/>
      <c r="F101" s="131"/>
      <c r="G101" s="148"/>
      <c r="H101" s="148"/>
      <c r="I101" s="148"/>
      <c r="J101" s="148"/>
      <c r="K101" s="148"/>
      <c r="L101" s="96">
        <v>233672</v>
      </c>
      <c r="M101" s="96">
        <v>367699</v>
      </c>
      <c r="N101" s="96">
        <v>382325</v>
      </c>
      <c r="O101" s="96">
        <v>390536</v>
      </c>
      <c r="P101" s="96">
        <v>445243</v>
      </c>
      <c r="Q101" s="96">
        <v>464791</v>
      </c>
      <c r="R101" s="96">
        <v>494945</v>
      </c>
      <c r="S101" s="96">
        <v>506009</v>
      </c>
      <c r="T101" s="126">
        <v>495365</v>
      </c>
      <c r="U101" s="126">
        <v>520866</v>
      </c>
      <c r="V101" s="126">
        <v>537762.06758000003</v>
      </c>
      <c r="W101" s="126">
        <v>519891</v>
      </c>
      <c r="X101" s="126">
        <v>546414</v>
      </c>
      <c r="Y101" s="126">
        <f>SUM(Y102:Y108)</f>
        <v>662040</v>
      </c>
      <c r="Z101" s="126">
        <v>668996</v>
      </c>
      <c r="AA101" s="126">
        <f>SUM(AA102:AA108)</f>
        <v>616730</v>
      </c>
      <c r="AB101" s="126">
        <v>623644</v>
      </c>
      <c r="AC101" s="126">
        <v>557316.79541999998</v>
      </c>
      <c r="AD101" s="126">
        <f>SUM(AD102:AD108)</f>
        <v>794589.76390999998</v>
      </c>
      <c r="AE101" s="126">
        <f>SUM(AE102:AE108)</f>
        <v>769642</v>
      </c>
      <c r="AF101" s="126">
        <f>SUM(AF102:AF108)</f>
        <v>816536</v>
      </c>
      <c r="AG101" s="126">
        <v>816536</v>
      </c>
      <c r="AH101" s="126">
        <v>781826.24127000012</v>
      </c>
    </row>
    <row r="102" spans="2:34" x14ac:dyDescent="0.25">
      <c r="B102" s="116" t="s">
        <v>126</v>
      </c>
      <c r="C102" s="117"/>
      <c r="D102" s="130"/>
      <c r="E102" s="130"/>
      <c r="F102" s="130"/>
      <c r="G102" s="147"/>
      <c r="H102" s="147"/>
      <c r="I102" s="147"/>
      <c r="J102" s="147"/>
      <c r="K102" s="147"/>
      <c r="L102" s="93">
        <v>60991</v>
      </c>
      <c r="M102" s="93">
        <v>189696</v>
      </c>
      <c r="N102" s="93">
        <v>185000</v>
      </c>
      <c r="O102" s="93">
        <v>382823</v>
      </c>
      <c r="P102" s="93">
        <v>188795</v>
      </c>
      <c r="Q102" s="93">
        <v>162011</v>
      </c>
      <c r="R102" s="93">
        <v>158571</v>
      </c>
      <c r="S102" s="93">
        <v>132143</v>
      </c>
      <c r="T102" s="94">
        <v>132143</v>
      </c>
      <c r="U102" s="94">
        <v>105714</v>
      </c>
      <c r="V102" s="94">
        <v>105714.28571</v>
      </c>
      <c r="W102" s="94">
        <v>79286</v>
      </c>
      <c r="X102" s="94">
        <v>79286</v>
      </c>
      <c r="Y102" s="94">
        <v>172857</v>
      </c>
      <c r="Z102" s="94">
        <v>172857</v>
      </c>
      <c r="AA102" s="94">
        <v>116429</v>
      </c>
      <c r="AB102" s="94">
        <v>116429</v>
      </c>
      <c r="AC102" s="94">
        <v>60000</v>
      </c>
      <c r="AD102" s="94">
        <v>310000</v>
      </c>
      <c r="AE102" s="94">
        <v>280000</v>
      </c>
      <c r="AF102" s="94">
        <v>280000</v>
      </c>
      <c r="AG102" s="94">
        <v>280000</v>
      </c>
      <c r="AH102" s="94">
        <v>250000</v>
      </c>
    </row>
    <row r="103" spans="2:34" x14ac:dyDescent="0.25">
      <c r="B103" s="116" t="s">
        <v>134</v>
      </c>
      <c r="C103" s="117"/>
      <c r="D103" s="130"/>
      <c r="E103" s="130"/>
      <c r="F103" s="130"/>
      <c r="G103" s="147"/>
      <c r="H103" s="147"/>
      <c r="I103" s="147"/>
      <c r="J103" s="147"/>
      <c r="K103" s="147"/>
      <c r="L103" s="93">
        <v>167058</v>
      </c>
      <c r="M103" s="93">
        <v>170949</v>
      </c>
      <c r="N103" s="93">
        <v>190475</v>
      </c>
      <c r="O103" s="93">
        <v>0</v>
      </c>
      <c r="P103" s="93">
        <v>247953</v>
      </c>
      <c r="Q103" s="93">
        <v>291890</v>
      </c>
      <c r="R103" s="93">
        <v>323677</v>
      </c>
      <c r="S103" s="93">
        <v>359447</v>
      </c>
      <c r="T103" s="94">
        <v>342445</v>
      </c>
      <c r="U103" s="94">
        <v>390259</v>
      </c>
      <c r="V103" s="94">
        <v>402347.44358999998</v>
      </c>
      <c r="W103" s="94">
        <v>422504</v>
      </c>
      <c r="X103" s="94">
        <v>443597</v>
      </c>
      <c r="Y103" s="94">
        <v>464889</v>
      </c>
      <c r="Z103" s="94">
        <v>479839</v>
      </c>
      <c r="AA103" s="94">
        <v>484623</v>
      </c>
      <c r="AB103" s="94">
        <v>492718</v>
      </c>
      <c r="AC103" s="94">
        <v>486910.91772000003</v>
      </c>
      <c r="AD103" s="94">
        <v>474795.59139999998</v>
      </c>
      <c r="AE103" s="94">
        <v>475791</v>
      </c>
      <c r="AF103" s="94">
        <v>519748</v>
      </c>
      <c r="AG103" s="94">
        <v>519748</v>
      </c>
      <c r="AH103" s="94">
        <v>516587.34147000004</v>
      </c>
    </row>
    <row r="104" spans="2:34" x14ac:dyDescent="0.25">
      <c r="B104" s="116" t="s">
        <v>135</v>
      </c>
      <c r="C104" s="117"/>
      <c r="D104" s="130"/>
      <c r="E104" s="130"/>
      <c r="F104" s="130"/>
      <c r="G104" s="147"/>
      <c r="H104" s="147"/>
      <c r="I104" s="147"/>
      <c r="J104" s="147"/>
      <c r="K104" s="147"/>
      <c r="L104" s="93">
        <v>0</v>
      </c>
      <c r="M104" s="93">
        <v>0</v>
      </c>
      <c r="N104" s="93">
        <v>0</v>
      </c>
      <c r="O104" s="93">
        <v>0</v>
      </c>
      <c r="P104" s="93">
        <v>0</v>
      </c>
      <c r="Q104" s="93">
        <v>0</v>
      </c>
      <c r="R104" s="93">
        <v>0</v>
      </c>
      <c r="S104" s="93">
        <v>0</v>
      </c>
      <c r="T104" s="94">
        <v>0</v>
      </c>
      <c r="U104" s="94">
        <v>1356</v>
      </c>
      <c r="V104" s="94">
        <v>7708.6208099999994</v>
      </c>
      <c r="W104" s="94">
        <v>0</v>
      </c>
      <c r="X104" s="94">
        <v>0</v>
      </c>
      <c r="Y104" s="94">
        <v>0</v>
      </c>
      <c r="Z104" s="94">
        <v>0</v>
      </c>
      <c r="AA104" s="94">
        <v>0</v>
      </c>
      <c r="AB104" s="94">
        <v>0</v>
      </c>
      <c r="AC104" s="94">
        <v>0</v>
      </c>
      <c r="AD104" s="94">
        <v>0</v>
      </c>
      <c r="AE104" s="94">
        <v>0</v>
      </c>
      <c r="AF104" s="94">
        <v>0</v>
      </c>
      <c r="AG104" s="94">
        <v>0</v>
      </c>
      <c r="AH104" s="94">
        <v>0</v>
      </c>
    </row>
    <row r="105" spans="2:34" x14ac:dyDescent="0.25">
      <c r="B105" s="116" t="s">
        <v>147</v>
      </c>
      <c r="C105" s="117"/>
      <c r="D105" s="130"/>
      <c r="E105" s="130"/>
      <c r="F105" s="130"/>
      <c r="G105" s="147"/>
      <c r="H105" s="147"/>
      <c r="I105" s="147"/>
      <c r="J105" s="147"/>
      <c r="K105" s="147"/>
      <c r="L105" s="93">
        <v>0</v>
      </c>
      <c r="M105" s="93">
        <v>0</v>
      </c>
      <c r="N105" s="93">
        <v>0</v>
      </c>
      <c r="O105" s="93">
        <v>0</v>
      </c>
      <c r="P105" s="93">
        <v>0</v>
      </c>
      <c r="Q105" s="93">
        <v>0</v>
      </c>
      <c r="R105" s="93">
        <v>0</v>
      </c>
      <c r="S105" s="93">
        <v>0</v>
      </c>
      <c r="T105" s="94">
        <v>0</v>
      </c>
      <c r="U105" s="94">
        <v>0</v>
      </c>
      <c r="V105" s="94">
        <v>0</v>
      </c>
      <c r="W105" s="94">
        <v>0</v>
      </c>
      <c r="X105" s="94">
        <v>6579</v>
      </c>
      <c r="Y105" s="94">
        <v>6793</v>
      </c>
      <c r="Z105" s="94">
        <v>6793</v>
      </c>
      <c r="AA105" s="94">
        <v>6665</v>
      </c>
      <c r="AB105" s="94">
        <v>6820</v>
      </c>
      <c r="AC105" s="94">
        <v>6943.8098200000004</v>
      </c>
      <c r="AD105" s="94">
        <v>7086.8712699999996</v>
      </c>
      <c r="AE105" s="94">
        <v>7220</v>
      </c>
      <c r="AF105" s="94">
        <v>7343</v>
      </c>
      <c r="AG105" s="94">
        <v>7343</v>
      </c>
      <c r="AH105" s="94">
        <v>7459.3920499999995</v>
      </c>
    </row>
    <row r="106" spans="2:34" x14ac:dyDescent="0.25">
      <c r="B106" s="116" t="s">
        <v>136</v>
      </c>
      <c r="C106" s="117"/>
      <c r="D106" s="130"/>
      <c r="E106" s="130"/>
      <c r="F106" s="130"/>
      <c r="G106" s="147"/>
      <c r="H106" s="147"/>
      <c r="I106" s="147"/>
      <c r="J106" s="147"/>
      <c r="K106" s="147"/>
      <c r="L106" s="93">
        <v>5569</v>
      </c>
      <c r="M106" s="93">
        <v>7000</v>
      </c>
      <c r="N106" s="93">
        <v>6850</v>
      </c>
      <c r="O106" s="93">
        <v>7713</v>
      </c>
      <c r="P106" s="93">
        <v>8495</v>
      </c>
      <c r="Q106" s="93">
        <v>10890</v>
      </c>
      <c r="R106" s="93">
        <v>12697</v>
      </c>
      <c r="S106" s="93">
        <v>14419</v>
      </c>
      <c r="T106" s="94">
        <v>20777</v>
      </c>
      <c r="U106" s="94">
        <v>23537</v>
      </c>
      <c r="V106" s="94">
        <v>21991.71747</v>
      </c>
      <c r="W106" s="94">
        <v>18101</v>
      </c>
      <c r="X106" s="94">
        <v>16952</v>
      </c>
      <c r="Y106" s="94">
        <v>17501</v>
      </c>
      <c r="Z106" s="94">
        <v>9507</v>
      </c>
      <c r="AA106" s="94">
        <v>9013</v>
      </c>
      <c r="AB106" s="94">
        <v>7676</v>
      </c>
      <c r="AC106" s="94">
        <v>3462.0678800000001</v>
      </c>
      <c r="AD106" s="94">
        <v>2707.3012399999998</v>
      </c>
      <c r="AE106" s="94">
        <v>6631</v>
      </c>
      <c r="AF106" s="94">
        <v>9445</v>
      </c>
      <c r="AG106" s="94">
        <v>9445</v>
      </c>
      <c r="AH106" s="94">
        <v>7779.5077499999998</v>
      </c>
    </row>
    <row r="107" spans="2:34" x14ac:dyDescent="0.25">
      <c r="B107" s="116" t="s">
        <v>137</v>
      </c>
      <c r="C107" s="117"/>
      <c r="D107" s="118">
        <v>2126</v>
      </c>
      <c r="E107" s="118">
        <v>1826</v>
      </c>
      <c r="F107" s="118">
        <v>1526</v>
      </c>
      <c r="G107" s="118">
        <v>1226</v>
      </c>
      <c r="H107" s="93">
        <v>926</v>
      </c>
      <c r="I107" s="93">
        <v>626</v>
      </c>
      <c r="J107" s="93">
        <v>326</v>
      </c>
      <c r="K107" s="93">
        <v>0</v>
      </c>
      <c r="L107" s="93">
        <v>0</v>
      </c>
      <c r="M107" s="93">
        <v>0</v>
      </c>
      <c r="N107" s="93">
        <v>0</v>
      </c>
      <c r="O107" s="93">
        <v>0</v>
      </c>
      <c r="P107" s="93">
        <v>0</v>
      </c>
      <c r="Q107" s="93">
        <v>0</v>
      </c>
      <c r="R107" s="93">
        <v>0</v>
      </c>
      <c r="S107" s="93">
        <v>0</v>
      </c>
      <c r="T107" s="94">
        <v>0</v>
      </c>
      <c r="U107" s="94">
        <v>0</v>
      </c>
      <c r="V107" s="94">
        <v>0</v>
      </c>
      <c r="W107" s="94">
        <v>0</v>
      </c>
      <c r="X107" s="94">
        <v>0</v>
      </c>
      <c r="Y107" s="94">
        <v>0</v>
      </c>
      <c r="Z107" s="94">
        <v>0</v>
      </c>
      <c r="AA107" s="94">
        <v>0</v>
      </c>
      <c r="AB107" s="94">
        <v>0</v>
      </c>
      <c r="AC107" s="94">
        <v>0</v>
      </c>
      <c r="AD107" s="94">
        <v>0</v>
      </c>
      <c r="AE107" s="94">
        <v>0</v>
      </c>
      <c r="AF107" s="94">
        <v>0</v>
      </c>
      <c r="AG107" s="94">
        <v>0</v>
      </c>
      <c r="AH107" s="94">
        <v>0</v>
      </c>
    </row>
    <row r="108" spans="2:34" x14ac:dyDescent="0.25">
      <c r="B108" s="116" t="s">
        <v>138</v>
      </c>
      <c r="C108" s="117"/>
      <c r="D108" s="130"/>
      <c r="E108" s="130"/>
      <c r="F108" s="130"/>
      <c r="G108" s="147"/>
      <c r="H108" s="147"/>
      <c r="I108" s="147"/>
      <c r="J108" s="147"/>
      <c r="K108" s="147"/>
      <c r="L108" s="93">
        <v>54</v>
      </c>
      <c r="M108" s="93">
        <v>54</v>
      </c>
      <c r="N108" s="93">
        <v>0</v>
      </c>
      <c r="O108" s="93">
        <v>0</v>
      </c>
      <c r="P108" s="93">
        <v>0</v>
      </c>
      <c r="Q108" s="93">
        <v>0</v>
      </c>
      <c r="R108" s="93">
        <v>0</v>
      </c>
      <c r="S108" s="93">
        <v>0</v>
      </c>
      <c r="T108" s="94">
        <v>0</v>
      </c>
      <c r="U108" s="94">
        <v>0</v>
      </c>
      <c r="V108" s="94">
        <v>0</v>
      </c>
      <c r="W108" s="94">
        <v>0</v>
      </c>
      <c r="X108" s="94">
        <v>0</v>
      </c>
      <c r="Y108" s="94">
        <v>0</v>
      </c>
      <c r="Z108" s="94">
        <v>0</v>
      </c>
      <c r="AA108" s="94">
        <v>0</v>
      </c>
      <c r="AB108" s="119">
        <v>0</v>
      </c>
      <c r="AC108" s="119">
        <v>0</v>
      </c>
      <c r="AD108" s="119">
        <v>0</v>
      </c>
      <c r="AE108" s="119">
        <v>0</v>
      </c>
      <c r="AF108" s="119">
        <v>0</v>
      </c>
      <c r="AG108" s="119">
        <v>0</v>
      </c>
      <c r="AH108" s="119">
        <v>0</v>
      </c>
    </row>
    <row r="109" spans="2:34" x14ac:dyDescent="0.25">
      <c r="B109" s="120" t="s">
        <v>139</v>
      </c>
      <c r="C109" s="117"/>
      <c r="D109" s="131"/>
      <c r="E109" s="131"/>
      <c r="F109" s="131"/>
      <c r="G109" s="148"/>
      <c r="H109" s="148"/>
      <c r="I109" s="148"/>
      <c r="J109" s="148"/>
      <c r="K109" s="148"/>
      <c r="L109" s="96">
        <v>477291</v>
      </c>
      <c r="M109" s="96">
        <v>481821</v>
      </c>
      <c r="N109" s="96">
        <v>498578</v>
      </c>
      <c r="O109" s="96">
        <v>524176</v>
      </c>
      <c r="P109" s="96">
        <v>534292</v>
      </c>
      <c r="Q109" s="96">
        <v>529635</v>
      </c>
      <c r="R109" s="96">
        <v>1003628</v>
      </c>
      <c r="S109" s="96">
        <v>1010640</v>
      </c>
      <c r="T109" s="126">
        <v>1016164</v>
      </c>
      <c r="U109" s="126">
        <v>1024745</v>
      </c>
      <c r="V109" s="126">
        <v>1029346.68739</v>
      </c>
      <c r="W109" s="126">
        <v>1032805.19536</v>
      </c>
      <c r="X109" s="126">
        <v>1066968.8838900002</v>
      </c>
      <c r="Y109" s="126">
        <f>SUM(Y110:Y115)</f>
        <v>1079577.8838900002</v>
      </c>
      <c r="Z109" s="126">
        <v>1090997.8838900002</v>
      </c>
      <c r="AA109" s="126">
        <f>SUM(AA110:AA115)</f>
        <v>1108162</v>
      </c>
      <c r="AB109" s="122">
        <v>1126826</v>
      </c>
      <c r="AC109" s="122">
        <v>1125846.0969300002</v>
      </c>
      <c r="AD109" s="122">
        <f>SUM(AD110:AD115)</f>
        <v>1139058.6562600001</v>
      </c>
      <c r="AE109" s="122">
        <f>SUM(AE110:AE115)</f>
        <v>1173415.6562600001</v>
      </c>
      <c r="AF109" s="122">
        <f>SUM(AF110:AF115)</f>
        <v>1196823.6562600001</v>
      </c>
      <c r="AG109" s="122">
        <v>1196823.6562600001</v>
      </c>
      <c r="AH109" s="122">
        <v>1171579.7345700001</v>
      </c>
    </row>
    <row r="110" spans="2:34" x14ac:dyDescent="0.25">
      <c r="B110" s="116" t="s">
        <v>140</v>
      </c>
      <c r="C110" s="117"/>
      <c r="D110" s="130"/>
      <c r="E110" s="130"/>
      <c r="F110" s="130"/>
      <c r="G110" s="147"/>
      <c r="H110" s="147"/>
      <c r="I110" s="147"/>
      <c r="J110" s="147"/>
      <c r="K110" s="147"/>
      <c r="L110" s="93">
        <v>385000</v>
      </c>
      <c r="M110" s="93">
        <v>410000</v>
      </c>
      <c r="N110" s="93">
        <v>410000</v>
      </c>
      <c r="O110" s="93">
        <v>410000</v>
      </c>
      <c r="P110" s="93">
        <v>410000</v>
      </c>
      <c r="Q110" s="93">
        <v>410000</v>
      </c>
      <c r="R110" s="93">
        <v>912000</v>
      </c>
      <c r="S110" s="93">
        <v>912000</v>
      </c>
      <c r="T110" s="94">
        <v>912000</v>
      </c>
      <c r="U110" s="94">
        <v>918000</v>
      </c>
      <c r="V110" s="94">
        <v>918000</v>
      </c>
      <c r="W110" s="94">
        <v>918000</v>
      </c>
      <c r="X110" s="94">
        <v>918000</v>
      </c>
      <c r="Y110" s="94">
        <v>943000</v>
      </c>
      <c r="Z110" s="94">
        <v>943000</v>
      </c>
      <c r="AA110" s="94">
        <v>943000</v>
      </c>
      <c r="AB110" s="119">
        <v>943000</v>
      </c>
      <c r="AC110" s="119">
        <v>970115.77237000002</v>
      </c>
      <c r="AD110" s="119">
        <v>970115.77237000002</v>
      </c>
      <c r="AE110" s="119">
        <v>970115.77237000002</v>
      </c>
      <c r="AF110" s="119">
        <v>970115.77237000002</v>
      </c>
      <c r="AG110" s="119">
        <v>970115.77237000002</v>
      </c>
      <c r="AH110" s="119">
        <v>970115.77237000002</v>
      </c>
    </row>
    <row r="111" spans="2:34" x14ac:dyDescent="0.25">
      <c r="B111" s="116" t="s">
        <v>141</v>
      </c>
      <c r="C111" s="117"/>
      <c r="D111" s="130"/>
      <c r="E111" s="130"/>
      <c r="F111" s="130"/>
      <c r="G111" s="147"/>
      <c r="H111" s="147"/>
      <c r="I111" s="147"/>
      <c r="J111" s="147"/>
      <c r="K111" s="147"/>
      <c r="L111" s="93">
        <v>0</v>
      </c>
      <c r="M111" s="93"/>
      <c r="N111" s="93">
        <v>0</v>
      </c>
      <c r="O111" s="93">
        <v>0</v>
      </c>
      <c r="P111" s="93">
        <v>0</v>
      </c>
      <c r="Q111" s="93">
        <v>0</v>
      </c>
      <c r="R111" s="93">
        <v>0</v>
      </c>
      <c r="S111" s="93">
        <v>0</v>
      </c>
      <c r="T111" s="94">
        <v>0</v>
      </c>
      <c r="U111" s="94">
        <v>-43012</v>
      </c>
      <c r="V111" s="94">
        <v>-48118.11357000006</v>
      </c>
      <c r="W111" s="94">
        <v>-14448.116109999999</v>
      </c>
      <c r="X111" s="94">
        <v>-14448.116109999999</v>
      </c>
      <c r="Y111" s="94">
        <v>-14448.116109999999</v>
      </c>
      <c r="Z111" s="94">
        <v>-14448.116109999999</v>
      </c>
      <c r="AA111" s="94">
        <v>-14448</v>
      </c>
      <c r="AB111" s="119">
        <v>-14448</v>
      </c>
      <c r="AC111" s="119">
        <v>-14448.116109999999</v>
      </c>
      <c r="AD111" s="119">
        <v>-14448.116109999999</v>
      </c>
      <c r="AE111" s="119">
        <v>-14448.116109999999</v>
      </c>
      <c r="AF111" s="119">
        <v>-14448.116109999999</v>
      </c>
      <c r="AG111" s="119">
        <v>-14448.116109999999</v>
      </c>
      <c r="AH111" s="119">
        <v>-14448.116109999999</v>
      </c>
    </row>
    <row r="112" spans="2:34" x14ac:dyDescent="0.25">
      <c r="B112" s="116" t="s">
        <v>142</v>
      </c>
      <c r="C112" s="117"/>
      <c r="D112" s="130"/>
      <c r="E112" s="130"/>
      <c r="F112" s="130"/>
      <c r="G112" s="147"/>
      <c r="H112" s="147"/>
      <c r="I112" s="147"/>
      <c r="J112" s="147"/>
      <c r="K112" s="147"/>
      <c r="L112" s="93">
        <v>0</v>
      </c>
      <c r="M112" s="93">
        <v>0</v>
      </c>
      <c r="N112" s="93">
        <v>0</v>
      </c>
      <c r="O112" s="93">
        <v>0</v>
      </c>
      <c r="P112" s="93">
        <v>0</v>
      </c>
      <c r="Q112" s="93">
        <v>0</v>
      </c>
      <c r="R112" s="93">
        <v>-14161</v>
      </c>
      <c r="S112" s="93">
        <v>-14448</v>
      </c>
      <c r="T112" s="94">
        <v>-14448</v>
      </c>
      <c r="U112" s="94">
        <v>0</v>
      </c>
      <c r="V112" s="94">
        <v>0</v>
      </c>
      <c r="W112" s="94">
        <v>0</v>
      </c>
      <c r="X112" s="94">
        <v>0</v>
      </c>
      <c r="Y112" s="94">
        <v>0</v>
      </c>
      <c r="Z112" s="94">
        <v>0</v>
      </c>
      <c r="AA112" s="94">
        <v>0</v>
      </c>
      <c r="AB112" s="119">
        <v>0</v>
      </c>
      <c r="AC112" s="119">
        <v>0</v>
      </c>
      <c r="AD112" s="119">
        <v>0</v>
      </c>
      <c r="AE112" s="119">
        <v>0</v>
      </c>
      <c r="AF112" s="119">
        <v>0</v>
      </c>
      <c r="AG112" s="119">
        <v>0</v>
      </c>
      <c r="AH112" s="119">
        <v>0</v>
      </c>
    </row>
    <row r="113" spans="2:34" x14ac:dyDescent="0.25">
      <c r="B113" s="116" t="s">
        <v>143</v>
      </c>
      <c r="C113" s="117"/>
      <c r="D113" s="130"/>
      <c r="E113" s="130"/>
      <c r="F113" s="130"/>
      <c r="G113" s="147"/>
      <c r="H113" s="147"/>
      <c r="I113" s="147"/>
      <c r="J113" s="147"/>
      <c r="K113" s="147"/>
      <c r="L113" s="93">
        <v>0</v>
      </c>
      <c r="M113" s="93">
        <v>0</v>
      </c>
      <c r="N113" s="93">
        <v>0</v>
      </c>
      <c r="O113" s="93">
        <v>0</v>
      </c>
      <c r="P113" s="93">
        <v>0</v>
      </c>
      <c r="Q113" s="93">
        <v>0</v>
      </c>
      <c r="R113" s="93">
        <v>-7395</v>
      </c>
      <c r="S113" s="93">
        <v>0</v>
      </c>
      <c r="T113" s="94">
        <v>-29045</v>
      </c>
      <c r="U113" s="94">
        <v>0</v>
      </c>
      <c r="V113" s="94">
        <v>0</v>
      </c>
      <c r="W113" s="94">
        <v>0</v>
      </c>
      <c r="X113" s="94">
        <v>-33242.683510000003</v>
      </c>
      <c r="Y113" s="94">
        <v>-30606</v>
      </c>
      <c r="Z113" s="94">
        <v>-29429</v>
      </c>
      <c r="AA113" s="94">
        <v>-29368</v>
      </c>
      <c r="AB113" s="119">
        <v>-28920</v>
      </c>
      <c r="AC113" s="119">
        <v>-25958.685009999997</v>
      </c>
      <c r="AD113" s="119">
        <v>-24492</v>
      </c>
      <c r="AE113" s="119">
        <v>-23157</v>
      </c>
      <c r="AF113" s="119">
        <v>-21698</v>
      </c>
      <c r="AG113" s="119">
        <v>-21698</v>
      </c>
      <c r="AH113" s="119">
        <v>-19805.91892</v>
      </c>
    </row>
    <row r="114" spans="2:34" x14ac:dyDescent="0.25">
      <c r="B114" s="116" t="s">
        <v>148</v>
      </c>
      <c r="C114" s="117"/>
      <c r="D114" s="130"/>
      <c r="E114" s="130"/>
      <c r="F114" s="130"/>
      <c r="G114" s="147"/>
      <c r="H114" s="147"/>
      <c r="I114" s="147"/>
      <c r="J114" s="147"/>
      <c r="K114" s="147"/>
      <c r="L114" s="93">
        <v>92291</v>
      </c>
      <c r="M114" s="93">
        <v>71821</v>
      </c>
      <c r="N114" s="93">
        <v>88578</v>
      </c>
      <c r="O114" s="93">
        <v>114176</v>
      </c>
      <c r="P114" s="93">
        <v>124292</v>
      </c>
      <c r="Q114" s="93">
        <v>119635</v>
      </c>
      <c r="R114" s="93">
        <v>113184</v>
      </c>
      <c r="S114" s="93">
        <v>56937</v>
      </c>
      <c r="T114" s="94">
        <v>127376</v>
      </c>
      <c r="U114" s="94">
        <v>109181</v>
      </c>
      <c r="V114" s="94">
        <v>109181</v>
      </c>
      <c r="W114" s="94">
        <v>75771.311470000001</v>
      </c>
      <c r="X114" s="94">
        <v>176051.68351</v>
      </c>
      <c r="Y114" s="94">
        <v>137662</v>
      </c>
      <c r="Z114" s="94">
        <v>137662</v>
      </c>
      <c r="AA114" s="94">
        <v>208978</v>
      </c>
      <c r="AB114" s="119">
        <v>208978</v>
      </c>
      <c r="AC114" s="119">
        <v>163891.59136000002</v>
      </c>
      <c r="AD114" s="119">
        <v>163892</v>
      </c>
      <c r="AE114" s="119">
        <v>240905</v>
      </c>
      <c r="AF114" s="119">
        <v>240905</v>
      </c>
      <c r="AG114" s="119">
        <v>240905</v>
      </c>
      <c r="AH114" s="119">
        <v>219336.74148</v>
      </c>
    </row>
    <row r="115" spans="2:34" x14ac:dyDescent="0.25">
      <c r="B115" s="116" t="s">
        <v>149</v>
      </c>
      <c r="C115" s="117"/>
      <c r="D115" s="130"/>
      <c r="E115" s="130"/>
      <c r="F115" s="130"/>
      <c r="G115" s="147"/>
      <c r="H115" s="147"/>
      <c r="I115" s="147"/>
      <c r="J115" s="147"/>
      <c r="K115" s="147"/>
      <c r="L115" s="93">
        <v>0</v>
      </c>
      <c r="M115" s="93">
        <v>0</v>
      </c>
      <c r="N115" s="93"/>
      <c r="O115" s="93">
        <v>0</v>
      </c>
      <c r="P115" s="93">
        <v>0</v>
      </c>
      <c r="Q115" s="93">
        <v>0</v>
      </c>
      <c r="R115" s="93"/>
      <c r="S115" s="93">
        <v>56151</v>
      </c>
      <c r="T115" s="94">
        <v>20281</v>
      </c>
      <c r="U115" s="94">
        <v>40576</v>
      </c>
      <c r="V115" s="94">
        <v>50283.800959999993</v>
      </c>
      <c r="W115" s="94">
        <v>53482</v>
      </c>
      <c r="X115" s="94">
        <v>20608</v>
      </c>
      <c r="Y115" s="94">
        <v>43970</v>
      </c>
      <c r="Z115" s="94">
        <v>54213</v>
      </c>
      <c r="AA115" s="94">
        <v>0</v>
      </c>
      <c r="AB115" s="119">
        <v>18217</v>
      </c>
      <c r="AC115" s="119">
        <v>32245.534319999992</v>
      </c>
      <c r="AD115" s="119">
        <v>43991</v>
      </c>
      <c r="AE115" s="119">
        <v>0</v>
      </c>
      <c r="AF115" s="119">
        <v>21949</v>
      </c>
      <c r="AG115" s="119">
        <v>21949</v>
      </c>
      <c r="AH115" s="119">
        <v>16381.25575</v>
      </c>
    </row>
    <row r="116" spans="2:34" x14ac:dyDescent="0.25">
      <c r="B116" s="120" t="s">
        <v>144</v>
      </c>
      <c r="C116" s="117"/>
      <c r="D116" s="131"/>
      <c r="E116" s="131"/>
      <c r="F116" s="131"/>
      <c r="G116" s="148"/>
      <c r="H116" s="148"/>
      <c r="I116" s="148"/>
      <c r="J116" s="148"/>
      <c r="K116" s="148"/>
      <c r="L116" s="96">
        <v>1206297</v>
      </c>
      <c r="M116" s="96">
        <v>1285724</v>
      </c>
      <c r="N116" s="96">
        <v>1352517</v>
      </c>
      <c r="O116" s="96">
        <v>1410207</v>
      </c>
      <c r="P116" s="96">
        <v>1588261</v>
      </c>
      <c r="Q116" s="96">
        <v>1537852</v>
      </c>
      <c r="R116" s="96">
        <v>2176369</v>
      </c>
      <c r="S116" s="96">
        <v>2194373</v>
      </c>
      <c r="T116" s="126">
        <v>2253459</v>
      </c>
      <c r="U116" s="126">
        <v>2141926</v>
      </c>
      <c r="V116" s="126">
        <v>2253832.3988800002</v>
      </c>
      <c r="W116" s="126">
        <v>2381060.1953600002</v>
      </c>
      <c r="X116" s="126">
        <v>2482437.8838900002</v>
      </c>
      <c r="Y116" s="126">
        <f>Y90+Y101+Y109</f>
        <v>2504633.8838900002</v>
      </c>
      <c r="Z116" s="126">
        <v>2569514.8838900002</v>
      </c>
      <c r="AA116" s="126">
        <f>SUM(AA109,AA101,AA90)</f>
        <v>2733126</v>
      </c>
      <c r="AB116" s="122">
        <v>2816568</v>
      </c>
      <c r="AC116" s="122">
        <v>2783734.75966</v>
      </c>
      <c r="AD116" s="122">
        <f>AD90+AD101+AD109</f>
        <v>2945706.2878900003</v>
      </c>
      <c r="AE116" s="122">
        <f>AE90+AE101+AE109</f>
        <v>3077469.6562600001</v>
      </c>
      <c r="AF116" s="122">
        <f>AF90+AF101+AF109</f>
        <v>3204297.6562600001</v>
      </c>
      <c r="AG116" s="122">
        <v>3204297.6562600001</v>
      </c>
      <c r="AH116" s="122">
        <v>3146676.5689600003</v>
      </c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47" fitToWidth="2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DE9CA-1A2A-449C-B723-3EB63E49D60F}">
  <sheetPr>
    <tabColor theme="8" tint="0.79998168889431442"/>
    <pageSetUpPr fitToPage="1"/>
  </sheetPr>
  <dimension ref="B1:AB23"/>
  <sheetViews>
    <sheetView showGridLines="0" zoomScaleNormal="100" workbookViewId="0">
      <pane xSplit="2" ySplit="5" topLeftCell="K6" activePane="bottomRight" state="frozen"/>
      <selection pane="topRight" activeCell="C1" sqref="C1"/>
      <selection pane="bottomLeft" activeCell="A6" sqref="A6"/>
      <selection pane="bottomRight" activeCell="AB9" sqref="AB9:AB22"/>
    </sheetView>
  </sheetViews>
  <sheetFormatPr defaultRowHeight="15" outlineLevelCol="1" x14ac:dyDescent="0.25"/>
  <cols>
    <col min="1" max="1" width="4.28515625" customWidth="1"/>
    <col min="2" max="2" width="52.85546875" style="1" bestFit="1" customWidth="1"/>
    <col min="3" max="3" width="5.5703125" customWidth="1"/>
    <col min="4" max="4" width="13.28515625" bestFit="1" customWidth="1"/>
    <col min="5" max="6" width="13.28515625" customWidth="1"/>
    <col min="7" max="10" width="13.28515625" hidden="1" customWidth="1" outlineLevel="1"/>
    <col min="11" max="11" width="13.28515625" customWidth="1" collapsed="1"/>
    <col min="12" max="13" width="14.28515625" hidden="1" customWidth="1" outlineLevel="1"/>
    <col min="14" max="15" width="13.85546875" hidden="1" customWidth="1" outlineLevel="1"/>
    <col min="16" max="16" width="13.85546875" customWidth="1" collapsed="1"/>
    <col min="17" max="20" width="13.85546875" hidden="1" customWidth="1" outlineLevel="1"/>
    <col min="21" max="21" width="13.85546875" customWidth="1" collapsed="1"/>
    <col min="22" max="25" width="13.85546875" customWidth="1" outlineLevel="1"/>
    <col min="26" max="28" width="11.140625" customWidth="1"/>
  </cols>
  <sheetData>
    <row r="1" spans="2:28" x14ac:dyDescent="0.25">
      <c r="D1" s="163"/>
      <c r="E1" s="163"/>
    </row>
    <row r="2" spans="2:28" x14ac:dyDescent="0.25">
      <c r="B2" s="3"/>
      <c r="D2" s="163"/>
      <c r="E2" s="163"/>
    </row>
    <row r="3" spans="2:28" x14ac:dyDescent="0.25">
      <c r="B3"/>
      <c r="D3" s="163"/>
      <c r="E3" s="163"/>
    </row>
    <row r="4" spans="2:28" ht="32.25" customHeight="1" x14ac:dyDescent="0.25">
      <c r="B4" s="3"/>
    </row>
    <row r="5" spans="2:28" x14ac:dyDescent="0.25">
      <c r="D5" s="32">
        <v>2017</v>
      </c>
      <c r="E5" s="32">
        <v>2018</v>
      </c>
      <c r="F5" s="32">
        <v>2019</v>
      </c>
      <c r="G5" s="32" t="s">
        <v>181</v>
      </c>
      <c r="H5" s="32" t="s">
        <v>182</v>
      </c>
      <c r="I5" s="32" t="s">
        <v>183</v>
      </c>
      <c r="J5" s="32" t="s">
        <v>184</v>
      </c>
      <c r="K5" s="32">
        <v>2020</v>
      </c>
      <c r="L5" s="32" t="s">
        <v>185</v>
      </c>
      <c r="M5" s="32" t="s">
        <v>186</v>
      </c>
      <c r="N5" s="32" t="s">
        <v>187</v>
      </c>
      <c r="O5" s="32" t="s">
        <v>188</v>
      </c>
      <c r="P5" s="32">
        <v>2021</v>
      </c>
      <c r="Q5" s="32" t="s">
        <v>189</v>
      </c>
      <c r="R5" s="32" t="s">
        <v>190</v>
      </c>
      <c r="S5" s="32" t="s">
        <v>191</v>
      </c>
      <c r="T5" s="32" t="s">
        <v>192</v>
      </c>
      <c r="U5" s="32">
        <v>2022</v>
      </c>
      <c r="V5" s="32" t="s">
        <v>193</v>
      </c>
      <c r="W5" s="32" t="s">
        <v>194</v>
      </c>
      <c r="X5" s="32" t="s">
        <v>195</v>
      </c>
      <c r="Y5" s="32" t="s">
        <v>196</v>
      </c>
      <c r="Z5" s="32">
        <v>2023</v>
      </c>
      <c r="AA5" s="32" t="s">
        <v>168</v>
      </c>
      <c r="AB5" s="32" t="s">
        <v>200</v>
      </c>
    </row>
    <row r="7" spans="2:28" x14ac:dyDescent="0.25">
      <c r="B7" s="2"/>
      <c r="D7" s="20"/>
      <c r="E7" s="20"/>
      <c r="F7" s="20"/>
      <c r="G7" s="20"/>
      <c r="H7" s="20"/>
      <c r="I7" s="20"/>
      <c r="Q7" s="13">
        <f>SUM(Q13:Q15)</f>
        <v>-92857</v>
      </c>
      <c r="R7" s="13">
        <f t="shared" ref="R7:T7" si="0">SUM(R13:R15)</f>
        <v>-133453</v>
      </c>
      <c r="S7" s="13">
        <f t="shared" si="0"/>
        <v>38304</v>
      </c>
      <c r="T7" s="13">
        <f t="shared" si="0"/>
        <v>41661</v>
      </c>
    </row>
    <row r="8" spans="2:28" x14ac:dyDescent="0.25">
      <c r="B8" s="102" t="s">
        <v>150</v>
      </c>
      <c r="D8" s="24"/>
      <c r="E8" s="24"/>
      <c r="F8" s="24"/>
      <c r="G8" s="24"/>
      <c r="H8" s="24"/>
      <c r="I8" s="24"/>
    </row>
    <row r="9" spans="2:28" x14ac:dyDescent="0.25">
      <c r="B9" s="112" t="s">
        <v>151</v>
      </c>
      <c r="C9" s="149"/>
      <c r="D9" s="128">
        <v>59798</v>
      </c>
      <c r="E9" s="128">
        <v>74982</v>
      </c>
      <c r="F9" s="128">
        <v>82005</v>
      </c>
      <c r="G9" s="128">
        <v>16356</v>
      </c>
      <c r="H9" s="128">
        <v>5718</v>
      </c>
      <c r="I9" s="114">
        <v>17416</v>
      </c>
      <c r="J9" s="114">
        <v>24409</v>
      </c>
      <c r="K9" s="114">
        <f>SUM(G9:J9)</f>
        <v>63899</v>
      </c>
      <c r="L9" s="114">
        <v>21345</v>
      </c>
      <c r="M9" s="114">
        <v>22628</v>
      </c>
      <c r="N9" s="114">
        <v>18814</v>
      </c>
      <c r="O9" s="114">
        <v>25996</v>
      </c>
      <c r="P9" s="114">
        <f>SUM(L9:O9)</f>
        <v>88783</v>
      </c>
      <c r="Q9" s="114">
        <v>24409</v>
      </c>
      <c r="R9" s="114">
        <v>26821</v>
      </c>
      <c r="S9" s="114">
        <v>22661</v>
      </c>
      <c r="T9" s="114">
        <v>23859</v>
      </c>
      <c r="U9" s="114">
        <f>SUM(Q9:T9)</f>
        <v>97750</v>
      </c>
      <c r="V9" s="114">
        <v>20306.431454442733</v>
      </c>
      <c r="W9" s="114">
        <v>25158.617052354624</v>
      </c>
      <c r="X9" s="114">
        <v>26112</v>
      </c>
      <c r="Y9" s="114">
        <v>31121</v>
      </c>
      <c r="Z9" s="114">
        <f>V9+W9+X9+Y9</f>
        <v>102698.04850679735</v>
      </c>
      <c r="AA9" s="114">
        <v>35242.949984958541</v>
      </c>
      <c r="AB9" s="114">
        <v>4262.8065730414673</v>
      </c>
    </row>
    <row r="10" spans="2:28" x14ac:dyDescent="0.25">
      <c r="B10" s="116" t="s">
        <v>152</v>
      </c>
      <c r="C10" s="117"/>
      <c r="D10" s="118">
        <v>24026</v>
      </c>
      <c r="E10" s="118">
        <v>28127</v>
      </c>
      <c r="F10" s="118">
        <v>31535</v>
      </c>
      <c r="G10" s="118">
        <v>8716</v>
      </c>
      <c r="H10" s="118">
        <v>8350</v>
      </c>
      <c r="I10" s="93">
        <v>8647</v>
      </c>
      <c r="J10" s="93">
        <v>8931</v>
      </c>
      <c r="K10" s="93">
        <f t="shared" ref="K10:K22" si="1">SUM(G10:J10)</f>
        <v>34644</v>
      </c>
      <c r="L10" s="94">
        <v>10226</v>
      </c>
      <c r="M10" s="94">
        <v>11212</v>
      </c>
      <c r="N10" s="94">
        <v>11833</v>
      </c>
      <c r="O10" s="94">
        <v>12102</v>
      </c>
      <c r="P10" s="94">
        <f t="shared" ref="P10:P22" si="2">SUM(L10:O10)</f>
        <v>45373</v>
      </c>
      <c r="Q10" s="94">
        <v>13565</v>
      </c>
      <c r="R10" s="94">
        <v>14058</v>
      </c>
      <c r="S10" s="94">
        <v>14331</v>
      </c>
      <c r="T10" s="94">
        <v>13701</v>
      </c>
      <c r="U10" s="94">
        <v>55655</v>
      </c>
      <c r="V10" s="94">
        <v>16486</v>
      </c>
      <c r="W10" s="94">
        <f>16699.3596627961-105</f>
        <v>16594.359662796101</v>
      </c>
      <c r="X10" s="94">
        <v>16870.406784620998</v>
      </c>
      <c r="Y10" s="94">
        <v>17992.285690272867</v>
      </c>
      <c r="Z10" s="94">
        <f t="shared" ref="Z10:Z11" si="3">V10+W10+X10+Y10</f>
        <v>67943.052137689971</v>
      </c>
      <c r="AA10" s="94">
        <v>19080.51064</v>
      </c>
      <c r="AB10" s="94">
        <v>19354.794999999998</v>
      </c>
    </row>
    <row r="11" spans="2:28" x14ac:dyDescent="0.25">
      <c r="B11" s="116" t="s">
        <v>153</v>
      </c>
      <c r="C11" s="117"/>
      <c r="D11" s="118">
        <v>21401</v>
      </c>
      <c r="E11" s="118">
        <v>27572</v>
      </c>
      <c r="F11" s="118">
        <v>11940</v>
      </c>
      <c r="G11" s="118">
        <v>8626</v>
      </c>
      <c r="H11" s="118">
        <v>5808</v>
      </c>
      <c r="I11" s="93">
        <v>-1314</v>
      </c>
      <c r="J11" s="93">
        <v>-3741</v>
      </c>
      <c r="K11" s="93">
        <f t="shared" si="1"/>
        <v>9379</v>
      </c>
      <c r="L11" s="94">
        <v>-2509</v>
      </c>
      <c r="M11" s="94">
        <v>-3006</v>
      </c>
      <c r="N11" s="94">
        <v>7247</v>
      </c>
      <c r="O11" s="94">
        <v>-4363</v>
      </c>
      <c r="P11" s="94">
        <f t="shared" si="2"/>
        <v>-2631</v>
      </c>
      <c r="Q11" s="94">
        <v>-2110</v>
      </c>
      <c r="R11" s="94">
        <v>9242</v>
      </c>
      <c r="S11" s="94">
        <v>7785</v>
      </c>
      <c r="T11" s="94">
        <v>1254</v>
      </c>
      <c r="U11" s="94">
        <v>16171</v>
      </c>
      <c r="V11" s="94">
        <v>8310</v>
      </c>
      <c r="W11" s="94">
        <v>7711</v>
      </c>
      <c r="X11" s="94">
        <v>7606.6976729869111</v>
      </c>
      <c r="Y11" s="94">
        <v>5542</v>
      </c>
      <c r="Z11" s="94">
        <f t="shared" si="3"/>
        <v>29169.697672986913</v>
      </c>
      <c r="AA11" s="94">
        <v>4265.12</v>
      </c>
      <c r="AB11" s="94">
        <v>4094</v>
      </c>
    </row>
    <row r="12" spans="2:28" x14ac:dyDescent="0.25">
      <c r="B12" s="120" t="s">
        <v>154</v>
      </c>
      <c r="C12" s="117"/>
      <c r="D12" s="121">
        <v>105225</v>
      </c>
      <c r="E12" s="121">
        <v>130681</v>
      </c>
      <c r="F12" s="121">
        <v>125480</v>
      </c>
      <c r="G12" s="126">
        <v>33698</v>
      </c>
      <c r="H12" s="126">
        <v>19876</v>
      </c>
      <c r="I12" s="126">
        <v>24749</v>
      </c>
      <c r="J12" s="126">
        <v>29599</v>
      </c>
      <c r="K12" s="126">
        <f t="shared" si="1"/>
        <v>107922</v>
      </c>
      <c r="L12" s="126">
        <v>29062</v>
      </c>
      <c r="M12" s="126">
        <v>30834</v>
      </c>
      <c r="N12" s="126">
        <v>37894</v>
      </c>
      <c r="O12" s="126">
        <v>33735</v>
      </c>
      <c r="P12" s="126">
        <f t="shared" si="2"/>
        <v>131525</v>
      </c>
      <c r="Q12" s="126">
        <v>37974</v>
      </c>
      <c r="R12" s="126">
        <v>48000.332926110146</v>
      </c>
      <c r="S12" s="126">
        <f t="shared" ref="S12:Z12" si="4">SUM(S9:S11)</f>
        <v>44777</v>
      </c>
      <c r="T12" s="126">
        <f t="shared" si="4"/>
        <v>38814</v>
      </c>
      <c r="U12" s="126">
        <f t="shared" si="4"/>
        <v>169576</v>
      </c>
      <c r="V12" s="126">
        <f t="shared" si="4"/>
        <v>45102.431454442733</v>
      </c>
      <c r="W12" s="126">
        <f t="shared" si="4"/>
        <v>49463.976715150726</v>
      </c>
      <c r="X12" s="126">
        <f t="shared" si="4"/>
        <v>50589.104457607908</v>
      </c>
      <c r="Y12" s="126">
        <f t="shared" si="4"/>
        <v>54655.285690272867</v>
      </c>
      <c r="Z12" s="126">
        <f t="shared" si="4"/>
        <v>199810.79831747423</v>
      </c>
      <c r="AA12" s="126">
        <v>58588.580624958544</v>
      </c>
      <c r="AB12" s="126">
        <v>27711.601573041466</v>
      </c>
    </row>
    <row r="13" spans="2:28" x14ac:dyDescent="0.25">
      <c r="B13" s="116" t="s">
        <v>155</v>
      </c>
      <c r="C13" s="117"/>
      <c r="D13" s="118">
        <v>-13459</v>
      </c>
      <c r="E13" s="118">
        <v>-5679</v>
      </c>
      <c r="F13" s="118">
        <v>-78309</v>
      </c>
      <c r="G13" s="118">
        <v>30117</v>
      </c>
      <c r="H13" s="118">
        <v>-4744</v>
      </c>
      <c r="I13" s="93">
        <v>-6470</v>
      </c>
      <c r="J13" s="93">
        <v>-27644</v>
      </c>
      <c r="K13" s="93">
        <f t="shared" si="1"/>
        <v>-8741</v>
      </c>
      <c r="L13" s="94">
        <v>-7023</v>
      </c>
      <c r="M13" s="94">
        <v>6578</v>
      </c>
      <c r="N13" s="94">
        <v>-16620</v>
      </c>
      <c r="O13" s="94">
        <v>-21822</v>
      </c>
      <c r="P13" s="94">
        <f t="shared" si="2"/>
        <v>-38887</v>
      </c>
      <c r="Q13" s="94">
        <v>-15968</v>
      </c>
      <c r="R13" s="94">
        <v>-22108</v>
      </c>
      <c r="S13" s="94">
        <v>10</v>
      </c>
      <c r="T13" s="94">
        <v>-38069</v>
      </c>
      <c r="U13" s="94">
        <f>SUM(Q13:T13)</f>
        <v>-76135</v>
      </c>
      <c r="V13" s="94">
        <v>8174</v>
      </c>
      <c r="W13" s="94">
        <v>15185</v>
      </c>
      <c r="X13" s="94">
        <v>-32727</v>
      </c>
      <c r="Y13" s="94">
        <v>-44328</v>
      </c>
      <c r="Z13" s="94">
        <f t="shared" ref="Z13:Z16" si="5">V13+W13+X13+Y13</f>
        <v>-53696</v>
      </c>
      <c r="AA13" s="94">
        <v>-23297.155599999998</v>
      </c>
      <c r="AB13" s="94">
        <v>89834.7065</v>
      </c>
    </row>
    <row r="14" spans="2:28" x14ac:dyDescent="0.25">
      <c r="B14" s="116" t="s">
        <v>156</v>
      </c>
      <c r="C14" s="117"/>
      <c r="D14" s="118">
        <v>-41986</v>
      </c>
      <c r="E14" s="118">
        <v>-25734</v>
      </c>
      <c r="F14" s="118">
        <v>-4652</v>
      </c>
      <c r="G14" s="118">
        <v>-65220</v>
      </c>
      <c r="H14" s="118">
        <v>50051</v>
      </c>
      <c r="I14" s="93">
        <v>-66818</v>
      </c>
      <c r="J14" s="93">
        <v>-63817</v>
      </c>
      <c r="K14" s="93">
        <f t="shared" si="1"/>
        <v>-145804</v>
      </c>
      <c r="L14" s="94">
        <v>-184135</v>
      </c>
      <c r="M14" s="94">
        <v>78190</v>
      </c>
      <c r="N14" s="94">
        <v>-15798</v>
      </c>
      <c r="O14" s="94">
        <v>-42713</v>
      </c>
      <c r="P14" s="94">
        <f t="shared" si="2"/>
        <v>-164456</v>
      </c>
      <c r="Q14" s="94">
        <v>-115072</v>
      </c>
      <c r="R14" s="94">
        <v>43492</v>
      </c>
      <c r="S14" s="94">
        <v>13620</v>
      </c>
      <c r="T14" s="94">
        <v>-101288</v>
      </c>
      <c r="U14" s="94">
        <f t="shared" ref="U14:U15" si="6">SUM(Q14:T14)</f>
        <v>-159248</v>
      </c>
      <c r="V14" s="94">
        <v>22498</v>
      </c>
      <c r="W14" s="94">
        <v>-34155</v>
      </c>
      <c r="X14" s="94">
        <v>-22646</v>
      </c>
      <c r="Y14" s="94">
        <v>-68707</v>
      </c>
      <c r="Z14" s="94">
        <f t="shared" si="5"/>
        <v>-103010</v>
      </c>
      <c r="AA14" s="94">
        <v>-78138</v>
      </c>
      <c r="AB14" s="94">
        <v>27413</v>
      </c>
    </row>
    <row r="15" spans="2:28" x14ac:dyDescent="0.25">
      <c r="B15" s="116" t="s">
        <v>81</v>
      </c>
      <c r="C15" s="117"/>
      <c r="D15" s="118">
        <v>12297</v>
      </c>
      <c r="E15" s="118">
        <v>17233</v>
      </c>
      <c r="F15" s="118">
        <v>23383</v>
      </c>
      <c r="G15" s="118">
        <v>18773</v>
      </c>
      <c r="H15" s="118">
        <v>-134100</v>
      </c>
      <c r="I15" s="118">
        <v>112327</v>
      </c>
      <c r="J15" s="118">
        <v>71608</v>
      </c>
      <c r="K15" s="118">
        <f t="shared" si="1"/>
        <v>68608</v>
      </c>
      <c r="L15" s="119">
        <v>39035</v>
      </c>
      <c r="M15" s="119">
        <v>-152550</v>
      </c>
      <c r="N15" s="119">
        <v>74284</v>
      </c>
      <c r="O15" s="119">
        <v>129683</v>
      </c>
      <c r="P15" s="119">
        <f t="shared" si="2"/>
        <v>90452</v>
      </c>
      <c r="Q15" s="94">
        <v>38183</v>
      </c>
      <c r="R15" s="94">
        <v>-154837</v>
      </c>
      <c r="S15" s="94">
        <v>24674</v>
      </c>
      <c r="T15" s="94">
        <v>181018</v>
      </c>
      <c r="U15" s="94">
        <f t="shared" si="6"/>
        <v>89038</v>
      </c>
      <c r="V15" s="94">
        <v>-99339</v>
      </c>
      <c r="W15" s="94">
        <v>10688</v>
      </c>
      <c r="X15" s="94">
        <v>45794</v>
      </c>
      <c r="Y15" s="94">
        <v>167168</v>
      </c>
      <c r="Z15" s="94">
        <f t="shared" si="5"/>
        <v>124311</v>
      </c>
      <c r="AA15" s="94">
        <v>10273</v>
      </c>
      <c r="AB15" s="94">
        <v>-130603</v>
      </c>
    </row>
    <row r="16" spans="2:28" x14ac:dyDescent="0.25">
      <c r="B16" s="116" t="s">
        <v>157</v>
      </c>
      <c r="C16" s="117"/>
      <c r="D16" s="118">
        <v>-21192</v>
      </c>
      <c r="E16" s="118">
        <v>-13886</v>
      </c>
      <c r="F16" s="118">
        <v>-9976</v>
      </c>
      <c r="G16" s="118">
        <v>-28372</v>
      </c>
      <c r="H16" s="118">
        <v>16603</v>
      </c>
      <c r="I16" s="118">
        <v>-1688</v>
      </c>
      <c r="J16" s="118">
        <v>9662</v>
      </c>
      <c r="K16" s="118">
        <f t="shared" si="1"/>
        <v>-3795</v>
      </c>
      <c r="L16" s="119">
        <v>27294</v>
      </c>
      <c r="M16" s="119">
        <v>-5568</v>
      </c>
      <c r="N16" s="119">
        <v>2835</v>
      </c>
      <c r="O16" s="119">
        <v>-27496</v>
      </c>
      <c r="P16" s="119">
        <f t="shared" si="2"/>
        <v>-2935</v>
      </c>
      <c r="Q16" s="94">
        <v>281</v>
      </c>
      <c r="R16" s="94">
        <v>44256</v>
      </c>
      <c r="S16" s="94">
        <v>-239</v>
      </c>
      <c r="T16" s="94">
        <v>-9087</v>
      </c>
      <c r="U16" s="94">
        <v>33046</v>
      </c>
      <c r="V16" s="94">
        <v>-21794</v>
      </c>
      <c r="W16" s="94">
        <v>3540</v>
      </c>
      <c r="X16" s="94">
        <v>-12834</v>
      </c>
      <c r="Y16" s="94">
        <v>-28239.677183895346</v>
      </c>
      <c r="Z16" s="94">
        <f t="shared" si="5"/>
        <v>-59327.677183895343</v>
      </c>
      <c r="AA16" s="94">
        <v>-1654.8348000000024</v>
      </c>
      <c r="AB16" s="94">
        <v>28101.581090000003</v>
      </c>
    </row>
    <row r="17" spans="2:28" x14ac:dyDescent="0.25">
      <c r="B17" s="120" t="s">
        <v>158</v>
      </c>
      <c r="C17" s="117"/>
      <c r="D17" s="121">
        <v>40885</v>
      </c>
      <c r="E17" s="121">
        <v>102615</v>
      </c>
      <c r="F17" s="121">
        <v>55926</v>
      </c>
      <c r="G17" s="126">
        <v>-11004</v>
      </c>
      <c r="H17" s="126">
        <v>-52314</v>
      </c>
      <c r="I17" s="126">
        <v>62100</v>
      </c>
      <c r="J17" s="126">
        <v>19408</v>
      </c>
      <c r="K17" s="126">
        <f t="shared" si="1"/>
        <v>18190</v>
      </c>
      <c r="L17" s="122">
        <v>-95767</v>
      </c>
      <c r="M17" s="122">
        <v>-42516</v>
      </c>
      <c r="N17" s="122">
        <v>82595</v>
      </c>
      <c r="O17" s="122">
        <v>71387</v>
      </c>
      <c r="P17" s="122">
        <f t="shared" si="2"/>
        <v>15699</v>
      </c>
      <c r="Q17" s="126">
        <v>-58877</v>
      </c>
      <c r="R17" s="126">
        <v>-39075.667073889854</v>
      </c>
      <c r="S17" s="126">
        <f>SUM(S12:S16)</f>
        <v>82842</v>
      </c>
      <c r="T17" s="126">
        <v>71389</v>
      </c>
      <c r="U17" s="126">
        <f>U12+SUM(U13:U16)</f>
        <v>56277</v>
      </c>
      <c r="V17" s="126">
        <v>-45493</v>
      </c>
      <c r="W17" s="126">
        <f>W12+SUM(W13:W16)</f>
        <v>44721.976715150726</v>
      </c>
      <c r="X17" s="126">
        <f>X12+SUM(X13:X16)</f>
        <v>28176.104457607908</v>
      </c>
      <c r="Y17" s="126">
        <f>Y12+SUM(Y13:Y16)</f>
        <v>80548.608506377524</v>
      </c>
      <c r="Z17" s="126">
        <f>Z12+SUM(Z13:Z16)</f>
        <v>108088.12113357888</v>
      </c>
      <c r="AA17" s="126">
        <v>-34228.409775041451</v>
      </c>
      <c r="AB17" s="126">
        <v>42457.889163041473</v>
      </c>
    </row>
    <row r="18" spans="2:28" x14ac:dyDescent="0.25">
      <c r="B18" s="116" t="s">
        <v>120</v>
      </c>
      <c r="C18" s="117"/>
      <c r="D18" s="118">
        <v>-43247</v>
      </c>
      <c r="E18" s="118">
        <v>-62037</v>
      </c>
      <c r="F18" s="118">
        <v>-53870</v>
      </c>
      <c r="G18" s="118">
        <v>-14059</v>
      </c>
      <c r="H18" s="118">
        <v>-10178</v>
      </c>
      <c r="I18" s="118">
        <v>-23201</v>
      </c>
      <c r="J18" s="118">
        <v>-37359</v>
      </c>
      <c r="K18" s="118">
        <f t="shared" si="1"/>
        <v>-84797</v>
      </c>
      <c r="L18" s="119">
        <v>-27844</v>
      </c>
      <c r="M18" s="119">
        <v>-32907</v>
      </c>
      <c r="N18" s="119">
        <v>-35660</v>
      </c>
      <c r="O18" s="119">
        <v>-39169</v>
      </c>
      <c r="P18" s="119">
        <f t="shared" si="2"/>
        <v>-135580</v>
      </c>
      <c r="Q18" s="94">
        <v>-52273</v>
      </c>
      <c r="R18" s="94">
        <v>-40435</v>
      </c>
      <c r="S18" s="94">
        <v>-47115</v>
      </c>
      <c r="T18" s="94">
        <v>-41814</v>
      </c>
      <c r="U18" s="94">
        <v>-181637</v>
      </c>
      <c r="V18" s="94">
        <v>-29300</v>
      </c>
      <c r="W18" s="94">
        <v>-32509</v>
      </c>
      <c r="X18" s="94">
        <v>-36019</v>
      </c>
      <c r="Y18" s="94">
        <v>-41676</v>
      </c>
      <c r="Z18" s="94">
        <f>V18+W18+X18+Y18</f>
        <v>-139504</v>
      </c>
      <c r="AA18" s="94">
        <v>-24602</v>
      </c>
      <c r="AB18" s="94">
        <v>-29299</v>
      </c>
    </row>
    <row r="19" spans="2:28" x14ac:dyDescent="0.25">
      <c r="B19" s="120" t="s">
        <v>159</v>
      </c>
      <c r="C19" s="117"/>
      <c r="D19" s="121">
        <v>-2362</v>
      </c>
      <c r="E19" s="121">
        <v>40578</v>
      </c>
      <c r="F19" s="121">
        <v>2056</v>
      </c>
      <c r="G19" s="126">
        <v>-25063</v>
      </c>
      <c r="H19" s="126">
        <v>-62492</v>
      </c>
      <c r="I19" s="126">
        <v>38899</v>
      </c>
      <c r="J19" s="126">
        <v>-17951</v>
      </c>
      <c r="K19" s="126">
        <f t="shared" si="1"/>
        <v>-66607</v>
      </c>
      <c r="L19" s="122">
        <v>-123611</v>
      </c>
      <c r="M19" s="122">
        <v>-75423</v>
      </c>
      <c r="N19" s="122">
        <v>46935</v>
      </c>
      <c r="O19" s="122">
        <v>32218</v>
      </c>
      <c r="P19" s="122">
        <f t="shared" si="2"/>
        <v>-119881</v>
      </c>
      <c r="Q19" s="126">
        <v>-111150</v>
      </c>
      <c r="R19" s="126">
        <v>-79510.667073889854</v>
      </c>
      <c r="S19" s="126">
        <f>SUM(S17:S18)</f>
        <v>35727</v>
      </c>
      <c r="T19" s="126">
        <v>29575</v>
      </c>
      <c r="U19" s="126">
        <f>U17+U18</f>
        <v>-125360</v>
      </c>
      <c r="V19" s="126">
        <v>-74793</v>
      </c>
      <c r="W19" s="126">
        <f>W17+W18</f>
        <v>12212.976715150726</v>
      </c>
      <c r="X19" s="126">
        <f>X17+X18</f>
        <v>-7842.8955423920925</v>
      </c>
      <c r="Y19" s="126">
        <f>Y17+Y18</f>
        <v>38872.608506377524</v>
      </c>
      <c r="Z19" s="126">
        <f>Z17+Z18</f>
        <v>-31415.878866421117</v>
      </c>
      <c r="AA19" s="126">
        <v>-58830.409775041451</v>
      </c>
      <c r="AB19" s="126">
        <v>13158.889163041473</v>
      </c>
    </row>
    <row r="20" spans="2:28" x14ac:dyDescent="0.25">
      <c r="B20" s="116" t="s">
        <v>160</v>
      </c>
      <c r="C20" s="117"/>
      <c r="D20" s="118">
        <v>-17318</v>
      </c>
      <c r="E20" s="118">
        <v>-17894</v>
      </c>
      <c r="F20" s="118">
        <v>-20788</v>
      </c>
      <c r="G20" s="118">
        <v>-4402</v>
      </c>
      <c r="H20" s="118">
        <v>-8261</v>
      </c>
      <c r="I20" s="118">
        <v>-99</v>
      </c>
      <c r="J20" s="118">
        <v>-5479</v>
      </c>
      <c r="K20" s="118">
        <f t="shared" si="1"/>
        <v>-18241</v>
      </c>
      <c r="L20" s="119">
        <v>-6010</v>
      </c>
      <c r="M20" s="119">
        <v>-11988</v>
      </c>
      <c r="N20" s="119">
        <v>-5945</v>
      </c>
      <c r="O20" s="119">
        <v>3501</v>
      </c>
      <c r="P20" s="119">
        <f t="shared" si="2"/>
        <v>-20442</v>
      </c>
      <c r="Q20" s="94">
        <v>-5809</v>
      </c>
      <c r="R20" s="94">
        <v>-11687</v>
      </c>
      <c r="S20" s="94">
        <v>-8004</v>
      </c>
      <c r="T20" s="94">
        <v>748</v>
      </c>
      <c r="U20" s="94">
        <f>SUM(Q20:T20)</f>
        <v>-24752</v>
      </c>
      <c r="V20" s="94">
        <v>-8126</v>
      </c>
      <c r="W20" s="94">
        <v>-13648</v>
      </c>
      <c r="X20" s="94">
        <v>-7237</v>
      </c>
      <c r="Y20" s="94">
        <v>290</v>
      </c>
      <c r="Z20" s="94">
        <f t="shared" ref="Z20:Z21" si="7">V20+W20+X20+Y20</f>
        <v>-28721</v>
      </c>
      <c r="AA20" s="94">
        <v>-10644</v>
      </c>
      <c r="AB20" s="94">
        <v>-15317</v>
      </c>
    </row>
    <row r="21" spans="2:28" x14ac:dyDescent="0.25">
      <c r="B21" s="116" t="s">
        <v>161</v>
      </c>
      <c r="C21" s="117"/>
      <c r="D21" s="118">
        <v>-482</v>
      </c>
      <c r="E21" s="118">
        <v>-14322</v>
      </c>
      <c r="F21" s="118">
        <v>0</v>
      </c>
      <c r="G21" s="118">
        <v>0</v>
      </c>
      <c r="H21" s="118">
        <v>1424</v>
      </c>
      <c r="I21" s="118">
        <v>-8820</v>
      </c>
      <c r="J21" s="118">
        <v>-8960</v>
      </c>
      <c r="K21" s="118">
        <f t="shared" si="1"/>
        <v>-16356</v>
      </c>
      <c r="L21" s="119">
        <v>-12689</v>
      </c>
      <c r="M21" s="119">
        <v>0</v>
      </c>
      <c r="N21" s="119">
        <v>-6061</v>
      </c>
      <c r="O21" s="119">
        <v>-1656</v>
      </c>
      <c r="P21" s="119">
        <f t="shared" si="2"/>
        <v>-20406</v>
      </c>
      <c r="Q21" s="119">
        <v>-582</v>
      </c>
      <c r="R21" s="119">
        <v>1448</v>
      </c>
      <c r="S21" s="94">
        <v>-3</v>
      </c>
      <c r="T21" s="94">
        <v>-1023</v>
      </c>
      <c r="U21" s="94">
        <v>-160</v>
      </c>
      <c r="V21" s="94">
        <v>-705</v>
      </c>
      <c r="W21" s="94">
        <v>2073</v>
      </c>
      <c r="X21" s="94">
        <v>-8</v>
      </c>
      <c r="Y21" s="94">
        <v>0</v>
      </c>
      <c r="Z21" s="94">
        <f t="shared" si="7"/>
        <v>1360</v>
      </c>
      <c r="AA21" s="94">
        <v>0</v>
      </c>
      <c r="AB21" s="94">
        <v>1884</v>
      </c>
    </row>
    <row r="22" spans="2:28" x14ac:dyDescent="0.25">
      <c r="B22" s="120" t="s">
        <v>162</v>
      </c>
      <c r="C22" s="117"/>
      <c r="D22" s="121">
        <v>-20162</v>
      </c>
      <c r="E22" s="121">
        <v>8362</v>
      </c>
      <c r="F22" s="121">
        <v>-18732</v>
      </c>
      <c r="G22" s="126">
        <v>-29465</v>
      </c>
      <c r="H22" s="126">
        <v>-69329</v>
      </c>
      <c r="I22" s="126">
        <v>29980</v>
      </c>
      <c r="J22" s="126">
        <v>-32390</v>
      </c>
      <c r="K22" s="126">
        <f t="shared" si="1"/>
        <v>-101204</v>
      </c>
      <c r="L22" s="122">
        <v>-142310</v>
      </c>
      <c r="M22" s="122">
        <v>-87411</v>
      </c>
      <c r="N22" s="122">
        <v>34929</v>
      </c>
      <c r="O22" s="122">
        <v>34063</v>
      </c>
      <c r="P22" s="122">
        <f t="shared" si="2"/>
        <v>-160729</v>
      </c>
      <c r="Q22" s="122">
        <v>-117541</v>
      </c>
      <c r="R22" s="122">
        <v>-89749.667073889854</v>
      </c>
      <c r="S22" s="126">
        <f>SUM(S19:S21)</f>
        <v>27720</v>
      </c>
      <c r="T22" s="126">
        <f>SUM(T19:T21)</f>
        <v>29300</v>
      </c>
      <c r="U22" s="126">
        <f>SUM(U19:U21)</f>
        <v>-150272</v>
      </c>
      <c r="V22" s="126">
        <v>-83624</v>
      </c>
      <c r="W22" s="126">
        <f>SUM(W19:W21)</f>
        <v>637.97671515072579</v>
      </c>
      <c r="X22" s="126">
        <f>SUM(X19:X21)</f>
        <v>-15087.895542392092</v>
      </c>
      <c r="Y22" s="126">
        <f>SUM(Y19:Y21)</f>
        <v>39162.608506377524</v>
      </c>
      <c r="Z22" s="126">
        <f>SUM(Z19:Z21)</f>
        <v>-58776.878866421117</v>
      </c>
      <c r="AA22" s="126">
        <v>-69474.409775041451</v>
      </c>
      <c r="AB22" s="126">
        <v>-274.11083695852722</v>
      </c>
    </row>
    <row r="23" spans="2:28" x14ac:dyDescent="0.25">
      <c r="L23" s="13"/>
      <c r="M23" s="13"/>
    </row>
  </sheetData>
  <mergeCells count="3">
    <mergeCell ref="D1:E1"/>
    <mergeCell ref="D2:E2"/>
    <mergeCell ref="D3:E3"/>
  </mergeCells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fitToHeight="99" orientation="landscape" r:id="rId1"/>
  <headerFooter>
    <oddFooter xml:space="preserve">&amp;C_x000D_&amp;1#&amp;"Calibri"&amp;8&amp;K0000FF Pública </oddFooter>
  </headerFooter>
  <ignoredErrors>
    <ignoredError sqref="T22 K9:K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A7592-8214-418F-A7F4-E58DD1303FA5}">
  <sheetPr>
    <tabColor theme="8" tint="0.79998168889431442"/>
    <pageSetUpPr fitToPage="1"/>
  </sheetPr>
  <dimension ref="A1:AN13"/>
  <sheetViews>
    <sheetView showGridLines="0" zoomScaleNormal="100" workbookViewId="0">
      <pane xSplit="3" ySplit="5" topLeftCell="M6" activePane="bottomRight" state="frozen"/>
      <selection pane="topRight" activeCell="H1" sqref="H1"/>
      <selection pane="bottomLeft" activeCell="A6" sqref="A6"/>
      <selection pane="bottomRight" activeCell="AN12" sqref="AN12"/>
    </sheetView>
  </sheetViews>
  <sheetFormatPr defaultRowHeight="15" outlineLevelCol="1" x14ac:dyDescent="0.25"/>
  <cols>
    <col min="1" max="1" width="11.7109375" customWidth="1"/>
    <col min="2" max="2" width="31.5703125" style="1" customWidth="1"/>
    <col min="3" max="3" width="5.5703125" customWidth="1"/>
    <col min="4" max="4" width="13.28515625" hidden="1" customWidth="1" outlineLevel="1"/>
    <col min="5" max="5" width="16" hidden="1" customWidth="1" outlineLevel="1"/>
    <col min="6" max="7" width="13.28515625" hidden="1" customWidth="1" outlineLevel="1"/>
    <col min="8" max="8" width="13.28515625" customWidth="1" collapsed="1"/>
    <col min="9" max="10" width="13.28515625" hidden="1" customWidth="1" outlineLevel="1"/>
    <col min="11" max="11" width="13.7109375" hidden="1" customWidth="1" outlineLevel="1"/>
    <col min="12" max="12" width="11.5703125" hidden="1" customWidth="1" outlineLevel="1"/>
    <col min="13" max="13" width="12.85546875" customWidth="1" collapsed="1"/>
    <col min="14" max="16" width="10.85546875" hidden="1" customWidth="1" outlineLevel="1"/>
    <col min="17" max="17" width="10.85546875" hidden="1" customWidth="1" outlineLevel="1" collapsed="1"/>
    <col min="18" max="18" width="9.85546875" customWidth="1" collapsed="1"/>
    <col min="19" max="21" width="10.85546875" hidden="1" customWidth="1" outlineLevel="1"/>
    <col min="22" max="22" width="10.85546875" hidden="1" customWidth="1" outlineLevel="1" collapsed="1"/>
    <col min="23" max="23" width="10.85546875" customWidth="1" collapsed="1"/>
    <col min="24" max="26" width="10.85546875" hidden="1" customWidth="1" outlineLevel="1"/>
    <col min="27" max="27" width="10.85546875" hidden="1" customWidth="1" outlineLevel="1" collapsed="1"/>
    <col min="28" max="28" width="10.85546875" customWidth="1" collapsed="1"/>
    <col min="29" max="32" width="10.85546875" hidden="1" customWidth="1" outlineLevel="1"/>
    <col min="33" max="33" width="10.85546875" customWidth="1" collapsed="1"/>
    <col min="34" max="37" width="14.28515625" customWidth="1" outlineLevel="1"/>
  </cols>
  <sheetData>
    <row r="1" spans="1:40" x14ac:dyDescent="0.25">
      <c r="E1" s="5"/>
    </row>
    <row r="2" spans="1:40" x14ac:dyDescent="0.25">
      <c r="B2" s="3"/>
    </row>
    <row r="3" spans="1:40" x14ac:dyDescent="0.25">
      <c r="B3"/>
    </row>
    <row r="4" spans="1:40" ht="33" customHeight="1" x14ac:dyDescent="0.25">
      <c r="B4" s="3"/>
    </row>
    <row r="5" spans="1:40" x14ac:dyDescent="0.25">
      <c r="D5" s="32" t="s">
        <v>169</v>
      </c>
      <c r="E5" s="32" t="s">
        <v>170</v>
      </c>
      <c r="F5" s="32" t="s">
        <v>171</v>
      </c>
      <c r="G5" s="32" t="s">
        <v>172</v>
      </c>
      <c r="H5" s="32">
        <v>2017</v>
      </c>
      <c r="I5" s="32" t="s">
        <v>173</v>
      </c>
      <c r="J5" s="32" t="s">
        <v>174</v>
      </c>
      <c r="K5" s="32" t="s">
        <v>175</v>
      </c>
      <c r="L5" s="32" t="s">
        <v>176</v>
      </c>
      <c r="M5" s="32">
        <v>2018</v>
      </c>
      <c r="N5" s="32" t="s">
        <v>177</v>
      </c>
      <c r="O5" s="32" t="s">
        <v>178</v>
      </c>
      <c r="P5" s="32" t="s">
        <v>179</v>
      </c>
      <c r="Q5" s="32" t="s">
        <v>180</v>
      </c>
      <c r="R5" s="32">
        <v>2019</v>
      </c>
      <c r="S5" s="32" t="s">
        <v>181</v>
      </c>
      <c r="T5" s="32" t="s">
        <v>182</v>
      </c>
      <c r="U5" s="32" t="s">
        <v>183</v>
      </c>
      <c r="V5" s="32" t="s">
        <v>184</v>
      </c>
      <c r="W5" s="32">
        <v>2020</v>
      </c>
      <c r="X5" s="32" t="s">
        <v>185</v>
      </c>
      <c r="Y5" s="32" t="s">
        <v>186</v>
      </c>
      <c r="Z5" s="32" t="s">
        <v>187</v>
      </c>
      <c r="AA5" s="32" t="s">
        <v>188</v>
      </c>
      <c r="AB5" s="32">
        <v>2021</v>
      </c>
      <c r="AC5" s="32" t="s">
        <v>189</v>
      </c>
      <c r="AD5" s="32" t="s">
        <v>190</v>
      </c>
      <c r="AE5" s="32" t="s">
        <v>191</v>
      </c>
      <c r="AF5" s="32" t="s">
        <v>192</v>
      </c>
      <c r="AG5" s="32">
        <v>2022</v>
      </c>
      <c r="AH5" s="32" t="s">
        <v>193</v>
      </c>
      <c r="AI5" s="32" t="s">
        <v>194</v>
      </c>
      <c r="AJ5" s="32" t="s">
        <v>195</v>
      </c>
      <c r="AK5" s="32" t="s">
        <v>196</v>
      </c>
      <c r="AL5" s="32">
        <v>2023</v>
      </c>
      <c r="AM5" s="32" t="s">
        <v>168</v>
      </c>
      <c r="AN5" s="32" t="s">
        <v>200</v>
      </c>
    </row>
    <row r="6" spans="1:40" x14ac:dyDescent="0.25"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W6" s="2"/>
      <c r="AB6" s="2"/>
    </row>
    <row r="8" spans="1:40" s="14" customFormat="1" x14ac:dyDescent="0.25">
      <c r="A8" s="17"/>
      <c r="B8" s="137" t="s">
        <v>16</v>
      </c>
      <c r="C8" s="15"/>
      <c r="D8" s="86">
        <v>0.108</v>
      </c>
      <c r="E8" s="86">
        <v>8.3000000000000004E-2</v>
      </c>
      <c r="F8" s="86">
        <v>7.2999999999999995E-2</v>
      </c>
      <c r="G8" s="86">
        <v>3.4000000000000002E-2</v>
      </c>
      <c r="H8" s="86">
        <v>7.2999999999999995E-2</v>
      </c>
      <c r="I8" s="86">
        <v>1.2E-2</v>
      </c>
      <c r="J8" s="86">
        <v>2.5999999999999999E-2</v>
      </c>
      <c r="K8" s="86">
        <v>4.1000000000000002E-2</v>
      </c>
      <c r="L8" s="86">
        <v>9.0999999999999998E-2</v>
      </c>
      <c r="M8" s="86">
        <v>9.2999999999999999E-2</v>
      </c>
      <c r="N8" s="86">
        <v>0.106</v>
      </c>
      <c r="O8" s="86">
        <v>8.7999999999999995E-2</v>
      </c>
      <c r="P8" s="86">
        <v>9.8000000000000004E-2</v>
      </c>
      <c r="Q8" s="86">
        <v>9.1999999999999998E-2</v>
      </c>
      <c r="R8" s="86">
        <v>9.6000000000000002E-2</v>
      </c>
      <c r="S8" s="86">
        <v>6.7000000000000004E-2</v>
      </c>
      <c r="T8" s="86">
        <v>-0.05</v>
      </c>
      <c r="U8" s="86">
        <v>-1.6E-2</v>
      </c>
      <c r="V8" s="86">
        <v>4.7E-2</v>
      </c>
      <c r="W8" s="86">
        <v>3.6999999999999998E-2</v>
      </c>
      <c r="X8" s="67" t="s">
        <v>23</v>
      </c>
      <c r="Y8" s="67">
        <v>0.19900000000000001</v>
      </c>
      <c r="Z8" s="67">
        <v>0.106</v>
      </c>
      <c r="AA8" s="67">
        <v>8.4000000000000005E-2</v>
      </c>
      <c r="AB8" s="86">
        <v>0.14699999999999999</v>
      </c>
      <c r="AC8" s="67">
        <v>0.11799999999999999</v>
      </c>
      <c r="AD8" s="67">
        <v>0.192</v>
      </c>
      <c r="AE8" s="67">
        <v>0.191</v>
      </c>
      <c r="AF8" s="67">
        <v>0.158</v>
      </c>
      <c r="AG8" s="67">
        <v>0.19700000000000001</v>
      </c>
      <c r="AH8" s="67">
        <v>0.1</v>
      </c>
      <c r="AI8" s="67">
        <v>0.06</v>
      </c>
      <c r="AJ8" s="67">
        <v>7.0999999999999994E-2</v>
      </c>
      <c r="AK8" s="67">
        <v>8.6800000000000002E-2</v>
      </c>
      <c r="AL8" s="67">
        <v>9.9699999999999997E-2</v>
      </c>
      <c r="AM8" s="67">
        <v>0.12</v>
      </c>
      <c r="AN8" s="67">
        <v>0.08</v>
      </c>
    </row>
    <row r="9" spans="1:40" s="14" customFormat="1" x14ac:dyDescent="0.25">
      <c r="A9" s="17"/>
      <c r="B9" s="137" t="s">
        <v>19</v>
      </c>
      <c r="C9" s="15"/>
      <c r="D9" s="138"/>
      <c r="E9" s="138"/>
      <c r="F9" s="138"/>
      <c r="G9" s="138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38"/>
      <c r="T9" s="138"/>
      <c r="U9" s="78">
        <v>3.7999999999999999E-2</v>
      </c>
      <c r="V9" s="78">
        <v>8.4000000000000005E-2</v>
      </c>
      <c r="W9" s="78">
        <v>7.9000000000000001E-2</v>
      </c>
      <c r="X9" s="71" t="s">
        <v>24</v>
      </c>
      <c r="Y9" s="71"/>
      <c r="Z9" s="71"/>
      <c r="AA9" s="71"/>
      <c r="AB9" s="142" t="s">
        <v>29</v>
      </c>
      <c r="AC9" s="142"/>
      <c r="AD9" s="142"/>
      <c r="AE9" s="142"/>
      <c r="AF9" s="142"/>
      <c r="AG9" s="142" t="s">
        <v>29</v>
      </c>
      <c r="AH9" s="142"/>
      <c r="AI9" s="142"/>
      <c r="AJ9" s="142"/>
      <c r="AK9" s="142"/>
      <c r="AL9" s="142" t="s">
        <v>29</v>
      </c>
      <c r="AM9" s="142" t="s">
        <v>29</v>
      </c>
      <c r="AN9" s="142"/>
    </row>
    <row r="10" spans="1:40" s="14" customFormat="1" x14ac:dyDescent="0.25">
      <c r="A10" s="17"/>
      <c r="B10" s="137" t="s">
        <v>20</v>
      </c>
      <c r="C10" s="15"/>
      <c r="D10" s="138"/>
      <c r="E10" s="138"/>
      <c r="F10" s="138"/>
      <c r="G10" s="138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38"/>
      <c r="T10" s="138"/>
      <c r="U10" s="138"/>
      <c r="V10" s="78">
        <v>0.107</v>
      </c>
      <c r="W10" s="78">
        <v>0.10199999999999999</v>
      </c>
      <c r="X10" s="71" t="s">
        <v>25</v>
      </c>
      <c r="Y10" s="71"/>
      <c r="Z10" s="71"/>
      <c r="AA10" s="71"/>
      <c r="AB10" s="142" t="s">
        <v>29</v>
      </c>
      <c r="AC10" s="142"/>
      <c r="AD10" s="142"/>
      <c r="AE10" s="142"/>
      <c r="AF10" s="142"/>
      <c r="AG10" s="142" t="s">
        <v>29</v>
      </c>
      <c r="AH10" s="142"/>
      <c r="AI10" s="142"/>
      <c r="AJ10" s="142"/>
      <c r="AK10" s="142"/>
      <c r="AL10" s="142" t="s">
        <v>29</v>
      </c>
      <c r="AM10" s="142" t="s">
        <v>29</v>
      </c>
      <c r="AN10" s="142"/>
    </row>
    <row r="11" spans="1:40" s="14" customFormat="1" x14ac:dyDescent="0.25">
      <c r="B11" s="137" t="s">
        <v>17</v>
      </c>
      <c r="C11" s="15"/>
      <c r="D11" s="138"/>
      <c r="E11" s="138"/>
      <c r="F11" s="138"/>
      <c r="G11" s="138"/>
      <c r="H11" s="142"/>
      <c r="I11" s="142"/>
      <c r="J11" s="142"/>
      <c r="K11" s="142"/>
      <c r="L11" s="142"/>
      <c r="M11" s="142"/>
      <c r="N11" s="143">
        <v>7.5999999999999998E-2</v>
      </c>
      <c r="O11" s="143">
        <v>6.2E-2</v>
      </c>
      <c r="P11" s="143">
        <v>7.5999999999999998E-2</v>
      </c>
      <c r="Q11" s="143">
        <v>7.2999999999999995E-2</v>
      </c>
      <c r="R11" s="142"/>
      <c r="S11" s="78">
        <v>4.9000000000000002E-2</v>
      </c>
      <c r="T11" s="78">
        <v>-7.9000000000000001E-2</v>
      </c>
      <c r="U11" s="78">
        <v>-3.5000000000000003E-2</v>
      </c>
      <c r="V11" s="78">
        <v>1.7999999999999999E-2</v>
      </c>
      <c r="W11" s="71">
        <v>-8.0000000000000002E-3</v>
      </c>
      <c r="X11" s="71" t="s">
        <v>26</v>
      </c>
      <c r="Y11" s="71">
        <v>0.16700000000000001</v>
      </c>
      <c r="Z11" s="71">
        <v>7.9000000000000001E-2</v>
      </c>
      <c r="AA11" s="71">
        <v>6.4000000000000001E-2</v>
      </c>
      <c r="AB11" s="71">
        <v>8.4000000000000005E-2</v>
      </c>
      <c r="AC11" s="71">
        <v>0.10299999999999999</v>
      </c>
      <c r="AD11" s="71">
        <v>0.158</v>
      </c>
      <c r="AE11" s="71">
        <v>0.14799999999999999</v>
      </c>
      <c r="AF11" s="71">
        <v>0.11600000000000001</v>
      </c>
      <c r="AG11" s="71">
        <v>0.128</v>
      </c>
      <c r="AH11" s="71">
        <v>6.2E-2</v>
      </c>
      <c r="AI11" s="71">
        <v>2.1999999999999999E-2</v>
      </c>
      <c r="AJ11" s="71">
        <v>3.7999999999999999E-2</v>
      </c>
      <c r="AK11" s="71">
        <v>5.2999999999999999E-2</v>
      </c>
      <c r="AL11" s="71">
        <v>4.7100000000000003E-2</v>
      </c>
      <c r="AM11" s="71">
        <v>8.1000000000000003E-2</v>
      </c>
      <c r="AN11" s="71">
        <v>5.0999999999999997E-2</v>
      </c>
    </row>
    <row r="12" spans="1:40" s="14" customFormat="1" x14ac:dyDescent="0.25">
      <c r="B12" s="137" t="s">
        <v>21</v>
      </c>
      <c r="C12" s="15"/>
      <c r="D12" s="138"/>
      <c r="E12" s="138"/>
      <c r="F12" s="138"/>
      <c r="G12" s="138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38"/>
      <c r="T12" s="138"/>
      <c r="U12" s="71">
        <v>1.9E-2</v>
      </c>
      <c r="V12" s="78">
        <v>5.3999999999999999E-2</v>
      </c>
      <c r="W12" s="71">
        <v>3.3000000000000002E-2</v>
      </c>
      <c r="X12" s="71" t="s">
        <v>27</v>
      </c>
      <c r="Y12" s="71"/>
      <c r="Z12" s="71"/>
      <c r="AA12" s="71"/>
      <c r="AB12" s="142" t="s">
        <v>29</v>
      </c>
      <c r="AC12" s="142"/>
      <c r="AD12" s="142"/>
      <c r="AE12" s="142"/>
      <c r="AF12" s="142"/>
      <c r="AG12" s="142" t="s">
        <v>29</v>
      </c>
      <c r="AH12" s="142"/>
      <c r="AI12" s="142"/>
      <c r="AJ12" s="142"/>
      <c r="AK12" s="142"/>
      <c r="AL12" s="142" t="s">
        <v>29</v>
      </c>
      <c r="AM12" s="142" t="s">
        <v>29</v>
      </c>
      <c r="AN12" s="142"/>
    </row>
    <row r="13" spans="1:40" s="14" customFormat="1" x14ac:dyDescent="0.25">
      <c r="B13" s="137" t="s">
        <v>20</v>
      </c>
      <c r="C13" s="15"/>
      <c r="D13" s="138"/>
      <c r="E13" s="138"/>
      <c r="F13" s="138"/>
      <c r="G13" s="138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38"/>
      <c r="T13" s="138"/>
      <c r="U13" s="138"/>
      <c r="V13" s="78">
        <v>7.8E-2</v>
      </c>
      <c r="W13" s="71">
        <v>5.0999999999999997E-2</v>
      </c>
      <c r="X13" s="71" t="s">
        <v>28</v>
      </c>
      <c r="Y13" s="71"/>
      <c r="Z13" s="71"/>
      <c r="AA13" s="71"/>
      <c r="AB13" s="142" t="s">
        <v>29</v>
      </c>
      <c r="AC13" s="142"/>
      <c r="AD13" s="142"/>
      <c r="AE13" s="142"/>
      <c r="AF13" s="142"/>
      <c r="AG13" s="142" t="s">
        <v>29</v>
      </c>
      <c r="AH13" s="142"/>
      <c r="AI13" s="142"/>
      <c r="AJ13" s="142"/>
      <c r="AK13" s="142"/>
      <c r="AL13" s="142" t="s">
        <v>29</v>
      </c>
      <c r="AM13" s="142" t="s">
        <v>29</v>
      </c>
      <c r="AN13" s="142"/>
    </row>
  </sheetData>
  <phoneticPr fontId="9" type="noConversion"/>
  <pageMargins left="0.51181102362204722" right="0.51181102362204722" top="0.78740157480314965" bottom="0.78740157480314965" header="0.31496062992125984" footer="0.31496062992125984"/>
  <pageSetup paperSize="9" scale="38" fitToHeight="99" orientation="landscape" r:id="rId1"/>
  <headerFooter>
    <oddFooter xml:space="preserve">&amp;C_x000D_&amp;1#&amp;"Calibri"&amp;8&amp;K0000FF Pública </oddFooter>
  </headerFooter>
  <ignoredErrors>
    <ignoredError sqref="X8:X13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9D5AD-5C2B-49BA-B3C1-487D4D37C1F8}">
  <sheetPr>
    <tabColor theme="8" tint="0.79998168889431442"/>
    <pageSetUpPr fitToPage="1"/>
  </sheetPr>
  <dimension ref="A2:AM15"/>
  <sheetViews>
    <sheetView showGridLines="0" zoomScale="85" zoomScaleNormal="85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AM15" sqref="AM15"/>
    </sheetView>
  </sheetViews>
  <sheetFormatPr defaultRowHeight="15" outlineLevelCol="1" x14ac:dyDescent="0.25"/>
  <cols>
    <col min="1" max="1" width="9.140625" customWidth="1"/>
    <col min="2" max="2" width="47.140625" style="1" customWidth="1"/>
    <col min="3" max="3" width="5.5703125" customWidth="1"/>
    <col min="4" max="9" width="13.28515625" hidden="1" customWidth="1" outlineLevel="1"/>
    <col min="10" max="10" width="13.28515625" customWidth="1" collapsed="1"/>
    <col min="11" max="16" width="13.28515625" hidden="1" customWidth="1" outlineLevel="1"/>
    <col min="17" max="17" width="13.28515625" customWidth="1" collapsed="1"/>
    <col min="18" max="19" width="13.28515625" hidden="1" customWidth="1" outlineLevel="1"/>
    <col min="20" max="20" width="14.28515625" hidden="1" customWidth="1" outlineLevel="1"/>
    <col min="21" max="22" width="14.140625" hidden="1" customWidth="1" outlineLevel="1"/>
    <col min="23" max="23" width="14.140625" customWidth="1" collapsed="1"/>
    <col min="24" max="29" width="14.140625" hidden="1" customWidth="1" outlineLevel="1"/>
    <col min="30" max="30" width="14.140625" customWidth="1" collapsed="1"/>
    <col min="31" max="35" width="14.140625" hidden="1" customWidth="1" outlineLevel="1"/>
    <col min="36" max="36" width="8.7109375" hidden="1" customWidth="1" outlineLevel="1"/>
    <col min="37" max="37" width="8.7109375" collapsed="1"/>
  </cols>
  <sheetData>
    <row r="2" spans="1:39" x14ac:dyDescent="0.25">
      <c r="B2" s="3"/>
    </row>
    <row r="3" spans="1:39" x14ac:dyDescent="0.25">
      <c r="B3"/>
    </row>
    <row r="4" spans="1:39" ht="33" customHeight="1" x14ac:dyDescent="0.25">
      <c r="B4" s="3"/>
    </row>
    <row r="5" spans="1:39" x14ac:dyDescent="0.25">
      <c r="D5" s="32" t="s">
        <v>177</v>
      </c>
      <c r="E5" s="32" t="s">
        <v>178</v>
      </c>
      <c r="F5" s="32" t="s">
        <v>5</v>
      </c>
      <c r="G5" s="32" t="s">
        <v>179</v>
      </c>
      <c r="H5" s="32" t="s">
        <v>6</v>
      </c>
      <c r="I5" s="32" t="s">
        <v>180</v>
      </c>
      <c r="J5" s="4">
        <v>2019</v>
      </c>
      <c r="K5" s="32" t="s">
        <v>181</v>
      </c>
      <c r="L5" s="32" t="s">
        <v>182</v>
      </c>
      <c r="M5" s="32" t="s">
        <v>7</v>
      </c>
      <c r="N5" s="32" t="s">
        <v>183</v>
      </c>
      <c r="O5" s="32" t="s">
        <v>8</v>
      </c>
      <c r="P5" s="32" t="s">
        <v>184</v>
      </c>
      <c r="Q5" s="32">
        <v>2020</v>
      </c>
      <c r="R5" s="32" t="s">
        <v>185</v>
      </c>
      <c r="S5" s="32" t="s">
        <v>186</v>
      </c>
      <c r="T5" s="32" t="s">
        <v>30</v>
      </c>
      <c r="U5" s="32" t="s">
        <v>187</v>
      </c>
      <c r="V5" s="32" t="s">
        <v>188</v>
      </c>
      <c r="W5" s="32">
        <v>2021</v>
      </c>
      <c r="X5" s="32" t="s">
        <v>189</v>
      </c>
      <c r="Y5" s="32" t="s">
        <v>190</v>
      </c>
      <c r="Z5" s="32" t="s">
        <v>32</v>
      </c>
      <c r="AA5" s="32" t="s">
        <v>191</v>
      </c>
      <c r="AB5" s="32" t="s">
        <v>33</v>
      </c>
      <c r="AC5" s="32" t="s">
        <v>192</v>
      </c>
      <c r="AD5" s="32">
        <v>2022</v>
      </c>
      <c r="AE5" s="32" t="s">
        <v>193</v>
      </c>
      <c r="AF5" s="32" t="s">
        <v>194</v>
      </c>
      <c r="AG5" s="32" t="s">
        <v>34</v>
      </c>
      <c r="AH5" s="32" t="s">
        <v>195</v>
      </c>
      <c r="AI5" s="32" t="s">
        <v>35</v>
      </c>
      <c r="AJ5" s="32" t="s">
        <v>196</v>
      </c>
      <c r="AK5" s="32">
        <v>2023</v>
      </c>
      <c r="AL5" s="32" t="s">
        <v>168</v>
      </c>
      <c r="AM5" s="32" t="s">
        <v>200</v>
      </c>
    </row>
    <row r="6" spans="1:39" x14ac:dyDescent="0.25">
      <c r="B6" s="10"/>
    </row>
    <row r="7" spans="1:39" x14ac:dyDescent="0.25">
      <c r="A7" s="18"/>
      <c r="B7" s="102" t="s">
        <v>163</v>
      </c>
      <c r="C7" s="104"/>
    </row>
    <row r="8" spans="1:39" s="14" customFormat="1" x14ac:dyDescent="0.25">
      <c r="A8" s="18"/>
      <c r="B8" s="154"/>
      <c r="C8" s="155"/>
      <c r="D8" s="86">
        <v>9.8000000000000004E-2</v>
      </c>
      <c r="E8" s="86">
        <v>0.10199999999999999</v>
      </c>
      <c r="F8" s="86">
        <v>0.1</v>
      </c>
      <c r="G8" s="86">
        <v>0.105</v>
      </c>
      <c r="H8" s="86">
        <v>0.10166666666666667</v>
      </c>
      <c r="I8" s="86">
        <v>0.10199999999999999</v>
      </c>
      <c r="J8" s="86">
        <v>0.10199999999999999</v>
      </c>
      <c r="K8" s="86">
        <v>0.10199999999999999</v>
      </c>
      <c r="L8" s="86">
        <v>0.17799999999999999</v>
      </c>
      <c r="M8" s="86">
        <v>0.13812026086136664</v>
      </c>
      <c r="N8" s="86">
        <v>0.17599999999999999</v>
      </c>
      <c r="O8" s="86">
        <v>0.15128875030753386</v>
      </c>
      <c r="P8" s="86">
        <v>0.159</v>
      </c>
      <c r="Q8" s="66">
        <v>0.161</v>
      </c>
      <c r="R8" s="67" t="s">
        <v>22</v>
      </c>
      <c r="S8" s="67">
        <v>0.161</v>
      </c>
      <c r="T8" s="67">
        <v>0.14899999999999999</v>
      </c>
      <c r="U8" s="67">
        <v>0.16300000000000001</v>
      </c>
      <c r="V8" s="67">
        <v>0.153</v>
      </c>
      <c r="W8" s="86">
        <v>0.159</v>
      </c>
      <c r="X8" s="67">
        <v>0.155</v>
      </c>
      <c r="Y8" s="67">
        <v>0.157</v>
      </c>
      <c r="Z8" s="67">
        <v>0.156</v>
      </c>
      <c r="AA8" s="67">
        <v>0.161</v>
      </c>
      <c r="AB8" s="67">
        <v>0.158</v>
      </c>
      <c r="AC8" s="67">
        <v>0.16</v>
      </c>
      <c r="AD8" s="67">
        <v>0.158</v>
      </c>
      <c r="AE8" s="67">
        <v>0.17899999999999999</v>
      </c>
      <c r="AF8" s="67">
        <v>0.19679094897117116</v>
      </c>
      <c r="AG8" s="67">
        <v>0.19679094897117116</v>
      </c>
      <c r="AH8" s="67">
        <v>0.20699999999999999</v>
      </c>
      <c r="AI8" s="67">
        <v>0.19400000000000001</v>
      </c>
      <c r="AJ8" s="67">
        <v>0.20359371788280956</v>
      </c>
      <c r="AK8" s="67">
        <v>0.19700000000000001</v>
      </c>
      <c r="AL8" s="67">
        <v>0.1925146883449203</v>
      </c>
      <c r="AM8" s="67">
        <v>0.191</v>
      </c>
    </row>
    <row r="9" spans="1:39" x14ac:dyDescent="0.25">
      <c r="A9" s="18"/>
      <c r="B9" s="103" t="s">
        <v>18</v>
      </c>
      <c r="C9" s="104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7"/>
      <c r="S9" s="37"/>
      <c r="T9" s="37"/>
      <c r="U9" s="109"/>
      <c r="V9" s="109"/>
      <c r="W9" s="36"/>
      <c r="X9" s="109"/>
      <c r="Y9" s="109"/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</row>
    <row r="10" spans="1:39" x14ac:dyDescent="0.25">
      <c r="A10" s="18"/>
      <c r="B10" s="112"/>
      <c r="C10" s="156"/>
      <c r="D10" s="157"/>
      <c r="E10" s="157"/>
      <c r="F10" s="157"/>
      <c r="G10" s="157"/>
      <c r="H10" s="157"/>
      <c r="I10" s="157"/>
      <c r="J10" s="157"/>
      <c r="K10" s="54">
        <v>73</v>
      </c>
      <c r="L10" s="54">
        <v>73.599999999999994</v>
      </c>
      <c r="M10" s="54">
        <v>73.3</v>
      </c>
      <c r="N10" s="54">
        <v>75.38</v>
      </c>
      <c r="O10" s="54">
        <v>73.993333333333325</v>
      </c>
      <c r="P10" s="54">
        <v>74</v>
      </c>
      <c r="Q10" s="157"/>
      <c r="R10" s="55">
        <v>76</v>
      </c>
      <c r="S10" s="55">
        <v>80</v>
      </c>
      <c r="T10" s="55">
        <v>80</v>
      </c>
      <c r="U10" s="55">
        <v>81</v>
      </c>
      <c r="V10" s="55">
        <v>80</v>
      </c>
      <c r="W10" s="62">
        <v>80</v>
      </c>
      <c r="X10" s="55">
        <v>80</v>
      </c>
      <c r="Y10" s="55">
        <v>80</v>
      </c>
      <c r="Z10" s="55">
        <v>80</v>
      </c>
      <c r="AA10" s="55">
        <v>81</v>
      </c>
      <c r="AB10" s="55">
        <v>81</v>
      </c>
      <c r="AC10" s="55">
        <v>80</v>
      </c>
      <c r="AD10" s="55">
        <v>80</v>
      </c>
      <c r="AE10" s="55">
        <v>80</v>
      </c>
      <c r="AF10" s="55">
        <v>79</v>
      </c>
      <c r="AG10" s="55">
        <v>79</v>
      </c>
      <c r="AH10" s="55">
        <v>82</v>
      </c>
      <c r="AI10" s="55">
        <f>AH10</f>
        <v>82</v>
      </c>
      <c r="AJ10" s="55">
        <v>81</v>
      </c>
      <c r="AK10" s="55">
        <v>81</v>
      </c>
      <c r="AL10" s="55">
        <v>80</v>
      </c>
      <c r="AM10" s="55">
        <v>80</v>
      </c>
    </row>
    <row r="11" spans="1:39" x14ac:dyDescent="0.25">
      <c r="A11" s="18"/>
      <c r="B11" s="102" t="s">
        <v>164</v>
      </c>
      <c r="C11" s="104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  <c r="S11" s="37"/>
      <c r="T11" s="37"/>
      <c r="U11" s="37"/>
      <c r="V11" s="37"/>
      <c r="W11" s="36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</row>
    <row r="12" spans="1:39" x14ac:dyDescent="0.25">
      <c r="A12" s="18"/>
      <c r="B12" s="112"/>
      <c r="C12" s="156"/>
      <c r="D12" s="157"/>
      <c r="E12" s="157"/>
      <c r="F12" s="157"/>
      <c r="G12" s="157"/>
      <c r="H12" s="157"/>
      <c r="I12" s="157"/>
      <c r="J12" s="157"/>
      <c r="K12" s="157"/>
      <c r="L12" s="159">
        <v>4.4000000000000004</v>
      </c>
      <c r="M12" s="159">
        <v>4.4000000000000004</v>
      </c>
      <c r="N12" s="159">
        <v>4.45</v>
      </c>
      <c r="O12" s="159">
        <v>4.45</v>
      </c>
      <c r="P12" s="159">
        <v>4.45</v>
      </c>
      <c r="Q12" s="157"/>
      <c r="R12" s="158">
        <v>4.5999999999999996</v>
      </c>
      <c r="S12" s="158">
        <v>4.5999999999999996</v>
      </c>
      <c r="T12" s="158">
        <v>4.5999999999999996</v>
      </c>
      <c r="U12" s="158">
        <v>4.5999999999999996</v>
      </c>
      <c r="V12" s="158">
        <v>4.5999999999999996</v>
      </c>
      <c r="W12" s="62">
        <v>4.5999999999999996</v>
      </c>
      <c r="X12" s="158">
        <v>4.5</v>
      </c>
      <c r="Y12" s="158">
        <v>4.7</v>
      </c>
      <c r="Z12" s="158">
        <v>4.7</v>
      </c>
      <c r="AA12" s="158">
        <v>4.8</v>
      </c>
      <c r="AB12" s="158">
        <v>4.8</v>
      </c>
      <c r="AC12" s="158">
        <v>4.8</v>
      </c>
      <c r="AD12" s="158">
        <v>4.8</v>
      </c>
      <c r="AE12" s="158">
        <v>4.7</v>
      </c>
      <c r="AF12" s="158">
        <v>4.8</v>
      </c>
      <c r="AG12" s="158">
        <v>4.8</v>
      </c>
      <c r="AH12" s="158">
        <v>4.8</v>
      </c>
      <c r="AI12" s="158">
        <f>AH12</f>
        <v>4.8</v>
      </c>
      <c r="AJ12" s="158">
        <v>4.8</v>
      </c>
      <c r="AK12" s="158">
        <v>4.8</v>
      </c>
      <c r="AL12" s="158">
        <v>4.8</v>
      </c>
      <c r="AM12" s="158">
        <v>4.8</v>
      </c>
    </row>
    <row r="13" spans="1:39" x14ac:dyDescent="0.25">
      <c r="A13" s="18"/>
      <c r="B13" s="102" t="s">
        <v>165</v>
      </c>
      <c r="C13" s="104"/>
      <c r="D13" s="36"/>
      <c r="E13" s="36"/>
      <c r="F13" s="36"/>
      <c r="G13" s="36"/>
      <c r="H13" s="36"/>
      <c r="I13" s="36"/>
      <c r="J13" s="36"/>
      <c r="K13" s="36"/>
      <c r="L13" s="161"/>
      <c r="M13" s="161"/>
      <c r="N13" s="161"/>
      <c r="O13" s="161"/>
      <c r="P13" s="161"/>
      <c r="Q13" s="36"/>
      <c r="R13" s="160"/>
      <c r="S13" s="160"/>
      <c r="T13" s="160"/>
      <c r="U13" s="160"/>
      <c r="V13" s="160"/>
      <c r="W13" s="36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</row>
    <row r="14" spans="1:39" x14ac:dyDescent="0.25">
      <c r="A14" s="18"/>
      <c r="B14" s="112"/>
      <c r="C14" s="156"/>
      <c r="D14" s="157"/>
      <c r="E14" s="157"/>
      <c r="F14" s="157"/>
      <c r="G14" s="157"/>
      <c r="H14" s="157"/>
      <c r="I14" s="157"/>
      <c r="J14" s="157"/>
      <c r="K14" s="157"/>
      <c r="L14" s="159">
        <v>4.7</v>
      </c>
      <c r="M14" s="159">
        <v>4.7</v>
      </c>
      <c r="N14" s="159">
        <v>4.7</v>
      </c>
      <c r="O14" s="159">
        <v>4.7</v>
      </c>
      <c r="P14" s="159">
        <v>4.71</v>
      </c>
      <c r="Q14" s="157"/>
      <c r="R14" s="158">
        <v>4.7</v>
      </c>
      <c r="S14" s="158">
        <v>4.7</v>
      </c>
      <c r="T14" s="158">
        <v>4.7</v>
      </c>
      <c r="U14" s="158">
        <v>4.7</v>
      </c>
      <c r="V14" s="158">
        <v>4.7</v>
      </c>
      <c r="W14" s="62">
        <v>4.7</v>
      </c>
      <c r="X14" s="158">
        <v>4.7</v>
      </c>
      <c r="Y14" s="158">
        <v>4.7</v>
      </c>
      <c r="Z14" s="158">
        <v>4.7</v>
      </c>
      <c r="AA14" s="158">
        <v>4.7</v>
      </c>
      <c r="AB14" s="158">
        <v>4.7</v>
      </c>
      <c r="AC14" s="158">
        <v>4.7</v>
      </c>
      <c r="AD14" s="158">
        <v>4.7</v>
      </c>
      <c r="AE14" s="158">
        <v>4.8</v>
      </c>
      <c r="AF14" s="158">
        <v>4.8</v>
      </c>
      <c r="AG14" s="158">
        <v>4.8</v>
      </c>
      <c r="AH14" s="158">
        <v>4.8</v>
      </c>
      <c r="AI14" s="158">
        <f>AH14</f>
        <v>4.8</v>
      </c>
      <c r="AJ14" s="158">
        <v>4.8</v>
      </c>
      <c r="AK14" s="158">
        <v>4.8</v>
      </c>
      <c r="AL14" s="158">
        <v>4.8</v>
      </c>
      <c r="AM14" s="158">
        <v>4.9000000000000004</v>
      </c>
    </row>
    <row r="15" spans="1:39" x14ac:dyDescent="0.25"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</row>
  </sheetData>
  <phoneticPr fontId="9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45" fitToHeight="99" orientation="landscape" r:id="rId1"/>
  <headerFooter>
    <oddFooter xml:space="preserve">&amp;C_x000D_&amp;1#&amp;"Calibri"&amp;8&amp;K0000FF Pública 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5BBE2-52AB-4956-A353-931C28D76B30}">
  <sheetPr>
    <tabColor theme="8" tint="0.79998168889431442"/>
  </sheetPr>
  <dimension ref="B7:H9"/>
  <sheetViews>
    <sheetView showGridLines="0" workbookViewId="0">
      <selection activeCell="K11" sqref="K11"/>
    </sheetView>
  </sheetViews>
  <sheetFormatPr defaultRowHeight="15" x14ac:dyDescent="0.25"/>
  <cols>
    <col min="1" max="1" width="5.42578125" customWidth="1"/>
    <col min="5" max="8" width="10.140625" customWidth="1"/>
  </cols>
  <sheetData>
    <row r="7" spans="2:8" ht="17.45" customHeight="1" x14ac:dyDescent="0.25">
      <c r="E7" s="141" t="s">
        <v>67</v>
      </c>
      <c r="F7" s="141" t="s">
        <v>66</v>
      </c>
      <c r="G7" s="141" t="s">
        <v>65</v>
      </c>
      <c r="H7" s="141" t="s">
        <v>64</v>
      </c>
    </row>
    <row r="8" spans="2:8" x14ac:dyDescent="0.25">
      <c r="B8" s="104" t="s">
        <v>166</v>
      </c>
      <c r="C8" s="104"/>
      <c r="D8" s="104"/>
      <c r="E8" s="139">
        <v>0.67</v>
      </c>
      <c r="F8" s="139">
        <v>0.83</v>
      </c>
      <c r="G8" s="139">
        <v>0.96</v>
      </c>
      <c r="H8" s="139">
        <v>1.01</v>
      </c>
    </row>
    <row r="9" spans="2:8" x14ac:dyDescent="0.25">
      <c r="B9" s="140" t="s">
        <v>167</v>
      </c>
      <c r="C9" s="104"/>
      <c r="D9" s="104"/>
      <c r="E9" s="104"/>
      <c r="F9" s="104"/>
      <c r="G9" s="104"/>
      <c r="H9" s="104"/>
    </row>
  </sheetData>
  <phoneticPr fontId="9" type="noConversion"/>
  <pageMargins left="0.511811024" right="0.511811024" top="0.78740157499999996" bottom="0.78740157499999996" header="0.31496062000000002" footer="0.31496062000000002"/>
  <pageSetup paperSize="9" orientation="portrait" r:id="rId1"/>
  <headerFooter>
    <oddFooter xml:space="preserve">&amp;C_x000D_&amp;1#&amp;"Calibri"&amp;8&amp;K0000FF Pública 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44F7159D119E14B8BF83405C6678D94" ma:contentTypeVersion="12" ma:contentTypeDescription="Crie um novo documento." ma:contentTypeScope="" ma:versionID="59b53c1a33018dd2af47583ce29e5ffc">
  <xsd:schema xmlns:xsd="http://www.w3.org/2001/XMLSchema" xmlns:xs="http://www.w3.org/2001/XMLSchema" xmlns:p="http://schemas.microsoft.com/office/2006/metadata/properties" xmlns:ns2="e70756fd-a02c-401e-9c05-0e8939554013" xmlns:ns3="17215765-869b-4615-9241-279b4ed6d14c" targetNamespace="http://schemas.microsoft.com/office/2006/metadata/properties" ma:root="true" ma:fieldsID="1c8735937007e98d7b22b860b0d3abfe" ns2:_="" ns3:_="">
    <xsd:import namespace="e70756fd-a02c-401e-9c05-0e8939554013"/>
    <xsd:import namespace="17215765-869b-4615-9241-279b4ed6d1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756fd-a02c-401e-9c05-0e89395540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15765-869b-4615-9241-279b4ed6d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535A9D-4D73-4D53-947C-5C2C906F4F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0756fd-a02c-401e-9c05-0e8939554013"/>
    <ds:schemaRef ds:uri="17215765-869b-4615-9241-279b4ed6d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CE10C0-3373-47E1-99BE-DD3F71B776C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e70756fd-a02c-401e-9c05-0e8939554013"/>
    <ds:schemaRef ds:uri="http://purl.org/dc/terms/"/>
    <ds:schemaRef ds:uri="http://schemas.openxmlformats.org/package/2006/metadata/core-properties"/>
    <ds:schemaRef ds:uri="17215765-869b-4615-9241-279b4ed6d14c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DB8E4A-8FD2-4ADC-934A-AE2B06FA62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6</vt:i4>
      </vt:variant>
    </vt:vector>
  </HeadingPairs>
  <TitlesOfParts>
    <vt:vector size="13" baseType="lpstr">
      <vt:lpstr>Indicadores Operacionais</vt:lpstr>
      <vt:lpstr>DRE</vt:lpstr>
      <vt:lpstr>BP</vt:lpstr>
      <vt:lpstr>DFC</vt:lpstr>
      <vt:lpstr>SSS - MSSS</vt:lpstr>
      <vt:lpstr>Digital</vt:lpstr>
      <vt:lpstr>Curva de Maturação</vt:lpstr>
      <vt:lpstr>BP!Titulos_de_impressao</vt:lpstr>
      <vt:lpstr>DFC!Titulos_de_impressao</vt:lpstr>
      <vt:lpstr>Digital!Titulos_de_impressao</vt:lpstr>
      <vt:lpstr>DRE!Titulos_de_impressao</vt:lpstr>
      <vt:lpstr>'Indicadores Operacionais'!Titulos_de_impressao</vt:lpstr>
      <vt:lpstr>'SSS - MSSS'!Titulos_de_impressao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Ismael Rohrig Correa Carvalho Da Silva</dc:creator>
  <cp:keywords/>
  <dc:description/>
  <cp:lastModifiedBy>Lucas Stefani Martini</cp:lastModifiedBy>
  <cp:revision/>
  <cp:lastPrinted>2021-03-26T17:12:00Z</cp:lastPrinted>
  <dcterms:created xsi:type="dcterms:W3CDTF">2020-12-01T13:17:18Z</dcterms:created>
  <dcterms:modified xsi:type="dcterms:W3CDTF">2024-08-27T12:35:02Z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0x010100A44F7159D119E14B8BF83405C6678D94</vt:lpwstr>
  </property>
  <property fmtid="{D5CDD505-2E9C-101B-9397-08002B2CF9AE}" pid="3" name="MSIP_Label_2fb853b5-e439-4120-b0a0-0175f30ad172_Enabled">
    <vt:lpwstr>true</vt:lpwstr>
  </property>
  <property fmtid="{D5CDD505-2E9C-101B-9397-08002B2CF9AE}" pid="4" name="MSIP_Label_2fb853b5-e439-4120-b0a0-0175f30ad172_SetDate">
    <vt:lpwstr>2023-07-27T18:00:16Z</vt:lpwstr>
  </property>
  <property fmtid="{D5CDD505-2E9C-101B-9397-08002B2CF9AE}" pid="5" name="MSIP_Label_2fb853b5-e439-4120-b0a0-0175f30ad172_Method">
    <vt:lpwstr>Privileged</vt:lpwstr>
  </property>
  <property fmtid="{D5CDD505-2E9C-101B-9397-08002B2CF9AE}" pid="6" name="MSIP_Label_2fb853b5-e439-4120-b0a0-0175f30ad172_Name">
    <vt:lpwstr>Pública</vt:lpwstr>
  </property>
  <property fmtid="{D5CDD505-2E9C-101B-9397-08002B2CF9AE}" pid="7" name="MSIP_Label_2fb853b5-e439-4120-b0a0-0175f30ad172_SiteId">
    <vt:lpwstr>99126c36-7660-4d79-8aa1-e39a90bc01f8</vt:lpwstr>
  </property>
  <property fmtid="{D5CDD505-2E9C-101B-9397-08002B2CF9AE}" pid="8" name="MSIP_Label_2fb853b5-e439-4120-b0a0-0175f30ad172_ActionId">
    <vt:lpwstr>324afb6b-fb39-48c5-9044-d6223c5f5671</vt:lpwstr>
  </property>
  <property fmtid="{D5CDD505-2E9C-101B-9397-08002B2CF9AE}" pid="9" name="MSIP_Label_2fb853b5-e439-4120-b0a0-0175f30ad172_ContentBits">
    <vt:lpwstr>2</vt:lpwstr>
  </property>
</Properties>
</file>