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Z:\Earnings Results\2021\3Q21\FINAL\"/>
    </mc:Choice>
  </mc:AlternateContent>
  <xr:revisionPtr revIDLastSave="0" documentId="13_ncr:1_{E267ACCD-CB28-44E8-92AB-8BA7857CD0E3}" xr6:coauthVersionLast="47" xr6:coauthVersionMax="47" xr10:uidLastSave="{00000000-0000-0000-0000-000000000000}"/>
  <bookViews>
    <workbookView xWindow="-110" yWindow="-110" windowWidth="19420" windowHeight="10420" tabRatio="773" xr2:uid="{7F61F97D-F849-4632-B5EF-346B7A49B2BF}"/>
  </bookViews>
  <sheets>
    <sheet name="PAGS | 3Q21 Results" sheetId="19" r:id="rId1"/>
    <sheet name="PAGS | IS GAAP" sheetId="2" r:id="rId2"/>
    <sheet name="PAGS | IS NON-GAAP" sheetId="17" r:id="rId3"/>
    <sheet name="PAGS | Take Rate" sheetId="16" r:id="rId4"/>
    <sheet name="PAGS | Operating Expenses" sheetId="10" r:id="rId5"/>
    <sheet name="PAGS | Adjusted EBITDA" sheetId="18" r:id="rId6"/>
    <sheet name="PAGS | Balance Sheet" sheetId="3" r:id="rId7"/>
    <sheet name="PAGS | Cash Flow" sheetId="12" r:id="rId8"/>
    <sheet name="PAGS | Operating Figures" sheetId="8" r:id="rId9"/>
    <sheet name="PAGS | Pricing Policy" sheetId="14" r:id="rId10"/>
    <sheet name="PAGS | XXXXX" sheetId="6" state="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2" i="10" l="1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AC17" i="10"/>
  <c r="X17" i="8"/>
  <c r="W17" i="8"/>
  <c r="V17" i="8"/>
  <c r="U17" i="8"/>
  <c r="J6" i="14"/>
  <c r="J8" i="14"/>
  <c r="J10" i="14"/>
  <c r="J9" i="14"/>
  <c r="J12" i="14"/>
  <c r="Y17" i="8" l="1"/>
  <c r="T17" i="8"/>
  <c r="S17" i="8"/>
  <c r="K27" i="10"/>
  <c r="Q22" i="10"/>
  <c r="P22" i="10"/>
  <c r="O22" i="10"/>
  <c r="N22" i="10"/>
  <c r="M22" i="10"/>
  <c r="L22" i="10"/>
  <c r="R21" i="10"/>
  <c r="Q21" i="10"/>
  <c r="P21" i="10"/>
  <c r="O21" i="10"/>
  <c r="N21" i="10"/>
  <c r="M21" i="10"/>
  <c r="L21" i="10"/>
  <c r="K21" i="10"/>
  <c r="V52" i="16"/>
  <c r="L51" i="16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Y52" i="16"/>
  <c r="X52" i="16"/>
  <c r="W52" i="16"/>
  <c r="U52" i="16"/>
  <c r="T52" i="16"/>
  <c r="S52" i="16"/>
  <c r="R52" i="16"/>
  <c r="Q52" i="16"/>
  <c r="P52" i="16"/>
  <c r="O52" i="16"/>
  <c r="N52" i="16"/>
  <c r="M52" i="16"/>
  <c r="L52" i="16"/>
  <c r="L63" i="16" s="1"/>
  <c r="K52" i="16"/>
  <c r="K63" i="16" s="1"/>
  <c r="J52" i="16"/>
  <c r="I52" i="16"/>
  <c r="H52" i="16"/>
  <c r="G52" i="16"/>
  <c r="F52" i="16"/>
  <c r="E52" i="16"/>
  <c r="D52" i="16"/>
  <c r="D63" i="16" s="1"/>
  <c r="C52" i="16"/>
  <c r="Y51" i="16"/>
  <c r="X51" i="16"/>
  <c r="W51" i="16"/>
  <c r="V51" i="16"/>
  <c r="U51" i="16"/>
  <c r="T51" i="16"/>
  <c r="S51" i="16"/>
  <c r="R51" i="16"/>
  <c r="Q51" i="16"/>
  <c r="P51" i="16"/>
  <c r="O51" i="16"/>
  <c r="N51" i="16"/>
  <c r="M51" i="16"/>
  <c r="K51" i="16"/>
  <c r="J51" i="16"/>
  <c r="I51" i="16"/>
  <c r="H51" i="16"/>
  <c r="G51" i="16"/>
  <c r="G62" i="16" s="1"/>
  <c r="F51" i="16"/>
  <c r="E51" i="16"/>
  <c r="D51" i="16"/>
  <c r="C51" i="16"/>
  <c r="T12" i="8"/>
  <c r="Q12" i="8"/>
  <c r="Y12" i="8" l="1"/>
  <c r="H63" i="16"/>
  <c r="H62" i="16"/>
  <c r="I63" i="16"/>
  <c r="I15" i="3"/>
  <c r="H25" i="3"/>
  <c r="P25" i="3"/>
  <c r="K15" i="3"/>
  <c r="K25" i="3"/>
  <c r="P12" i="8"/>
  <c r="X12" i="8"/>
  <c r="J44" i="3"/>
  <c r="G44" i="3"/>
  <c r="O44" i="3"/>
  <c r="E44" i="3"/>
  <c r="M44" i="3"/>
  <c r="K44" i="3"/>
  <c r="Q44" i="3"/>
  <c r="D15" i="3"/>
  <c r="L15" i="3"/>
  <c r="K38" i="3"/>
  <c r="D62" i="16"/>
  <c r="M63" i="16"/>
  <c r="E7" i="3"/>
  <c r="M7" i="3"/>
  <c r="Q7" i="3"/>
  <c r="M38" i="3"/>
  <c r="I44" i="3"/>
  <c r="L62" i="16"/>
  <c r="R12" i="8"/>
  <c r="I27" i="10"/>
  <c r="I28" i="10" s="1"/>
  <c r="F7" i="3"/>
  <c r="N7" i="3"/>
  <c r="D7" i="3"/>
  <c r="L7" i="3"/>
  <c r="M25" i="3"/>
  <c r="I7" i="3"/>
  <c r="I6" i="3" s="1"/>
  <c r="G15" i="3"/>
  <c r="J62" i="16"/>
  <c r="F63" i="16"/>
  <c r="N63" i="16"/>
  <c r="I25" i="3"/>
  <c r="Q25" i="3"/>
  <c r="G25" i="3"/>
  <c r="E25" i="3"/>
  <c r="E62" i="16"/>
  <c r="M62" i="16"/>
  <c r="O25" i="3"/>
  <c r="O12" i="8"/>
  <c r="W12" i="8"/>
  <c r="F62" i="16"/>
  <c r="N62" i="16"/>
  <c r="G63" i="16"/>
  <c r="J63" i="16"/>
  <c r="F15" i="3"/>
  <c r="N15" i="3"/>
  <c r="F38" i="3"/>
  <c r="N38" i="3"/>
  <c r="O15" i="3"/>
  <c r="E15" i="3"/>
  <c r="Q15" i="3"/>
  <c r="Q6" i="3" s="1"/>
  <c r="R44" i="3"/>
  <c r="M15" i="3"/>
  <c r="E63" i="16"/>
  <c r="I38" i="3"/>
  <c r="Q38" i="3"/>
  <c r="G38" i="3"/>
  <c r="O38" i="3"/>
  <c r="E38" i="3"/>
  <c r="C7" i="12"/>
  <c r="C55" i="12"/>
  <c r="C62" i="16"/>
  <c r="K62" i="16"/>
  <c r="C18" i="12"/>
  <c r="G7" i="3"/>
  <c r="O7" i="3"/>
  <c r="H44" i="3"/>
  <c r="P44" i="3"/>
  <c r="F44" i="3"/>
  <c r="N44" i="3"/>
  <c r="D44" i="3"/>
  <c r="L44" i="3"/>
  <c r="C43" i="12"/>
  <c r="I62" i="16"/>
  <c r="J15" i="3"/>
  <c r="D38" i="3"/>
  <c r="J38" i="3"/>
  <c r="P38" i="3"/>
  <c r="J7" i="3"/>
  <c r="R7" i="3"/>
  <c r="H7" i="3"/>
  <c r="P7" i="3"/>
  <c r="R15" i="3"/>
  <c r="H15" i="3"/>
  <c r="L38" i="3"/>
  <c r="R38" i="3"/>
  <c r="H38" i="3"/>
  <c r="U12" i="8"/>
  <c r="S12" i="8"/>
  <c r="J16" i="10"/>
  <c r="R16" i="10"/>
  <c r="Q27" i="10"/>
  <c r="Q28" i="10" s="1"/>
  <c r="K7" i="3"/>
  <c r="F25" i="3"/>
  <c r="N25" i="3"/>
  <c r="D25" i="3"/>
  <c r="L25" i="3"/>
  <c r="J25" i="3"/>
  <c r="R25" i="3"/>
  <c r="C63" i="16"/>
  <c r="P15" i="3"/>
  <c r="V12" i="8"/>
  <c r="G27" i="10"/>
  <c r="G28" i="10" s="1"/>
  <c r="O27" i="10"/>
  <c r="O28" i="10" s="1"/>
  <c r="K16" i="10"/>
  <c r="D16" i="10"/>
  <c r="L16" i="10"/>
  <c r="R27" i="10"/>
  <c r="R28" i="10" s="1"/>
  <c r="N16" i="10"/>
  <c r="G16" i="10"/>
  <c r="F16" i="10"/>
  <c r="H16" i="10"/>
  <c r="O16" i="10"/>
  <c r="P16" i="10"/>
  <c r="I16" i="10"/>
  <c r="Q16" i="10"/>
  <c r="E16" i="10"/>
  <c r="M16" i="10"/>
  <c r="C16" i="10"/>
  <c r="J27" i="10"/>
  <c r="J28" i="10" s="1"/>
  <c r="H27" i="10"/>
  <c r="H28" i="10" s="1"/>
  <c r="P27" i="10"/>
  <c r="P28" i="10" s="1"/>
  <c r="K28" i="10"/>
  <c r="E27" i="10"/>
  <c r="E28" i="10" s="1"/>
  <c r="M27" i="10"/>
  <c r="M28" i="10" s="1"/>
  <c r="F27" i="10"/>
  <c r="F28" i="10" s="1"/>
  <c r="N27" i="10"/>
  <c r="N28" i="10" s="1"/>
  <c r="C27" i="10"/>
  <c r="C28" i="10" s="1"/>
  <c r="D27" i="10"/>
  <c r="D28" i="10" s="1"/>
  <c r="L27" i="10"/>
  <c r="L28" i="10" s="1"/>
  <c r="K6" i="3" l="1"/>
  <c r="L6" i="3"/>
  <c r="N6" i="3"/>
  <c r="M24" i="3"/>
  <c r="K24" i="3"/>
  <c r="F6" i="3"/>
  <c r="C37" i="12"/>
  <c r="C56" i="12" s="1"/>
  <c r="C58" i="12" s="1"/>
  <c r="F57" i="12" s="1"/>
  <c r="R24" i="3"/>
  <c r="F24" i="3"/>
  <c r="D6" i="3"/>
  <c r="G6" i="3"/>
  <c r="E6" i="3"/>
  <c r="J24" i="3"/>
  <c r="M6" i="3"/>
  <c r="D24" i="3"/>
  <c r="O24" i="3"/>
  <c r="L24" i="3"/>
  <c r="I24" i="3"/>
  <c r="E24" i="3"/>
  <c r="P24" i="3"/>
  <c r="O6" i="3"/>
  <c r="G24" i="3"/>
  <c r="N24" i="3"/>
  <c r="Q24" i="3"/>
  <c r="R6" i="3"/>
  <c r="J6" i="3"/>
  <c r="H24" i="3"/>
  <c r="P6" i="3"/>
  <c r="H6" i="3"/>
  <c r="G57" i="12" l="1"/>
  <c r="E57" i="12"/>
  <c r="D57" i="12"/>
  <c r="N6" i="8"/>
  <c r="R6" i="8"/>
  <c r="Q6" i="8"/>
  <c r="P6" i="8"/>
  <c r="O6" i="8"/>
  <c r="M6" i="8"/>
  <c r="L6" i="8"/>
  <c r="K6" i="8"/>
  <c r="J6" i="8"/>
  <c r="I6" i="8"/>
  <c r="H6" i="8"/>
  <c r="G6" i="8"/>
  <c r="F6" i="8"/>
  <c r="E6" i="8"/>
  <c r="D6" i="8"/>
  <c r="C6" i="8"/>
  <c r="T6" i="8" l="1"/>
  <c r="U6" i="8"/>
  <c r="S6" i="8"/>
  <c r="V6" i="8"/>
  <c r="W6" i="8" l="1"/>
  <c r="Y6" i="8" l="1"/>
  <c r="X6" i="8" l="1"/>
  <c r="N9" i="16" l="1"/>
  <c r="N31" i="16" s="1"/>
  <c r="M9" i="16"/>
  <c r="M31" i="16" s="1"/>
  <c r="L9" i="16"/>
  <c r="L31" i="16" s="1"/>
  <c r="K9" i="16"/>
  <c r="K31" i="16" s="1"/>
  <c r="J9" i="16"/>
  <c r="J31" i="16" s="1"/>
  <c r="I9" i="16"/>
  <c r="I31" i="16" s="1"/>
  <c r="H9" i="16"/>
  <c r="H31" i="16" s="1"/>
  <c r="G9" i="16"/>
  <c r="G31" i="16" s="1"/>
  <c r="F9" i="16"/>
  <c r="F31" i="16" s="1"/>
  <c r="E9" i="16"/>
  <c r="E31" i="16" s="1"/>
  <c r="D9" i="16"/>
  <c r="D31" i="16" s="1"/>
  <c r="C9" i="16"/>
  <c r="C31" i="16" s="1"/>
  <c r="Y6" i="16"/>
  <c r="Y50" i="16" s="1"/>
  <c r="X6" i="16"/>
  <c r="X61" i="16" s="1"/>
  <c r="W6" i="16"/>
  <c r="W17" i="16" s="1"/>
  <c r="W24" i="16" s="1"/>
  <c r="V6" i="16"/>
  <c r="V39" i="16" s="1"/>
  <c r="U6" i="16"/>
  <c r="U28" i="16" s="1"/>
  <c r="T6" i="16"/>
  <c r="T39" i="16" s="1"/>
  <c r="S6" i="16"/>
  <c r="S61" i="16" s="1"/>
  <c r="R6" i="16"/>
  <c r="R17" i="16" s="1"/>
  <c r="R24" i="16" s="1"/>
  <c r="Q6" i="16"/>
  <c r="Q39" i="16" s="1"/>
  <c r="P6" i="16"/>
  <c r="P17" i="16" s="1"/>
  <c r="P24" i="16" s="1"/>
  <c r="O6" i="16"/>
  <c r="O39" i="16" s="1"/>
  <c r="N6" i="16"/>
  <c r="N28" i="16" s="1"/>
  <c r="N35" i="16" s="1"/>
  <c r="M6" i="16"/>
  <c r="M61" i="16" s="1"/>
  <c r="M67" i="16" s="1"/>
  <c r="L6" i="16"/>
  <c r="L39" i="16" s="1"/>
  <c r="K6" i="16"/>
  <c r="K61" i="16" s="1"/>
  <c r="K68" i="16" s="1"/>
  <c r="J6" i="16"/>
  <c r="J17" i="16" s="1"/>
  <c r="J24" i="16" s="1"/>
  <c r="I6" i="16"/>
  <c r="I50" i="16" s="1"/>
  <c r="I57" i="16" s="1"/>
  <c r="H6" i="16"/>
  <c r="H61" i="16" s="1"/>
  <c r="G6" i="16"/>
  <c r="G17" i="16" s="1"/>
  <c r="G24" i="16" s="1"/>
  <c r="F6" i="16"/>
  <c r="E6" i="16"/>
  <c r="E28" i="16" s="1"/>
  <c r="D6" i="16"/>
  <c r="D39" i="16" s="1"/>
  <c r="C6" i="16"/>
  <c r="C28" i="16" s="1"/>
  <c r="N48" i="17"/>
  <c r="L48" i="17"/>
  <c r="J48" i="17"/>
  <c r="G48" i="17"/>
  <c r="F48" i="17"/>
  <c r="Q48" i="17"/>
  <c r="M48" i="17"/>
  <c r="E48" i="17"/>
  <c r="P33" i="17"/>
  <c r="O33" i="17"/>
  <c r="H33" i="17"/>
  <c r="G33" i="17"/>
  <c r="I25" i="17"/>
  <c r="H25" i="17"/>
  <c r="G25" i="17"/>
  <c r="F25" i="17"/>
  <c r="D25" i="17"/>
  <c r="C25" i="17"/>
  <c r="J18" i="17"/>
  <c r="I18" i="17"/>
  <c r="H18" i="17"/>
  <c r="G18" i="17"/>
  <c r="E18" i="17"/>
  <c r="D18" i="17"/>
  <c r="C18" i="17"/>
  <c r="F8" i="16"/>
  <c r="E8" i="16"/>
  <c r="E30" i="16" s="1"/>
  <c r="D8" i="16"/>
  <c r="D30" i="16" s="1"/>
  <c r="C8" i="16"/>
  <c r="C30" i="16" s="1"/>
  <c r="F7" i="16"/>
  <c r="F29" i="16" s="1"/>
  <c r="E7" i="16"/>
  <c r="D7" i="16"/>
  <c r="D29" i="16" s="1"/>
  <c r="C7" i="16"/>
  <c r="C29" i="16" s="1"/>
  <c r="F10" i="17"/>
  <c r="F12" i="17" s="1"/>
  <c r="D10" i="17"/>
  <c r="D12" i="17" s="1"/>
  <c r="C10" i="17"/>
  <c r="C12" i="17" s="1"/>
  <c r="U18" i="17"/>
  <c r="Q18" i="17"/>
  <c r="P18" i="17"/>
  <c r="O18" i="17"/>
  <c r="M18" i="17"/>
  <c r="L18" i="17"/>
  <c r="N8" i="16"/>
  <c r="N30" i="16" s="1"/>
  <c r="M8" i="16"/>
  <c r="M30" i="16" s="1"/>
  <c r="L8" i="16"/>
  <c r="L30" i="16" s="1"/>
  <c r="K8" i="16"/>
  <c r="K30" i="16" s="1"/>
  <c r="J8" i="16"/>
  <c r="J30" i="16" s="1"/>
  <c r="I8" i="16"/>
  <c r="H8" i="16"/>
  <c r="Q10" i="17"/>
  <c r="I7" i="16"/>
  <c r="H7" i="16"/>
  <c r="K25" i="17"/>
  <c r="G7" i="16"/>
  <c r="G29" i="16" s="1"/>
  <c r="K25" i="2"/>
  <c r="J25" i="17"/>
  <c r="E25" i="17"/>
  <c r="I10" i="17"/>
  <c r="I12" i="17" s="1"/>
  <c r="E10" i="17"/>
  <c r="E12" i="17" s="1"/>
  <c r="Q61" i="16"/>
  <c r="U50" i="16"/>
  <c r="U57" i="16" s="1"/>
  <c r="U39" i="16"/>
  <c r="S39" i="16"/>
  <c r="E39" i="16"/>
  <c r="M28" i="16"/>
  <c r="Y17" i="16"/>
  <c r="Y24" i="16" s="1"/>
  <c r="E17" i="16"/>
  <c r="E25" i="16" s="1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K43" i="12"/>
  <c r="J43" i="12"/>
  <c r="I43" i="12"/>
  <c r="H43" i="12"/>
  <c r="G43" i="12"/>
  <c r="F43" i="12"/>
  <c r="E43" i="12"/>
  <c r="D43" i="12"/>
  <c r="K18" i="12"/>
  <c r="J18" i="12"/>
  <c r="I18" i="12"/>
  <c r="H18" i="12"/>
  <c r="G18" i="12"/>
  <c r="F18" i="12"/>
  <c r="E18" i="12"/>
  <c r="D18" i="12"/>
  <c r="K7" i="12"/>
  <c r="J7" i="12"/>
  <c r="I7" i="12"/>
  <c r="H7" i="12"/>
  <c r="G7" i="12"/>
  <c r="F7" i="12"/>
  <c r="E7" i="12"/>
  <c r="D7" i="12"/>
  <c r="I13" i="18"/>
  <c r="H13" i="18"/>
  <c r="G13" i="18"/>
  <c r="F13" i="18"/>
  <c r="E13" i="18"/>
  <c r="D13" i="18"/>
  <c r="C44" i="3"/>
  <c r="C38" i="3"/>
  <c r="C25" i="3"/>
  <c r="C15" i="3"/>
  <c r="C7" i="3"/>
  <c r="R48" i="17"/>
  <c r="P48" i="17"/>
  <c r="O48" i="17"/>
  <c r="K48" i="17"/>
  <c r="D48" i="17"/>
  <c r="C48" i="17"/>
  <c r="R41" i="17"/>
  <c r="K41" i="17"/>
  <c r="J41" i="17"/>
  <c r="I41" i="17"/>
  <c r="H41" i="17"/>
  <c r="G41" i="17"/>
  <c r="F41" i="17"/>
  <c r="E41" i="17"/>
  <c r="D41" i="17"/>
  <c r="C41" i="17"/>
  <c r="K33" i="17"/>
  <c r="C33" i="17"/>
  <c r="C13" i="18"/>
  <c r="P61" i="16" l="1"/>
  <c r="O28" i="16"/>
  <c r="L28" i="16"/>
  <c r="L35" i="16" s="1"/>
  <c r="Y39" i="16"/>
  <c r="I17" i="16"/>
  <c r="I24" i="16" s="1"/>
  <c r="U61" i="16"/>
  <c r="M17" i="16"/>
  <c r="M25" i="16" s="1"/>
  <c r="Q28" i="16"/>
  <c r="E50" i="16"/>
  <c r="Y61" i="16"/>
  <c r="U17" i="16"/>
  <c r="U24" i="16" s="1"/>
  <c r="M50" i="16"/>
  <c r="M56" i="16" s="1"/>
  <c r="D28" i="16"/>
  <c r="D35" i="16" s="1"/>
  <c r="I39" i="16"/>
  <c r="I45" i="16" s="1"/>
  <c r="E61" i="16"/>
  <c r="E67" i="16" s="1"/>
  <c r="E14" i="16"/>
  <c r="M39" i="16"/>
  <c r="H50" i="16"/>
  <c r="H58" i="16" s="1"/>
  <c r="P28" i="16"/>
  <c r="P39" i="16"/>
  <c r="C61" i="16"/>
  <c r="C68" i="16" s="1"/>
  <c r="T28" i="16"/>
  <c r="J61" i="16"/>
  <c r="J67" i="16" s="1"/>
  <c r="H39" i="16"/>
  <c r="H46" i="16" s="1"/>
  <c r="H17" i="16"/>
  <c r="H24" i="16" s="1"/>
  <c r="R61" i="16"/>
  <c r="F14" i="16"/>
  <c r="Y25" i="16"/>
  <c r="E36" i="16"/>
  <c r="H48" i="17"/>
  <c r="I48" i="17"/>
  <c r="U56" i="16"/>
  <c r="U54" i="16" s="1"/>
  <c r="F18" i="17"/>
  <c r="F22" i="17" s="1"/>
  <c r="F26" i="17" s="1"/>
  <c r="G39" i="16"/>
  <c r="G45" i="16" s="1"/>
  <c r="O61" i="16"/>
  <c r="C25" i="2"/>
  <c r="H68" i="16"/>
  <c r="H67" i="16"/>
  <c r="Y57" i="16"/>
  <c r="Y58" i="16"/>
  <c r="W39" i="16"/>
  <c r="G61" i="16"/>
  <c r="G67" i="16" s="1"/>
  <c r="O17" i="16"/>
  <c r="O24" i="16" s="1"/>
  <c r="G28" i="16"/>
  <c r="G34" i="16" s="1"/>
  <c r="P50" i="16"/>
  <c r="P58" i="16" s="1"/>
  <c r="H14" i="16"/>
  <c r="H28" i="16"/>
  <c r="H36" i="16" s="1"/>
  <c r="Q50" i="16"/>
  <c r="Q57" i="16" s="1"/>
  <c r="I61" i="16"/>
  <c r="I68" i="16" s="1"/>
  <c r="Q25" i="17"/>
  <c r="O50" i="16"/>
  <c r="M14" i="16"/>
  <c r="M57" i="16"/>
  <c r="M54" i="16" s="1"/>
  <c r="Q17" i="16"/>
  <c r="Q24" i="16" s="1"/>
  <c r="I28" i="16"/>
  <c r="I36" i="16" s="1"/>
  <c r="V28" i="16"/>
  <c r="G50" i="16"/>
  <c r="G58" i="16" s="1"/>
  <c r="W61" i="16"/>
  <c r="J10" i="17"/>
  <c r="J12" i="17" s="1"/>
  <c r="N10" i="17"/>
  <c r="R25" i="17"/>
  <c r="N50" i="16"/>
  <c r="N58" i="16" s="1"/>
  <c r="Y23" i="16"/>
  <c r="Y21" i="16" s="1"/>
  <c r="W28" i="16"/>
  <c r="W50" i="16"/>
  <c r="W58" i="16" s="1"/>
  <c r="G10" i="17"/>
  <c r="G12" i="17" s="1"/>
  <c r="M36" i="16"/>
  <c r="Y28" i="16"/>
  <c r="N61" i="16"/>
  <c r="N68" i="16" s="1"/>
  <c r="H10" i="17"/>
  <c r="H12" i="17" s="1"/>
  <c r="I58" i="16"/>
  <c r="P25" i="17"/>
  <c r="K18" i="17"/>
  <c r="K37" i="12"/>
  <c r="K10" i="2"/>
  <c r="O10" i="17"/>
  <c r="O22" i="17" s="1"/>
  <c r="D37" i="12"/>
  <c r="D56" i="12" s="1"/>
  <c r="D58" i="12" s="1"/>
  <c r="E37" i="12"/>
  <c r="E56" i="12" s="1"/>
  <c r="E58" i="12" s="1"/>
  <c r="P10" i="17"/>
  <c r="P22" i="17" s="1"/>
  <c r="L25" i="17"/>
  <c r="K18" i="2"/>
  <c r="R10" i="17"/>
  <c r="N25" i="17"/>
  <c r="E29" i="16"/>
  <c r="E34" i="16" s="1"/>
  <c r="E12" i="16"/>
  <c r="I29" i="16"/>
  <c r="I12" i="16"/>
  <c r="H30" i="16"/>
  <c r="H13" i="16"/>
  <c r="I30" i="16"/>
  <c r="I13" i="16"/>
  <c r="N18" i="17"/>
  <c r="N41" i="17"/>
  <c r="N39" i="16"/>
  <c r="K10" i="17"/>
  <c r="O25" i="17"/>
  <c r="O41" i="17"/>
  <c r="O45" i="17" s="1"/>
  <c r="O49" i="17" s="1"/>
  <c r="K56" i="12"/>
  <c r="N14" i="16"/>
  <c r="N17" i="16"/>
  <c r="F61" i="16"/>
  <c r="L10" i="17"/>
  <c r="P41" i="17"/>
  <c r="P45" i="17" s="1"/>
  <c r="P49" i="17" s="1"/>
  <c r="F50" i="16"/>
  <c r="F58" i="16" s="1"/>
  <c r="M10" i="17"/>
  <c r="M22" i="17" s="1"/>
  <c r="I33" i="17"/>
  <c r="Q33" i="17"/>
  <c r="Q45" i="17" s="1"/>
  <c r="Q49" i="17" s="1"/>
  <c r="Q41" i="17"/>
  <c r="J7" i="16"/>
  <c r="J29" i="16" s="1"/>
  <c r="F28" i="16"/>
  <c r="F36" i="16" s="1"/>
  <c r="F39" i="16"/>
  <c r="R18" i="17"/>
  <c r="J33" i="17"/>
  <c r="J45" i="17" s="1"/>
  <c r="J49" i="17" s="1"/>
  <c r="R33" i="17"/>
  <c r="R45" i="17" s="1"/>
  <c r="R49" i="17" s="1"/>
  <c r="K7" i="16"/>
  <c r="K29" i="16" s="1"/>
  <c r="G8" i="16"/>
  <c r="F33" i="17"/>
  <c r="F17" i="16"/>
  <c r="F25" i="16" s="1"/>
  <c r="V50" i="16"/>
  <c r="V58" i="16" s="1"/>
  <c r="L7" i="16"/>
  <c r="L29" i="16" s="1"/>
  <c r="V61" i="16"/>
  <c r="D33" i="17"/>
  <c r="L33" i="17"/>
  <c r="L41" i="17"/>
  <c r="M7" i="16"/>
  <c r="N33" i="17"/>
  <c r="N45" i="17" s="1"/>
  <c r="N49" i="17" s="1"/>
  <c r="G14" i="16"/>
  <c r="V17" i="16"/>
  <c r="V24" i="16" s="1"/>
  <c r="M25" i="17"/>
  <c r="E33" i="17"/>
  <c r="E45" i="17" s="1"/>
  <c r="E49" i="17" s="1"/>
  <c r="M33" i="17"/>
  <c r="M41" i="17"/>
  <c r="N7" i="16"/>
  <c r="N29" i="16" s="1"/>
  <c r="N34" i="16" s="1"/>
  <c r="N32" i="16" s="1"/>
  <c r="G37" i="12"/>
  <c r="G56" i="12" s="1"/>
  <c r="G58" i="12" s="1"/>
  <c r="H37" i="12"/>
  <c r="H56" i="12" s="1"/>
  <c r="F37" i="12"/>
  <c r="F56" i="12" s="1"/>
  <c r="F58" i="12" s="1"/>
  <c r="I37" i="12"/>
  <c r="I56" i="12" s="1"/>
  <c r="J37" i="12"/>
  <c r="J56" i="12" s="1"/>
  <c r="I14" i="16"/>
  <c r="H12" i="16"/>
  <c r="H29" i="16"/>
  <c r="F13" i="16"/>
  <c r="F30" i="16"/>
  <c r="X17" i="16"/>
  <c r="X24" i="16" s="1"/>
  <c r="X50" i="16"/>
  <c r="X57" i="16" s="1"/>
  <c r="X28" i="16"/>
  <c r="X39" i="16"/>
  <c r="N13" i="16"/>
  <c r="F12" i="16"/>
  <c r="J14" i="16"/>
  <c r="G12" i="16"/>
  <c r="C36" i="16"/>
  <c r="C34" i="16"/>
  <c r="C35" i="16"/>
  <c r="M68" i="16"/>
  <c r="M65" i="16" s="1"/>
  <c r="S17" i="16"/>
  <c r="S25" i="16" s="1"/>
  <c r="K39" i="16"/>
  <c r="S50" i="16"/>
  <c r="S58" i="16" s="1"/>
  <c r="K13" i="16"/>
  <c r="H45" i="16"/>
  <c r="K17" i="16"/>
  <c r="K23" i="16" s="1"/>
  <c r="C39" i="16"/>
  <c r="K50" i="16"/>
  <c r="K57" i="16" s="1"/>
  <c r="C17" i="16"/>
  <c r="C25" i="16" s="1"/>
  <c r="S28" i="16"/>
  <c r="K28" i="16"/>
  <c r="C50" i="16"/>
  <c r="C57" i="16" s="1"/>
  <c r="C13" i="16"/>
  <c r="E13" i="16"/>
  <c r="M13" i="16"/>
  <c r="C14" i="16"/>
  <c r="K14" i="16"/>
  <c r="C12" i="16"/>
  <c r="N36" i="16"/>
  <c r="I56" i="16"/>
  <c r="Y56" i="16"/>
  <c r="D17" i="16"/>
  <c r="L17" i="16"/>
  <c r="T17" i="16"/>
  <c r="J13" i="16"/>
  <c r="J50" i="16"/>
  <c r="J58" i="16" s="1"/>
  <c r="R50" i="16"/>
  <c r="R58" i="16" s="1"/>
  <c r="J12" i="16"/>
  <c r="D14" i="16"/>
  <c r="L14" i="16"/>
  <c r="J39" i="16"/>
  <c r="J46" i="16" s="1"/>
  <c r="R39" i="16"/>
  <c r="D61" i="16"/>
  <c r="L61" i="16"/>
  <c r="T61" i="16"/>
  <c r="D13" i="16"/>
  <c r="L13" i="16"/>
  <c r="J28" i="16"/>
  <c r="J34" i="16" s="1"/>
  <c r="R28" i="16"/>
  <c r="D50" i="16"/>
  <c r="L50" i="16"/>
  <c r="T50" i="16"/>
  <c r="D12" i="16"/>
  <c r="M23" i="16"/>
  <c r="G25" i="16"/>
  <c r="W25" i="16"/>
  <c r="K67" i="16"/>
  <c r="G23" i="16"/>
  <c r="W23" i="16"/>
  <c r="W21" i="16" s="1"/>
  <c r="M45" i="16"/>
  <c r="M46" i="16"/>
  <c r="E45" i="16"/>
  <c r="E46" i="16"/>
  <c r="E23" i="16"/>
  <c r="E24" i="16"/>
  <c r="U23" i="16"/>
  <c r="C22" i="17"/>
  <c r="C26" i="17" s="1"/>
  <c r="E22" i="17"/>
  <c r="E26" i="17" s="1"/>
  <c r="Q22" i="17"/>
  <c r="L22" i="17"/>
  <c r="C18" i="2"/>
  <c r="C10" i="2"/>
  <c r="H22" i="17"/>
  <c r="H26" i="17" s="1"/>
  <c r="I22" i="17"/>
  <c r="I26" i="17" s="1"/>
  <c r="D22" i="17"/>
  <c r="D26" i="17" s="1"/>
  <c r="C45" i="17"/>
  <c r="C49" i="17" s="1"/>
  <c r="G45" i="17"/>
  <c r="G49" i="17" s="1"/>
  <c r="L45" i="16"/>
  <c r="L46" i="16"/>
  <c r="D45" i="16"/>
  <c r="D46" i="16"/>
  <c r="E57" i="16"/>
  <c r="U58" i="16"/>
  <c r="U55" i="16" s="1"/>
  <c r="H25" i="16"/>
  <c r="P25" i="16"/>
  <c r="M35" i="16"/>
  <c r="E35" i="16"/>
  <c r="J25" i="16"/>
  <c r="R25" i="16"/>
  <c r="I67" i="16"/>
  <c r="J68" i="16"/>
  <c r="H23" i="16"/>
  <c r="P23" i="16"/>
  <c r="J23" i="16"/>
  <c r="J21" i="16" s="1"/>
  <c r="R23" i="16"/>
  <c r="R21" i="16" s="1"/>
  <c r="C24" i="3"/>
  <c r="C6" i="3"/>
  <c r="H45" i="17"/>
  <c r="H49" i="17" s="1"/>
  <c r="I45" i="17"/>
  <c r="D45" i="17"/>
  <c r="D49" i="17" s="1"/>
  <c r="L45" i="17"/>
  <c r="L49" i="17" s="1"/>
  <c r="K45" i="17"/>
  <c r="K49" i="17" s="1"/>
  <c r="F45" i="17"/>
  <c r="F49" i="17" s="1"/>
  <c r="M45" i="17"/>
  <c r="M49" i="17" s="1"/>
  <c r="S57" i="16" l="1"/>
  <c r="K22" i="17"/>
  <c r="K26" i="17" s="1"/>
  <c r="I49" i="17"/>
  <c r="N22" i="17"/>
  <c r="N26" i="17" s="1"/>
  <c r="M24" i="16"/>
  <c r="M21" i="16" s="1"/>
  <c r="L36" i="16"/>
  <c r="L34" i="16"/>
  <c r="D34" i="16"/>
  <c r="D33" i="16" s="1"/>
  <c r="D36" i="16"/>
  <c r="H57" i="16"/>
  <c r="H55" i="16" s="1"/>
  <c r="U25" i="16"/>
  <c r="M58" i="16"/>
  <c r="N57" i="16"/>
  <c r="Y22" i="16"/>
  <c r="N56" i="16"/>
  <c r="N54" i="16" s="1"/>
  <c r="I46" i="16"/>
  <c r="I43" i="16" s="1"/>
  <c r="Q25" i="16"/>
  <c r="I23" i="16"/>
  <c r="E68" i="16"/>
  <c r="E65" i="16" s="1"/>
  <c r="E58" i="16"/>
  <c r="E56" i="16"/>
  <c r="E54" i="16" s="1"/>
  <c r="I25" i="16"/>
  <c r="I22" i="16" s="1"/>
  <c r="C67" i="16"/>
  <c r="C65" i="16" s="1"/>
  <c r="O23" i="16"/>
  <c r="O21" i="16" s="1"/>
  <c r="F24" i="16"/>
  <c r="O25" i="16"/>
  <c r="H56" i="16"/>
  <c r="P57" i="16"/>
  <c r="Q23" i="16"/>
  <c r="Q21" i="16" s="1"/>
  <c r="E10" i="16"/>
  <c r="G36" i="16"/>
  <c r="J56" i="16"/>
  <c r="Y55" i="16"/>
  <c r="H43" i="16"/>
  <c r="H65" i="16"/>
  <c r="H10" i="16"/>
  <c r="P26" i="17"/>
  <c r="R22" i="17"/>
  <c r="R26" i="17" s="1"/>
  <c r="L26" i="17"/>
  <c r="J22" i="17"/>
  <c r="J26" i="17" s="1"/>
  <c r="I10" i="16"/>
  <c r="G46" i="16"/>
  <c r="G43" i="16" s="1"/>
  <c r="K22" i="2"/>
  <c r="K26" i="2" s="1"/>
  <c r="I11" i="16"/>
  <c r="M55" i="16"/>
  <c r="I34" i="16"/>
  <c r="P56" i="16"/>
  <c r="S56" i="16"/>
  <c r="S54" i="16" s="1"/>
  <c r="C24" i="16"/>
  <c r="I55" i="16"/>
  <c r="H34" i="16"/>
  <c r="G57" i="16"/>
  <c r="G56" i="16"/>
  <c r="N67" i="16"/>
  <c r="G22" i="17"/>
  <c r="G26" i="17" s="1"/>
  <c r="O26" i="17"/>
  <c r="L12" i="16"/>
  <c r="L10" i="16" s="1"/>
  <c r="N12" i="16"/>
  <c r="N10" i="16" s="1"/>
  <c r="X23" i="16"/>
  <c r="X21" i="16" s="1"/>
  <c r="I21" i="16"/>
  <c r="G68" i="16"/>
  <c r="G65" i="16" s="1"/>
  <c r="S23" i="16"/>
  <c r="K12" i="16"/>
  <c r="K10" i="16" s="1"/>
  <c r="F10" i="16"/>
  <c r="F23" i="16"/>
  <c r="I35" i="16"/>
  <c r="W57" i="16"/>
  <c r="W56" i="16"/>
  <c r="Q26" i="17"/>
  <c r="H35" i="16"/>
  <c r="H11" i="16"/>
  <c r="Q58" i="16"/>
  <c r="Q56" i="16"/>
  <c r="Q54" i="16" s="1"/>
  <c r="O58" i="16"/>
  <c r="O57" i="16"/>
  <c r="O56" i="16"/>
  <c r="F35" i="16"/>
  <c r="D10" i="16"/>
  <c r="V57" i="16"/>
  <c r="C32" i="16"/>
  <c r="F56" i="16"/>
  <c r="V56" i="16"/>
  <c r="F57" i="16"/>
  <c r="L67" i="16"/>
  <c r="V25" i="16"/>
  <c r="V23" i="16"/>
  <c r="V21" i="16" s="1"/>
  <c r="N24" i="16"/>
  <c r="N23" i="16"/>
  <c r="N25" i="16"/>
  <c r="N46" i="16"/>
  <c r="N45" i="16"/>
  <c r="F45" i="16"/>
  <c r="F46" i="16"/>
  <c r="F34" i="16"/>
  <c r="M26" i="17"/>
  <c r="K24" i="16"/>
  <c r="K21" i="16" s="1"/>
  <c r="M29" i="16"/>
  <c r="M34" i="16" s="1"/>
  <c r="M33" i="16" s="1"/>
  <c r="M12" i="16"/>
  <c r="M10" i="16" s="1"/>
  <c r="F67" i="16"/>
  <c r="F68" i="16"/>
  <c r="K25" i="16"/>
  <c r="F11" i="16"/>
  <c r="G30" i="16"/>
  <c r="G35" i="16" s="1"/>
  <c r="G13" i="16"/>
  <c r="G11" i="16" s="1"/>
  <c r="C22" i="2"/>
  <c r="C26" i="2" s="1"/>
  <c r="I57" i="12"/>
  <c r="I58" i="12" s="1"/>
  <c r="H57" i="12"/>
  <c r="H58" i="12" s="1"/>
  <c r="J57" i="12"/>
  <c r="J58" i="12" s="1"/>
  <c r="K57" i="12"/>
  <c r="K58" i="12" s="1"/>
  <c r="C11" i="16"/>
  <c r="J36" i="16"/>
  <c r="R56" i="16"/>
  <c r="E11" i="16"/>
  <c r="C33" i="16"/>
  <c r="J35" i="16"/>
  <c r="J32" i="16" s="1"/>
  <c r="J45" i="16"/>
  <c r="J43" i="16" s="1"/>
  <c r="R57" i="16"/>
  <c r="I54" i="16"/>
  <c r="U22" i="16"/>
  <c r="S24" i="16"/>
  <c r="X25" i="16"/>
  <c r="X58" i="16"/>
  <c r="X56" i="16"/>
  <c r="X54" i="16" s="1"/>
  <c r="P22" i="16"/>
  <c r="J10" i="16"/>
  <c r="M43" i="16"/>
  <c r="L32" i="16"/>
  <c r="C23" i="16"/>
  <c r="K35" i="16"/>
  <c r="K34" i="16"/>
  <c r="K36" i="16"/>
  <c r="C10" i="16"/>
  <c r="K56" i="16"/>
  <c r="K58" i="16"/>
  <c r="C46" i="16"/>
  <c r="C45" i="16"/>
  <c r="M22" i="16"/>
  <c r="N33" i="16"/>
  <c r="K46" i="16"/>
  <c r="K45" i="16"/>
  <c r="C58" i="16"/>
  <c r="C56" i="16"/>
  <c r="C54" i="16" s="1"/>
  <c r="W22" i="16"/>
  <c r="G22" i="16"/>
  <c r="L11" i="16"/>
  <c r="D11" i="16"/>
  <c r="T58" i="16"/>
  <c r="T57" i="16"/>
  <c r="T56" i="16"/>
  <c r="L56" i="16"/>
  <c r="L58" i="16"/>
  <c r="L57" i="16"/>
  <c r="D57" i="16"/>
  <c r="D56" i="16"/>
  <c r="D58" i="16"/>
  <c r="T25" i="16"/>
  <c r="T24" i="16"/>
  <c r="T23" i="16"/>
  <c r="Y54" i="16"/>
  <c r="L68" i="16"/>
  <c r="J11" i="16"/>
  <c r="L23" i="16"/>
  <c r="L24" i="16"/>
  <c r="L25" i="16"/>
  <c r="D25" i="16"/>
  <c r="D23" i="16"/>
  <c r="D24" i="16"/>
  <c r="J57" i="16"/>
  <c r="D67" i="16"/>
  <c r="D68" i="16"/>
  <c r="D43" i="16"/>
  <c r="U21" i="16"/>
  <c r="G21" i="16"/>
  <c r="K65" i="16"/>
  <c r="E22" i="16"/>
  <c r="E43" i="16"/>
  <c r="H22" i="16"/>
  <c r="E21" i="16"/>
  <c r="J65" i="16"/>
  <c r="E33" i="16"/>
  <c r="J22" i="16"/>
  <c r="L43" i="16"/>
  <c r="P21" i="16"/>
  <c r="E32" i="16"/>
  <c r="H21" i="16"/>
  <c r="R22" i="16"/>
  <c r="I65" i="16"/>
  <c r="L33" i="16" l="1"/>
  <c r="H54" i="16"/>
  <c r="D32" i="16"/>
  <c r="Q22" i="16"/>
  <c r="N55" i="16"/>
  <c r="O22" i="16"/>
  <c r="F54" i="16"/>
  <c r="H33" i="16"/>
  <c r="E55" i="16"/>
  <c r="P54" i="16"/>
  <c r="C21" i="16"/>
  <c r="G54" i="16"/>
  <c r="F21" i="16"/>
  <c r="F22" i="16"/>
  <c r="S55" i="16"/>
  <c r="J55" i="16"/>
  <c r="S22" i="16"/>
  <c r="M32" i="16"/>
  <c r="N11" i="16"/>
  <c r="R55" i="16"/>
  <c r="V54" i="16"/>
  <c r="P55" i="16"/>
  <c r="J33" i="16"/>
  <c r="X22" i="16"/>
  <c r="S21" i="16"/>
  <c r="G55" i="16"/>
  <c r="V55" i="16"/>
  <c r="N65" i="16"/>
  <c r="Q55" i="16"/>
  <c r="O55" i="16"/>
  <c r="O54" i="16"/>
  <c r="W55" i="16"/>
  <c r="W54" i="16"/>
  <c r="K11" i="16"/>
  <c r="H32" i="16"/>
  <c r="I32" i="16"/>
  <c r="I33" i="16"/>
  <c r="R54" i="16"/>
  <c r="K22" i="16"/>
  <c r="F32" i="16"/>
  <c r="F55" i="16"/>
  <c r="F33" i="16"/>
  <c r="L65" i="16"/>
  <c r="G10" i="16"/>
  <c r="V22" i="16"/>
  <c r="F65" i="16"/>
  <c r="G32" i="16"/>
  <c r="G33" i="16"/>
  <c r="M11" i="16"/>
  <c r="N22" i="16"/>
  <c r="N21" i="16"/>
  <c r="N43" i="16"/>
  <c r="F43" i="16"/>
  <c r="N57" i="12"/>
  <c r="M57" i="12"/>
  <c r="L57" i="12"/>
  <c r="O57" i="12"/>
  <c r="C22" i="16"/>
  <c r="X55" i="16"/>
  <c r="C55" i="16"/>
  <c r="K55" i="16"/>
  <c r="K32" i="16"/>
  <c r="K33" i="16"/>
  <c r="K54" i="16"/>
  <c r="J54" i="16"/>
  <c r="C43" i="16"/>
  <c r="K43" i="16"/>
  <c r="T22" i="16"/>
  <c r="T21" i="16"/>
  <c r="D55" i="16"/>
  <c r="D54" i="16"/>
  <c r="L55" i="16"/>
  <c r="L54" i="16"/>
  <c r="D21" i="16"/>
  <c r="D22" i="16"/>
  <c r="D65" i="16"/>
  <c r="T55" i="16"/>
  <c r="T54" i="16"/>
  <c r="L22" i="16"/>
  <c r="L21" i="16"/>
  <c r="E25" i="2" l="1"/>
  <c r="M25" i="2"/>
  <c r="F25" i="2" l="1"/>
  <c r="N25" i="2"/>
  <c r="H25" i="2"/>
  <c r="H18" i="2"/>
  <c r="E10" i="2"/>
  <c r="D10" i="2"/>
  <c r="J10" i="2"/>
  <c r="I10" i="2"/>
  <c r="H10" i="2"/>
  <c r="P25" i="2"/>
  <c r="G10" i="2"/>
  <c r="O25" i="2"/>
  <c r="G25" i="2"/>
  <c r="F10" i="2"/>
  <c r="L25" i="2"/>
  <c r="D25" i="2"/>
  <c r="I25" i="2"/>
  <c r="Q25" i="2"/>
  <c r="P18" i="2"/>
  <c r="G18" i="2"/>
  <c r="O18" i="2"/>
  <c r="J18" i="2"/>
  <c r="R18" i="2"/>
  <c r="Q18" i="2"/>
  <c r="J25" i="2"/>
  <c r="R25" i="2"/>
  <c r="I18" i="2"/>
  <c r="D18" i="2"/>
  <c r="L18" i="2"/>
  <c r="E18" i="2"/>
  <c r="M18" i="2"/>
  <c r="F18" i="2"/>
  <c r="N18" i="2"/>
  <c r="H22" i="2" l="1"/>
  <c r="H26" i="2" s="1"/>
  <c r="F22" i="2"/>
  <c r="F26" i="2" s="1"/>
  <c r="G22" i="2"/>
  <c r="G26" i="2" s="1"/>
  <c r="D22" i="2"/>
  <c r="D26" i="2" s="1"/>
  <c r="E22" i="2"/>
  <c r="E26" i="2" s="1"/>
  <c r="J22" i="2"/>
  <c r="J26" i="2" s="1"/>
  <c r="I22" i="2"/>
  <c r="I26" i="2" s="1"/>
  <c r="R10" i="2" l="1"/>
  <c r="P10" i="2"/>
  <c r="Q10" i="2" l="1"/>
  <c r="Q22" i="2" s="1"/>
  <c r="Q26" i="2" s="1"/>
  <c r="N10" i="2"/>
  <c r="N22" i="2" s="1"/>
  <c r="N26" i="2" s="1"/>
  <c r="O10" i="2"/>
  <c r="O22" i="2" s="1"/>
  <c r="O26" i="2" s="1"/>
  <c r="M10" i="2"/>
  <c r="M22" i="2" s="1"/>
  <c r="M26" i="2" s="1"/>
  <c r="L10" i="2"/>
  <c r="L22" i="2" s="1"/>
  <c r="L26" i="2" s="1"/>
  <c r="P22" i="2"/>
  <c r="P26" i="2" s="1"/>
  <c r="R22" i="2"/>
  <c r="R26" i="2" s="1"/>
  <c r="M19" i="2" l="1"/>
  <c r="M12" i="2"/>
  <c r="N19" i="17"/>
  <c r="N12" i="17"/>
  <c r="N19" i="2"/>
  <c r="N12" i="2"/>
  <c r="O19" i="17"/>
  <c r="O12" i="17"/>
  <c r="O19" i="2"/>
  <c r="O12" i="2"/>
  <c r="P19" i="17"/>
  <c r="P12" i="17"/>
  <c r="M19" i="17"/>
  <c r="M12" i="17"/>
  <c r="Q19" i="17"/>
  <c r="Q12" i="17"/>
  <c r="P19" i="2"/>
  <c r="P12" i="2"/>
  <c r="Q19" i="2"/>
  <c r="Q12" i="2"/>
  <c r="R19" i="17"/>
  <c r="R12" i="17"/>
  <c r="R19" i="2"/>
  <c r="R12" i="2"/>
  <c r="K19" i="17"/>
  <c r="K12" i="17"/>
  <c r="L19" i="2"/>
  <c r="L12" i="2"/>
  <c r="K19" i="2"/>
  <c r="K12" i="2"/>
  <c r="L19" i="17"/>
  <c r="L12" i="17"/>
  <c r="P42" i="17" l="1"/>
  <c r="P35" i="17"/>
  <c r="K35" i="17"/>
  <c r="K42" i="17"/>
  <c r="O42" i="17"/>
  <c r="O35" i="17"/>
  <c r="M35" i="17"/>
  <c r="M42" i="17"/>
  <c r="N42" i="17"/>
  <c r="N35" i="17"/>
  <c r="Q35" i="17"/>
  <c r="Q42" i="17"/>
  <c r="L35" i="17"/>
  <c r="L42" i="17"/>
  <c r="R35" i="17"/>
  <c r="R42" i="17"/>
  <c r="L43" i="12" l="1"/>
  <c r="W44" i="3"/>
  <c r="V38" i="3"/>
  <c r="AB7" i="3"/>
  <c r="T7" i="3"/>
  <c r="AC21" i="10"/>
  <c r="AB21" i="10"/>
  <c r="AA21" i="10"/>
  <c r="Z21" i="10"/>
  <c r="Y21" i="10"/>
  <c r="X21" i="10"/>
  <c r="W21" i="10"/>
  <c r="V21" i="10"/>
  <c r="U21" i="10"/>
  <c r="T21" i="10"/>
  <c r="S21" i="10"/>
  <c r="AC25" i="17"/>
  <c r="AB25" i="17"/>
  <c r="Z25" i="17"/>
  <c r="X25" i="17"/>
  <c r="U25" i="17"/>
  <c r="T25" i="17"/>
  <c r="AC18" i="17"/>
  <c r="T18" i="17"/>
  <c r="AC25" i="2"/>
  <c r="I7" i="18" s="1"/>
  <c r="AA25" i="2"/>
  <c r="G7" i="18" s="1"/>
  <c r="Z25" i="2"/>
  <c r="F7" i="18" s="1"/>
  <c r="X25" i="2"/>
  <c r="D7" i="18" s="1"/>
  <c r="U25" i="2"/>
  <c r="S25" i="2"/>
  <c r="Y18" i="2"/>
  <c r="X15" i="3" l="1"/>
  <c r="V7" i="3"/>
  <c r="X38" i="3"/>
  <c r="W7" i="3"/>
  <c r="Z15" i="3"/>
  <c r="Z44" i="3"/>
  <c r="L18" i="12"/>
  <c r="T18" i="12"/>
  <c r="T37" i="12" s="1"/>
  <c r="X18" i="17"/>
  <c r="X7" i="3"/>
  <c r="S15" i="3"/>
  <c r="AA15" i="3"/>
  <c r="Z38" i="3"/>
  <c r="M18" i="12"/>
  <c r="M37" i="12" s="1"/>
  <c r="U18" i="12"/>
  <c r="U37" i="12" s="1"/>
  <c r="W18" i="17"/>
  <c r="V25" i="17"/>
  <c r="T15" i="3"/>
  <c r="AB15" i="3"/>
  <c r="S38" i="3"/>
  <c r="AA38" i="3"/>
  <c r="T44" i="3"/>
  <c r="AB44" i="3"/>
  <c r="L7" i="12"/>
  <c r="L37" i="12" s="1"/>
  <c r="L56" i="12" s="1"/>
  <c r="L58" i="12" s="1"/>
  <c r="T7" i="12"/>
  <c r="N18" i="12"/>
  <c r="V18" i="12"/>
  <c r="X44" i="3"/>
  <c r="V18" i="2"/>
  <c r="W25" i="17"/>
  <c r="Z7" i="3"/>
  <c r="T38" i="3"/>
  <c r="AB38" i="3"/>
  <c r="M7" i="12"/>
  <c r="U7" i="12"/>
  <c r="T6" i="3"/>
  <c r="W18" i="2"/>
  <c r="V15" i="3"/>
  <c r="V44" i="3"/>
  <c r="P18" i="12"/>
  <c r="X18" i="2"/>
  <c r="T25" i="2"/>
  <c r="AB25" i="2"/>
  <c r="H7" i="18" s="1"/>
  <c r="Y18" i="17"/>
  <c r="Y25" i="17"/>
  <c r="Y7" i="3"/>
  <c r="U15" i="3"/>
  <c r="AC15" i="3"/>
  <c r="U38" i="3"/>
  <c r="AC38" i="3"/>
  <c r="Y44" i="3"/>
  <c r="N7" i="12"/>
  <c r="N37" i="12" s="1"/>
  <c r="V7" i="12"/>
  <c r="O18" i="12"/>
  <c r="O7" i="12"/>
  <c r="O37" i="12" s="1"/>
  <c r="Z18" i="2"/>
  <c r="V25" i="2"/>
  <c r="AA18" i="17"/>
  <c r="S25" i="17"/>
  <c r="AA25" i="17"/>
  <c r="S18" i="2"/>
  <c r="W25" i="2"/>
  <c r="C7" i="18" s="1"/>
  <c r="S18" i="17"/>
  <c r="AB18" i="17"/>
  <c r="R18" i="12"/>
  <c r="U18" i="2"/>
  <c r="AC18" i="2"/>
  <c r="V18" i="17"/>
  <c r="V6" i="3"/>
  <c r="S7" i="3"/>
  <c r="S6" i="3" s="1"/>
  <c r="AA7" i="3"/>
  <c r="W15" i="3"/>
  <c r="S25" i="3"/>
  <c r="AA25" i="3"/>
  <c r="W38" i="3"/>
  <c r="S44" i="3"/>
  <c r="AA44" i="3"/>
  <c r="P7" i="12"/>
  <c r="Q18" i="12"/>
  <c r="T25" i="3"/>
  <c r="AB25" i="3"/>
  <c r="Q7" i="12"/>
  <c r="AA18" i="2"/>
  <c r="T18" i="2"/>
  <c r="Z18" i="17"/>
  <c r="U7" i="3"/>
  <c r="AC7" i="3"/>
  <c r="Y15" i="3"/>
  <c r="U25" i="3"/>
  <c r="AC25" i="3"/>
  <c r="AC24" i="3" s="1"/>
  <c r="Y38" i="3"/>
  <c r="U44" i="3"/>
  <c r="AC44" i="3"/>
  <c r="V37" i="12"/>
  <c r="R7" i="12"/>
  <c r="R37" i="12" s="1"/>
  <c r="S18" i="12"/>
  <c r="Y25" i="2"/>
  <c r="E7" i="18" s="1"/>
  <c r="Z25" i="3"/>
  <c r="V25" i="3"/>
  <c r="S7" i="12"/>
  <c r="AB18" i="2"/>
  <c r="W25" i="3"/>
  <c r="AB6" i="3"/>
  <c r="X25" i="3"/>
  <c r="Y25" i="3"/>
  <c r="P37" i="12" l="1"/>
  <c r="Z24" i="3"/>
  <c r="AA6" i="3"/>
  <c r="Z6" i="3"/>
  <c r="X24" i="3"/>
  <c r="Y6" i="3"/>
  <c r="X6" i="3"/>
  <c r="AB24" i="3"/>
  <c r="U6" i="3"/>
  <c r="T24" i="3"/>
  <c r="V24" i="3"/>
  <c r="W6" i="3"/>
  <c r="AC6" i="3"/>
  <c r="Y24" i="3"/>
  <c r="S37" i="12"/>
  <c r="Q37" i="12"/>
  <c r="W24" i="3"/>
  <c r="AA24" i="3"/>
  <c r="S24" i="3"/>
  <c r="U24" i="3"/>
  <c r="V55" i="12" l="1"/>
  <c r="M43" i="12" l="1"/>
  <c r="M56" i="12" s="1"/>
  <c r="M58" i="12" s="1"/>
  <c r="N43" i="12"/>
  <c r="N56" i="12" s="1"/>
  <c r="N58" i="12" s="1"/>
  <c r="O43" i="12"/>
  <c r="O56" i="12" s="1"/>
  <c r="O58" i="12" s="1"/>
  <c r="P43" i="12"/>
  <c r="P56" i="12" s="1"/>
  <c r="Q43" i="12"/>
  <c r="Q56" i="12" s="1"/>
  <c r="R43" i="12"/>
  <c r="R56" i="12" s="1"/>
  <c r="S43" i="12"/>
  <c r="S56" i="12" s="1"/>
  <c r="T43" i="12"/>
  <c r="T56" i="12" s="1"/>
  <c r="U43" i="12"/>
  <c r="U56" i="12" s="1"/>
  <c r="V43" i="12"/>
  <c r="V56" i="12" s="1"/>
  <c r="R57" i="12" l="1"/>
  <c r="R58" i="12" s="1"/>
  <c r="Q57" i="12"/>
  <c r="Q58" i="12" s="1"/>
  <c r="S57" i="12"/>
  <c r="S58" i="12" s="1"/>
  <c r="P57" i="12"/>
  <c r="P58" i="12" s="1"/>
  <c r="V57" i="12" l="1"/>
  <c r="V58" i="12" s="1"/>
  <c r="T57" i="12"/>
  <c r="T58" i="12" s="1"/>
  <c r="U57" i="12"/>
  <c r="U58" i="12" s="1"/>
  <c r="AA27" i="10" l="1"/>
  <c r="AA28" i="10" s="1"/>
  <c r="W27" i="10"/>
  <c r="W28" i="10" s="1"/>
  <c r="AC27" i="10"/>
  <c r="AC28" i="10" s="1"/>
  <c r="AB27" i="10"/>
  <c r="AB28" i="10" s="1"/>
  <c r="V27" i="10"/>
  <c r="V28" i="10" s="1"/>
  <c r="Z27" i="10"/>
  <c r="Z28" i="10" s="1"/>
  <c r="Y27" i="10"/>
  <c r="Y28" i="10" s="1"/>
  <c r="X27" i="10"/>
  <c r="X28" i="10" s="1"/>
  <c r="Y9" i="16"/>
  <c r="Q9" i="16"/>
  <c r="P9" i="16" l="1"/>
  <c r="U9" i="16"/>
  <c r="W9" i="16"/>
  <c r="X9" i="16"/>
  <c r="T9" i="16"/>
  <c r="Q14" i="16"/>
  <c r="Q31" i="16"/>
  <c r="Q36" i="16" s="1"/>
  <c r="S9" i="16"/>
  <c r="V9" i="16"/>
  <c r="Y31" i="16"/>
  <c r="Y36" i="16" s="1"/>
  <c r="Y14" i="16"/>
  <c r="R9" i="16"/>
  <c r="O9" i="16"/>
  <c r="T31" i="16" l="1"/>
  <c r="T36" i="16" s="1"/>
  <c r="T14" i="16"/>
  <c r="O14" i="16"/>
  <c r="O31" i="16"/>
  <c r="O36" i="16" s="1"/>
  <c r="X31" i="16"/>
  <c r="X36" i="16" s="1"/>
  <c r="X14" i="16"/>
  <c r="R31" i="16"/>
  <c r="R36" i="16" s="1"/>
  <c r="R14" i="16"/>
  <c r="V31" i="16"/>
  <c r="V36" i="16" s="1"/>
  <c r="V14" i="16"/>
  <c r="W14" i="16"/>
  <c r="W31" i="16"/>
  <c r="W36" i="16" s="1"/>
  <c r="U31" i="16"/>
  <c r="U36" i="16" s="1"/>
  <c r="U14" i="16"/>
  <c r="S31" i="16"/>
  <c r="S36" i="16" s="1"/>
  <c r="S14" i="16"/>
  <c r="P14" i="16"/>
  <c r="P31" i="16"/>
  <c r="P36" i="16" s="1"/>
  <c r="I8" i="18" l="1"/>
  <c r="AB19" i="17"/>
  <c r="AC19" i="17"/>
  <c r="AC19" i="2"/>
  <c r="AB19" i="2" l="1"/>
  <c r="H8" i="18" l="1"/>
  <c r="U27" i="10" l="1"/>
  <c r="U28" i="10" s="1"/>
  <c r="T27" i="10"/>
  <c r="T28" i="10" s="1"/>
  <c r="U19" i="2"/>
  <c r="T19" i="2"/>
  <c r="T19" i="17"/>
  <c r="AA19" i="2"/>
  <c r="AB16" i="10" l="1"/>
  <c r="AC16" i="10"/>
  <c r="U8" i="16"/>
  <c r="X8" i="16"/>
  <c r="Y8" i="16"/>
  <c r="X19" i="2"/>
  <c r="S19" i="17"/>
  <c r="V19" i="17"/>
  <c r="V19" i="2"/>
  <c r="W19" i="17"/>
  <c r="W19" i="2"/>
  <c r="X19" i="17"/>
  <c r="S19" i="2"/>
  <c r="Z19" i="17"/>
  <c r="Z19" i="2"/>
  <c r="Y19" i="17"/>
  <c r="AB41" i="17"/>
  <c r="AB42" i="17" s="1"/>
  <c r="AC48" i="17"/>
  <c r="H10" i="18"/>
  <c r="H9" i="18" s="1"/>
  <c r="AA48" i="17"/>
  <c r="Z48" i="17"/>
  <c r="D9" i="18"/>
  <c r="D10" i="18" s="1"/>
  <c r="C9" i="18"/>
  <c r="C10" i="18" s="1"/>
  <c r="V48" i="17"/>
  <c r="E9" i="18"/>
  <c r="E10" i="18" s="1"/>
  <c r="W48" i="17"/>
  <c r="Z16" i="10"/>
  <c r="F9" i="18"/>
  <c r="F10" i="18" s="1"/>
  <c r="AA16" i="10"/>
  <c r="G9" i="18"/>
  <c r="G10" i="18" s="1"/>
  <c r="U41" i="17"/>
  <c r="Y48" i="17"/>
  <c r="T16" i="10"/>
  <c r="U16" i="10"/>
  <c r="U48" i="17" l="1"/>
  <c r="Y16" i="10"/>
  <c r="T41" i="17"/>
  <c r="T42" i="17" s="1"/>
  <c r="AC41" i="17"/>
  <c r="AC42" i="17" s="1"/>
  <c r="AA41" i="17"/>
  <c r="S10" i="2"/>
  <c r="S12" i="2" s="1"/>
  <c r="X41" i="17"/>
  <c r="AB10" i="2"/>
  <c r="AB12" i="2" s="1"/>
  <c r="S27" i="10"/>
  <c r="S28" i="10" s="1"/>
  <c r="X48" i="17"/>
  <c r="T48" i="17"/>
  <c r="Y63" i="16"/>
  <c r="Y68" i="16" s="1"/>
  <c r="Y46" i="16"/>
  <c r="Q8" i="16"/>
  <c r="V8" i="16"/>
  <c r="T8" i="16"/>
  <c r="Y13" i="16"/>
  <c r="Y30" i="16"/>
  <c r="Y35" i="16" s="1"/>
  <c r="O8" i="16"/>
  <c r="Z10" i="2"/>
  <c r="D8" i="18"/>
  <c r="V16" i="10"/>
  <c r="W8" i="16"/>
  <c r="P8" i="16"/>
  <c r="W10" i="2"/>
  <c r="U10" i="2"/>
  <c r="S8" i="16"/>
  <c r="V41" i="17"/>
  <c r="S48" i="17"/>
  <c r="AB48" i="17"/>
  <c r="S16" i="10"/>
  <c r="I10" i="18"/>
  <c r="I9" i="18" s="1"/>
  <c r="X16" i="10"/>
  <c r="X13" i="16"/>
  <c r="X30" i="16"/>
  <c r="X35" i="16" s="1"/>
  <c r="X63" i="16"/>
  <c r="X68" i="16" s="1"/>
  <c r="X46" i="16"/>
  <c r="W41" i="17"/>
  <c r="Y10" i="2"/>
  <c r="W16" i="10"/>
  <c r="Y19" i="2"/>
  <c r="U63" i="16"/>
  <c r="U68" i="16" s="1"/>
  <c r="U46" i="16"/>
  <c r="Z41" i="17"/>
  <c r="Z42" i="17" s="1"/>
  <c r="X10" i="2"/>
  <c r="AA19" i="17"/>
  <c r="S41" i="17"/>
  <c r="U30" i="16"/>
  <c r="U35" i="16" s="1"/>
  <c r="U13" i="16"/>
  <c r="V10" i="2"/>
  <c r="Y41" i="17"/>
  <c r="AA10" i="2"/>
  <c r="T10" i="2"/>
  <c r="U42" i="17"/>
  <c r="U19" i="17"/>
  <c r="R8" i="16"/>
  <c r="S22" i="2" l="1"/>
  <c r="S26" i="2" s="1"/>
  <c r="T33" i="17"/>
  <c r="AC33" i="17"/>
  <c r="X42" i="17"/>
  <c r="AC10" i="2"/>
  <c r="AC22" i="2" s="1"/>
  <c r="AC26" i="2" s="1"/>
  <c r="I6" i="18" s="1"/>
  <c r="I12" i="18" s="1"/>
  <c r="AB22" i="2"/>
  <c r="AB26" i="2" s="1"/>
  <c r="H6" i="18" s="1"/>
  <c r="H12" i="18" s="1"/>
  <c r="H18" i="18" s="1"/>
  <c r="AB33" i="17"/>
  <c r="AB45" i="17" s="1"/>
  <c r="AB49" i="17" s="1"/>
  <c r="W33" i="17"/>
  <c r="W45" i="17" s="1"/>
  <c r="W49" i="17" s="1"/>
  <c r="U33" i="17"/>
  <c r="U45" i="17" s="1"/>
  <c r="U49" i="17" s="1"/>
  <c r="V33" i="17"/>
  <c r="V45" i="17" s="1"/>
  <c r="V49" i="17" s="1"/>
  <c r="Y33" i="17"/>
  <c r="Y45" i="17" s="1"/>
  <c r="Y49" i="17" s="1"/>
  <c r="C8" i="18"/>
  <c r="G8" i="18"/>
  <c r="AC35" i="17"/>
  <c r="AC45" i="17"/>
  <c r="AC49" i="17" s="1"/>
  <c r="S42" i="17"/>
  <c r="V63" i="16"/>
  <c r="V68" i="16" s="1"/>
  <c r="V46" i="16"/>
  <c r="W63" i="16"/>
  <c r="W68" i="16" s="1"/>
  <c r="W46" i="16"/>
  <c r="V10" i="17"/>
  <c r="R7" i="16"/>
  <c r="X12" i="2"/>
  <c r="X22" i="2"/>
  <c r="X26" i="2" s="1"/>
  <c r="D6" i="18" s="1"/>
  <c r="D12" i="18" s="1"/>
  <c r="AB10" i="17"/>
  <c r="X7" i="16"/>
  <c r="P7" i="16"/>
  <c r="T10" i="17"/>
  <c r="U12" i="2"/>
  <c r="U22" i="2"/>
  <c r="U26" i="2" s="1"/>
  <c r="W13" i="16"/>
  <c r="W30" i="16"/>
  <c r="W35" i="16" s="1"/>
  <c r="O13" i="16"/>
  <c r="O30" i="16"/>
  <c r="O35" i="16" s="1"/>
  <c r="T30" i="16"/>
  <c r="T35" i="16" s="1"/>
  <c r="T13" i="16"/>
  <c r="O63" i="16"/>
  <c r="O68" i="16" s="1"/>
  <c r="O46" i="16"/>
  <c r="AA22" i="2"/>
  <c r="AA26" i="2" s="1"/>
  <c r="G6" i="18" s="1"/>
  <c r="AA12" i="2"/>
  <c r="W22" i="2"/>
  <c r="W26" i="2" s="1"/>
  <c r="C6" i="18" s="1"/>
  <c r="W12" i="2"/>
  <c r="E8" i="18"/>
  <c r="AA10" i="17"/>
  <c r="W7" i="16"/>
  <c r="V30" i="16"/>
  <c r="V35" i="16" s="1"/>
  <c r="V13" i="16"/>
  <c r="T35" i="17"/>
  <c r="T45" i="17"/>
  <c r="T49" i="17" s="1"/>
  <c r="P63" i="16"/>
  <c r="P68" i="16" s="1"/>
  <c r="P46" i="16"/>
  <c r="Y42" i="17"/>
  <c r="Y22" i="2"/>
  <c r="Y26" i="2" s="1"/>
  <c r="E6" i="18" s="1"/>
  <c r="E12" i="18" s="1"/>
  <c r="Y12" i="2"/>
  <c r="V42" i="17"/>
  <c r="Z33" i="17"/>
  <c r="S63" i="16"/>
  <c r="S68" i="16" s="1"/>
  <c r="S46" i="16"/>
  <c r="W42" i="17"/>
  <c r="S10" i="17"/>
  <c r="O7" i="16"/>
  <c r="Y10" i="17"/>
  <c r="U7" i="16"/>
  <c r="S13" i="16"/>
  <c r="S30" i="16"/>
  <c r="S35" i="16" s="1"/>
  <c r="P30" i="16"/>
  <c r="P35" i="16" s="1"/>
  <c r="P13" i="16"/>
  <c r="Q30" i="16"/>
  <c r="Q35" i="16" s="1"/>
  <c r="Q13" i="16"/>
  <c r="U35" i="17"/>
  <c r="X33" i="17"/>
  <c r="T63" i="16"/>
  <c r="T68" i="16" s="1"/>
  <c r="T46" i="16"/>
  <c r="R13" i="16"/>
  <c r="R30" i="16"/>
  <c r="R35" i="16" s="1"/>
  <c r="AC10" i="17"/>
  <c r="Y7" i="16"/>
  <c r="S33" i="17"/>
  <c r="S45" i="17" s="1"/>
  <c r="S49" i="17" s="1"/>
  <c r="V35" i="17"/>
  <c r="Y35" i="17"/>
  <c r="U10" i="17"/>
  <c r="Q7" i="16"/>
  <c r="T22" i="2"/>
  <c r="T26" i="2" s="1"/>
  <c r="T12" i="2"/>
  <c r="W10" i="17"/>
  <c r="S7" i="16"/>
  <c r="Z10" i="17"/>
  <c r="V7" i="16"/>
  <c r="AA33" i="17"/>
  <c r="F8" i="18"/>
  <c r="AA42" i="17"/>
  <c r="Q63" i="16"/>
  <c r="Q68" i="16" s="1"/>
  <c r="Q46" i="16"/>
  <c r="R63" i="16"/>
  <c r="R68" i="16" s="1"/>
  <c r="R46" i="16"/>
  <c r="T7" i="16"/>
  <c r="X10" i="17"/>
  <c r="V12" i="2"/>
  <c r="V22" i="2"/>
  <c r="V26" i="2" s="1"/>
  <c r="Z12" i="2"/>
  <c r="Z22" i="2"/>
  <c r="Z26" i="2" s="1"/>
  <c r="F6" i="18" s="1"/>
  <c r="AB35" i="17" l="1"/>
  <c r="F12" i="18"/>
  <c r="AC12" i="2"/>
  <c r="G12" i="18"/>
  <c r="W35" i="17"/>
  <c r="V22" i="17"/>
  <c r="V26" i="17" s="1"/>
  <c r="V12" i="17"/>
  <c r="AA35" i="17"/>
  <c r="AA45" i="17"/>
  <c r="AA49" i="17" s="1"/>
  <c r="S12" i="16"/>
  <c r="S29" i="16"/>
  <c r="S34" i="16" s="1"/>
  <c r="G18" i="18"/>
  <c r="T12" i="17"/>
  <c r="T22" i="17"/>
  <c r="T26" i="17" s="1"/>
  <c r="W12" i="17"/>
  <c r="W22" i="17"/>
  <c r="W26" i="17" s="1"/>
  <c r="U29" i="16"/>
  <c r="U34" i="16" s="1"/>
  <c r="U12" i="16"/>
  <c r="W12" i="16"/>
  <c r="W29" i="16"/>
  <c r="W34" i="16" s="1"/>
  <c r="P12" i="16"/>
  <c r="P29" i="16"/>
  <c r="P34" i="16" s="1"/>
  <c r="Y12" i="17"/>
  <c r="Y22" i="17"/>
  <c r="Y26" i="17" s="1"/>
  <c r="AA22" i="17"/>
  <c r="AA26" i="17" s="1"/>
  <c r="AA12" i="17"/>
  <c r="X29" i="16"/>
  <c r="X34" i="16" s="1"/>
  <c r="X12" i="16"/>
  <c r="S35" i="17"/>
  <c r="O12" i="16"/>
  <c r="O29" i="16"/>
  <c r="O34" i="16" s="1"/>
  <c r="Z45" i="17"/>
  <c r="Z49" i="17" s="1"/>
  <c r="Z35" i="17"/>
  <c r="AB12" i="17"/>
  <c r="AB22" i="17"/>
  <c r="AB26" i="17" s="1"/>
  <c r="F18" i="18"/>
  <c r="X12" i="17"/>
  <c r="X22" i="17"/>
  <c r="X26" i="17" s="1"/>
  <c r="V12" i="16"/>
  <c r="V29" i="16"/>
  <c r="V34" i="16" s="1"/>
  <c r="Q29" i="16"/>
  <c r="Q34" i="16" s="1"/>
  <c r="Q12" i="16"/>
  <c r="I18" i="18"/>
  <c r="S12" i="17"/>
  <c r="S22" i="17"/>
  <c r="S26" i="17" s="1"/>
  <c r="E18" i="18"/>
  <c r="D18" i="18"/>
  <c r="T12" i="16"/>
  <c r="T29" i="16"/>
  <c r="T34" i="16" s="1"/>
  <c r="Z12" i="17"/>
  <c r="Z22" i="17"/>
  <c r="Z26" i="17" s="1"/>
  <c r="U22" i="17"/>
  <c r="U26" i="17" s="1"/>
  <c r="U12" i="17"/>
  <c r="Y29" i="16"/>
  <c r="Y34" i="16" s="1"/>
  <c r="Y12" i="16"/>
  <c r="X35" i="17"/>
  <c r="X45" i="17"/>
  <c r="X49" i="17" s="1"/>
  <c r="AC12" i="17"/>
  <c r="AC22" i="17"/>
  <c r="AC26" i="17" s="1"/>
  <c r="C12" i="18"/>
  <c r="R12" i="16"/>
  <c r="R29" i="16"/>
  <c r="R34" i="16" s="1"/>
  <c r="R33" i="16" l="1"/>
  <c r="R32" i="16"/>
  <c r="T11" i="16"/>
  <c r="T10" i="16"/>
  <c r="R10" i="16"/>
  <c r="R11" i="16"/>
  <c r="Y10" i="16"/>
  <c r="Y11" i="16"/>
  <c r="P10" i="16"/>
  <c r="P11" i="16"/>
  <c r="Y33" i="16"/>
  <c r="Y32" i="16"/>
  <c r="W33" i="16"/>
  <c r="W32" i="16"/>
  <c r="W11" i="16"/>
  <c r="W10" i="16"/>
  <c r="P32" i="16"/>
  <c r="P33" i="16"/>
  <c r="C18" i="18"/>
  <c r="V10" i="16"/>
  <c r="V11" i="16"/>
  <c r="Q10" i="16"/>
  <c r="Q11" i="16"/>
  <c r="O10" i="16"/>
  <c r="O11" i="16"/>
  <c r="Q33" i="16"/>
  <c r="Q32" i="16"/>
  <c r="X10" i="16"/>
  <c r="X11" i="16"/>
  <c r="U11" i="16"/>
  <c r="U10" i="16"/>
  <c r="S33" i="16"/>
  <c r="S32" i="16"/>
  <c r="T32" i="16"/>
  <c r="T33" i="16"/>
  <c r="V33" i="16"/>
  <c r="V32" i="16"/>
  <c r="O33" i="16"/>
  <c r="O32" i="16"/>
  <c r="X32" i="16"/>
  <c r="X33" i="16"/>
  <c r="U32" i="16"/>
  <c r="U33" i="16"/>
  <c r="S10" i="16"/>
  <c r="S11" i="16"/>
  <c r="I64" i="16" l="1"/>
  <c r="I69" i="16" s="1"/>
  <c r="I66" i="16" s="1"/>
  <c r="I47" i="16"/>
  <c r="I44" i="16" s="1"/>
  <c r="G64" i="16" l="1"/>
  <c r="G69" i="16" s="1"/>
  <c r="G66" i="16" s="1"/>
  <c r="G47" i="16"/>
  <c r="G44" i="16" s="1"/>
  <c r="L64" i="16"/>
  <c r="L69" i="16" s="1"/>
  <c r="L66" i="16" s="1"/>
  <c r="L47" i="16"/>
  <c r="L44" i="16" s="1"/>
  <c r="E64" i="16"/>
  <c r="E69" i="16" s="1"/>
  <c r="E66" i="16" s="1"/>
  <c r="E47" i="16"/>
  <c r="E44" i="16" s="1"/>
  <c r="H64" i="16"/>
  <c r="H69" i="16" s="1"/>
  <c r="H66" i="16" s="1"/>
  <c r="H47" i="16"/>
  <c r="H44" i="16" s="1"/>
  <c r="N64" i="16"/>
  <c r="N69" i="16" s="1"/>
  <c r="N66" i="16" s="1"/>
  <c r="N47" i="16"/>
  <c r="N44" i="16" s="1"/>
  <c r="D64" i="16"/>
  <c r="D69" i="16" s="1"/>
  <c r="D66" i="16" s="1"/>
  <c r="D47" i="16"/>
  <c r="D44" i="16" s="1"/>
  <c r="C64" i="16"/>
  <c r="C69" i="16" s="1"/>
  <c r="C66" i="16" s="1"/>
  <c r="C47" i="16"/>
  <c r="C44" i="16" s="1"/>
  <c r="J64" i="16"/>
  <c r="J69" i="16" s="1"/>
  <c r="J66" i="16" s="1"/>
  <c r="J47" i="16"/>
  <c r="J44" i="16" s="1"/>
  <c r="F64" i="16"/>
  <c r="F69" i="16" s="1"/>
  <c r="F66" i="16" s="1"/>
  <c r="F47" i="16"/>
  <c r="F44" i="16" s="1"/>
  <c r="M64" i="16"/>
  <c r="M69" i="16" s="1"/>
  <c r="M66" i="16" s="1"/>
  <c r="M47" i="16"/>
  <c r="M44" i="16" s="1"/>
  <c r="K64" i="16"/>
  <c r="K69" i="16" s="1"/>
  <c r="K66" i="16" s="1"/>
  <c r="K47" i="16"/>
  <c r="K44" i="16" s="1"/>
  <c r="Y64" i="16" l="1"/>
  <c r="Y69" i="16" s="1"/>
  <c r="Y47" i="16"/>
  <c r="W64" i="16"/>
  <c r="W69" i="16" s="1"/>
  <c r="W47" i="16"/>
  <c r="O64" i="16"/>
  <c r="O69" i="16" s="1"/>
  <c r="O47" i="16"/>
  <c r="T64" i="16"/>
  <c r="T69" i="16" s="1"/>
  <c r="T47" i="16"/>
  <c r="S64" i="16"/>
  <c r="S69" i="16" s="1"/>
  <c r="S47" i="16"/>
  <c r="Q64" i="16"/>
  <c r="Q69" i="16" s="1"/>
  <c r="Q47" i="16"/>
  <c r="V64" i="16"/>
  <c r="V69" i="16" s="1"/>
  <c r="V47" i="16"/>
  <c r="X64" i="16"/>
  <c r="X69" i="16" s="1"/>
  <c r="X47" i="16"/>
  <c r="P64" i="16"/>
  <c r="P69" i="16" s="1"/>
  <c r="P47" i="16"/>
  <c r="U64" i="16"/>
  <c r="U69" i="16" s="1"/>
  <c r="U47" i="16"/>
  <c r="R47" i="16"/>
  <c r="R64" i="16"/>
  <c r="R69" i="16" s="1"/>
  <c r="U45" i="16" l="1"/>
  <c r="U62" i="16"/>
  <c r="U67" i="16" s="1"/>
  <c r="Y62" i="16"/>
  <c r="Y67" i="16" s="1"/>
  <c r="Y45" i="16"/>
  <c r="R62" i="16"/>
  <c r="R67" i="16" s="1"/>
  <c r="R45" i="16"/>
  <c r="T45" i="16"/>
  <c r="T62" i="16"/>
  <c r="T67" i="16" s="1"/>
  <c r="P62" i="16"/>
  <c r="P67" i="16" s="1"/>
  <c r="P45" i="16"/>
  <c r="Q62" i="16"/>
  <c r="Q67" i="16" s="1"/>
  <c r="Q45" i="16"/>
  <c r="X45" i="16"/>
  <c r="X62" i="16"/>
  <c r="X67" i="16" s="1"/>
  <c r="W45" i="16"/>
  <c r="W62" i="16"/>
  <c r="W67" i="16" s="1"/>
  <c r="S45" i="16"/>
  <c r="S62" i="16"/>
  <c r="S67" i="16" s="1"/>
  <c r="T66" i="16" l="1"/>
  <c r="T65" i="16"/>
  <c r="T43" i="16"/>
  <c r="T44" i="16"/>
  <c r="O62" i="16"/>
  <c r="O67" i="16" s="1"/>
  <c r="O45" i="16"/>
  <c r="X43" i="16"/>
  <c r="X44" i="16"/>
  <c r="R43" i="16"/>
  <c r="R44" i="16"/>
  <c r="W43" i="16"/>
  <c r="W44" i="16"/>
  <c r="X66" i="16"/>
  <c r="X65" i="16"/>
  <c r="R65" i="16"/>
  <c r="R66" i="16"/>
  <c r="Q43" i="16"/>
  <c r="Q44" i="16"/>
  <c r="Y43" i="16"/>
  <c r="Y44" i="16"/>
  <c r="S65" i="16"/>
  <c r="S66" i="16"/>
  <c r="Q65" i="16"/>
  <c r="Q66" i="16"/>
  <c r="Y65" i="16"/>
  <c r="Y66" i="16"/>
  <c r="S43" i="16"/>
  <c r="S44" i="16"/>
  <c r="P43" i="16"/>
  <c r="P44" i="16"/>
  <c r="U65" i="16"/>
  <c r="U66" i="16"/>
  <c r="V62" i="16"/>
  <c r="V67" i="16" s="1"/>
  <c r="V45" i="16"/>
  <c r="W65" i="16"/>
  <c r="W66" i="16"/>
  <c r="P66" i="16"/>
  <c r="P65" i="16"/>
  <c r="U44" i="16"/>
  <c r="U43" i="16"/>
  <c r="O43" i="16" l="1"/>
  <c r="O44" i="16"/>
  <c r="O66" i="16"/>
  <c r="O65" i="16"/>
  <c r="V43" i="16"/>
  <c r="V44" i="16"/>
  <c r="V65" i="16"/>
  <c r="V66" i="16"/>
</calcChain>
</file>

<file path=xl/sharedStrings.xml><?xml version="1.0" encoding="utf-8"?>
<sst xmlns="http://schemas.openxmlformats.org/spreadsheetml/2006/main" count="722" uniqueCount="224">
  <si>
    <t>Other Financial Income</t>
  </si>
  <si>
    <t>Financial Income</t>
  </si>
  <si>
    <t>Net Revenue from Sales</t>
  </si>
  <si>
    <t>Net Revenue from Transaction Activities and Other Services</t>
  </si>
  <si>
    <t>2Q19</t>
  </si>
  <si>
    <t>1Q19</t>
  </si>
  <si>
    <t>4Q18</t>
  </si>
  <si>
    <t>3Q18</t>
  </si>
  <si>
    <t>2Q18</t>
  </si>
  <si>
    <t>1Q18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</si>
  <si>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</si>
  <si>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</si>
  <si>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</si>
  <si>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</si>
  <si>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</si>
  <si>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</si>
  <si>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</si>
  <si>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</si>
  <si>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</si>
  <si>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</si>
  <si>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</si>
  <si>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</si>
  <si>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GAAP | R$ million</t>
  </si>
  <si>
    <t>Cost of Sales and Services</t>
  </si>
  <si>
    <t>Selling Expenses</t>
  </si>
  <si>
    <t>Administrative Expenses</t>
  </si>
  <si>
    <t>Financial Expenses</t>
  </si>
  <si>
    <t>Other Expenses, Net</t>
  </si>
  <si>
    <t>Deferred Income Tax and Social Contribution</t>
  </si>
  <si>
    <t>Current Income Tax and Social Contribution</t>
  </si>
  <si>
    <t>NON-GAAP | R$ million</t>
  </si>
  <si>
    <t>BALANCE SHEET</t>
  </si>
  <si>
    <t>XXXXXXXXXXXXXXX</t>
  </si>
  <si>
    <t>http://investors.pagseguro.com/</t>
  </si>
  <si>
    <t>R$ million</t>
  </si>
  <si>
    <t>Non-controlling interests</t>
  </si>
  <si>
    <t>Inventories</t>
  </si>
  <si>
    <t>Investment</t>
  </si>
  <si>
    <t>INCOME STATEMENT | GAAP</t>
  </si>
  <si>
    <t>INCOME STATEMENT | NON-GAAP</t>
  </si>
  <si>
    <t xml:space="preserve">Other </t>
  </si>
  <si>
    <t>Cash and Cash Equivalents</t>
  </si>
  <si>
    <t>Financial Investments</t>
  </si>
  <si>
    <t>Receivables from Related Parties</t>
  </si>
  <si>
    <t>Taxes Recoverable</t>
  </si>
  <si>
    <t>Other Receivables</t>
  </si>
  <si>
    <t>Judicial Deposits</t>
  </si>
  <si>
    <t>Payables to Third Parties</t>
  </si>
  <si>
    <t>Trade Payables</t>
  </si>
  <si>
    <t>Prepaid Expenses</t>
  </si>
  <si>
    <t>Property and Equipment</t>
  </si>
  <si>
    <t>Intangible Assets</t>
  </si>
  <si>
    <t>Payables to Related Parties</t>
  </si>
  <si>
    <t>Salaries and Social Charges</t>
  </si>
  <si>
    <t>Taxes and Contributions</t>
  </si>
  <si>
    <t>Provision for Contingencies</t>
  </si>
  <si>
    <t>Other Payables</t>
  </si>
  <si>
    <t>Share Capital</t>
  </si>
  <si>
    <t>Legal Reserve</t>
  </si>
  <si>
    <t>Capital Reserve</t>
  </si>
  <si>
    <t>Equity Valuation Adjustments</t>
  </si>
  <si>
    <t>Profit Retention Reserve</t>
  </si>
  <si>
    <t>Treasury Shares</t>
  </si>
  <si>
    <t>Derivative Financial Instruments</t>
  </si>
  <si>
    <t xml:space="preserve">Borrowings </t>
  </si>
  <si>
    <t>Dividends Payable and Interest on own Capital</t>
  </si>
  <si>
    <t>Net Parent Investment</t>
  </si>
  <si>
    <t>Profit of the Period</t>
  </si>
  <si>
    <t>Chargebacks</t>
  </si>
  <si>
    <t>Transactions Costs</t>
  </si>
  <si>
    <t>Cost of Goods Sold</t>
  </si>
  <si>
    <t>Marketing and Advertising</t>
  </si>
  <si>
    <t>Personnel Expenses</t>
  </si>
  <si>
    <t>Depreciation and Amortization</t>
  </si>
  <si>
    <t>OPERATING FIGURES</t>
  </si>
  <si>
    <t>Accrual of Provision for Contingencies</t>
  </si>
  <si>
    <t>Share based Long Term Incentive Plan (LTIP)</t>
  </si>
  <si>
    <t>Inventory Provisions</t>
  </si>
  <si>
    <t>Other Financial Cost, Net</t>
  </si>
  <si>
    <t>Receivables from (Payables to) Related Parties</t>
  </si>
  <si>
    <t>Non-controlling Interests</t>
  </si>
  <si>
    <t>Amount paid on Acquisitions, Net of Cash Acquired</t>
  </si>
  <si>
    <t>Purchases of Property and Equipment</t>
  </si>
  <si>
    <t>Purchases and Development of Intangible Assets</t>
  </si>
  <si>
    <t>Acquisition of Financial Investments</t>
  </si>
  <si>
    <t>Redemption of Financial Investments</t>
  </si>
  <si>
    <t>Payment of Borrowings</t>
  </si>
  <si>
    <t>Payment of Derivative Financial Instruments</t>
  </si>
  <si>
    <t>Distribution of Dividends</t>
  </si>
  <si>
    <t>Proceeds from Offering of Shares</t>
  </si>
  <si>
    <t>Capital Increase</t>
  </si>
  <si>
    <t>Transactional Costs</t>
  </si>
  <si>
    <t>Acquisition of Treasury Shares</t>
  </si>
  <si>
    <t>CASH FLOW | GAAP</t>
  </si>
  <si>
    <t>Changes in Operating Assets and Liabilities</t>
  </si>
  <si>
    <t>Interest Income received</t>
  </si>
  <si>
    <t xml:space="preserve">Income Tax and Social Contribution paid </t>
  </si>
  <si>
    <t>Transaction with non-controlling Interest</t>
  </si>
  <si>
    <t>Capital Increase by non-controlling Shareholders</t>
  </si>
  <si>
    <t>Cash and Cash Equivalents at the beginning of the Period</t>
  </si>
  <si>
    <t>Cash and Cash Equivalents at the end of the Period</t>
  </si>
  <si>
    <t>Unrealizes on Derivative Instruments</t>
  </si>
  <si>
    <t>Proceeds from Borrowings</t>
  </si>
  <si>
    <t>Interest Paid</t>
  </si>
  <si>
    <t>D0</t>
  </si>
  <si>
    <t>D+14</t>
  </si>
  <si>
    <t>D+30</t>
  </si>
  <si>
    <t>Debt Transactions</t>
  </si>
  <si>
    <t>Credit Transactions | Single Installment</t>
  </si>
  <si>
    <t>Prepayment Fee</t>
  </si>
  <si>
    <t>PRICING POLICY</t>
  </si>
  <si>
    <t>Devices</t>
  </si>
  <si>
    <t>Transactions</t>
  </si>
  <si>
    <t>Credit Transactions | Multiple Installments</t>
  </si>
  <si>
    <t>Credit Transactions | 02x Installments</t>
  </si>
  <si>
    <t>Credit Transactions | 03x Installments</t>
  </si>
  <si>
    <t>Credit Transactions | 04x Installments</t>
  </si>
  <si>
    <t>Credit Transactions | 05x Installments</t>
  </si>
  <si>
    <t>Credit Transactions | 06x Installments</t>
  </si>
  <si>
    <t>Credit Transactions | 07x Installments</t>
  </si>
  <si>
    <t>Credit Transactions | 08x Installments</t>
  </si>
  <si>
    <t>Credit Transactions | 09x Installments</t>
  </si>
  <si>
    <t>Credit Transactions | 10x Installments</t>
  </si>
  <si>
    <t>Credit Transactions | 11x Installments</t>
  </si>
  <si>
    <t>Credit Transactions | 12x Installments</t>
  </si>
  <si>
    <t>3Q19</t>
  </si>
  <si>
    <t>4Q19</t>
  </si>
  <si>
    <t>Other Comprehensive Income</t>
  </si>
  <si>
    <t>1Q20</t>
  </si>
  <si>
    <t>TAKE RATE</t>
  </si>
  <si>
    <t>Net Take Rate</t>
  </si>
  <si>
    <t>2Q20</t>
  </si>
  <si>
    <t>Minizinha Chip 2</t>
  </si>
  <si>
    <t>Others</t>
  </si>
  <si>
    <t>Interchange and Card Scheme Fee (ITC)</t>
  </si>
  <si>
    <t>Deposits</t>
  </si>
  <si>
    <t>Other (Expenses) Income, Net</t>
  </si>
  <si>
    <t>3Q20</t>
  </si>
  <si>
    <t>Expenses (Revenues) not affecting Cash</t>
  </si>
  <si>
    <t xml:space="preserve">Reversal of Taxes and Contributions </t>
  </si>
  <si>
    <t>Financial Investments (Mandatory Guarantee)</t>
  </si>
  <si>
    <t>Net Cash provided by (used in) Operating Activities</t>
  </si>
  <si>
    <t>Net Cash provided by (used in) Investing Activities</t>
  </si>
  <si>
    <t>Net Cash provided by (used in) Financing Activities</t>
  </si>
  <si>
    <t>Increase (Decrease) in Cash and Cash Equivalents</t>
  </si>
  <si>
    <t>Accounts Receivable</t>
  </si>
  <si>
    <t>Other Liabilities</t>
  </si>
  <si>
    <t>4Q20</t>
  </si>
  <si>
    <t>Total Revenue and Income</t>
  </si>
  <si>
    <t>Total Revenue and Income (ex-ITC)</t>
  </si>
  <si>
    <t>Total Costs and Expenses</t>
  </si>
  <si>
    <t>Total Costs and Expenses (ex-ITC)</t>
  </si>
  <si>
    <t>EBT</t>
  </si>
  <si>
    <t>Income Tax and Social Contribution</t>
  </si>
  <si>
    <t>Net Income</t>
  </si>
  <si>
    <t>TOTAL COSTS AND EXPENSES | GAAP</t>
  </si>
  <si>
    <t>Interchange and Card Scheme Fees</t>
  </si>
  <si>
    <t>Deferred Revenue</t>
  </si>
  <si>
    <t>6M17</t>
  </si>
  <si>
    <t>9M17</t>
  </si>
  <si>
    <t>6M18</t>
  </si>
  <si>
    <t>9M18</t>
  </si>
  <si>
    <t>6M19</t>
  </si>
  <si>
    <t>9M19</t>
  </si>
  <si>
    <t>6M20</t>
  </si>
  <si>
    <t>9M20</t>
  </si>
  <si>
    <t>Acquiring Total Payment Volume</t>
  </si>
  <si>
    <t>1Q21</t>
  </si>
  <si>
    <t>Account Receivables</t>
  </si>
  <si>
    <t>Transaction Activities and Other Services</t>
  </si>
  <si>
    <t>Gross Take Rate</t>
  </si>
  <si>
    <t>Consolidated Net Take Rate | R$ million</t>
  </si>
  <si>
    <t>Consolidated Effects | R$ million</t>
  </si>
  <si>
    <t>Consolidated Adjusted Net Take Rate | R$ million</t>
  </si>
  <si>
    <t>Minizinha NFC</t>
  </si>
  <si>
    <t>Moderninha X</t>
  </si>
  <si>
    <t>Moderninha Smart</t>
  </si>
  <si>
    <t>PagPhone</t>
  </si>
  <si>
    <t>Adjusted EBITDA</t>
  </si>
  <si>
    <t>Acquiring TPV</t>
  </si>
  <si>
    <t>Consolidated TPV</t>
  </si>
  <si>
    <t>thousand</t>
  </si>
  <si>
    <t>Merchants</t>
  </si>
  <si>
    <t>Consumers</t>
  </si>
  <si>
    <t>Acquiring Net Take Rate | R$ million</t>
  </si>
  <si>
    <t>Acquiring Effects | R$ million</t>
  </si>
  <si>
    <t>Acquiring Adjusted Net Take Rate | R$ million</t>
  </si>
  <si>
    <t>Earnings before Income Taxes</t>
  </si>
  <si>
    <t>Loss on disposal of property, equipment and intangible assets</t>
  </si>
  <si>
    <t>Payment of leases</t>
  </si>
  <si>
    <t>Full Price</t>
  </si>
  <si>
    <t>Final Price</t>
  </si>
  <si>
    <t>2Q21</t>
  </si>
  <si>
    <t>Non-Recurring Effects | R$ million</t>
  </si>
  <si>
    <t>6M21</t>
  </si>
  <si>
    <t>Net Income | GAAP</t>
  </si>
  <si>
    <t>Exchange Rate Expenses</t>
  </si>
  <si>
    <t>EBITDA | GAAP</t>
  </si>
  <si>
    <t>Non-GAAP Total Expenses</t>
  </si>
  <si>
    <t>LTIP Expenses</t>
  </si>
  <si>
    <t>M&amp;A Expenses</t>
  </si>
  <si>
    <t>Tax Reversal</t>
  </si>
  <si>
    <t>3Q21</t>
  </si>
  <si>
    <t>9M21</t>
  </si>
  <si>
    <t>Interest accrued</t>
  </si>
  <si>
    <t>Write-downs of the fair value</t>
  </si>
  <si>
    <t>Assets</t>
  </si>
  <si>
    <t>Current Assets</t>
  </si>
  <si>
    <t>Non-Current Assets</t>
  </si>
  <si>
    <t>Liabilities and Equity</t>
  </si>
  <si>
    <t>Current Liabilities</t>
  </si>
  <si>
    <t>Non-Current Liabilities</t>
  </si>
  <si>
    <t>Other Financial Income, Net</t>
  </si>
  <si>
    <t>ADJUSTED EBITDA</t>
  </si>
  <si>
    <t>Equities</t>
  </si>
  <si>
    <t>Moderninha Pro</t>
  </si>
  <si>
    <t>Moderninha Wifi Plus</t>
  </si>
  <si>
    <t>PagBank TPV</t>
  </si>
  <si>
    <t>Active Merchants</t>
  </si>
  <si>
    <t>PagBank Active Users</t>
  </si>
  <si>
    <t>Total Credit Portfolio</t>
  </si>
  <si>
    <t>Working Capital Loan</t>
  </si>
  <si>
    <t>Credit Cards</t>
  </si>
  <si>
    <t>Cashback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</si>
</sst>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&quot;  &quot;;\(#,##0.0\)&quot; &quot;;#,##0.0&quot;  &quot;;@&quot;  &quot;"/>
    <numFmt numFmtId="165" formatCode="0.0%"/>
    <numFmt numFmtId="166" formatCode="#,##0&quot;  &quot;;\(#,##0\)&quot; &quot;;#,##0&quot;  &quot;;@&quot;  &quot;"/>
    <numFmt numFmtId="167" formatCode="#,##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sz val="8"/>
      <color theme="0"/>
      <name val="Arial"/>
      <family val="2"/>
    </font>
    <font>
      <sz val="8"/>
      <color theme="4"/>
      <name val="Arial"/>
      <family val="2"/>
    </font>
    <font>
      <b/>
      <sz val="8"/>
      <color rgb="FFFF0000"/>
      <name val="Arial"/>
      <family val="2"/>
    </font>
    <font>
      <b/>
      <sz val="6"/>
      <color rgb="FFFF0000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DCDA"/>
        <bgColor indexed="64"/>
      </patternFill>
    </fill>
    <fill>
      <patternFill patternType="solid">
        <fgColor rgb="FFDDE46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9">
    <xf numFmtId="0" fontId="0" fillId="0" borderId="0" xfId="0"/>
    <xf numFmtId="0" fontId="2" fillId="0" borderId="0" xfId="0" applyFont="1" applyAlignment="1">
      <alignment vertical="center"/>
    </xf>
    <xf numFmtId="164" fontId="4" fillId="2" borderId="0" xfId="2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4" fontId="6" fillId="0" borderId="0" xfId="2" applyNumberFormat="1" applyFont="1" applyFill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164" fontId="4" fillId="0" borderId="0" xfId="2" applyNumberFormat="1" applyFont="1" applyFill="1" applyBorder="1" applyAlignment="1">
      <alignment horizontal="right" vertical="center"/>
    </xf>
    <xf numFmtId="0" fontId="2" fillId="0" borderId="0" xfId="0" applyFont="1" applyBorder="1" applyAlignment="1">
      <alignment horizontal="left" vertical="center" indent="1"/>
    </xf>
    <xf numFmtId="0" fontId="5" fillId="0" borderId="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Fill="1" applyBorder="1" applyAlignment="1">
      <alignment horizontal="left" vertical="center" indent="1"/>
    </xf>
    <xf numFmtId="0" fontId="2" fillId="0" borderId="0" xfId="0" applyFont="1" applyFill="1" applyBorder="1" applyAlignment="1">
      <alignment horizontal="left" vertical="center" indent="1"/>
    </xf>
    <xf numFmtId="165" fontId="2" fillId="0" borderId="0" xfId="1" applyNumberFormat="1" applyFont="1" applyAlignment="1">
      <alignment vertical="center"/>
    </xf>
    <xf numFmtId="0" fontId="9" fillId="0" borderId="0" xfId="3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 indent="2"/>
    </xf>
    <xf numFmtId="165" fontId="2" fillId="0" borderId="0" xfId="1" applyNumberFormat="1" applyFont="1" applyFill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2" quotePrefix="1" applyNumberFormat="1" applyFont="1" applyFill="1" applyBorder="1" applyAlignment="1">
      <alignment horizontal="right" vertical="center"/>
    </xf>
    <xf numFmtId="166" fontId="6" fillId="0" borderId="0" xfId="2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vertical="center"/>
    </xf>
    <xf numFmtId="164" fontId="4" fillId="2" borderId="1" xfId="2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left" vertical="center"/>
    </xf>
    <xf numFmtId="167" fontId="2" fillId="0" borderId="0" xfId="0" applyNumberFormat="1" applyFont="1" applyAlignment="1">
      <alignment vertical="center"/>
    </xf>
    <xf numFmtId="0" fontId="5" fillId="2" borderId="0" xfId="0" applyFont="1" applyFill="1" applyAlignment="1">
      <alignment vertical="center"/>
    </xf>
    <xf numFmtId="0" fontId="2" fillId="0" borderId="1" xfId="0" applyFont="1" applyBorder="1" applyAlignment="1">
      <alignment horizontal="left" vertical="center" indent="2"/>
    </xf>
    <xf numFmtId="0" fontId="2" fillId="0" borderId="0" xfId="0" applyFont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horizontal="right" vertical="center"/>
    </xf>
    <xf numFmtId="10" fontId="6" fillId="0" borderId="1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vertical="center"/>
    </xf>
    <xf numFmtId="10" fontId="6" fillId="2" borderId="0" xfId="1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  <xf numFmtId="164" fontId="6" fillId="0" borderId="0" xfId="2" applyNumberFormat="1" applyFont="1" applyAlignment="1">
      <alignment horizontal="right" vertic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indent="1"/>
    </xf>
    <xf numFmtId="0" fontId="5" fillId="4" borderId="1" xfId="0" applyFont="1" applyFill="1" applyBorder="1" applyAlignment="1">
      <alignment horizontal="right" vertical="center"/>
    </xf>
    <xf numFmtId="0" fontId="5" fillId="4" borderId="1" xfId="0" applyFont="1" applyFill="1" applyBorder="1" applyAlignment="1">
      <alignment vertical="center"/>
    </xf>
    <xf numFmtId="164" fontId="4" fillId="2" borderId="0" xfId="2" applyNumberFormat="1" applyFont="1" applyFill="1" applyAlignment="1">
      <alignment horizontal="right" vertical="center"/>
    </xf>
    <xf numFmtId="0" fontId="5" fillId="3" borderId="0" xfId="0" applyFont="1" applyFill="1" applyAlignment="1">
      <alignment horizontal="left" vertical="center" indent="1"/>
    </xf>
    <xf numFmtId="164" fontId="4" fillId="3" borderId="0" xfId="2" applyNumberFormat="1" applyFont="1" applyFill="1" applyAlignment="1">
      <alignment horizontal="right" vertical="center"/>
    </xf>
    <xf numFmtId="164" fontId="6" fillId="0" borderId="1" xfId="2" applyNumberFormat="1" applyFont="1" applyBorder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0" fontId="2" fillId="0" borderId="1" xfId="0" applyFont="1" applyBorder="1" applyAlignment="1">
      <alignment horizontal="left" vertical="center" indent="1"/>
    </xf>
    <xf numFmtId="10" fontId="2" fillId="0" borderId="0" xfId="1" applyNumberFormat="1" applyFont="1" applyAlignment="1">
      <alignment horizontal="right" vertical="center"/>
    </xf>
    <xf numFmtId="10" fontId="2" fillId="0" borderId="1" xfId="1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left" vertical="center" indent="2"/>
    </xf>
    <xf numFmtId="0" fontId="5" fillId="6" borderId="0" xfId="0" applyFont="1" applyFill="1" applyBorder="1" applyAlignment="1">
      <alignment vertical="center"/>
    </xf>
    <xf numFmtId="164" fontId="4" fillId="6" borderId="0" xfId="2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vertical="center"/>
    </xf>
    <xf numFmtId="164" fontId="4" fillId="6" borderId="1" xfId="2" applyNumberFormat="1" applyFont="1" applyFill="1" applyBorder="1" applyAlignment="1">
      <alignment horizontal="right" vertical="center"/>
    </xf>
    <xf numFmtId="0" fontId="5" fillId="8" borderId="0" xfId="0" applyFont="1" applyFill="1" applyAlignment="1">
      <alignment horizontal="left" vertical="center"/>
    </xf>
    <xf numFmtId="164" fontId="4" fillId="8" borderId="0" xfId="2" applyNumberFormat="1" applyFont="1" applyFill="1" applyAlignment="1">
      <alignment horizontal="right" vertical="center"/>
    </xf>
    <xf numFmtId="164" fontId="11" fillId="0" borderId="0" xfId="2" applyNumberFormat="1" applyFont="1" applyAlignment="1">
      <alignment horizontal="right" vertical="center"/>
    </xf>
    <xf numFmtId="164" fontId="11" fillId="0" borderId="1" xfId="2" applyNumberFormat="1" applyFont="1" applyBorder="1" applyAlignment="1">
      <alignment horizontal="right" vertical="center"/>
    </xf>
    <xf numFmtId="165" fontId="6" fillId="0" borderId="0" xfId="1" applyNumberFormat="1" applyFont="1" applyFill="1" applyBorder="1" applyAlignment="1">
      <alignment horizontal="right" vertical="center"/>
    </xf>
    <xf numFmtId="164" fontId="13" fillId="0" borderId="0" xfId="2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/>
    </xf>
    <xf numFmtId="10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vertical="center"/>
    </xf>
    <xf numFmtId="10" fontId="12" fillId="0" borderId="0" xfId="0" applyNumberFormat="1" applyFont="1" applyAlignment="1">
      <alignment vertical="center"/>
    </xf>
    <xf numFmtId="167" fontId="12" fillId="0" borderId="0" xfId="0" applyNumberFormat="1" applyFont="1" applyAlignment="1">
      <alignment vertical="center"/>
    </xf>
    <xf numFmtId="0" fontId="5" fillId="7" borderId="0" xfId="0" applyFont="1" applyFill="1" applyAlignment="1">
      <alignment horizontal="left" vertical="center"/>
    </xf>
    <xf numFmtId="0" fontId="5" fillId="6" borderId="0" xfId="0" applyFont="1" applyFill="1" applyAlignment="1">
      <alignment horizontal="left" vertical="center"/>
    </xf>
    <xf numFmtId="0" fontId="5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horizontal="right" vertical="center"/>
    </xf>
    <xf numFmtId="10" fontId="4" fillId="7" borderId="0" xfId="1" applyNumberFormat="1" applyFont="1" applyFill="1" applyAlignment="1">
      <alignment horizontal="right" vertical="center"/>
    </xf>
    <xf numFmtId="10" fontId="4" fillId="6" borderId="0" xfId="1" applyNumberFormat="1" applyFont="1" applyFill="1" applyAlignment="1">
      <alignment horizontal="right" vertical="center"/>
    </xf>
    <xf numFmtId="164" fontId="6" fillId="0" borderId="0" xfId="2" applyNumberFormat="1" applyFont="1" applyFill="1" applyBorder="1" applyAlignment="1">
      <alignment horizontal="left" vertical="center"/>
    </xf>
    <xf numFmtId="164" fontId="6" fillId="2" borderId="0" xfId="2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indent="1"/>
    </xf>
    <xf numFmtId="164" fontId="6" fillId="0" borderId="1" xfId="2" applyNumberFormat="1" applyFont="1" applyFill="1" applyBorder="1" applyAlignment="1">
      <alignment horizontal="right" vertical="center"/>
    </xf>
    <xf numFmtId="166" fontId="4" fillId="8" borderId="0" xfId="2" applyNumberFormat="1" applyFont="1" applyFill="1" applyBorder="1" applyAlignment="1">
      <alignment horizontal="right" vertical="center"/>
    </xf>
    <xf numFmtId="166" fontId="6" fillId="0" borderId="1" xfId="2" applyNumberFormat="1" applyFont="1" applyFill="1" applyBorder="1" applyAlignment="1">
      <alignment horizontal="right" vertical="center"/>
    </xf>
    <xf numFmtId="164" fontId="6" fillId="0" borderId="1" xfId="2" applyNumberFormat="1" applyFont="1" applyFill="1" applyBorder="1" applyAlignment="1">
      <alignment horizontal="left" vertical="center"/>
    </xf>
    <xf numFmtId="10" fontId="2" fillId="0" borderId="0" xfId="1" applyNumberFormat="1" applyFont="1" applyAlignment="1">
      <alignment vertical="center"/>
    </xf>
    <xf numFmtId="167" fontId="2" fillId="0" borderId="0" xfId="0" applyNumberFormat="1" applyFont="1" applyFill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8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 indent="1"/>
    </xf>
    <xf numFmtId="0" fontId="6" fillId="0" borderId="0" xfId="0" applyFont="1" applyAlignment="1">
      <alignment horizontal="left" vertical="center" indent="2"/>
    </xf>
    <xf numFmtId="0" fontId="4" fillId="2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 indent="1"/>
    </xf>
    <xf numFmtId="0" fontId="6" fillId="0" borderId="1" xfId="0" applyFont="1" applyBorder="1" applyAlignment="1">
      <alignment horizontal="left" vertical="center" indent="1"/>
    </xf>
    <xf numFmtId="164" fontId="11" fillId="0" borderId="0" xfId="2" applyNumberFormat="1" applyFont="1" applyBorder="1" applyAlignment="1">
      <alignment horizontal="right" vertical="center"/>
    </xf>
    <xf numFmtId="0" fontId="4" fillId="4" borderId="1" xfId="0" applyFont="1" applyFill="1" applyBorder="1" applyAlignment="1">
      <alignment horizontal="right" vertical="center"/>
    </xf>
    <xf numFmtId="44" fontId="6" fillId="0" borderId="0" xfId="6" applyFont="1" applyFill="1" applyBorder="1" applyAlignment="1">
      <alignment horizontal="right" vertical="center"/>
    </xf>
    <xf numFmtId="44" fontId="6" fillId="2" borderId="0" xfId="6" applyFont="1" applyFill="1" applyBorder="1" applyAlignment="1">
      <alignment horizontal="right" vertical="center"/>
    </xf>
    <xf numFmtId="44" fontId="6" fillId="0" borderId="1" xfId="6" applyFont="1" applyFill="1" applyBorder="1" applyAlignment="1">
      <alignment horizontal="right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164" fontId="4" fillId="0" borderId="0" xfId="2" applyNumberFormat="1" applyFont="1" applyAlignment="1">
      <alignment horizontal="right" vertical="center"/>
    </xf>
    <xf numFmtId="0" fontId="4" fillId="4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0" fillId="9" borderId="0" xfId="0" applyFill="1"/>
    <xf numFmtId="0" fontId="0" fillId="0" borderId="0" xfId="0" applyFill="1"/>
    <xf numFmtId="0" fontId="15" fillId="0" borderId="0" xfId="0" applyFont="1" applyAlignment="1">
      <alignment horizontal="left" vertical="center" indent="1"/>
    </xf>
    <xf numFmtId="164" fontId="15" fillId="0" borderId="0" xfId="2" applyNumberFormat="1" applyFont="1" applyAlignment="1">
      <alignment horizontal="right" vertical="center"/>
    </xf>
    <xf numFmtId="0" fontId="6" fillId="0" borderId="2" xfId="0" applyFont="1" applyBorder="1" applyAlignment="1">
      <alignment horizontal="left" vertical="center" indent="1"/>
    </xf>
    <xf numFmtId="164" fontId="6" fillId="0" borderId="2" xfId="2" applyNumberFormat="1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5" fillId="4" borderId="0" xfId="0" applyFont="1" applyFill="1" applyBorder="1" applyAlignment="1">
      <alignment horizontal="center" vertical="center"/>
    </xf>
  </cellXfs>
  <cellStyles count="7">
    <cellStyle name="Comma 10 2" xfId="4" xr:uid="{1B2C9B78-22ED-42E9-A8BB-2260A004C12E}"/>
    <cellStyle name="Comma 10 2 2" xfId="5" xr:uid="{67BC65A9-9D44-4E23-A752-7AF64705DB82}"/>
    <cellStyle name="Hyperlink" xfId="3" builtinId="8"/>
    <cellStyle name="Moeda 2" xfId="6" xr:uid="{4C7D87B2-DFCA-4523-A24A-6A749757A39B}"/>
    <cellStyle name="Normal" xfId="0" builtinId="0"/>
    <cellStyle name="Normal 2 2 3" xfId="2" xr:uid="{FD6FBDDF-E884-4657-993E-5BC86B7D8311}"/>
    <cellStyle name="Percent" xfId="1" builtinId="5"/>
  </cellStyles>
  <dxfs count="8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403F3F"/>
      <color rgb="FFDDE461"/>
      <color rgb="FFA7DC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</xdr:rowOff>
    </xdr:from>
    <xdr:to>
      <xdr:col>9</xdr:col>
      <xdr:colOff>0</xdr:colOff>
      <xdr:row>20</xdr:row>
      <xdr:rowOff>0</xdr:rowOff>
    </xdr:to>
    <xdr:pic>
      <xdr:nvPicPr>
        <xdr:cNvPr id="2" name="Imagem 1" descr="Padrão do plano de fundo&#10;&#10;Descrição gerada automaticamente com confiança média">
          <a:extLst>
            <a:ext uri="{FF2B5EF4-FFF2-40B4-BE49-F238E27FC236}">
              <a16:creationId xmlns:a16="http://schemas.microsoft.com/office/drawing/2014/main" id="{C5E599ED-AC23-45CD-9AA0-06E004AEE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605"/>
        <a:stretch/>
      </xdr:blipFill>
      <xdr:spPr>
        <a:xfrm>
          <a:off x="0" y="3"/>
          <a:ext cx="6686550" cy="3555997"/>
        </a:xfrm>
        <a:prstGeom prst="rect">
          <a:avLst/>
        </a:prstGeom>
      </xdr:spPr>
    </xdr:pic>
    <xdr:clientData/>
  </xdr:twoCellAnchor>
  <xdr:twoCellAnchor editAs="oneCell">
    <xdr:from>
      <xdr:col>2</xdr:col>
      <xdr:colOff>724089</xdr:colOff>
      <xdr:row>2</xdr:row>
      <xdr:rowOff>2515</xdr:rowOff>
    </xdr:from>
    <xdr:to>
      <xdr:col>4</xdr:col>
      <xdr:colOff>349251</xdr:colOff>
      <xdr:row>3</xdr:row>
      <xdr:rowOff>141499</xdr:rowOff>
    </xdr:to>
    <xdr:pic>
      <xdr:nvPicPr>
        <xdr:cNvPr id="3" name="Picture 7" descr="A close up of a sign&#10;&#10;Description automatically generated">
          <a:extLst>
            <a:ext uri="{FF2B5EF4-FFF2-40B4-BE49-F238E27FC236}">
              <a16:creationId xmlns:a16="http://schemas.microsoft.com/office/drawing/2014/main" id="{9A623ACE-49E6-4398-BA02-D7B2E7D69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989" y="358115"/>
          <a:ext cx="1111062" cy="316784"/>
        </a:xfrm>
        <a:prstGeom prst="rect">
          <a:avLst/>
        </a:prstGeom>
      </xdr:spPr>
    </xdr:pic>
    <xdr:clientData/>
  </xdr:twoCellAnchor>
  <xdr:twoCellAnchor editAs="oneCell">
    <xdr:from>
      <xdr:col>4</xdr:col>
      <xdr:colOff>483900</xdr:colOff>
      <xdr:row>2</xdr:row>
      <xdr:rowOff>7658</xdr:rowOff>
    </xdr:from>
    <xdr:to>
      <xdr:col>6</xdr:col>
      <xdr:colOff>225639</xdr:colOff>
      <xdr:row>3</xdr:row>
      <xdr:rowOff>132254</xdr:rowOff>
    </xdr:to>
    <xdr:pic>
      <xdr:nvPicPr>
        <xdr:cNvPr id="4" name="Picture 11" descr="A close up of a sign&#10;&#10;Description automatically generated">
          <a:extLst>
            <a:ext uri="{FF2B5EF4-FFF2-40B4-BE49-F238E27FC236}">
              <a16:creationId xmlns:a16="http://schemas.microsoft.com/office/drawing/2014/main" id="{5679C7C3-5BCB-4B21-86CC-4F408C85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5700" y="363258"/>
          <a:ext cx="1227639" cy="302396"/>
        </a:xfrm>
        <a:prstGeom prst="rect">
          <a:avLst/>
        </a:prstGeom>
      </xdr:spPr>
    </xdr:pic>
    <xdr:clientData/>
  </xdr:twoCellAnchor>
  <xdr:twoCellAnchor>
    <xdr:from>
      <xdr:col>2</xdr:col>
      <xdr:colOff>600075</xdr:colOff>
      <xdr:row>3</xdr:row>
      <xdr:rowOff>177800</xdr:rowOff>
    </xdr:from>
    <xdr:to>
      <xdr:col>7</xdr:col>
      <xdr:colOff>530225</xdr:colOff>
      <xdr:row>21</xdr:row>
      <xdr:rowOff>104775</xdr:rowOff>
    </xdr:to>
    <xdr:sp macro="" textlink="">
      <xdr:nvSpPr>
        <xdr:cNvPr id="5" name="Text Placeholder 24">
          <a:extLst>
            <a:ext uri="{FF2B5EF4-FFF2-40B4-BE49-F238E27FC236}">
              <a16:creationId xmlns:a16="http://schemas.microsoft.com/office/drawing/2014/main" id="{0CDF2680-9B57-4E46-A6DA-86D816A4FA0D}"/>
            </a:ext>
          </a:extLst>
        </xdr:cNvPr>
        <xdr:cNvSpPr txBox="1">
          <a:spLocks/>
        </xdr:cNvSpPr>
      </xdr:nvSpPr>
      <xdr:spPr>
        <a:xfrm>
          <a:off x="2085975" y="711200"/>
          <a:ext cx="3644900" cy="2844800"/>
        </a:xfrm>
        <a:prstGeom prst="rect">
          <a:avLst/>
        </a:prstGeom>
        <a:noFill/>
        <a:effectLst/>
        <a:scene3d>
          <a:camera prst="orthographicFront"/>
          <a:lightRig rig="threePt" dir="t"/>
        </a:scene3d>
        <a:sp3d>
          <a:bevelT prst="angle"/>
        </a:sp3d>
      </xdr:spPr>
      <xdr:txBody>
        <a:bodyPr wrap="square" lIns="99569" tIns="49785" rIns="99569" bIns="49785" anchor="t"/>
        <a:lstStyle>
          <a:defPPr>
            <a:defRPr lang="en-US"/>
          </a:defPPr>
          <a:lvl1pPr marL="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429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6858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0287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3716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7145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0574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4003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2743200" algn="l" defTabSz="685800" rtl="0" eaLnBrk="1" latinLnBrk="0" hangingPunct="1">
            <a:defRPr sz="135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lang="en-GB" sz="3200" b="1">
              <a:solidFill>
                <a:srgbClr val="403F3F"/>
              </a:solidFill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3Q21</a:t>
          </a: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kumimoji="0" lang="en-GB" sz="3200" b="1" u="none" strike="noStrike" kern="1200" cap="none" spc="0" normalizeH="0" baseline="0">
              <a:ln>
                <a:noFill/>
              </a:ln>
              <a:solidFill>
                <a:srgbClr val="403F3F"/>
              </a:solidFill>
              <a:effectLst/>
              <a:uLnTx/>
              <a:uFillTx/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Results</a:t>
          </a:r>
          <a:endParaRPr kumimoji="0" lang="en-GB" sz="4400" b="1" u="none" strike="noStrike" kern="1200" cap="none" spc="0" normalizeH="0" baseline="0">
            <a:ln>
              <a:noFill/>
            </a:ln>
            <a:solidFill>
              <a:srgbClr val="403F3F"/>
            </a:solidFill>
            <a:effectLst/>
            <a:uLnTx/>
            <a:uFillTx/>
            <a:latin typeface="Arial" panose="020B0604020202020204" pitchFamily="34" charset="0"/>
            <a:ea typeface="Arial" charset="0"/>
            <a:cs typeface="Arial" panose="020B0604020202020204" pitchFamily="34" charset="0"/>
          </a:endParaRP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endParaRPr kumimoji="0" lang="en-GB" sz="1000" b="1" u="none" strike="noStrike" kern="1200" cap="none" spc="0" normalizeH="0" baseline="0">
            <a:ln>
              <a:noFill/>
            </a:ln>
            <a:solidFill>
              <a:srgbClr val="403F3F"/>
            </a:solidFill>
            <a:effectLst/>
            <a:uLnTx/>
            <a:uFillTx/>
            <a:latin typeface="Arial" panose="020B0604020202020204" pitchFamily="34" charset="0"/>
            <a:ea typeface="Arial" charset="0"/>
            <a:cs typeface="Arial" panose="020B0604020202020204" pitchFamily="34" charset="0"/>
          </a:endParaRP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kumimoji="0" lang="en-GB" sz="2000" b="1" u="none" strike="noStrike" kern="1200" cap="none" spc="0" normalizeH="0" baseline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PagBank PagSeguro</a:t>
          </a:r>
          <a:endParaRPr kumimoji="0" lang="en-GB" sz="2200" b="1" u="none" strike="noStrike" kern="1200" cap="none" spc="0" normalizeH="0" baseline="0">
            <a:ln>
              <a:noFill/>
            </a:ln>
            <a:solidFill>
              <a:schemeClr val="bg1"/>
            </a:solidFill>
            <a:effectLst/>
            <a:uLnTx/>
            <a:uFillTx/>
            <a:latin typeface="Arial" panose="020B0604020202020204" pitchFamily="34" charset="0"/>
            <a:ea typeface="Arial" charset="0"/>
            <a:cs typeface="Arial" panose="020B0604020202020204" pitchFamily="34" charset="0"/>
          </a:endParaRP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r>
            <a:rPr kumimoji="0" lang="en-GB" sz="1600" b="1" u="none" strike="noStrike" kern="120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Arial" charset="0"/>
              <a:cs typeface="Arial" panose="020B0604020202020204" pitchFamily="34" charset="0"/>
            </a:rPr>
            <a:t>Investor Relations</a:t>
          </a:r>
          <a:endParaRPr kumimoji="0" lang="en-GB" sz="1800" b="1" u="none" strike="noStrike" kern="1200" cap="none" spc="0" normalizeH="0" baseline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Arial" charset="0"/>
            <a:cs typeface="Arial" panose="020B0604020202020204" pitchFamily="34" charset="0"/>
          </a:endParaRPr>
        </a:p>
        <a:p>
          <a:pPr lvl="0" algn="l">
            <a:spcBef>
              <a:spcPts val="0"/>
            </a:spcBef>
            <a:buClr>
              <a:schemeClr val="accent2"/>
            </a:buClr>
            <a:defRPr/>
          </a:pPr>
          <a:endParaRPr kumimoji="0" lang="en-GB" sz="1000" b="1" u="none" strike="noStrike" kern="1200" cap="none" spc="0" normalizeH="0" baseline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Arial" charset="0"/>
            <a:cs typeface="Arial" panose="020B0604020202020204" pitchFamily="34" charset="0"/>
          </a:endParaRPr>
        </a:p>
        <a:p>
          <a:r>
            <a:rPr lang="pt-BR" sz="1000" b="1" i="0" kern="120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Website:</a:t>
          </a:r>
          <a:r>
            <a:rPr lang="pt-BR" sz="1000" b="0" i="0" kern="1200">
              <a:solidFill>
                <a:srgbClr val="403F3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t-BR" sz="1000" kern="1200">
              <a:solidFill>
                <a:srgbClr val="403F3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http://investors.pagseguro.com</a:t>
          </a:r>
          <a:endParaRPr lang="pt-BR" sz="1000">
            <a:solidFill>
              <a:srgbClr val="403F3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1" i="0" kern="120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E-mail:</a:t>
          </a:r>
          <a:r>
            <a:rPr lang="pt-BR" sz="1000" b="0" i="0" kern="1200">
              <a:solidFill>
                <a:srgbClr val="403F3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ir@pagseguro.com</a:t>
          </a:r>
          <a:endParaRPr lang="pt-BR" sz="1000">
            <a:solidFill>
              <a:srgbClr val="403F3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1" i="0" kern="120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Phone:</a:t>
          </a:r>
          <a:r>
            <a:rPr lang="pt-BR" sz="1000" b="0" i="0" kern="1200">
              <a:solidFill>
                <a:srgbClr val="403F3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+55 (11) 3914-9524</a:t>
          </a:r>
          <a:endParaRPr kumimoji="0" lang="en-GB" sz="2000" b="1" u="none" strike="noStrike" kern="1200" cap="none" spc="0" normalizeH="0" baseline="0">
            <a:ln>
              <a:noFill/>
            </a:ln>
            <a:solidFill>
              <a:srgbClr val="403F3F"/>
            </a:solidFill>
            <a:effectLst/>
            <a:uLnTx/>
            <a:uFillTx/>
            <a:latin typeface="Arial" charset="0"/>
            <a:ea typeface="Arial" charset="0"/>
            <a:cs typeface="Arial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107950</xdr:rowOff>
    </xdr:from>
    <xdr:to>
      <xdr:col>1</xdr:col>
      <xdr:colOff>1149569</xdr:colOff>
      <xdr:row>2</xdr:row>
      <xdr:rowOff>116628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4D5EEDD-E3B6-4D09-8A2B-FDA0326E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" y="107950"/>
          <a:ext cx="1146394" cy="3642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investors.pagseguro.com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investors.pagseguro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investors.pagseguro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investors.pagseguro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investors.pagseguro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investors.pagseguro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investors.pagseguro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investors.pagseguro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investors.pagseguro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investors.pagseguro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D6077-96B4-460B-88AA-2550A07B0D7C}">
  <dimension ref="A1:I20"/>
  <sheetViews>
    <sheetView showGridLines="0" showRowColHeaders="0" tabSelected="1" zoomScaleNormal="100" workbookViewId="0"/>
  </sheetViews>
  <sheetFormatPr defaultColWidth="0" defaultRowHeight="14.25" customHeight="1" zeroHeight="1" x14ac:dyDescent="0.35"/>
  <cols>
    <col min="1" max="9" width="10.6328125" style="1" customWidth="1"/>
    <col min="10" max="12" width="10.6328125" style="1" hidden="1" customWidth="1"/>
    <col min="13" max="16384" width="10.6328125" style="1" hidden="1"/>
  </cols>
  <sheetData>
    <row r="1" ht="14.25" customHeight="1" x14ac:dyDescent="0.35"/>
    <row r="2" ht="14.25" customHeight="1" x14ac:dyDescent="0.35"/>
    <row r="3" ht="14.25" customHeight="1" x14ac:dyDescent="0.35"/>
    <row r="4" ht="14.25" customHeight="1" x14ac:dyDescent="0.35"/>
    <row r="5" ht="14.25" customHeight="1" x14ac:dyDescent="0.35"/>
    <row r="6" ht="14.25" customHeight="1" x14ac:dyDescent="0.35"/>
    <row r="7" ht="14.25" customHeight="1" x14ac:dyDescent="0.35"/>
    <row r="8" ht="14.25" customHeight="1" x14ac:dyDescent="0.35"/>
    <row r="9" ht="14.25" customHeight="1" x14ac:dyDescent="0.35"/>
    <row r="10" ht="14.25" customHeight="1" x14ac:dyDescent="0.35"/>
    <row r="11" ht="14.25" customHeight="1" x14ac:dyDescent="0.35"/>
    <row r="12" ht="14.25" customHeight="1" x14ac:dyDescent="0.35"/>
    <row r="13" ht="14.25" customHeight="1" x14ac:dyDescent="0.35"/>
    <row r="14" ht="14.25" customHeight="1" x14ac:dyDescent="0.35"/>
    <row r="15" ht="14.25" customHeight="1" x14ac:dyDescent="0.35"/>
    <row r="16" ht="14.25" customHeight="1" x14ac:dyDescent="0.35"/>
    <row r="17" ht="14.25" customHeight="1" x14ac:dyDescent="0.35"/>
    <row r="18" ht="14.25" customHeight="1" x14ac:dyDescent="0.35"/>
    <row r="19" ht="14.25" customHeight="1" x14ac:dyDescent="0.35"/>
    <row r="20" ht="14.25" customHeight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81003-FE55-403A-8D3B-89FBA69E187D}">
  <sheetPr codeName="Planilha9"/>
  <dimension ref="B1:BI59"/>
  <sheetViews>
    <sheetView showGridLines="0" zoomScaleNormal="100" workbookViewId="0">
      <pane xSplit="2" topLeftCell="C1" activePane="topRight" state="frozen"/>
      <selection pane="topRight"/>
    </sheetView>
  </sheetViews>
  <sheetFormatPr defaultColWidth="0" defaultRowHeight="0" customHeight="1" zeroHeight="1" x14ac:dyDescent="0.35"/>
  <cols>
    <col min="1" max="1" width="2.6328125" style="1" customWidth="1"/>
    <col min="2" max="2" width="60.6328125" style="1" customWidth="1"/>
    <col min="3" max="5" width="10.6328125" style="1" customWidth="1"/>
    <col min="6" max="6" width="2.6328125" style="1" customWidth="1"/>
    <col min="7" max="7" width="60.6328125" style="1" customWidth="1"/>
    <col min="8" max="10" width="10.6328125" style="1" customWidth="1"/>
    <col min="11" max="11" width="2.6328125" style="1" customWidth="1"/>
    <col min="12" max="16" width="10.6328125" style="1" hidden="1" customWidth="1"/>
    <col min="17" max="17" width="2.6328125" style="1" hidden="1" customWidth="1"/>
    <col min="18" max="61" width="10.6328125" style="1" hidden="1" customWidth="1"/>
    <col min="62" max="16384" width="0" style="1" hidden="1"/>
  </cols>
  <sheetData>
    <row r="1" spans="2:17" ht="14.25" customHeight="1" x14ac:dyDescent="0.35">
      <c r="G1" s="81"/>
      <c r="H1" s="81"/>
      <c r="I1" s="81"/>
      <c r="J1" s="81"/>
      <c r="K1" s="81"/>
    </row>
    <row r="2" spans="2:17" ht="14.25" customHeight="1" x14ac:dyDescent="0.35">
      <c r="B2" s="9" t="s">
        <v>110</v>
      </c>
      <c r="D2" s="62"/>
    </row>
    <row r="3" spans="2:17" ht="14.25" customHeight="1" x14ac:dyDescent="0.35">
      <c r="B3" s="13" t="s">
        <v>33</v>
      </c>
      <c r="C3" s="63"/>
      <c r="D3" s="65"/>
      <c r="E3" s="63"/>
      <c r="F3" s="63"/>
      <c r="G3" s="63"/>
      <c r="H3" s="63"/>
      <c r="I3" s="63"/>
      <c r="J3" s="63"/>
      <c r="K3" s="63"/>
      <c r="L3" s="63"/>
    </row>
    <row r="4" spans="2:17" ht="14.25" customHeight="1" x14ac:dyDescent="0.35"/>
    <row r="5" spans="2:17" ht="14.25" customHeight="1" x14ac:dyDescent="0.35">
      <c r="B5" s="29" t="s">
        <v>112</v>
      </c>
      <c r="C5" s="30" t="s">
        <v>104</v>
      </c>
      <c r="D5" s="30" t="s">
        <v>105</v>
      </c>
      <c r="E5" s="30" t="s">
        <v>106</v>
      </c>
      <c r="F5" s="4"/>
      <c r="G5" s="29" t="s">
        <v>111</v>
      </c>
      <c r="H5" s="108" t="s">
        <v>190</v>
      </c>
      <c r="I5" s="108" t="s">
        <v>223</v>
      </c>
      <c r="J5" s="108" t="s">
        <v>191</v>
      </c>
      <c r="K5" s="4"/>
      <c r="L5" s="4"/>
      <c r="M5" s="4"/>
      <c r="N5" s="4"/>
      <c r="O5" s="4"/>
      <c r="P5" s="4"/>
    </row>
    <row r="6" spans="2:17" ht="14.25" customHeight="1" x14ac:dyDescent="0.35">
      <c r="B6" s="14" t="s">
        <v>107</v>
      </c>
      <c r="C6" s="31">
        <v>1.9900000000000001E-2</v>
      </c>
      <c r="D6" s="31">
        <v>1.9900000000000001E-2</v>
      </c>
      <c r="E6" s="31">
        <v>1.9900000000000001E-2</v>
      </c>
      <c r="F6" s="4"/>
      <c r="G6" s="73" t="s">
        <v>174</v>
      </c>
      <c r="H6" s="91">
        <v>11.5</v>
      </c>
      <c r="I6" s="91">
        <v>0</v>
      </c>
      <c r="J6" s="91">
        <f>H6-I6</f>
        <v>11.5</v>
      </c>
      <c r="K6" s="4"/>
      <c r="L6" s="4"/>
      <c r="M6" s="4"/>
      <c r="N6" s="4"/>
      <c r="O6" s="4"/>
      <c r="P6" s="4"/>
      <c r="Q6" s="4"/>
    </row>
    <row r="7" spans="2:17" ht="14.25" customHeight="1" x14ac:dyDescent="0.35">
      <c r="B7" s="33" t="s">
        <v>108</v>
      </c>
      <c r="C7" s="34">
        <v>4.99E-2</v>
      </c>
      <c r="D7" s="34">
        <v>3.9899999999999998E-2</v>
      </c>
      <c r="E7" s="34">
        <v>3.1899999999999998E-2</v>
      </c>
      <c r="F7" s="4"/>
      <c r="G7" s="74" t="s">
        <v>132</v>
      </c>
      <c r="H7" s="92">
        <v>58.8</v>
      </c>
      <c r="I7" s="92">
        <v>0</v>
      </c>
      <c r="J7" s="92">
        <v>58.8</v>
      </c>
      <c r="K7" s="4"/>
      <c r="L7" s="4"/>
      <c r="M7" s="4"/>
      <c r="N7" s="4"/>
      <c r="O7" s="4"/>
      <c r="P7" s="4"/>
      <c r="Q7" s="4"/>
    </row>
    <row r="8" spans="2:17" ht="14.25" customHeight="1" x14ac:dyDescent="0.35">
      <c r="B8" s="14" t="s">
        <v>113</v>
      </c>
      <c r="C8" s="31">
        <v>5.5899999999999998E-2</v>
      </c>
      <c r="D8" s="31">
        <v>4.5900000000000003E-2</v>
      </c>
      <c r="E8" s="31">
        <v>3.7900000000000003E-2</v>
      </c>
      <c r="F8" s="4"/>
      <c r="G8" s="73" t="s">
        <v>216</v>
      </c>
      <c r="H8" s="91">
        <v>238.8</v>
      </c>
      <c r="I8" s="91">
        <v>84</v>
      </c>
      <c r="J8" s="91">
        <f>H8-I8</f>
        <v>154.80000000000001</v>
      </c>
      <c r="K8" s="4"/>
      <c r="L8" s="4"/>
      <c r="M8" s="4"/>
      <c r="N8" s="4"/>
      <c r="O8" s="4"/>
      <c r="P8" s="4"/>
      <c r="Q8" s="4"/>
    </row>
    <row r="9" spans="2:17" s="15" customFormat="1" ht="14.25" customHeight="1" x14ac:dyDescent="0.35">
      <c r="B9" s="33" t="s">
        <v>109</v>
      </c>
      <c r="C9" s="34">
        <v>2.9899999999999999E-2</v>
      </c>
      <c r="D9" s="34">
        <v>2.9899999999999999E-2</v>
      </c>
      <c r="E9" s="34">
        <v>2.9899999999999999E-2</v>
      </c>
      <c r="F9" s="4"/>
      <c r="G9" s="74" t="s">
        <v>175</v>
      </c>
      <c r="H9" s="92">
        <v>238.8</v>
      </c>
      <c r="I9" s="92">
        <v>84</v>
      </c>
      <c r="J9" s="92">
        <f>H9-I9</f>
        <v>154.80000000000001</v>
      </c>
      <c r="K9" s="4"/>
      <c r="L9" s="4"/>
      <c r="M9" s="4"/>
      <c r="N9" s="4"/>
      <c r="O9" s="4"/>
      <c r="P9" s="4"/>
      <c r="Q9" s="4"/>
    </row>
    <row r="10" spans="2:17" s="15" customFormat="1" ht="14.25" customHeight="1" x14ac:dyDescent="0.35">
      <c r="B10" s="14" t="s">
        <v>114</v>
      </c>
      <c r="C10" s="31">
        <v>9.9099999999999994E-2</v>
      </c>
      <c r="D10" s="31">
        <v>8.9100000000000013E-2</v>
      </c>
      <c r="E10" s="31">
        <v>8.1100000000000005E-2</v>
      </c>
      <c r="F10" s="4"/>
      <c r="G10" s="73" t="s">
        <v>215</v>
      </c>
      <c r="H10" s="91">
        <v>298.8</v>
      </c>
      <c r="I10" s="91">
        <v>0</v>
      </c>
      <c r="J10" s="91">
        <f>H10-I10</f>
        <v>298.8</v>
      </c>
      <c r="K10" s="4"/>
      <c r="L10" s="4"/>
      <c r="M10" s="4"/>
      <c r="N10" s="4"/>
      <c r="O10" s="4"/>
      <c r="P10" s="4"/>
      <c r="Q10" s="4"/>
    </row>
    <row r="11" spans="2:17" s="15" customFormat="1" ht="14.25" customHeight="1" x14ac:dyDescent="0.35">
      <c r="B11" s="33" t="s">
        <v>115</v>
      </c>
      <c r="C11" s="34">
        <v>0.1129</v>
      </c>
      <c r="D11" s="34">
        <v>0.10290000000000001</v>
      </c>
      <c r="E11" s="34">
        <v>9.4900000000000012E-2</v>
      </c>
      <c r="F11" s="4"/>
      <c r="G11" s="74" t="s">
        <v>176</v>
      </c>
      <c r="H11" s="92">
        <v>478.8</v>
      </c>
      <c r="I11" s="92">
        <v>0</v>
      </c>
      <c r="J11" s="92">
        <v>478.8</v>
      </c>
      <c r="K11" s="4"/>
      <c r="L11" s="4"/>
      <c r="M11" s="4"/>
    </row>
    <row r="12" spans="2:17" s="15" customFormat="1" ht="14.25" customHeight="1" x14ac:dyDescent="0.35">
      <c r="B12" s="14" t="s">
        <v>116</v>
      </c>
      <c r="C12" s="31">
        <v>0.12639999999999998</v>
      </c>
      <c r="D12" s="31">
        <v>0.1164</v>
      </c>
      <c r="E12" s="31">
        <v>0.1084</v>
      </c>
      <c r="F12" s="4"/>
      <c r="G12" s="79" t="s">
        <v>177</v>
      </c>
      <c r="H12" s="93">
        <v>598.79999999999995</v>
      </c>
      <c r="I12" s="93">
        <v>0</v>
      </c>
      <c r="J12" s="93">
        <f>H12-I12</f>
        <v>598.79999999999995</v>
      </c>
      <c r="K12" s="4"/>
      <c r="L12" s="4"/>
      <c r="M12" s="4"/>
      <c r="N12" s="4"/>
      <c r="O12" s="4"/>
      <c r="P12" s="4"/>
    </row>
    <row r="13" spans="2:17" s="15" customFormat="1" ht="14.25" customHeight="1" x14ac:dyDescent="0.35">
      <c r="B13" s="33" t="s">
        <v>117</v>
      </c>
      <c r="C13" s="34">
        <v>0.13969999999999999</v>
      </c>
      <c r="D13" s="34">
        <v>0.12970000000000001</v>
      </c>
      <c r="E13" s="34">
        <v>0.1217</v>
      </c>
      <c r="F13" s="4"/>
      <c r="K13" s="4"/>
      <c r="L13" s="4"/>
      <c r="M13" s="4"/>
      <c r="N13" s="4"/>
      <c r="O13" s="4"/>
      <c r="P13" s="4"/>
    </row>
    <row r="14" spans="2:17" s="15" customFormat="1" ht="14.25" customHeight="1" x14ac:dyDescent="0.35">
      <c r="B14" s="14" t="s">
        <v>118</v>
      </c>
      <c r="C14" s="31">
        <v>0.1527</v>
      </c>
      <c r="D14" s="31">
        <v>0.14269999999999999</v>
      </c>
      <c r="E14" s="31">
        <v>0.13469999999999999</v>
      </c>
      <c r="F14" s="4"/>
      <c r="K14" s="4"/>
      <c r="L14" s="4"/>
      <c r="M14" s="4"/>
      <c r="N14" s="4"/>
      <c r="O14" s="4"/>
      <c r="P14" s="4"/>
    </row>
    <row r="15" spans="2:17" s="15" customFormat="1" ht="14.25" customHeight="1" x14ac:dyDescent="0.35">
      <c r="B15" s="33" t="s">
        <v>119</v>
      </c>
      <c r="C15" s="34">
        <v>0.16550000000000001</v>
      </c>
      <c r="D15" s="34">
        <v>0.1555</v>
      </c>
      <c r="E15" s="34">
        <v>0.14750000000000002</v>
      </c>
      <c r="F15" s="4"/>
      <c r="G15" s="65"/>
      <c r="H15" s="4"/>
      <c r="I15" s="4"/>
      <c r="J15" s="4"/>
      <c r="K15" s="4"/>
      <c r="L15" s="4"/>
      <c r="M15" s="4"/>
      <c r="N15" s="4"/>
      <c r="O15" s="4"/>
      <c r="P15" s="4"/>
    </row>
    <row r="16" spans="2:17" s="15" customFormat="1" ht="14.25" customHeight="1" x14ac:dyDescent="0.35">
      <c r="B16" s="14" t="s">
        <v>120</v>
      </c>
      <c r="C16" s="31">
        <v>0.17810000000000001</v>
      </c>
      <c r="D16" s="31">
        <v>0.1681</v>
      </c>
      <c r="E16" s="31">
        <v>0.16010000000000002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2:16" s="15" customFormat="1" ht="14.25" customHeight="1" x14ac:dyDescent="0.35">
      <c r="B17" s="33" t="s">
        <v>121</v>
      </c>
      <c r="C17" s="34">
        <v>0.19040000000000001</v>
      </c>
      <c r="D17" s="34">
        <v>0.1804</v>
      </c>
      <c r="E17" s="34">
        <v>0.1724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2:16" s="15" customFormat="1" ht="14.25" customHeight="1" x14ac:dyDescent="0.35">
      <c r="B18" s="14" t="s">
        <v>122</v>
      </c>
      <c r="C18" s="31">
        <v>0.2024</v>
      </c>
      <c r="D18" s="31">
        <v>0.19239999999999999</v>
      </c>
      <c r="E18" s="31">
        <v>0.18440000000000001</v>
      </c>
      <c r="F18" s="4"/>
      <c r="G18" s="6"/>
      <c r="H18" s="6"/>
      <c r="I18" s="6"/>
      <c r="J18" s="6"/>
      <c r="K18" s="6"/>
      <c r="L18" s="6"/>
      <c r="M18" s="6"/>
      <c r="N18" s="6"/>
      <c r="O18" s="6"/>
      <c r="P18" s="6"/>
    </row>
    <row r="19" spans="2:16" s="15" customFormat="1" ht="14.25" customHeight="1" x14ac:dyDescent="0.35">
      <c r="B19" s="33" t="s">
        <v>123</v>
      </c>
      <c r="C19" s="34">
        <v>0.21430000000000002</v>
      </c>
      <c r="D19" s="34">
        <v>0.20430000000000001</v>
      </c>
      <c r="E19" s="34">
        <v>0.19630000000000003</v>
      </c>
      <c r="F19" s="4"/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2:16" s="15" customFormat="1" ht="14.25" customHeight="1" x14ac:dyDescent="0.35">
      <c r="B20" s="28" t="s">
        <v>124</v>
      </c>
      <c r="C20" s="32">
        <v>0.22590000000000002</v>
      </c>
      <c r="D20" s="32">
        <v>0.21590000000000001</v>
      </c>
      <c r="E20" s="32">
        <v>0.20790000000000003</v>
      </c>
      <c r="F20" s="4"/>
      <c r="M20" s="17"/>
    </row>
    <row r="21" spans="2:16" s="15" customFormat="1" ht="14.25" customHeight="1" x14ac:dyDescent="0.35">
      <c r="B21" s="8"/>
      <c r="C21" s="18"/>
      <c r="D21" s="18"/>
      <c r="E21" s="18"/>
      <c r="F21" s="4"/>
      <c r="G21" s="18"/>
      <c r="H21" s="18"/>
      <c r="I21" s="18"/>
      <c r="J21" s="18"/>
      <c r="K21" s="18"/>
      <c r="L21" s="18"/>
      <c r="M21" s="18"/>
      <c r="N21" s="18"/>
      <c r="O21" s="18"/>
      <c r="P21" s="18"/>
    </row>
    <row r="22" spans="2:16" s="15" customFormat="1" ht="14.25" hidden="1" customHeight="1" x14ac:dyDescent="0.35">
      <c r="B22" s="1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2:16" s="15" customFormat="1" ht="14.25" hidden="1" customHeight="1" x14ac:dyDescent="0.35">
      <c r="B23" s="11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2:16" s="15" customFormat="1" ht="14.25" hidden="1" customHeight="1" x14ac:dyDescent="0.35">
      <c r="B24" s="11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2:16" s="15" customFormat="1" ht="14.25" hidden="1" customHeight="1" x14ac:dyDescent="0.35">
      <c r="B25" s="11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2:16" s="15" customFormat="1" ht="14.25" hidden="1" customHeight="1" x14ac:dyDescent="0.35">
      <c r="B26" s="8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</row>
    <row r="27" spans="2:16" s="15" customFormat="1" ht="14.25" hidden="1" customHeight="1" x14ac:dyDescent="0.35">
      <c r="B27" s="11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2:16" s="15" customFormat="1" ht="14.25" hidden="1" customHeight="1" x14ac:dyDescent="0.35">
      <c r="B28" s="11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2:16" s="15" customFormat="1" ht="14.25" hidden="1" customHeight="1" x14ac:dyDescent="0.35">
      <c r="B29" s="11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2:16" s="15" customFormat="1" ht="14.25" hidden="1" customHeight="1" x14ac:dyDescent="0.35">
      <c r="B30" s="11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2:16" s="15" customFormat="1" ht="14.25" hidden="1" customHeight="1" x14ac:dyDescent="0.35">
      <c r="B31" s="11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2:16" s="15" customFormat="1" ht="14.25" hidden="1" customHeight="1" x14ac:dyDescent="0.35">
      <c r="B32" s="8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</row>
    <row r="33" spans="2:16" s="15" customFormat="1" ht="14.25" hidden="1" customHeight="1" x14ac:dyDescent="0.35">
      <c r="B33" s="10"/>
      <c r="C33" s="4"/>
      <c r="D33" s="6"/>
      <c r="E33" s="4"/>
      <c r="F33" s="4"/>
      <c r="G33" s="4"/>
      <c r="H33" s="4"/>
      <c r="I33" s="4"/>
      <c r="J33" s="4"/>
      <c r="K33" s="4"/>
      <c r="L33" s="4"/>
      <c r="M33" s="6"/>
      <c r="N33" s="6"/>
      <c r="O33" s="6"/>
      <c r="P33" s="6"/>
    </row>
    <row r="34" spans="2:16" s="15" customFormat="1" ht="14.25" hidden="1" customHeight="1" x14ac:dyDescent="0.35">
      <c r="B34" s="16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2:16" s="15" customFormat="1" ht="14.25" hidden="1" customHeight="1" x14ac:dyDescent="0.35">
      <c r="B35" s="16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2:16" s="15" customFormat="1" ht="14.25" hidden="1" customHeight="1" x14ac:dyDescent="0.35">
      <c r="B36" s="16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2:16" s="15" customFormat="1" ht="14.25" hidden="1" customHeight="1" x14ac:dyDescent="0.35">
      <c r="B37" s="10"/>
      <c r="C37" s="4"/>
      <c r="D37" s="6"/>
      <c r="E37" s="4"/>
      <c r="F37" s="4"/>
      <c r="G37" s="4"/>
      <c r="H37" s="4"/>
      <c r="I37" s="4"/>
      <c r="J37" s="4"/>
      <c r="K37" s="4"/>
      <c r="L37" s="4"/>
      <c r="M37" s="6"/>
      <c r="N37" s="6"/>
      <c r="O37" s="6"/>
      <c r="P37" s="6"/>
    </row>
    <row r="38" spans="2:16" s="15" customFormat="1" ht="14.25" hidden="1" customHeight="1" x14ac:dyDescent="0.35">
      <c r="B38" s="8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</row>
    <row r="39" spans="2:16" s="15" customFormat="1" ht="14.25" hidden="1" customHeight="1" x14ac:dyDescent="0.35"/>
    <row r="40" spans="2:16" s="15" customFormat="1" ht="14.25" hidden="1" customHeight="1" x14ac:dyDescent="0.35">
      <c r="B40" s="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2:16" s="15" customFormat="1" ht="14.25" hidden="1" customHeight="1" x14ac:dyDescent="0.35">
      <c r="B41" s="11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2:16" s="15" customFormat="1" ht="14.25" hidden="1" customHeight="1" x14ac:dyDescent="0.35">
      <c r="B42" s="11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2:16" s="15" customFormat="1" ht="14.25" hidden="1" customHeight="1" x14ac:dyDescent="0.35">
      <c r="B43" s="11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2:16" s="15" customFormat="1" ht="14.25" hidden="1" customHeight="1" x14ac:dyDescent="0.35">
      <c r="B44" s="11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 s="15" customFormat="1" ht="14.25" hidden="1" customHeight="1" x14ac:dyDescent="0.35">
      <c r="B45" s="8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 s="15" customFormat="1" ht="14.25" hidden="1" customHeight="1" x14ac:dyDescent="0.35">
      <c r="B46" s="11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2:16" s="15" customFormat="1" ht="14.25" hidden="1" customHeight="1" x14ac:dyDescent="0.35">
      <c r="B47" s="11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2:16" s="15" customFormat="1" ht="14.25" hidden="1" customHeight="1" x14ac:dyDescent="0.35">
      <c r="B48" s="11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2:16" s="15" customFormat="1" ht="14.25" hidden="1" customHeight="1" x14ac:dyDescent="0.35">
      <c r="B49" s="11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2:16" s="15" customFormat="1" ht="14.25" hidden="1" customHeight="1" x14ac:dyDescent="0.35">
      <c r="B50" s="11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2:16" s="15" customFormat="1" ht="14.25" hidden="1" customHeight="1" x14ac:dyDescent="0.35">
      <c r="B51" s="8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 s="15" customFormat="1" ht="14.25" hidden="1" customHeight="1" x14ac:dyDescent="0.35">
      <c r="B52" s="10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  <row r="53" spans="2:16" s="15" customFormat="1" ht="14.25" hidden="1" customHeight="1" x14ac:dyDescent="0.35">
      <c r="B53" s="16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2:16" s="15" customFormat="1" ht="14.25" hidden="1" customHeight="1" x14ac:dyDescent="0.35">
      <c r="B54" s="16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2:16" s="15" customFormat="1" ht="14.25" hidden="1" customHeight="1" x14ac:dyDescent="0.35">
      <c r="B55" s="16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2:16" s="15" customFormat="1" ht="14.25" hidden="1" customHeight="1" x14ac:dyDescent="0.35">
      <c r="B56" s="10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2:16" s="15" customFormat="1" ht="14.25" hidden="1" customHeight="1" x14ac:dyDescent="0.35">
      <c r="B57" s="8"/>
      <c r="C57" s="6"/>
      <c r="D57" s="19"/>
      <c r="E57" s="6"/>
      <c r="F57" s="6"/>
      <c r="G57" s="6"/>
      <c r="H57" s="6"/>
      <c r="I57" s="6"/>
      <c r="J57" s="6"/>
      <c r="K57" s="6"/>
      <c r="L57" s="6"/>
      <c r="M57" s="19"/>
      <c r="N57" s="6"/>
      <c r="O57" s="6"/>
      <c r="P57" s="6"/>
    </row>
    <row r="58" spans="2:16" ht="14.25" hidden="1" customHeight="1" x14ac:dyDescent="0.35">
      <c r="D58" s="12"/>
      <c r="M58" s="12"/>
    </row>
    <row r="59" spans="2:16" ht="14.25" hidden="1" customHeight="1" x14ac:dyDescent="0.35"/>
  </sheetData>
  <hyperlinks>
    <hyperlink ref="B3" r:id="rId1" xr:uid="{CEA0BF7A-62B2-4F02-A828-6925D4395EBA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A64C-6DBE-4822-8E86-797F0479C4E5}">
  <sheetPr codeName="Planilha10">
    <tabColor theme="1"/>
  </sheetPr>
  <dimension ref="A1:AO64"/>
  <sheetViews>
    <sheetView showGridLines="0" showRowColHeaders="0" workbookViewId="0">
      <pane xSplit="2" topLeftCell="C1" activePane="topRight" state="frozen"/>
      <selection pane="topRight"/>
    </sheetView>
  </sheetViews>
  <sheetFormatPr defaultColWidth="0" defaultRowHeight="14.25" customHeight="1" zeroHeight="1" x14ac:dyDescent="0.35"/>
  <cols>
    <col min="1" max="1" width="2.6328125" style="1" customWidth="1"/>
    <col min="2" max="2" width="50.6328125" style="1" customWidth="1"/>
    <col min="3" max="32" width="10.6328125" style="1" customWidth="1"/>
    <col min="33" max="33" width="2.6328125" style="1" customWidth="1"/>
    <col min="34" max="41" width="10.6328125" style="1" hidden="1" customWidth="1"/>
    <col min="42" max="16384" width="0" style="1" hidden="1"/>
  </cols>
  <sheetData>
    <row r="1" spans="1:32" ht="14.25" customHeight="1" x14ac:dyDescent="0.35"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14.25" customHeight="1" x14ac:dyDescent="0.35"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1:32" ht="14.25" customHeight="1" x14ac:dyDescent="0.35"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2" ht="14.25" customHeight="1" x14ac:dyDescent="0.35">
      <c r="B4" s="9" t="s">
        <v>32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</row>
    <row r="5" spans="1:32" ht="14.25" customHeight="1" x14ac:dyDescent="0.35">
      <c r="B5" s="13" t="s">
        <v>33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ht="14.25" customHeight="1" x14ac:dyDescent="0.35"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1:32" ht="14.25" customHeigh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</row>
    <row r="8" spans="1:32" ht="14.25" customHeight="1" x14ac:dyDescent="0.35">
      <c r="B8" s="7"/>
      <c r="C8" s="7"/>
      <c r="D8" s="7"/>
      <c r="E8" s="7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</row>
    <row r="9" spans="1:32" ht="14.25" customHeight="1" x14ac:dyDescent="0.35">
      <c r="B9" s="7"/>
      <c r="C9" s="7"/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</row>
    <row r="10" spans="1:32" ht="14.25" customHeight="1" x14ac:dyDescent="0.35">
      <c r="B10" s="7"/>
      <c r="C10" s="7"/>
      <c r="D10" s="7"/>
      <c r="E10" s="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</row>
    <row r="11" spans="1:32" ht="14.25" customHeight="1" x14ac:dyDescent="0.35">
      <c r="B11" s="7"/>
      <c r="C11" s="7"/>
      <c r="D11" s="7"/>
      <c r="E11" s="7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</row>
    <row r="12" spans="1:32" ht="14.25" customHeight="1" x14ac:dyDescent="0.35">
      <c r="B12" s="7"/>
      <c r="C12" s="7"/>
      <c r="D12" s="7"/>
      <c r="E12" s="7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</row>
    <row r="13" spans="1:32" ht="14.25" customHeight="1" x14ac:dyDescent="0.35">
      <c r="B13" s="7"/>
      <c r="C13" s="7"/>
      <c r="D13" s="7"/>
      <c r="E13" s="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1:32" ht="14.25" customHeight="1" x14ac:dyDescent="0.35">
      <c r="B14" s="7"/>
      <c r="C14" s="7"/>
      <c r="D14" s="7"/>
      <c r="E14" s="7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</row>
    <row r="15" spans="1:32" ht="14.25" customHeight="1" x14ac:dyDescent="0.35">
      <c r="B15" s="7"/>
      <c r="C15" s="7"/>
      <c r="D15" s="7"/>
      <c r="E15" s="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</row>
    <row r="16" spans="1:32" ht="14.25" customHeight="1" x14ac:dyDescent="0.35">
      <c r="B16" s="7"/>
      <c r="C16" s="7"/>
      <c r="D16" s="7"/>
      <c r="E16" s="7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</row>
    <row r="17" spans="2:32" ht="14.25" customHeight="1" x14ac:dyDescent="0.35">
      <c r="B17" s="7"/>
      <c r="C17" s="7"/>
      <c r="D17" s="7"/>
      <c r="E17" s="7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</row>
    <row r="18" spans="2:32" ht="14.25" customHeight="1" x14ac:dyDescent="0.35">
      <c r="B18" s="7"/>
      <c r="C18" s="7"/>
      <c r="D18" s="7"/>
      <c r="E18" s="7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</row>
    <row r="19" spans="2:32" ht="14.25" customHeight="1" x14ac:dyDescent="0.35">
      <c r="B19" s="7"/>
      <c r="C19" s="7"/>
      <c r="D19" s="7"/>
      <c r="E19" s="7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</row>
    <row r="20" spans="2:32" ht="14.25" customHeight="1" x14ac:dyDescent="0.35">
      <c r="B20" s="7"/>
      <c r="C20" s="7"/>
      <c r="D20" s="7"/>
      <c r="E20" s="7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</row>
    <row r="21" spans="2:32" ht="14.25" customHeight="1" x14ac:dyDescent="0.35">
      <c r="B21" s="7"/>
      <c r="C21" s="7"/>
      <c r="D21" s="7"/>
      <c r="E21" s="7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</row>
    <row r="22" spans="2:32" ht="14.25" customHeight="1" x14ac:dyDescent="0.35">
      <c r="B22" s="7"/>
      <c r="C22" s="7"/>
      <c r="D22" s="7"/>
      <c r="E22" s="7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</row>
    <row r="23" spans="2:32" ht="14.25" customHeight="1" x14ac:dyDescent="0.35">
      <c r="B23" s="7"/>
      <c r="C23" s="4"/>
      <c r="D23" s="4"/>
      <c r="E23" s="4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</row>
    <row r="24" spans="2:32" ht="14.25" customHeight="1" x14ac:dyDescent="0.35">
      <c r="B24" s="7"/>
      <c r="C24" s="4"/>
      <c r="D24" s="4"/>
      <c r="E24" s="4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</row>
    <row r="25" spans="2:32" ht="14.25" customHeight="1" x14ac:dyDescent="0.35"/>
    <row r="26" spans="2:32" ht="14.25" customHeight="1" x14ac:dyDescent="0.35"/>
    <row r="27" spans="2:32" ht="14.25" customHeight="1" x14ac:dyDescent="0.35"/>
    <row r="28" spans="2:32" ht="14.25" customHeight="1" x14ac:dyDescent="0.35"/>
    <row r="29" spans="2:32" ht="14.25" customHeight="1" x14ac:dyDescent="0.35"/>
    <row r="30" spans="2:32" ht="14.25" customHeight="1" x14ac:dyDescent="0.35"/>
    <row r="31" spans="2:32" ht="14.25" customHeight="1" x14ac:dyDescent="0.35"/>
    <row r="32" spans="2:32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spans="12:27" ht="14.25" customHeight="1" x14ac:dyDescent="0.35"/>
    <row r="50" spans="12:27" ht="14.25" customHeight="1" x14ac:dyDescent="0.35"/>
    <row r="51" spans="12:27" ht="14.25" customHeight="1" x14ac:dyDescent="0.35"/>
    <row r="52" spans="12:27" ht="14.25" customHeight="1" x14ac:dyDescent="0.35"/>
    <row r="53" spans="12:27" ht="14.25" customHeight="1" x14ac:dyDescent="0.35"/>
    <row r="54" spans="12:27" ht="14.25" customHeight="1" x14ac:dyDescent="0.35"/>
    <row r="55" spans="12:27" ht="14.25" customHeight="1" x14ac:dyDescent="0.35"/>
    <row r="56" spans="12:27" ht="14.25" customHeight="1" x14ac:dyDescent="0.35"/>
    <row r="57" spans="12:27" ht="14.25" customHeight="1" x14ac:dyDescent="0.35"/>
    <row r="58" spans="12:27" ht="14.25" customHeight="1" x14ac:dyDescent="0.35"/>
    <row r="59" spans="12:27" ht="14.25" customHeight="1" x14ac:dyDescent="0.35"/>
    <row r="60" spans="12:27" ht="14.25" customHeight="1" x14ac:dyDescent="0.35"/>
    <row r="61" spans="12:27" ht="14.25" customHeight="1" x14ac:dyDescent="0.35"/>
    <row r="62" spans="12:27" ht="14.25" customHeight="1" x14ac:dyDescent="0.35"/>
    <row r="63" spans="12:27" ht="14.25" customHeight="1" x14ac:dyDescent="0.35"/>
    <row r="64" spans="12:27" ht="14.25" customHeight="1" x14ac:dyDescent="0.35">
      <c r="L64" s="12"/>
      <c r="Q64" s="12"/>
      <c r="V64" s="12"/>
      <c r="AA64" s="12"/>
    </row>
  </sheetData>
  <hyperlinks>
    <hyperlink ref="B5" r:id="rId1" xr:uid="{C669F955-D449-4899-ADD9-EA61E031215E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E24B1-81F0-4CAE-8814-FC77BDDC83D7}">
  <sheetPr codeName="Planilha2"/>
  <dimension ref="A1:AD38"/>
  <sheetViews>
    <sheetView showGridLines="0" topLeftCell="A10" zoomScaleNormal="100" workbookViewId="0">
      <pane xSplit="2" topLeftCell="U1" activePane="topRight" state="frozen"/>
      <selection pane="topRight" activeCell="AA19" sqref="AA19"/>
    </sheetView>
  </sheetViews>
  <sheetFormatPr defaultColWidth="0" defaultRowHeight="14.25" customHeight="1" zeroHeight="1" outlineLevelRow="1" outlineLevelCol="1" x14ac:dyDescent="0.35"/>
  <cols>
    <col min="1" max="1" width="2.6328125" style="1" customWidth="1"/>
    <col min="2" max="2" width="60.6328125" style="1" customWidth="1"/>
    <col min="3" max="22" width="10.6328125" style="1" customWidth="1" outlineLevel="1"/>
    <col min="23" max="29" width="10.6328125" style="1" customWidth="1"/>
    <col min="30" max="30" width="2.6328125" style="1" customWidth="1"/>
    <col min="31" max="16384" width="8.7265625" style="1" hidden="1"/>
  </cols>
  <sheetData>
    <row r="1" spans="1:29" ht="14.25" customHeight="1" x14ac:dyDescent="0.35"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14.25" customHeight="1" x14ac:dyDescent="0.35">
      <c r="B2" s="9" t="s">
        <v>38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4.25" customHeight="1" x14ac:dyDescent="0.35">
      <c r="B3" s="13" t="s">
        <v>33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4.25" customHeight="1" x14ac:dyDescent="0.35"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4.25" customHeight="1" x14ac:dyDescent="0.35">
      <c r="B5" s="42" t="s">
        <v>22</v>
      </c>
      <c r="C5" s="41" t="s">
        <v>21</v>
      </c>
      <c r="D5" s="41" t="s">
        <v>20</v>
      </c>
      <c r="E5" s="41" t="s">
        <v>19</v>
      </c>
      <c r="F5" s="41" t="s">
        <v>18</v>
      </c>
      <c r="G5" s="41" t="s">
        <v>17</v>
      </c>
      <c r="H5" s="41" t="s">
        <v>16</v>
      </c>
      <c r="I5" s="41" t="s">
        <v>15</v>
      </c>
      <c r="J5" s="41" t="s">
        <v>14</v>
      </c>
      <c r="K5" s="41" t="s">
        <v>13</v>
      </c>
      <c r="L5" s="41" t="s">
        <v>12</v>
      </c>
      <c r="M5" s="41" t="s">
        <v>11</v>
      </c>
      <c r="N5" s="41" t="s">
        <v>10</v>
      </c>
      <c r="O5" s="41" t="s">
        <v>9</v>
      </c>
      <c r="P5" s="41" t="s">
        <v>8</v>
      </c>
      <c r="Q5" s="41" t="s">
        <v>7</v>
      </c>
      <c r="R5" s="41" t="s">
        <v>6</v>
      </c>
      <c r="S5" s="41" t="s">
        <v>5</v>
      </c>
      <c r="T5" s="41" t="s">
        <v>4</v>
      </c>
      <c r="U5" s="41" t="s">
        <v>125</v>
      </c>
      <c r="V5" s="41" t="s">
        <v>126</v>
      </c>
      <c r="W5" s="41" t="s">
        <v>128</v>
      </c>
      <c r="X5" s="41" t="s">
        <v>131</v>
      </c>
      <c r="Y5" s="41" t="s">
        <v>137</v>
      </c>
      <c r="Z5" s="41" t="s">
        <v>147</v>
      </c>
      <c r="AA5" s="41" t="s">
        <v>167</v>
      </c>
      <c r="AB5" s="41" t="s">
        <v>192</v>
      </c>
      <c r="AC5" s="41" t="s">
        <v>202</v>
      </c>
    </row>
    <row r="6" spans="1:29" ht="14.25" hidden="1" customHeight="1" outlineLevel="1" x14ac:dyDescent="0.35">
      <c r="A6" s="35"/>
      <c r="B6" s="7" t="s">
        <v>3</v>
      </c>
      <c r="C6" s="4">
        <v>49.581470186539995</v>
      </c>
      <c r="D6" s="4">
        <v>58.241517991350001</v>
      </c>
      <c r="E6" s="4">
        <v>71.979082286739995</v>
      </c>
      <c r="F6" s="4">
        <v>88.395689060000109</v>
      </c>
      <c r="G6" s="4">
        <v>90.613145780000011</v>
      </c>
      <c r="H6" s="4">
        <v>105.80866744999999</v>
      </c>
      <c r="I6" s="4">
        <v>123.3718386700001</v>
      </c>
      <c r="J6" s="4">
        <v>160.23474202999981</v>
      </c>
      <c r="K6" s="4">
        <v>190.42500000000001</v>
      </c>
      <c r="L6" s="4">
        <v>256.39500000000004</v>
      </c>
      <c r="M6" s="4">
        <v>344.39500000000004</v>
      </c>
      <c r="N6" s="4">
        <v>433.04600000000005</v>
      </c>
      <c r="O6" s="4">
        <v>442.84799999999996</v>
      </c>
      <c r="P6" s="4">
        <v>515.24900000000002</v>
      </c>
      <c r="Q6" s="4">
        <v>598.93200000000002</v>
      </c>
      <c r="R6" s="4">
        <v>710.07399999999984</v>
      </c>
      <c r="S6" s="4">
        <v>712.99574367199989</v>
      </c>
      <c r="T6" s="4">
        <v>798.94912652799997</v>
      </c>
      <c r="U6" s="4">
        <v>879.27266424000004</v>
      </c>
      <c r="V6" s="4">
        <v>984.79912533000049</v>
      </c>
      <c r="W6" s="4">
        <v>966.80439607999995</v>
      </c>
      <c r="X6" s="4">
        <v>856.46195540999997</v>
      </c>
      <c r="Y6" s="4">
        <v>1211.9705374</v>
      </c>
      <c r="Z6" s="4">
        <v>1473.4825925</v>
      </c>
      <c r="AA6" s="4">
        <v>1384.97014713</v>
      </c>
      <c r="AB6" s="4">
        <v>1548.1273838235204</v>
      </c>
      <c r="AC6" s="4">
        <v>1792.16258552</v>
      </c>
    </row>
    <row r="7" spans="1:29" ht="14.25" hidden="1" customHeight="1" outlineLevel="1" x14ac:dyDescent="0.35">
      <c r="A7" s="35"/>
      <c r="B7" s="7" t="s">
        <v>2</v>
      </c>
      <c r="C7" s="4">
        <v>13.91026568</v>
      </c>
      <c r="D7" s="4">
        <v>54.197047700000006</v>
      </c>
      <c r="E7" s="4">
        <v>65.836929839999996</v>
      </c>
      <c r="F7" s="4">
        <v>42.572002719999901</v>
      </c>
      <c r="G7" s="4">
        <v>43.703074489999999</v>
      </c>
      <c r="H7" s="4">
        <v>52.136641259999998</v>
      </c>
      <c r="I7" s="4">
        <v>68.38315987</v>
      </c>
      <c r="J7" s="4">
        <v>96.371432220000003</v>
      </c>
      <c r="K7" s="4">
        <v>118.438</v>
      </c>
      <c r="L7" s="4">
        <v>125.64200000000001</v>
      </c>
      <c r="M7" s="4">
        <v>117.43899999999999</v>
      </c>
      <c r="N7" s="4">
        <v>110.405</v>
      </c>
      <c r="O7" s="4">
        <v>93.98599999999999</v>
      </c>
      <c r="P7" s="4">
        <v>89.408999999999992</v>
      </c>
      <c r="Q7" s="4">
        <v>94.641000000000005</v>
      </c>
      <c r="R7" s="4">
        <v>96.575999999999965</v>
      </c>
      <c r="S7" s="4">
        <v>67.58857574000001</v>
      </c>
      <c r="T7" s="4">
        <v>63.453490519999988</v>
      </c>
      <c r="U7" s="4">
        <v>14.93900524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</row>
    <row r="8" spans="1:29" ht="14.25" hidden="1" customHeight="1" outlineLevel="1" x14ac:dyDescent="0.35">
      <c r="A8" s="35"/>
      <c r="B8" s="7" t="s">
        <v>1</v>
      </c>
      <c r="C8" s="4">
        <v>42.634930750000009</v>
      </c>
      <c r="D8" s="4">
        <v>47.453970449999993</v>
      </c>
      <c r="E8" s="4">
        <v>62.074962615335004</v>
      </c>
      <c r="F8" s="4">
        <v>67.29810418000001</v>
      </c>
      <c r="G8" s="4">
        <v>74.569612243494987</v>
      </c>
      <c r="H8" s="4">
        <v>93.526493696504986</v>
      </c>
      <c r="I8" s="4">
        <v>102.42858172000007</v>
      </c>
      <c r="J8" s="4">
        <v>121.90465665999997</v>
      </c>
      <c r="K8" s="4">
        <v>138.809</v>
      </c>
      <c r="L8" s="4">
        <v>172.626</v>
      </c>
      <c r="M8" s="4">
        <v>224.23100000000002</v>
      </c>
      <c r="N8" s="4">
        <v>282.95799999999997</v>
      </c>
      <c r="O8" s="4">
        <v>274.83799999999997</v>
      </c>
      <c r="P8" s="4">
        <v>332.59499999999997</v>
      </c>
      <c r="Q8" s="4">
        <v>387.26400000000001</v>
      </c>
      <c r="R8" s="4">
        <v>419.83500000000004</v>
      </c>
      <c r="S8" s="4">
        <v>430.50404343000002</v>
      </c>
      <c r="T8" s="4">
        <v>497.16793589999997</v>
      </c>
      <c r="U8" s="4">
        <v>537.92215770999996</v>
      </c>
      <c r="V8" s="4">
        <v>565.01890767000032</v>
      </c>
      <c r="W8" s="4">
        <v>562.26808699999992</v>
      </c>
      <c r="X8" s="4">
        <v>459.24682897999998</v>
      </c>
      <c r="Y8" s="4">
        <v>544.75552987000003</v>
      </c>
      <c r="Z8" s="4">
        <v>611.08949535999989</v>
      </c>
      <c r="AA8" s="4">
        <v>656.98271183999998</v>
      </c>
      <c r="AB8" s="4">
        <v>786.60893196856011</v>
      </c>
      <c r="AC8" s="4">
        <v>937.74204611000005</v>
      </c>
    </row>
    <row r="9" spans="1:29" ht="14.25" hidden="1" customHeight="1" outlineLevel="1" x14ac:dyDescent="0.35">
      <c r="A9" s="35"/>
      <c r="B9" s="7" t="s">
        <v>0</v>
      </c>
      <c r="C9" s="4">
        <v>0.8477101600000001</v>
      </c>
      <c r="D9" s="4">
        <v>1.2589204200000002</v>
      </c>
      <c r="E9" s="4">
        <v>3.9606268799999995</v>
      </c>
      <c r="F9" s="4">
        <v>4.6762449899999998</v>
      </c>
      <c r="G9" s="4">
        <v>1.5326167965050099</v>
      </c>
      <c r="H9" s="4">
        <v>0.283837593494985</v>
      </c>
      <c r="I9" s="4">
        <v>1.033630829999882</v>
      </c>
      <c r="J9" s="4">
        <v>2.4862875300000797</v>
      </c>
      <c r="K9" s="4">
        <v>0.83599999999999997</v>
      </c>
      <c r="L9" s="4">
        <v>2.528</v>
      </c>
      <c r="M9" s="4">
        <v>0.57199999999999995</v>
      </c>
      <c r="N9" s="4">
        <v>4.6400000000000006</v>
      </c>
      <c r="O9" s="4">
        <v>116.36</v>
      </c>
      <c r="P9" s="4">
        <v>64.531999999999996</v>
      </c>
      <c r="Q9" s="4">
        <v>56.503999999999998</v>
      </c>
      <c r="R9" s="4">
        <v>41.049000000000007</v>
      </c>
      <c r="S9" s="4">
        <v>40.247717629999997</v>
      </c>
      <c r="T9" s="4">
        <v>30.176454269999986</v>
      </c>
      <c r="U9" s="4">
        <v>30.833163150000004</v>
      </c>
      <c r="V9" s="4">
        <v>25.1</v>
      </c>
      <c r="W9" s="4">
        <v>58.22275693000001</v>
      </c>
      <c r="X9" s="4">
        <v>41.73529061</v>
      </c>
      <c r="Y9" s="4">
        <v>24.747167540000003</v>
      </c>
      <c r="Z9" s="4">
        <v>3.8891552300000019</v>
      </c>
      <c r="AA9" s="4">
        <v>25.247820869999998</v>
      </c>
      <c r="AB9" s="4">
        <v>34.86230036792</v>
      </c>
      <c r="AC9" s="4">
        <v>45.860999999999997</v>
      </c>
    </row>
    <row r="10" spans="1:29" ht="14.25" customHeight="1" collapsed="1" x14ac:dyDescent="0.35">
      <c r="A10" s="35"/>
      <c r="B10" s="3" t="s">
        <v>148</v>
      </c>
      <c r="C10" s="2">
        <f t="shared" ref="C10:J10" si="0">SUM(C6:C9)</f>
        <v>106.97437677654001</v>
      </c>
      <c r="D10" s="2">
        <f t="shared" si="0"/>
        <v>161.15145656135002</v>
      </c>
      <c r="E10" s="2">
        <f t="shared" si="0"/>
        <v>203.85160162207501</v>
      </c>
      <c r="F10" s="2">
        <f t="shared" si="0"/>
        <v>202.94204094999998</v>
      </c>
      <c r="G10" s="2">
        <f t="shared" si="0"/>
        <v>210.41844931</v>
      </c>
      <c r="H10" s="2">
        <f t="shared" si="0"/>
        <v>251.75563999999994</v>
      </c>
      <c r="I10" s="2">
        <f t="shared" si="0"/>
        <v>295.21721109000003</v>
      </c>
      <c r="J10" s="2">
        <f t="shared" si="0"/>
        <v>380.99711843999984</v>
      </c>
      <c r="K10" s="2">
        <f t="shared" ref="K10:L10" si="1">SUM(K6:K9)</f>
        <v>448.50800000000004</v>
      </c>
      <c r="L10" s="2">
        <f t="shared" si="1"/>
        <v>557.19100000000003</v>
      </c>
      <c r="M10" s="2">
        <f t="shared" ref="M10" si="2">SUM(M6:M9)</f>
        <v>686.63700000000006</v>
      </c>
      <c r="N10" s="2">
        <f t="shared" ref="N10" si="3">SUM(N6:N9)</f>
        <v>831.04899999999998</v>
      </c>
      <c r="O10" s="2">
        <f t="shared" ref="O10" si="4">SUM(O6:O9)</f>
        <v>928.03199999999993</v>
      </c>
      <c r="P10" s="2">
        <f t="shared" ref="P10" si="5">SUM(P6:P9)</f>
        <v>1001.785</v>
      </c>
      <c r="Q10" s="2">
        <f t="shared" ref="Q10:AA10" si="6">SUM(Q6:Q9)</f>
        <v>1137.3409999999999</v>
      </c>
      <c r="R10" s="2">
        <f t="shared" si="6"/>
        <v>1267.5339999999999</v>
      </c>
      <c r="S10" s="2">
        <f t="shared" si="6"/>
        <v>1251.3360804719998</v>
      </c>
      <c r="T10" s="2">
        <f t="shared" si="6"/>
        <v>1389.7470072179999</v>
      </c>
      <c r="U10" s="2">
        <f t="shared" si="6"/>
        <v>1462.9669903399999</v>
      </c>
      <c r="V10" s="2">
        <f t="shared" si="6"/>
        <v>1574.9180330000008</v>
      </c>
      <c r="W10" s="2">
        <f t="shared" si="6"/>
        <v>1587.29524001</v>
      </c>
      <c r="X10" s="2">
        <f t="shared" si="6"/>
        <v>1357.4440749999999</v>
      </c>
      <c r="Y10" s="2">
        <f t="shared" si="6"/>
        <v>1781.4732348099999</v>
      </c>
      <c r="Z10" s="2">
        <f t="shared" si="6"/>
        <v>2088.4612430900002</v>
      </c>
      <c r="AA10" s="2">
        <f t="shared" si="6"/>
        <v>2067.2006798399998</v>
      </c>
      <c r="AB10" s="2">
        <f t="shared" ref="AB10:AC10" si="7">SUM(AB6:AB9)</f>
        <v>2369.5986161600003</v>
      </c>
      <c r="AC10" s="2">
        <f t="shared" si="7"/>
        <v>2775.7656316299999</v>
      </c>
    </row>
    <row r="11" spans="1:29" ht="14.25" customHeight="1" outlineLevel="1" x14ac:dyDescent="0.35">
      <c r="A11" s="35"/>
      <c r="B11" s="7" t="s">
        <v>134</v>
      </c>
      <c r="C11" s="4"/>
      <c r="D11" s="4"/>
      <c r="E11" s="4"/>
      <c r="F11" s="4"/>
      <c r="G11" s="4"/>
      <c r="H11" s="4"/>
      <c r="I11" s="4"/>
      <c r="J11" s="4"/>
      <c r="K11" s="4">
        <v>-90.561301520000015</v>
      </c>
      <c r="L11" s="4">
        <v>-121.69771897000001</v>
      </c>
      <c r="M11" s="4">
        <v>-161.48711366000003</v>
      </c>
      <c r="N11" s="4">
        <v>-213.56948463000003</v>
      </c>
      <c r="O11" s="4">
        <v>-226.46537230000001</v>
      </c>
      <c r="P11" s="4">
        <v>-265.68257070000004</v>
      </c>
      <c r="Q11" s="4">
        <v>-309.72155623999998</v>
      </c>
      <c r="R11" s="4">
        <v>-360.87286975000001</v>
      </c>
      <c r="S11" s="4">
        <v>-354.03634832</v>
      </c>
      <c r="T11" s="4">
        <v>-399.81202990999998</v>
      </c>
      <c r="U11" s="4">
        <v>-436.95274562999998</v>
      </c>
      <c r="V11" s="4">
        <v>-489.19480744999998</v>
      </c>
      <c r="W11" s="4">
        <v>-432.66913864000003</v>
      </c>
      <c r="X11" s="4">
        <v>-419.30907051000003</v>
      </c>
      <c r="Y11" s="4">
        <v>-597.68101764000005</v>
      </c>
      <c r="Z11" s="4">
        <v>-668.18102446</v>
      </c>
      <c r="AA11" s="4">
        <v>-705.72533735999991</v>
      </c>
      <c r="AB11" s="4">
        <v>-828.1497832199999</v>
      </c>
      <c r="AC11" s="4">
        <v>-984.99428348000004</v>
      </c>
    </row>
    <row r="12" spans="1:29" ht="14.25" customHeight="1" x14ac:dyDescent="0.35">
      <c r="A12" s="35"/>
      <c r="B12" s="52" t="s">
        <v>149</v>
      </c>
      <c r="C12" s="53"/>
      <c r="D12" s="53"/>
      <c r="E12" s="53"/>
      <c r="F12" s="53"/>
      <c r="G12" s="53"/>
      <c r="H12" s="53"/>
      <c r="I12" s="53"/>
      <c r="J12" s="53"/>
      <c r="K12" s="53">
        <f t="shared" ref="K12:AA12" si="8">K10+K11</f>
        <v>357.94669848000001</v>
      </c>
      <c r="L12" s="53">
        <f t="shared" si="8"/>
        <v>435.49328103000005</v>
      </c>
      <c r="M12" s="53">
        <f t="shared" si="8"/>
        <v>525.14988633999997</v>
      </c>
      <c r="N12" s="53">
        <f t="shared" si="8"/>
        <v>617.47951536999994</v>
      </c>
      <c r="O12" s="53">
        <f t="shared" si="8"/>
        <v>701.56662769999991</v>
      </c>
      <c r="P12" s="53">
        <f t="shared" si="8"/>
        <v>736.10242929999993</v>
      </c>
      <c r="Q12" s="53">
        <f t="shared" si="8"/>
        <v>827.61944375999997</v>
      </c>
      <c r="R12" s="53">
        <f t="shared" si="8"/>
        <v>906.66113024999981</v>
      </c>
      <c r="S12" s="53">
        <f t="shared" si="8"/>
        <v>897.29973215199982</v>
      </c>
      <c r="T12" s="53">
        <f t="shared" si="8"/>
        <v>989.93497730799993</v>
      </c>
      <c r="U12" s="53">
        <f t="shared" si="8"/>
        <v>1026.01424471</v>
      </c>
      <c r="V12" s="53">
        <f t="shared" si="8"/>
        <v>1085.7232255500007</v>
      </c>
      <c r="W12" s="53">
        <f t="shared" si="8"/>
        <v>1154.62610137</v>
      </c>
      <c r="X12" s="53">
        <f t="shared" si="8"/>
        <v>938.1350044899998</v>
      </c>
      <c r="Y12" s="53">
        <f t="shared" si="8"/>
        <v>1183.7922171699997</v>
      </c>
      <c r="Z12" s="53">
        <f t="shared" si="8"/>
        <v>1420.28021863</v>
      </c>
      <c r="AA12" s="53">
        <f t="shared" si="8"/>
        <v>1361.4753424799999</v>
      </c>
      <c r="AB12" s="53">
        <f t="shared" ref="AB12:AC12" si="9">AB10+AB11</f>
        <v>1541.4488329400006</v>
      </c>
      <c r="AC12" s="53">
        <f t="shared" si="9"/>
        <v>1790.77134815</v>
      </c>
    </row>
    <row r="13" spans="1:29" ht="14.25" customHeight="1" outlineLevel="1" x14ac:dyDescent="0.35">
      <c r="A13" s="35"/>
      <c r="B13" s="7" t="s">
        <v>23</v>
      </c>
      <c r="C13" s="4">
        <v>-46.886981641287491</v>
      </c>
      <c r="D13" s="4">
        <v>-98.812228924046991</v>
      </c>
      <c r="E13" s="4">
        <v>-126.7818063115169</v>
      </c>
      <c r="F13" s="4">
        <v>-110.00206759639946</v>
      </c>
      <c r="G13" s="4">
        <v>-115.41594878000001</v>
      </c>
      <c r="H13" s="4">
        <v>-148.03168943999998</v>
      </c>
      <c r="I13" s="4">
        <v>-171.68515238000001</v>
      </c>
      <c r="J13" s="4">
        <v>-188.53342814999999</v>
      </c>
      <c r="K13" s="4">
        <v>-242.89264449000001</v>
      </c>
      <c r="L13" s="4">
        <v>-326.97673901999997</v>
      </c>
      <c r="M13" s="4">
        <v>-348.54561648999999</v>
      </c>
      <c r="N13" s="4">
        <v>-405.9650000000002</v>
      </c>
      <c r="O13" s="4">
        <v>-444.762</v>
      </c>
      <c r="P13" s="4">
        <v>-482.75299999999999</v>
      </c>
      <c r="Q13" s="4">
        <v>-550.64099999999996</v>
      </c>
      <c r="R13" s="4">
        <v>-666.54300000000001</v>
      </c>
      <c r="S13" s="4">
        <v>-617.779</v>
      </c>
      <c r="T13" s="4">
        <v>-684.39300000000003</v>
      </c>
      <c r="U13" s="4">
        <v>-684.40499999999997</v>
      </c>
      <c r="V13" s="4">
        <v>-747.40922157510397</v>
      </c>
      <c r="W13" s="4">
        <v>-768.63599999999997</v>
      </c>
      <c r="X13" s="4">
        <v>-793.275706745854</v>
      </c>
      <c r="Y13" s="4">
        <v>-1057.2326499259796</v>
      </c>
      <c r="Z13" s="4">
        <v>-1153.139697821076</v>
      </c>
      <c r="AA13" s="4">
        <v>-1146.0852809399998</v>
      </c>
      <c r="AB13" s="4">
        <v>-1295.0174035599994</v>
      </c>
      <c r="AC13" s="4">
        <v>-1502.0180153599993</v>
      </c>
    </row>
    <row r="14" spans="1:29" ht="14.25" customHeight="1" outlineLevel="1" x14ac:dyDescent="0.35">
      <c r="A14" s="35"/>
      <c r="B14" s="7" t="s">
        <v>24</v>
      </c>
      <c r="C14" s="4">
        <v>-27.653849070809127</v>
      </c>
      <c r="D14" s="4">
        <v>-36.648821031906976</v>
      </c>
      <c r="E14" s="4">
        <v>-39.533032560933428</v>
      </c>
      <c r="F14" s="4">
        <v>-58.806376650114586</v>
      </c>
      <c r="G14" s="4">
        <v>-33.422658409999997</v>
      </c>
      <c r="H14" s="4">
        <v>-39.436504630000002</v>
      </c>
      <c r="I14" s="4">
        <v>-26.954078339999999</v>
      </c>
      <c r="J14" s="4">
        <v>-100.12402272</v>
      </c>
      <c r="K14" s="4">
        <v>-71.105593980000009</v>
      </c>
      <c r="L14" s="4">
        <v>-54.630611870000003</v>
      </c>
      <c r="M14" s="4">
        <v>-58.369794149999898</v>
      </c>
      <c r="N14" s="4">
        <v>-61.653000000000077</v>
      </c>
      <c r="O14" s="4">
        <v>-83.614000000000004</v>
      </c>
      <c r="P14" s="4">
        <v>-94.403999999999996</v>
      </c>
      <c r="Q14" s="4">
        <v>-90.299000000000007</v>
      </c>
      <c r="R14" s="4">
        <v>-83.123000000000005</v>
      </c>
      <c r="S14" s="4">
        <v>-82.378</v>
      </c>
      <c r="T14" s="4">
        <v>-131.679</v>
      </c>
      <c r="U14" s="4">
        <v>-164.55600000000001</v>
      </c>
      <c r="V14" s="4">
        <v>-186.55699999999999</v>
      </c>
      <c r="W14" s="4">
        <v>-189.02199999999999</v>
      </c>
      <c r="X14" s="4">
        <v>-111.2020689</v>
      </c>
      <c r="Y14" s="4">
        <v>-151.62616696074818</v>
      </c>
      <c r="Z14" s="4">
        <v>-165.61280537999997</v>
      </c>
      <c r="AA14" s="4">
        <v>-368.11199949999991</v>
      </c>
      <c r="AB14" s="4">
        <v>-363.77044010000009</v>
      </c>
      <c r="AC14" s="4">
        <v>-367.89301949999998</v>
      </c>
    </row>
    <row r="15" spans="1:29" ht="14.25" customHeight="1" outlineLevel="1" x14ac:dyDescent="0.35">
      <c r="A15" s="35"/>
      <c r="B15" s="7" t="s">
        <v>25</v>
      </c>
      <c r="C15" s="4">
        <v>-10.6974032642648</v>
      </c>
      <c r="D15" s="4">
        <v>-12.897641220776013</v>
      </c>
      <c r="E15" s="4">
        <v>-18.357380319899519</v>
      </c>
      <c r="F15" s="4">
        <v>-19.177010053961631</v>
      </c>
      <c r="G15" s="4">
        <v>-18.52175806</v>
      </c>
      <c r="H15" s="4">
        <v>-21.164732479999991</v>
      </c>
      <c r="I15" s="4">
        <v>-21.00201198000001</v>
      </c>
      <c r="J15" s="4">
        <v>-23.77299618999999</v>
      </c>
      <c r="K15" s="4">
        <v>-32.519741409253001</v>
      </c>
      <c r="L15" s="4">
        <v>-33.506898309621015</v>
      </c>
      <c r="M15" s="4">
        <v>-41.704360281125993</v>
      </c>
      <c r="N15" s="4">
        <v>-45.445999999999984</v>
      </c>
      <c r="O15" s="4">
        <v>-219.024</v>
      </c>
      <c r="P15" s="4">
        <v>-109.17400000000001</v>
      </c>
      <c r="Q15" s="4">
        <v>-164.49100000000001</v>
      </c>
      <c r="R15" s="4">
        <v>-88.977999999999994</v>
      </c>
      <c r="S15" s="4">
        <v>-92.381</v>
      </c>
      <c r="T15" s="4">
        <v>-109.85599999999999</v>
      </c>
      <c r="U15" s="4">
        <v>-134.58500000000001</v>
      </c>
      <c r="V15" s="4">
        <v>-90.543999999999997</v>
      </c>
      <c r="W15" s="4">
        <v>-85.784999999999997</v>
      </c>
      <c r="X15" s="4">
        <v>-94.2653731359636</v>
      </c>
      <c r="Y15" s="4">
        <v>-197.10860408853841</v>
      </c>
      <c r="Z15" s="4">
        <v>-186.7470001316091</v>
      </c>
      <c r="AA15" s="4">
        <v>-189.06962739451865</v>
      </c>
      <c r="AB15" s="4">
        <v>-225.89857968964139</v>
      </c>
      <c r="AC15" s="4">
        <v>-273.02817257699814</v>
      </c>
    </row>
    <row r="16" spans="1:29" ht="14.25" customHeight="1" outlineLevel="1" x14ac:dyDescent="0.35">
      <c r="A16" s="35"/>
      <c r="B16" s="7" t="s">
        <v>26</v>
      </c>
      <c r="C16" s="4">
        <v>-2.5886584299999993</v>
      </c>
      <c r="D16" s="4">
        <v>-5.1831069999999997</v>
      </c>
      <c r="E16" s="4">
        <v>-10.284615729999999</v>
      </c>
      <c r="F16" s="4">
        <v>-11.639744739999999</v>
      </c>
      <c r="G16" s="4">
        <v>-6.6107146500000011</v>
      </c>
      <c r="H16" s="4">
        <v>-8.109387589999999</v>
      </c>
      <c r="I16" s="4">
        <v>-24.820313980000005</v>
      </c>
      <c r="J16" s="4">
        <v>-28.760700239999998</v>
      </c>
      <c r="K16" s="4">
        <v>-19.218084329999996</v>
      </c>
      <c r="L16" s="4">
        <v>-23.540114429999999</v>
      </c>
      <c r="M16" s="4">
        <v>-21.033999999999999</v>
      </c>
      <c r="N16" s="4">
        <v>-40.751801239999992</v>
      </c>
      <c r="O16" s="4">
        <v>-16.524000000000001</v>
      </c>
      <c r="P16" s="4">
        <v>-2.8039999999999998</v>
      </c>
      <c r="Q16" s="4">
        <v>-7.226</v>
      </c>
      <c r="R16" s="4">
        <v>-4.6559999999999997</v>
      </c>
      <c r="S16" s="4">
        <v>-5.8390000000000004</v>
      </c>
      <c r="T16" s="4">
        <v>-2.2040000000000002</v>
      </c>
      <c r="U16" s="4">
        <v>-6.51</v>
      </c>
      <c r="V16" s="4">
        <v>-23.585000000000001</v>
      </c>
      <c r="W16" s="4">
        <v>-45.561999999999998</v>
      </c>
      <c r="X16" s="4">
        <v>-17.872832000000002</v>
      </c>
      <c r="Y16" s="4">
        <v>-16.255824969999999</v>
      </c>
      <c r="Z16" s="4">
        <v>-29.542062089999998</v>
      </c>
      <c r="AA16" s="4">
        <v>-44.387658880000004</v>
      </c>
      <c r="AB16" s="4">
        <v>-133.78472766000002</v>
      </c>
      <c r="AC16" s="4">
        <v>-209.82270677</v>
      </c>
    </row>
    <row r="17" spans="1:29" ht="14.25" customHeight="1" outlineLevel="1" x14ac:dyDescent="0.35">
      <c r="A17" s="35"/>
      <c r="B17" s="7" t="s">
        <v>27</v>
      </c>
      <c r="C17" s="4">
        <v>-1.2063841399999999</v>
      </c>
      <c r="D17" s="4">
        <v>-1.2549863917499997</v>
      </c>
      <c r="E17" s="4">
        <v>-0.6501950099999998</v>
      </c>
      <c r="F17" s="4">
        <v>4.4561998700000007</v>
      </c>
      <c r="G17" s="4">
        <v>-1.6279648799999995</v>
      </c>
      <c r="H17" s="4">
        <v>-2.7153901799999982</v>
      </c>
      <c r="I17" s="4">
        <v>-1.7011752400000009</v>
      </c>
      <c r="J17" s="4">
        <v>-0.61302855000000001</v>
      </c>
      <c r="K17" s="4">
        <v>-0.5943621241760001</v>
      </c>
      <c r="L17" s="4">
        <v>-2.1314232089120009</v>
      </c>
      <c r="M17" s="4">
        <v>-2.3092146669119988</v>
      </c>
      <c r="N17" s="4">
        <v>-6.9860000000000015</v>
      </c>
      <c r="O17" s="4">
        <v>-1.109</v>
      </c>
      <c r="P17" s="4">
        <v>9.8000000000000004E-2</v>
      </c>
      <c r="Q17" s="4">
        <v>-4.1500000000000004</v>
      </c>
      <c r="R17" s="4">
        <v>-2.8940000000000001</v>
      </c>
      <c r="S17" s="4">
        <v>-3.5819999999999999</v>
      </c>
      <c r="T17" s="4">
        <v>-0.49099999999999999</v>
      </c>
      <c r="U17" s="4">
        <v>-4.91</v>
      </c>
      <c r="V17" s="4">
        <v>7.0739999999999998</v>
      </c>
      <c r="W17" s="4">
        <v>-2.1360000000000001</v>
      </c>
      <c r="X17" s="4">
        <v>71.608477285768799</v>
      </c>
      <c r="Y17" s="4">
        <v>-7.0594669231116995</v>
      </c>
      <c r="Z17" s="4">
        <v>-39.65</v>
      </c>
      <c r="AA17" s="4">
        <v>40.805913145522908</v>
      </c>
      <c r="AB17" s="4">
        <v>-12.9524024263029</v>
      </c>
      <c r="AC17" s="4">
        <v>-1.8207161852889984</v>
      </c>
    </row>
    <row r="18" spans="1:29" ht="14.25" customHeight="1" x14ac:dyDescent="0.35">
      <c r="A18" s="35"/>
      <c r="B18" s="3" t="s">
        <v>150</v>
      </c>
      <c r="C18" s="2">
        <f t="shared" ref="C18" si="10">SUM(C13:C17)</f>
        <v>-89.033276546361407</v>
      </c>
      <c r="D18" s="2">
        <f t="shared" ref="D18:AA18" si="11">SUM(D13:D17)</f>
        <v>-154.79678456848001</v>
      </c>
      <c r="E18" s="2">
        <f t="shared" si="11"/>
        <v>-195.60702993234986</v>
      </c>
      <c r="F18" s="2">
        <f t="shared" si="11"/>
        <v>-195.16899917047567</v>
      </c>
      <c r="G18" s="2">
        <f t="shared" si="11"/>
        <v>-175.59904478000001</v>
      </c>
      <c r="H18" s="2">
        <f t="shared" si="11"/>
        <v>-219.45770431999998</v>
      </c>
      <c r="I18" s="2">
        <f t="shared" si="11"/>
        <v>-246.16273192000003</v>
      </c>
      <c r="J18" s="2">
        <f t="shared" si="11"/>
        <v>-341.80417585000004</v>
      </c>
      <c r="K18" s="2">
        <f t="shared" si="11"/>
        <v>-366.33042633342905</v>
      </c>
      <c r="L18" s="2">
        <f t="shared" si="11"/>
        <v>-440.785786838533</v>
      </c>
      <c r="M18" s="2">
        <f t="shared" si="11"/>
        <v>-471.9629855880379</v>
      </c>
      <c r="N18" s="2">
        <f t="shared" si="11"/>
        <v>-560.80180124000026</v>
      </c>
      <c r="O18" s="2">
        <f t="shared" si="11"/>
        <v>-765.03300000000002</v>
      </c>
      <c r="P18" s="2">
        <f t="shared" si="11"/>
        <v>-689.03699999999992</v>
      </c>
      <c r="Q18" s="2">
        <f t="shared" si="11"/>
        <v>-816.8069999999999</v>
      </c>
      <c r="R18" s="2">
        <f t="shared" si="11"/>
        <v>-846.19399999999996</v>
      </c>
      <c r="S18" s="2">
        <f t="shared" si="11"/>
        <v>-801.95900000000006</v>
      </c>
      <c r="T18" s="2">
        <f t="shared" si="11"/>
        <v>-928.62299999999993</v>
      </c>
      <c r="U18" s="2">
        <f t="shared" si="11"/>
        <v>-994.96600000000001</v>
      </c>
      <c r="V18" s="2">
        <f t="shared" si="11"/>
        <v>-1041.0212215751039</v>
      </c>
      <c r="W18" s="2">
        <f t="shared" si="11"/>
        <v>-1091.1409999999998</v>
      </c>
      <c r="X18" s="2">
        <f t="shared" si="11"/>
        <v>-945.0075034960488</v>
      </c>
      <c r="Y18" s="2">
        <f t="shared" si="11"/>
        <v>-1429.282712868378</v>
      </c>
      <c r="Z18" s="2">
        <f t="shared" si="11"/>
        <v>-1574.6915654226852</v>
      </c>
      <c r="AA18" s="2">
        <f t="shared" si="11"/>
        <v>-1706.8486535689954</v>
      </c>
      <c r="AB18" s="2">
        <f t="shared" ref="AB18:AC18" si="12">SUM(AB13:AB17)</f>
        <v>-2031.4235534359436</v>
      </c>
      <c r="AC18" s="2">
        <f t="shared" si="12"/>
        <v>-2354.5826303922863</v>
      </c>
    </row>
    <row r="19" spans="1:29" ht="14.25" customHeight="1" x14ac:dyDescent="0.35">
      <c r="A19" s="35"/>
      <c r="B19" s="52" t="s">
        <v>151</v>
      </c>
      <c r="C19" s="53"/>
      <c r="D19" s="53"/>
      <c r="E19" s="53"/>
      <c r="F19" s="53"/>
      <c r="G19" s="53"/>
      <c r="H19" s="53"/>
      <c r="I19" s="53"/>
      <c r="J19" s="53"/>
      <c r="K19" s="53">
        <f t="shared" ref="K19" si="13">K18-K11</f>
        <v>-275.76912481342902</v>
      </c>
      <c r="L19" s="53">
        <f t="shared" ref="L19:Z19" si="14">L18-L11</f>
        <v>-319.08806786853302</v>
      </c>
      <c r="M19" s="53">
        <f t="shared" si="14"/>
        <v>-310.47587192803786</v>
      </c>
      <c r="N19" s="53">
        <f t="shared" si="14"/>
        <v>-347.23231661000023</v>
      </c>
      <c r="O19" s="53">
        <f t="shared" si="14"/>
        <v>-538.5676277</v>
      </c>
      <c r="P19" s="53">
        <f t="shared" si="14"/>
        <v>-423.35442929999988</v>
      </c>
      <c r="Q19" s="53">
        <f t="shared" si="14"/>
        <v>-507.08544375999992</v>
      </c>
      <c r="R19" s="53">
        <f t="shared" si="14"/>
        <v>-485.32113024999995</v>
      </c>
      <c r="S19" s="53">
        <f>S18-S11</f>
        <v>-447.92265168000006</v>
      </c>
      <c r="T19" s="53">
        <f t="shared" si="14"/>
        <v>-528.81097008999996</v>
      </c>
      <c r="U19" s="53">
        <f t="shared" si="14"/>
        <v>-558.01325437000003</v>
      </c>
      <c r="V19" s="53">
        <f>V18-V11</f>
        <v>-551.82641412510395</v>
      </c>
      <c r="W19" s="53">
        <f t="shared" si="14"/>
        <v>-658.47186135999982</v>
      </c>
      <c r="X19" s="53">
        <f t="shared" si="14"/>
        <v>-525.69843298604883</v>
      </c>
      <c r="Y19" s="53">
        <f t="shared" si="14"/>
        <v>-831.60169522837793</v>
      </c>
      <c r="Z19" s="53">
        <f t="shared" si="14"/>
        <v>-906.51054096268524</v>
      </c>
      <c r="AA19" s="53">
        <f>AA18-AA11</f>
        <v>-1001.1233162089954</v>
      </c>
      <c r="AB19" s="53">
        <f t="shared" ref="AB19:AC19" si="15">AB18-AB11</f>
        <v>-1203.2737702159438</v>
      </c>
      <c r="AC19" s="53">
        <f t="shared" si="15"/>
        <v>-1369.5883469122864</v>
      </c>
    </row>
    <row r="20" spans="1:29" ht="14.25" customHeight="1" outlineLevel="1" x14ac:dyDescent="0.35">
      <c r="A20" s="35"/>
      <c r="B20" s="7" t="s">
        <v>73</v>
      </c>
      <c r="C20" s="4">
        <v>-3.8193371600000008</v>
      </c>
      <c r="D20" s="4">
        <v>-4.3005770799999983</v>
      </c>
      <c r="E20" s="4">
        <v>-4.8432917900000012</v>
      </c>
      <c r="F20" s="4">
        <v>-5.6170832900000027</v>
      </c>
      <c r="G20" s="4">
        <v>-6.2863829999999998</v>
      </c>
      <c r="H20" s="4">
        <v>-7.0978070000000004</v>
      </c>
      <c r="I20" s="4">
        <v>-8.228076999999999</v>
      </c>
      <c r="J20" s="4">
        <v>-9.6336809999999993</v>
      </c>
      <c r="K20" s="4">
        <v>-10.739059286122002</v>
      </c>
      <c r="L20" s="4">
        <v>-11.933667379328</v>
      </c>
      <c r="M20" s="4">
        <v>-13.492266995413001</v>
      </c>
      <c r="N20" s="4">
        <v>-15.406494519136968</v>
      </c>
      <c r="O20" s="4">
        <v>-18.006200776278</v>
      </c>
      <c r="P20" s="4">
        <v>-20.540659115095991</v>
      </c>
      <c r="Q20" s="4">
        <v>-23.925763707406396</v>
      </c>
      <c r="R20" s="4">
        <v>-32.889000000000003</v>
      </c>
      <c r="S20" s="4">
        <v>-26.4</v>
      </c>
      <c r="T20" s="4">
        <v>-21.7</v>
      </c>
      <c r="U20" s="4">
        <v>-34.1</v>
      </c>
      <c r="V20" s="4">
        <v>-46.099999999999994</v>
      </c>
      <c r="W20" s="4">
        <v>-59.6</v>
      </c>
      <c r="X20" s="4">
        <v>-81.400000000000006</v>
      </c>
      <c r="Y20" s="4">
        <v>-101.52798060813829</v>
      </c>
      <c r="Z20" s="4">
        <v>-133.82178216510505</v>
      </c>
      <c r="AA20" s="4">
        <v>-158.29787135049457</v>
      </c>
      <c r="AB20" s="4">
        <v>-181.52033899584535</v>
      </c>
      <c r="AC20" s="4">
        <v>-203.27671777909396</v>
      </c>
    </row>
    <row r="21" spans="1:29" ht="14.25" customHeight="1" x14ac:dyDescent="0.35">
      <c r="A21" s="35"/>
      <c r="B21" s="23" t="s">
        <v>178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>
        <v>497.53148308000021</v>
      </c>
      <c r="X21" s="2">
        <v>452.10128089395107</v>
      </c>
      <c r="Y21" s="2">
        <v>428.9713350097602</v>
      </c>
      <c r="Z21" s="2">
        <v>643.70230460241999</v>
      </c>
      <c r="AA21" s="2">
        <v>493.40207675149901</v>
      </c>
      <c r="AB21" s="2">
        <v>520.91476562198204</v>
      </c>
      <c r="AC21" s="2">
        <v>597.28697214680756</v>
      </c>
    </row>
    <row r="22" spans="1:29" ht="14.25" customHeight="1" x14ac:dyDescent="0.35">
      <c r="A22" s="35"/>
      <c r="B22" s="23" t="s">
        <v>152</v>
      </c>
      <c r="C22" s="2">
        <f t="shared" ref="C22" si="16">C10+C18</f>
        <v>17.941100230178606</v>
      </c>
      <c r="D22" s="2">
        <f t="shared" ref="D22:R22" si="17">D10+D18</f>
        <v>6.3546719928700099</v>
      </c>
      <c r="E22" s="2">
        <f t="shared" si="17"/>
        <v>8.2445716897251486</v>
      </c>
      <c r="F22" s="2">
        <f t="shared" si="17"/>
        <v>7.7730417795243056</v>
      </c>
      <c r="G22" s="2">
        <f t="shared" si="17"/>
        <v>34.819404529999986</v>
      </c>
      <c r="H22" s="2">
        <f t="shared" si="17"/>
        <v>32.297935679999966</v>
      </c>
      <c r="I22" s="2">
        <f t="shared" si="17"/>
        <v>49.054479170000008</v>
      </c>
      <c r="J22" s="2">
        <f t="shared" si="17"/>
        <v>39.192942589999802</v>
      </c>
      <c r="K22" s="2">
        <f t="shared" si="17"/>
        <v>82.177573666570993</v>
      </c>
      <c r="L22" s="2">
        <f t="shared" si="17"/>
        <v>116.40521316146703</v>
      </c>
      <c r="M22" s="2">
        <f t="shared" si="17"/>
        <v>214.67401441196216</v>
      </c>
      <c r="N22" s="2">
        <f t="shared" si="17"/>
        <v>270.24719875999972</v>
      </c>
      <c r="O22" s="2">
        <f t="shared" si="17"/>
        <v>162.99899999999991</v>
      </c>
      <c r="P22" s="2">
        <f t="shared" si="17"/>
        <v>312.74800000000005</v>
      </c>
      <c r="Q22" s="2">
        <f t="shared" si="17"/>
        <v>320.53399999999999</v>
      </c>
      <c r="R22" s="2">
        <f t="shared" si="17"/>
        <v>421.33999999999992</v>
      </c>
      <c r="S22" s="2">
        <f t="shared" ref="S22:U22" si="18">S10+S18</f>
        <v>449.37708047199976</v>
      </c>
      <c r="T22" s="2">
        <f t="shared" si="18"/>
        <v>461.12400721799997</v>
      </c>
      <c r="U22" s="2">
        <f t="shared" si="18"/>
        <v>468.00099033999993</v>
      </c>
      <c r="V22" s="2">
        <f t="shared" ref="V22:AC22" si="19">V10+V18</f>
        <v>533.8968114248969</v>
      </c>
      <c r="W22" s="2">
        <f t="shared" si="19"/>
        <v>496.15424001000019</v>
      </c>
      <c r="X22" s="2">
        <f t="shared" si="19"/>
        <v>412.43657150395109</v>
      </c>
      <c r="Y22" s="2">
        <f t="shared" si="19"/>
        <v>352.19052194162191</v>
      </c>
      <c r="Z22" s="2">
        <f t="shared" si="19"/>
        <v>513.76967766731491</v>
      </c>
      <c r="AA22" s="2">
        <f t="shared" si="19"/>
        <v>360.35202627100443</v>
      </c>
      <c r="AB22" s="2">
        <f t="shared" si="19"/>
        <v>338.17506272405672</v>
      </c>
      <c r="AC22" s="2">
        <f t="shared" si="19"/>
        <v>421.1830012377136</v>
      </c>
    </row>
    <row r="23" spans="1:29" ht="14.25" customHeight="1" outlineLevel="1" x14ac:dyDescent="0.35">
      <c r="A23" s="35"/>
      <c r="B23" s="7" t="s">
        <v>29</v>
      </c>
      <c r="C23" s="4">
        <v>-1.1431675100000001</v>
      </c>
      <c r="D23" s="4">
        <v>-0.28374035999999991</v>
      </c>
      <c r="E23" s="4">
        <v>-1.7557125098400002</v>
      </c>
      <c r="F23" s="4">
        <v>0.59567500983999999</v>
      </c>
      <c r="G23" s="4">
        <v>-4.7708301990189694</v>
      </c>
      <c r="H23" s="4">
        <v>-1.9897978813477557</v>
      </c>
      <c r="I23" s="4">
        <v>-9.036523271281256</v>
      </c>
      <c r="J23" s="4">
        <v>8.3661513516479804</v>
      </c>
      <c r="K23" s="4">
        <v>-19.084636230000001</v>
      </c>
      <c r="L23" s="4">
        <v>-38.829201470000001</v>
      </c>
      <c r="M23" s="4">
        <v>-66.204162299999993</v>
      </c>
      <c r="N23" s="4">
        <v>-90.86999999999999</v>
      </c>
      <c r="O23" s="4">
        <v>-20.934674010000002</v>
      </c>
      <c r="P23" s="4">
        <v>-99.257999999999996</v>
      </c>
      <c r="Q23" s="4">
        <v>-40.067</v>
      </c>
      <c r="R23" s="4">
        <v>-20.623999999999999</v>
      </c>
      <c r="S23" s="4">
        <v>-50.14</v>
      </c>
      <c r="T23" s="4">
        <v>-1.349</v>
      </c>
      <c r="U23" s="4">
        <v>12.515000000000001</v>
      </c>
      <c r="V23" s="4">
        <v>14.503</v>
      </c>
      <c r="W23" s="4">
        <v>-3.8010000000000002</v>
      </c>
      <c r="X23" s="4">
        <v>-17.967309220000001</v>
      </c>
      <c r="Y23" s="4">
        <v>-13.348372850000001</v>
      </c>
      <c r="Z23" s="4">
        <v>-27.72347838</v>
      </c>
      <c r="AA23" s="4">
        <v>-19.966078590000002</v>
      </c>
      <c r="AB23" s="4">
        <v>-1.6723257500000024</v>
      </c>
      <c r="AC23" s="4">
        <v>-7.6513361499999979</v>
      </c>
    </row>
    <row r="24" spans="1:29" ht="14.25" customHeight="1" outlineLevel="1" x14ac:dyDescent="0.35">
      <c r="A24" s="35"/>
      <c r="B24" s="7" t="s">
        <v>28</v>
      </c>
      <c r="C24" s="4">
        <v>-7.1085129400003208E-2</v>
      </c>
      <c r="D24" s="4">
        <v>0.32443608519999667</v>
      </c>
      <c r="E24" s="4">
        <v>-0.24472748616000331</v>
      </c>
      <c r="F24" s="4">
        <v>-2.2485672534898469</v>
      </c>
      <c r="G24" s="4">
        <v>-3.6460893558455116</v>
      </c>
      <c r="H24" s="4">
        <v>-4.6721100695445772</v>
      </c>
      <c r="I24" s="4">
        <v>-2.7254285370899214</v>
      </c>
      <c r="J24" s="4">
        <v>-9.1057714211799912</v>
      </c>
      <c r="K24" s="4">
        <v>-2.4682446299999996</v>
      </c>
      <c r="L24" s="4">
        <v>4.6454753000000011</v>
      </c>
      <c r="M24" s="4">
        <v>-1.0732306699999998</v>
      </c>
      <c r="N24" s="4">
        <v>9.1739999999999977</v>
      </c>
      <c r="O24" s="4">
        <v>6.391</v>
      </c>
      <c r="P24" s="4">
        <v>14.117000000000001</v>
      </c>
      <c r="Q24" s="4">
        <v>-48.908000000000001</v>
      </c>
      <c r="R24" s="4">
        <v>-97.930999999999997</v>
      </c>
      <c r="S24" s="4">
        <v>-89.503</v>
      </c>
      <c r="T24" s="4">
        <v>-137.017</v>
      </c>
      <c r="U24" s="4">
        <v>-138.054</v>
      </c>
      <c r="V24" s="4">
        <v>-156.46899999999999</v>
      </c>
      <c r="W24" s="4">
        <v>-135.43899999999999</v>
      </c>
      <c r="X24" s="4">
        <v>-98.156919869999996</v>
      </c>
      <c r="Y24" s="4">
        <v>-75.412201460000006</v>
      </c>
      <c r="Z24" s="4">
        <v>-110.54397760000001</v>
      </c>
      <c r="AA24" s="4">
        <v>-69.059258419999992</v>
      </c>
      <c r="AB24" s="4">
        <v>-64.36070024</v>
      </c>
      <c r="AC24" s="4">
        <v>-91.983405050000002</v>
      </c>
    </row>
    <row r="25" spans="1:29" ht="14.25" customHeight="1" x14ac:dyDescent="0.35">
      <c r="A25" s="35"/>
      <c r="B25" s="23" t="s">
        <v>153</v>
      </c>
      <c r="C25" s="2">
        <f t="shared" ref="C25" si="20">SUM(C23:C24)</f>
        <v>-1.2142526394000033</v>
      </c>
      <c r="D25" s="2">
        <f t="shared" ref="D25:U25" si="21">SUM(D23:D24)</f>
        <v>4.0695725199996757E-2</v>
      </c>
      <c r="E25" s="2">
        <f t="shared" si="21"/>
        <v>-2.0004399960000034</v>
      </c>
      <c r="F25" s="2">
        <f t="shared" si="21"/>
        <v>-1.652892243649847</v>
      </c>
      <c r="G25" s="2">
        <f t="shared" si="21"/>
        <v>-8.4169195548644815</v>
      </c>
      <c r="H25" s="2">
        <f t="shared" si="21"/>
        <v>-6.6619079508923331</v>
      </c>
      <c r="I25" s="2">
        <f t="shared" si="21"/>
        <v>-11.761951808371178</v>
      </c>
      <c r="J25" s="2">
        <f t="shared" si="21"/>
        <v>-0.73962006953201076</v>
      </c>
      <c r="K25" s="2">
        <f t="shared" si="21"/>
        <v>-21.552880860000002</v>
      </c>
      <c r="L25" s="2">
        <f t="shared" si="21"/>
        <v>-34.18372617</v>
      </c>
      <c r="M25" s="2">
        <f t="shared" si="21"/>
        <v>-67.277392969999994</v>
      </c>
      <c r="N25" s="2">
        <f t="shared" si="21"/>
        <v>-81.695999999999998</v>
      </c>
      <c r="O25" s="2">
        <f t="shared" si="21"/>
        <v>-14.543674010000002</v>
      </c>
      <c r="P25" s="2">
        <f t="shared" si="21"/>
        <v>-85.140999999999991</v>
      </c>
      <c r="Q25" s="2">
        <f t="shared" si="21"/>
        <v>-88.974999999999994</v>
      </c>
      <c r="R25" s="2">
        <f t="shared" si="21"/>
        <v>-118.55499999999999</v>
      </c>
      <c r="S25" s="2">
        <f t="shared" si="21"/>
        <v>-139.643</v>
      </c>
      <c r="T25" s="2">
        <f t="shared" si="21"/>
        <v>-138.36599999999999</v>
      </c>
      <c r="U25" s="2">
        <f t="shared" si="21"/>
        <v>-125.539</v>
      </c>
      <c r="V25" s="2">
        <f t="shared" ref="V25:AC25" si="22">SUM(V23:V24)</f>
        <v>-141.96600000000001</v>
      </c>
      <c r="W25" s="2">
        <f t="shared" si="22"/>
        <v>-139.23999999999998</v>
      </c>
      <c r="X25" s="2">
        <f t="shared" si="22"/>
        <v>-116.12422909</v>
      </c>
      <c r="Y25" s="2">
        <f t="shared" si="22"/>
        <v>-88.76057431000001</v>
      </c>
      <c r="Z25" s="2">
        <f t="shared" si="22"/>
        <v>-138.26745597999999</v>
      </c>
      <c r="AA25" s="2">
        <f t="shared" si="22"/>
        <v>-89.025337009999987</v>
      </c>
      <c r="AB25" s="2">
        <f t="shared" si="22"/>
        <v>-66.033025989999999</v>
      </c>
      <c r="AC25" s="2">
        <f t="shared" si="22"/>
        <v>-99.634741199999993</v>
      </c>
    </row>
    <row r="26" spans="1:29" ht="14.25" customHeight="1" x14ac:dyDescent="0.35">
      <c r="A26" s="35"/>
      <c r="B26" s="21" t="s">
        <v>154</v>
      </c>
      <c r="C26" s="22">
        <f t="shared" ref="C26" si="23">C22+C25</f>
        <v>16.726847590778604</v>
      </c>
      <c r="D26" s="22">
        <f t="shared" ref="D26:U26" si="24">D22+D25</f>
        <v>6.3953677180700064</v>
      </c>
      <c r="E26" s="22">
        <f t="shared" si="24"/>
        <v>6.2441316937251452</v>
      </c>
      <c r="F26" s="22">
        <f t="shared" si="24"/>
        <v>6.1201495358744591</v>
      </c>
      <c r="G26" s="22">
        <f t="shared" si="24"/>
        <v>26.402484975135504</v>
      </c>
      <c r="H26" s="22">
        <f t="shared" si="24"/>
        <v>25.636027729107632</v>
      </c>
      <c r="I26" s="22">
        <f t="shared" si="24"/>
        <v>37.292527361628828</v>
      </c>
      <c r="J26" s="22">
        <f t="shared" si="24"/>
        <v>38.453322520467793</v>
      </c>
      <c r="K26" s="22">
        <f t="shared" si="24"/>
        <v>60.624692806570991</v>
      </c>
      <c r="L26" s="22">
        <f t="shared" si="24"/>
        <v>82.221486991467032</v>
      </c>
      <c r="M26" s="22">
        <f t="shared" si="24"/>
        <v>147.39662144196217</v>
      </c>
      <c r="N26" s="22">
        <f t="shared" si="24"/>
        <v>188.55119875999972</v>
      </c>
      <c r="O26" s="22">
        <f t="shared" si="24"/>
        <v>148.45532598999992</v>
      </c>
      <c r="P26" s="22">
        <f t="shared" si="24"/>
        <v>227.60700000000006</v>
      </c>
      <c r="Q26" s="22">
        <f t="shared" si="24"/>
        <v>231.559</v>
      </c>
      <c r="R26" s="22">
        <f t="shared" si="24"/>
        <v>302.78499999999991</v>
      </c>
      <c r="S26" s="22">
        <f t="shared" si="24"/>
        <v>309.73408047199973</v>
      </c>
      <c r="T26" s="22">
        <f t="shared" si="24"/>
        <v>322.75800721799999</v>
      </c>
      <c r="U26" s="22">
        <f t="shared" si="24"/>
        <v>342.46199033999994</v>
      </c>
      <c r="V26" s="22">
        <f t="shared" ref="V26:AC26" si="25">V22+V25</f>
        <v>391.93081142489689</v>
      </c>
      <c r="W26" s="22">
        <f t="shared" si="25"/>
        <v>356.91424001000019</v>
      </c>
      <c r="X26" s="22">
        <f t="shared" si="25"/>
        <v>296.31234241395111</v>
      </c>
      <c r="Y26" s="22">
        <f t="shared" si="25"/>
        <v>263.42994763162187</v>
      </c>
      <c r="Z26" s="22">
        <f t="shared" si="25"/>
        <v>375.50222168731489</v>
      </c>
      <c r="AA26" s="22">
        <f t="shared" si="25"/>
        <v>271.32668926100445</v>
      </c>
      <c r="AB26" s="22">
        <f t="shared" si="25"/>
        <v>272.14203673405672</v>
      </c>
      <c r="AC26" s="22">
        <f t="shared" si="25"/>
        <v>321.54826003771359</v>
      </c>
    </row>
    <row r="27" spans="1:29" ht="14.25" customHeight="1" x14ac:dyDescent="0.35">
      <c r="B27" s="7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4.25" hidden="1" customHeight="1" x14ac:dyDescent="0.35">
      <c r="B28" s="7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4.25" hidden="1" customHeight="1" x14ac:dyDescent="0.35">
      <c r="B29" s="7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4.25" hidden="1" customHeight="1" x14ac:dyDescent="0.35">
      <c r="B30" s="7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4.25" hidden="1" customHeight="1" x14ac:dyDescent="0.35">
      <c r="B31" s="7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4.25" hidden="1" customHeight="1" x14ac:dyDescent="0.35">
      <c r="B32" s="7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2:29" ht="14.25" hidden="1" customHeight="1" x14ac:dyDescent="0.35">
      <c r="B33" s="7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2:29" ht="14.25" hidden="1" customHeight="1" x14ac:dyDescent="0.35">
      <c r="B34" s="7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2:29" ht="14.25" hidden="1" customHeight="1" x14ac:dyDescent="0.35">
      <c r="B35" s="7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2:29" ht="14.25" hidden="1" customHeight="1" x14ac:dyDescent="0.35">
      <c r="B36" s="7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2:29" ht="14.25" hidden="1" customHeight="1" x14ac:dyDescent="0.35">
      <c r="B37" s="7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2:29" ht="14.25" hidden="1" customHeight="1" x14ac:dyDescent="0.35">
      <c r="B38" s="7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</sheetData>
  <phoneticPr fontId="14" type="noConversion"/>
  <hyperlinks>
    <hyperlink ref="B3" r:id="rId1" xr:uid="{9CE2F62B-9BEE-4699-8BDF-0E53DBFAD751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W12:Z12 L10:Q10 L12:U1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B7C2A-5366-4067-A212-30CF22284DF3}">
  <dimension ref="A1:AT50"/>
  <sheetViews>
    <sheetView showGridLines="0" topLeftCell="A10" zoomScaleNormal="100" workbookViewId="0">
      <pane xSplit="2" topLeftCell="U1" activePane="topRight" state="frozen"/>
      <selection pane="topRight" activeCell="Y21" sqref="Y21"/>
    </sheetView>
  </sheetViews>
  <sheetFormatPr defaultColWidth="0" defaultRowHeight="14.25" customHeight="1" zeroHeight="1" outlineLevelRow="1" outlineLevelCol="1" x14ac:dyDescent="0.35"/>
  <cols>
    <col min="1" max="1" width="2.6328125" style="1" customWidth="1"/>
    <col min="2" max="2" width="60.6328125" style="1" customWidth="1"/>
    <col min="3" max="22" width="10.6328125" style="1" customWidth="1" outlineLevel="1"/>
    <col min="23" max="29" width="10.6328125" style="1" customWidth="1"/>
    <col min="30" max="30" width="2.6328125" style="1" customWidth="1"/>
    <col min="31" max="32" width="10.6328125" style="1" hidden="1" customWidth="1"/>
    <col min="33" max="37" width="8.7265625" style="1" hidden="1" customWidth="1"/>
    <col min="38" max="46" width="10.6328125" style="1" hidden="1" customWidth="1"/>
    <col min="47" max="16384" width="8.7265625" style="1" hidden="1"/>
  </cols>
  <sheetData>
    <row r="1" spans="1:29" ht="14.25" customHeight="1" x14ac:dyDescent="0.35"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14.25" customHeight="1" x14ac:dyDescent="0.35">
      <c r="B2" s="9" t="s">
        <v>39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4.25" customHeight="1" x14ac:dyDescent="0.35">
      <c r="B3" s="13" t="s">
        <v>33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4.25" customHeight="1" x14ac:dyDescent="0.35"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4.25" customHeight="1" x14ac:dyDescent="0.35">
      <c r="B5" s="42" t="s">
        <v>30</v>
      </c>
      <c r="C5" s="41" t="s">
        <v>21</v>
      </c>
      <c r="D5" s="41" t="s">
        <v>20</v>
      </c>
      <c r="E5" s="41" t="s">
        <v>19</v>
      </c>
      <c r="F5" s="41" t="s">
        <v>18</v>
      </c>
      <c r="G5" s="41" t="s">
        <v>17</v>
      </c>
      <c r="H5" s="41" t="s">
        <v>16</v>
      </c>
      <c r="I5" s="41" t="s">
        <v>15</v>
      </c>
      <c r="J5" s="41" t="s">
        <v>14</v>
      </c>
      <c r="K5" s="41" t="s">
        <v>13</v>
      </c>
      <c r="L5" s="41" t="s">
        <v>12</v>
      </c>
      <c r="M5" s="41" t="s">
        <v>11</v>
      </c>
      <c r="N5" s="41" t="s">
        <v>10</v>
      </c>
      <c r="O5" s="41" t="s">
        <v>9</v>
      </c>
      <c r="P5" s="41" t="s">
        <v>8</v>
      </c>
      <c r="Q5" s="41" t="s">
        <v>7</v>
      </c>
      <c r="R5" s="41" t="s">
        <v>6</v>
      </c>
      <c r="S5" s="41" t="s">
        <v>5</v>
      </c>
      <c r="T5" s="41" t="s">
        <v>4</v>
      </c>
      <c r="U5" s="41" t="s">
        <v>125</v>
      </c>
      <c r="V5" s="41" t="s">
        <v>126</v>
      </c>
      <c r="W5" s="41" t="s">
        <v>128</v>
      </c>
      <c r="X5" s="41" t="s">
        <v>131</v>
      </c>
      <c r="Y5" s="41" t="s">
        <v>137</v>
      </c>
      <c r="Z5" s="41" t="s">
        <v>147</v>
      </c>
      <c r="AA5" s="41" t="s">
        <v>167</v>
      </c>
      <c r="AB5" s="41" t="s">
        <v>192</v>
      </c>
      <c r="AC5" s="41" t="s">
        <v>202</v>
      </c>
    </row>
    <row r="6" spans="1:29" ht="14.25" customHeight="1" outlineLevel="1" x14ac:dyDescent="0.35">
      <c r="A6" s="35"/>
      <c r="B6" s="7" t="s">
        <v>3</v>
      </c>
      <c r="C6" s="4">
        <v>49.581470186539995</v>
      </c>
      <c r="D6" s="4">
        <v>58.241517991350001</v>
      </c>
      <c r="E6" s="4">
        <v>71.979082286739995</v>
      </c>
      <c r="F6" s="4">
        <v>88.395689060000109</v>
      </c>
      <c r="G6" s="4">
        <v>90.613145780000011</v>
      </c>
      <c r="H6" s="4">
        <v>105.80866744999999</v>
      </c>
      <c r="I6" s="4">
        <v>123.3718386700001</v>
      </c>
      <c r="J6" s="4">
        <v>160.23474202999981</v>
      </c>
      <c r="K6" s="4">
        <v>190.42500000000001</v>
      </c>
      <c r="L6" s="4">
        <v>256.39500000000004</v>
      </c>
      <c r="M6" s="4">
        <v>344.39500000000004</v>
      </c>
      <c r="N6" s="4">
        <v>433.04600000000005</v>
      </c>
      <c r="O6" s="4">
        <v>442.84770382999983</v>
      </c>
      <c r="P6" s="4">
        <v>515.24900212999955</v>
      </c>
      <c r="Q6" s="4">
        <v>598.93163029000027</v>
      </c>
      <c r="R6" s="4">
        <v>710.07467075000045</v>
      </c>
      <c r="S6" s="4">
        <v>712.99574367199989</v>
      </c>
      <c r="T6" s="4">
        <v>798.94912652799997</v>
      </c>
      <c r="U6" s="4">
        <v>879.27266424000004</v>
      </c>
      <c r="V6" s="4">
        <v>984.79361488999984</v>
      </c>
      <c r="W6" s="4">
        <v>966.80439607999995</v>
      </c>
      <c r="X6" s="4">
        <v>856.46195540999997</v>
      </c>
      <c r="Y6" s="4">
        <v>1211.9705374</v>
      </c>
      <c r="Z6" s="4">
        <v>1473.4825925</v>
      </c>
      <c r="AA6" s="4">
        <v>1384.97014713</v>
      </c>
      <c r="AB6" s="4">
        <v>1548.1273838235204</v>
      </c>
      <c r="AC6" s="4">
        <v>1792.1644711700003</v>
      </c>
    </row>
    <row r="7" spans="1:29" ht="14.25" customHeight="1" outlineLevel="1" x14ac:dyDescent="0.35">
      <c r="A7" s="35"/>
      <c r="B7" s="7" t="s">
        <v>2</v>
      </c>
      <c r="C7" s="4">
        <v>13.91026568</v>
      </c>
      <c r="D7" s="4">
        <v>54.197047700000006</v>
      </c>
      <c r="E7" s="4">
        <v>65.836929839999996</v>
      </c>
      <c r="F7" s="4">
        <v>42.572002719999901</v>
      </c>
      <c r="G7" s="4">
        <v>43.703074489999999</v>
      </c>
      <c r="H7" s="4">
        <v>52.136641259999998</v>
      </c>
      <c r="I7" s="4">
        <v>68.38315987</v>
      </c>
      <c r="J7" s="4">
        <v>96.371432220000003</v>
      </c>
      <c r="K7" s="4">
        <v>118.438</v>
      </c>
      <c r="L7" s="4">
        <v>125.64200000000001</v>
      </c>
      <c r="M7" s="4">
        <v>117.43899999999999</v>
      </c>
      <c r="N7" s="4">
        <v>110.405</v>
      </c>
      <c r="O7" s="4">
        <v>93.98556456</v>
      </c>
      <c r="P7" s="4">
        <v>89.409169490000011</v>
      </c>
      <c r="Q7" s="4">
        <v>94.641462770000004</v>
      </c>
      <c r="R7" s="4">
        <v>96.576250179999988</v>
      </c>
      <c r="S7" s="4">
        <v>67.58857574000001</v>
      </c>
      <c r="T7" s="4">
        <v>63.453490519999988</v>
      </c>
      <c r="U7" s="4">
        <v>14.93900524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</row>
    <row r="8" spans="1:29" ht="14.25" customHeight="1" outlineLevel="1" x14ac:dyDescent="0.35">
      <c r="A8" s="35"/>
      <c r="B8" s="7" t="s">
        <v>1</v>
      </c>
      <c r="C8" s="4">
        <v>42.634930750000009</v>
      </c>
      <c r="D8" s="4">
        <v>47.453970449999993</v>
      </c>
      <c r="E8" s="4">
        <v>62.074962615335004</v>
      </c>
      <c r="F8" s="4">
        <v>67.29810418000001</v>
      </c>
      <c r="G8" s="4">
        <v>74.569612243494987</v>
      </c>
      <c r="H8" s="4">
        <v>93.526493696504986</v>
      </c>
      <c r="I8" s="4">
        <v>102.42858172000007</v>
      </c>
      <c r="J8" s="4">
        <v>121.90465665999997</v>
      </c>
      <c r="K8" s="4">
        <v>138.809</v>
      </c>
      <c r="L8" s="4">
        <v>172.626</v>
      </c>
      <c r="M8" s="4">
        <v>224.23100000000002</v>
      </c>
      <c r="N8" s="4">
        <v>282.95799999999997</v>
      </c>
      <c r="O8" s="4">
        <v>274.83841987</v>
      </c>
      <c r="P8" s="4">
        <v>332.59443416999989</v>
      </c>
      <c r="Q8" s="4">
        <v>387.26445024000003</v>
      </c>
      <c r="R8" s="4">
        <v>419.83509572000003</v>
      </c>
      <c r="S8" s="4">
        <v>430.50404343000002</v>
      </c>
      <c r="T8" s="4">
        <v>497.16793589999997</v>
      </c>
      <c r="U8" s="4">
        <v>537.92215770999996</v>
      </c>
      <c r="V8" s="4">
        <v>565.03480908000006</v>
      </c>
      <c r="W8" s="4">
        <v>562.26808699999992</v>
      </c>
      <c r="X8" s="4">
        <v>459.24682897999998</v>
      </c>
      <c r="Y8" s="4">
        <v>544.75552987000003</v>
      </c>
      <c r="Z8" s="4">
        <v>611.08949535999989</v>
      </c>
      <c r="AA8" s="4">
        <v>656.98271183999998</v>
      </c>
      <c r="AB8" s="4">
        <v>786.60893196856011</v>
      </c>
      <c r="AC8" s="4">
        <v>937.74035872000002</v>
      </c>
    </row>
    <row r="9" spans="1:29" ht="14.25" customHeight="1" outlineLevel="1" x14ac:dyDescent="0.35">
      <c r="A9" s="35"/>
      <c r="B9" s="7" t="s">
        <v>0</v>
      </c>
      <c r="C9" s="4">
        <v>0.8477101600000001</v>
      </c>
      <c r="D9" s="4">
        <v>1.2589204200000002</v>
      </c>
      <c r="E9" s="4">
        <v>3.9606268799999995</v>
      </c>
      <c r="F9" s="4">
        <v>4.6762449899999998</v>
      </c>
      <c r="G9" s="4">
        <v>1.5326167965050099</v>
      </c>
      <c r="H9" s="4">
        <v>0.283837593494985</v>
      </c>
      <c r="I9" s="4">
        <v>1.033630829999882</v>
      </c>
      <c r="J9" s="4">
        <v>2.4862875300000797</v>
      </c>
      <c r="K9" s="4">
        <v>0.83599999999999997</v>
      </c>
      <c r="L9" s="4">
        <v>2.528</v>
      </c>
      <c r="M9" s="4">
        <v>0.57199999999999995</v>
      </c>
      <c r="N9" s="4">
        <v>4.6400000000000006</v>
      </c>
      <c r="O9" s="4">
        <v>26.583358219999994</v>
      </c>
      <c r="P9" s="4">
        <v>37.210449400000009</v>
      </c>
      <c r="Q9" s="4">
        <v>42.237221969999986</v>
      </c>
      <c r="R9" s="4">
        <v>41.163128340000043</v>
      </c>
      <c r="S9" s="4">
        <v>40.247717629999997</v>
      </c>
      <c r="T9" s="4">
        <v>30.176454269999986</v>
      </c>
      <c r="U9" s="4">
        <v>30.833163150000004</v>
      </c>
      <c r="V9" s="4">
        <v>25.049415310000001</v>
      </c>
      <c r="W9" s="4">
        <v>58.22275693000001</v>
      </c>
      <c r="X9" s="4">
        <v>41.73529061</v>
      </c>
      <c r="Y9" s="4">
        <v>24.747167540000003</v>
      </c>
      <c r="Z9" s="4">
        <v>3.8891552300000019</v>
      </c>
      <c r="AA9" s="4">
        <v>25.247820869999998</v>
      </c>
      <c r="AB9" s="4">
        <v>34.86230036792</v>
      </c>
      <c r="AC9" s="4">
        <v>45.860542630000005</v>
      </c>
    </row>
    <row r="10" spans="1:29" ht="14.25" customHeight="1" x14ac:dyDescent="0.35">
      <c r="A10" s="35"/>
      <c r="B10" s="3" t="s">
        <v>148</v>
      </c>
      <c r="C10" s="2">
        <f>SUM(C6:C9)</f>
        <v>106.97437677654001</v>
      </c>
      <c r="D10" s="2">
        <f t="shared" ref="D10:J10" si="0">SUM(D6:D9)</f>
        <v>161.15145656135002</v>
      </c>
      <c r="E10" s="2">
        <f t="shared" si="0"/>
        <v>203.85160162207501</v>
      </c>
      <c r="F10" s="2">
        <f t="shared" si="0"/>
        <v>202.94204094999998</v>
      </c>
      <c r="G10" s="2">
        <f t="shared" si="0"/>
        <v>210.41844931</v>
      </c>
      <c r="H10" s="2">
        <f t="shared" si="0"/>
        <v>251.75563999999994</v>
      </c>
      <c r="I10" s="2">
        <f t="shared" si="0"/>
        <v>295.21721109000003</v>
      </c>
      <c r="J10" s="2">
        <f t="shared" si="0"/>
        <v>380.99711843999984</v>
      </c>
      <c r="K10" s="2">
        <f>SUM(K6:K9)</f>
        <v>448.50800000000004</v>
      </c>
      <c r="L10" s="2">
        <f t="shared" ref="L10:AC10" si="1">SUM(L6:L9)</f>
        <v>557.19100000000003</v>
      </c>
      <c r="M10" s="2">
        <f t="shared" si="1"/>
        <v>686.63700000000006</v>
      </c>
      <c r="N10" s="2">
        <f t="shared" si="1"/>
        <v>831.04899999999998</v>
      </c>
      <c r="O10" s="2">
        <f t="shared" si="1"/>
        <v>838.25504647999992</v>
      </c>
      <c r="P10" s="2">
        <f t="shared" si="1"/>
        <v>974.46305518999952</v>
      </c>
      <c r="Q10" s="2">
        <f t="shared" si="1"/>
        <v>1123.0747652700004</v>
      </c>
      <c r="R10" s="2">
        <f t="shared" si="1"/>
        <v>1267.6491449900004</v>
      </c>
      <c r="S10" s="2">
        <f t="shared" si="1"/>
        <v>1251.3360804719998</v>
      </c>
      <c r="T10" s="2">
        <f t="shared" si="1"/>
        <v>1389.7470072179999</v>
      </c>
      <c r="U10" s="2">
        <f t="shared" si="1"/>
        <v>1462.9669903399999</v>
      </c>
      <c r="V10" s="2">
        <f t="shared" si="1"/>
        <v>1574.87783928</v>
      </c>
      <c r="W10" s="2">
        <f t="shared" si="1"/>
        <v>1587.29524001</v>
      </c>
      <c r="X10" s="2">
        <f t="shared" si="1"/>
        <v>1357.4440749999999</v>
      </c>
      <c r="Y10" s="2">
        <f t="shared" si="1"/>
        <v>1781.4732348099999</v>
      </c>
      <c r="Z10" s="2">
        <f t="shared" si="1"/>
        <v>2088.4612430900002</v>
      </c>
      <c r="AA10" s="2">
        <f t="shared" si="1"/>
        <v>2067.2006798399998</v>
      </c>
      <c r="AB10" s="2">
        <f t="shared" si="1"/>
        <v>2369.5986161600003</v>
      </c>
      <c r="AC10" s="2">
        <f t="shared" si="1"/>
        <v>2775.7653725200003</v>
      </c>
    </row>
    <row r="11" spans="1:29" ht="14.25" customHeight="1" outlineLevel="1" x14ac:dyDescent="0.35">
      <c r="A11" s="35"/>
      <c r="B11" s="7" t="s">
        <v>134</v>
      </c>
      <c r="C11" s="4"/>
      <c r="D11" s="4"/>
      <c r="E11" s="4"/>
      <c r="F11" s="4"/>
      <c r="G11" s="4"/>
      <c r="H11" s="4"/>
      <c r="I11" s="4"/>
      <c r="J11" s="4"/>
      <c r="K11" s="4">
        <v>-90.561301520000015</v>
      </c>
      <c r="L11" s="4">
        <v>-121.69771897000001</v>
      </c>
      <c r="M11" s="4">
        <v>-161.48711366000003</v>
      </c>
      <c r="N11" s="4">
        <v>-213.56948463000003</v>
      </c>
      <c r="O11" s="4">
        <v>-226.46537230000001</v>
      </c>
      <c r="P11" s="4">
        <v>-265.68257070000004</v>
      </c>
      <c r="Q11" s="4">
        <v>-309.72155623999998</v>
      </c>
      <c r="R11" s="4">
        <v>-360.87286975000001</v>
      </c>
      <c r="S11" s="4">
        <v>-354.03634832</v>
      </c>
      <c r="T11" s="4">
        <v>-399.81202990999998</v>
      </c>
      <c r="U11" s="4">
        <v>-436.95274562999998</v>
      </c>
      <c r="V11" s="4">
        <v>-489.19480744999998</v>
      </c>
      <c r="W11" s="4">
        <v>-432.66913864000003</v>
      </c>
      <c r="X11" s="4">
        <v>-419.30907051000003</v>
      </c>
      <c r="Y11" s="4">
        <v>-597.68101764000005</v>
      </c>
      <c r="Z11" s="4">
        <v>-668.18102446</v>
      </c>
      <c r="AA11" s="4">
        <v>-705.72533735999991</v>
      </c>
      <c r="AB11" s="4">
        <v>-828.1497832199999</v>
      </c>
      <c r="AC11" s="4">
        <v>-984.99428348000004</v>
      </c>
    </row>
    <row r="12" spans="1:29" ht="14.25" customHeight="1" x14ac:dyDescent="0.35">
      <c r="A12" s="35"/>
      <c r="B12" s="52" t="s">
        <v>149</v>
      </c>
      <c r="C12" s="53">
        <f t="shared" ref="C12:J12" si="2">C10+C11</f>
        <v>106.97437677654001</v>
      </c>
      <c r="D12" s="53">
        <f t="shared" si="2"/>
        <v>161.15145656135002</v>
      </c>
      <c r="E12" s="53">
        <f t="shared" si="2"/>
        <v>203.85160162207501</v>
      </c>
      <c r="F12" s="53">
        <f t="shared" si="2"/>
        <v>202.94204094999998</v>
      </c>
      <c r="G12" s="53">
        <f t="shared" si="2"/>
        <v>210.41844931</v>
      </c>
      <c r="H12" s="53">
        <f t="shared" si="2"/>
        <v>251.75563999999994</v>
      </c>
      <c r="I12" s="53">
        <f t="shared" si="2"/>
        <v>295.21721109000003</v>
      </c>
      <c r="J12" s="53">
        <f t="shared" si="2"/>
        <v>380.99711843999984</v>
      </c>
      <c r="K12" s="53">
        <f>K10+K11</f>
        <v>357.94669848000001</v>
      </c>
      <c r="L12" s="53">
        <f t="shared" ref="L12:AC12" si="3">L10+L11</f>
        <v>435.49328103000005</v>
      </c>
      <c r="M12" s="53">
        <f t="shared" si="3"/>
        <v>525.14988633999997</v>
      </c>
      <c r="N12" s="53">
        <f t="shared" si="3"/>
        <v>617.47951536999994</v>
      </c>
      <c r="O12" s="53">
        <f t="shared" si="3"/>
        <v>611.78967417999991</v>
      </c>
      <c r="P12" s="53">
        <f t="shared" si="3"/>
        <v>708.78048448999948</v>
      </c>
      <c r="Q12" s="53">
        <f t="shared" si="3"/>
        <v>813.35320903000047</v>
      </c>
      <c r="R12" s="53">
        <f t="shared" si="3"/>
        <v>906.77627524000036</v>
      </c>
      <c r="S12" s="53">
        <f t="shared" si="3"/>
        <v>897.29973215199982</v>
      </c>
      <c r="T12" s="53">
        <f t="shared" si="3"/>
        <v>989.93497730799993</v>
      </c>
      <c r="U12" s="53">
        <f t="shared" si="3"/>
        <v>1026.01424471</v>
      </c>
      <c r="V12" s="53">
        <f t="shared" si="3"/>
        <v>1085.6830318299999</v>
      </c>
      <c r="W12" s="53">
        <f t="shared" si="3"/>
        <v>1154.62610137</v>
      </c>
      <c r="X12" s="53">
        <f t="shared" si="3"/>
        <v>938.1350044899998</v>
      </c>
      <c r="Y12" s="53">
        <f t="shared" si="3"/>
        <v>1183.7922171699997</v>
      </c>
      <c r="Z12" s="53">
        <f t="shared" si="3"/>
        <v>1420.28021863</v>
      </c>
      <c r="AA12" s="53">
        <f t="shared" si="3"/>
        <v>1361.4753424799999</v>
      </c>
      <c r="AB12" s="53">
        <f t="shared" si="3"/>
        <v>1541.4488329400006</v>
      </c>
      <c r="AC12" s="53">
        <f t="shared" si="3"/>
        <v>1790.7710890400003</v>
      </c>
    </row>
    <row r="13" spans="1:29" ht="14.25" customHeight="1" outlineLevel="1" x14ac:dyDescent="0.35">
      <c r="A13" s="35"/>
      <c r="B13" s="7" t="s">
        <v>23</v>
      </c>
      <c r="C13" s="4">
        <v>-46.886981641287491</v>
      </c>
      <c r="D13" s="4">
        <v>-98.812228924046991</v>
      </c>
      <c r="E13" s="4">
        <v>-126.7818063115169</v>
      </c>
      <c r="F13" s="4">
        <v>-110.00206759639946</v>
      </c>
      <c r="G13" s="4">
        <v>-115.41594878000001</v>
      </c>
      <c r="H13" s="4">
        <v>-148.03168943999998</v>
      </c>
      <c r="I13" s="4">
        <v>-171.68515238000001</v>
      </c>
      <c r="J13" s="4">
        <v>-188.53342814999999</v>
      </c>
      <c r="K13" s="4">
        <v>-242.89264449000001</v>
      </c>
      <c r="L13" s="4">
        <v>-326.97673901999997</v>
      </c>
      <c r="M13" s="4">
        <v>-348.54561648999999</v>
      </c>
      <c r="N13" s="4">
        <v>-405.9650000000002</v>
      </c>
      <c r="O13" s="4">
        <v>-406.53100000000001</v>
      </c>
      <c r="P13" s="4">
        <v>-471.44995979621228</v>
      </c>
      <c r="Q13" s="4">
        <v>-540.89803111319145</v>
      </c>
      <c r="R13" s="4">
        <v>-666.01130411462771</v>
      </c>
      <c r="S13" s="4">
        <v>-615.8730412582205</v>
      </c>
      <c r="T13" s="4">
        <v>-681.960470319264</v>
      </c>
      <c r="U13" s="4">
        <v>-664.8</v>
      </c>
      <c r="V13" s="4">
        <v>-743.13729620450999</v>
      </c>
      <c r="W13" s="4">
        <v>-766.43397315629147</v>
      </c>
      <c r="X13" s="4">
        <v>-790.95494540012396</v>
      </c>
      <c r="Y13" s="4">
        <v>-1051.9737155136054</v>
      </c>
      <c r="Z13" s="4">
        <v>-1142.8018384610759</v>
      </c>
      <c r="AA13" s="4">
        <v>-1140.3503933299999</v>
      </c>
      <c r="AB13" s="4">
        <v>-1286.7597598099994</v>
      </c>
      <c r="AC13" s="4">
        <v>-1490.5139967202215</v>
      </c>
    </row>
    <row r="14" spans="1:29" ht="14.25" customHeight="1" outlineLevel="1" x14ac:dyDescent="0.35">
      <c r="A14" s="35"/>
      <c r="B14" s="7" t="s">
        <v>24</v>
      </c>
      <c r="C14" s="4">
        <v>-27.653849070809127</v>
      </c>
      <c r="D14" s="4">
        <v>-36.648821031906976</v>
      </c>
      <c r="E14" s="4">
        <v>-39.533032560933428</v>
      </c>
      <c r="F14" s="4">
        <v>-58.806376650114586</v>
      </c>
      <c r="G14" s="4">
        <v>-33.422658409999997</v>
      </c>
      <c r="H14" s="4">
        <v>-39.436504630000002</v>
      </c>
      <c r="I14" s="4">
        <v>-26.954078339999999</v>
      </c>
      <c r="J14" s="4">
        <v>-100.12402272</v>
      </c>
      <c r="K14" s="4">
        <v>-71.105593980000009</v>
      </c>
      <c r="L14" s="4">
        <v>-54.630611870000003</v>
      </c>
      <c r="M14" s="4">
        <v>-58.369794149999898</v>
      </c>
      <c r="N14" s="4">
        <v>-61.653000000000077</v>
      </c>
      <c r="O14" s="4">
        <v>-83.614000000000004</v>
      </c>
      <c r="P14" s="4">
        <v>-94.404080919231717</v>
      </c>
      <c r="Q14" s="4">
        <v>-90.298608787171048</v>
      </c>
      <c r="R14" s="4">
        <v>-82.781019679999986</v>
      </c>
      <c r="S14" s="4">
        <v>-82.378</v>
      </c>
      <c r="T14" s="4">
        <v>-131.679</v>
      </c>
      <c r="U14" s="4">
        <v>-164.6</v>
      </c>
      <c r="V14" s="4">
        <v>-186.58037504318389</v>
      </c>
      <c r="W14" s="4">
        <v>-189.02172147000007</v>
      </c>
      <c r="X14" s="4">
        <v>-111.2020689</v>
      </c>
      <c r="Y14" s="4">
        <v>-151.24679311074817</v>
      </c>
      <c r="Z14" s="4">
        <v>-164.90004613999997</v>
      </c>
      <c r="AA14" s="4">
        <v>-367.4044005099999</v>
      </c>
      <c r="AB14" s="4">
        <v>-363.61813285000011</v>
      </c>
      <c r="AC14" s="4">
        <v>-367.77592805999996</v>
      </c>
    </row>
    <row r="15" spans="1:29" ht="14.25" customHeight="1" outlineLevel="1" x14ac:dyDescent="0.35">
      <c r="A15" s="35"/>
      <c r="B15" s="7" t="s">
        <v>25</v>
      </c>
      <c r="C15" s="4">
        <v>-10.6974032642648</v>
      </c>
      <c r="D15" s="4">
        <v>-12.897641220776013</v>
      </c>
      <c r="E15" s="4">
        <v>-18.357380319899519</v>
      </c>
      <c r="F15" s="4">
        <v>-19.177010053961631</v>
      </c>
      <c r="G15" s="4">
        <v>-18.52175806</v>
      </c>
      <c r="H15" s="4">
        <v>-21.164732479999991</v>
      </c>
      <c r="I15" s="4">
        <v>-21.00201198000001</v>
      </c>
      <c r="J15" s="4">
        <v>-23.77299618999999</v>
      </c>
      <c r="K15" s="4">
        <v>-32.519741409253001</v>
      </c>
      <c r="L15" s="4">
        <v>-33.506898309621015</v>
      </c>
      <c r="M15" s="4">
        <v>-41.704360281125993</v>
      </c>
      <c r="N15" s="4">
        <v>-45.445999999999984</v>
      </c>
      <c r="O15" s="4">
        <v>-46.670999999999992</v>
      </c>
      <c r="P15" s="4">
        <v>-58.218836376990637</v>
      </c>
      <c r="Q15" s="4">
        <v>-58.707953402600822</v>
      </c>
      <c r="R15" s="4">
        <v>-58.778091825459519</v>
      </c>
      <c r="S15" s="4">
        <v>-70.462474051779452</v>
      </c>
      <c r="T15" s="4">
        <v>-81.881908496207757</v>
      </c>
      <c r="U15" s="4">
        <v>-81.900000000000006</v>
      </c>
      <c r="V15" s="4">
        <v>-64.979370038987298</v>
      </c>
      <c r="W15" s="4">
        <v>-72.692734631067509</v>
      </c>
      <c r="X15" s="4">
        <v>-80.469736247457703</v>
      </c>
      <c r="Y15" s="4">
        <v>-101.36568897941837</v>
      </c>
      <c r="Z15" s="4">
        <v>-115.3675662416091</v>
      </c>
      <c r="AA15" s="4">
        <v>-110.97455118701865</v>
      </c>
      <c r="AB15" s="4">
        <v>-125.6344521571414</v>
      </c>
      <c r="AC15" s="4">
        <v>-137.5041391002469</v>
      </c>
    </row>
    <row r="16" spans="1:29" ht="14.25" customHeight="1" outlineLevel="1" x14ac:dyDescent="0.35">
      <c r="A16" s="35"/>
      <c r="B16" s="7" t="s">
        <v>26</v>
      </c>
      <c r="C16" s="4">
        <v>-2.5886584299999993</v>
      </c>
      <c r="D16" s="4">
        <v>-5.1831069999999997</v>
      </c>
      <c r="E16" s="4">
        <v>-10.284615729999999</v>
      </c>
      <c r="F16" s="4">
        <v>-11.639744739999999</v>
      </c>
      <c r="G16" s="4">
        <v>-6.6107146500000011</v>
      </c>
      <c r="H16" s="4">
        <v>-8.109387589999999</v>
      </c>
      <c r="I16" s="4">
        <v>-24.820313980000005</v>
      </c>
      <c r="J16" s="4">
        <v>-28.760700239999998</v>
      </c>
      <c r="K16" s="4">
        <v>-19.218084329999996</v>
      </c>
      <c r="L16" s="4">
        <v>-23.540114429999999</v>
      </c>
      <c r="M16" s="4">
        <v>-21.033999999999999</v>
      </c>
      <c r="N16" s="4">
        <v>-40.751801239999992</v>
      </c>
      <c r="O16" s="4">
        <v>-3.43</v>
      </c>
      <c r="P16" s="4">
        <v>-2.0713396800000003</v>
      </c>
      <c r="Q16" s="4">
        <v>-3.0766402599999987</v>
      </c>
      <c r="R16" s="4">
        <v>-4.6559999999999997</v>
      </c>
      <c r="S16" s="4">
        <v>-5.8390000000000004</v>
      </c>
      <c r="T16" s="4">
        <v>-2.2040000000000002</v>
      </c>
      <c r="U16" s="4">
        <v>-6.5</v>
      </c>
      <c r="V16" s="4">
        <v>-23.624083469999999</v>
      </c>
      <c r="W16" s="4">
        <v>-45.561989969999999</v>
      </c>
      <c r="X16" s="4">
        <v>-17.872832000000002</v>
      </c>
      <c r="Y16" s="4">
        <v>-16.255824969999999</v>
      </c>
      <c r="Z16" s="4">
        <v>-29.542062089999998</v>
      </c>
      <c r="AA16" s="4">
        <v>-44.387658880000004</v>
      </c>
      <c r="AB16" s="4">
        <v>-133.78472766000002</v>
      </c>
      <c r="AC16" s="4">
        <v>-209.82270677</v>
      </c>
    </row>
    <row r="17" spans="1:29" ht="14.25" customHeight="1" outlineLevel="1" x14ac:dyDescent="0.35">
      <c r="A17" s="35"/>
      <c r="B17" s="7" t="s">
        <v>27</v>
      </c>
      <c r="C17" s="4">
        <v>-1.2063841399999999</v>
      </c>
      <c r="D17" s="4">
        <v>-1.2549863917499997</v>
      </c>
      <c r="E17" s="4">
        <v>-0.6501950099999998</v>
      </c>
      <c r="F17" s="4">
        <v>4.4561998700000007</v>
      </c>
      <c r="G17" s="4">
        <v>-1.6279648799999995</v>
      </c>
      <c r="H17" s="4">
        <v>-2.7153901799999982</v>
      </c>
      <c r="I17" s="4">
        <v>-1.7011752400000009</v>
      </c>
      <c r="J17" s="4">
        <v>-0.61302855000000001</v>
      </c>
      <c r="K17" s="4">
        <v>-0.5943621241760001</v>
      </c>
      <c r="L17" s="4">
        <v>-2.1314232089120009</v>
      </c>
      <c r="M17" s="4">
        <v>-2.3092146669119988</v>
      </c>
      <c r="N17" s="4">
        <v>-6.9860000000000015</v>
      </c>
      <c r="O17" s="4">
        <v>-1.109</v>
      </c>
      <c r="P17" s="4">
        <v>9.89481638100001E-2</v>
      </c>
      <c r="Q17" s="4">
        <v>-4.1503929044774992</v>
      </c>
      <c r="R17" s="4">
        <v>-2.8940000000000001</v>
      </c>
      <c r="S17" s="4">
        <v>-3.5819999999999999</v>
      </c>
      <c r="T17" s="4">
        <v>-0.49099999999999999</v>
      </c>
      <c r="U17" s="4">
        <v>-4.9000000000000004</v>
      </c>
      <c r="V17" s="4">
        <v>7.1004325629715002</v>
      </c>
      <c r="W17" s="4">
        <v>-2.1362158828138988</v>
      </c>
      <c r="X17" s="4">
        <v>71.608477285768799</v>
      </c>
      <c r="Y17" s="4">
        <v>-7.0594669231116995</v>
      </c>
      <c r="Z17" s="4">
        <v>-39.510960715997896</v>
      </c>
      <c r="AA17" s="4">
        <v>40.805913145522908</v>
      </c>
      <c r="AB17" s="4">
        <v>-10.9809087063029</v>
      </c>
      <c r="AC17" s="4">
        <v>-1.8207161852889984</v>
      </c>
    </row>
    <row r="18" spans="1:29" ht="14.25" customHeight="1" x14ac:dyDescent="0.35">
      <c r="A18" s="35"/>
      <c r="B18" s="3" t="s">
        <v>150</v>
      </c>
      <c r="C18" s="2">
        <f t="shared" ref="C18:J18" si="4">SUM(C13:C17)</f>
        <v>-89.033276546361407</v>
      </c>
      <c r="D18" s="2">
        <f t="shared" si="4"/>
        <v>-154.79678456848001</v>
      </c>
      <c r="E18" s="2">
        <f t="shared" si="4"/>
        <v>-195.60702993234986</v>
      </c>
      <c r="F18" s="2">
        <f t="shared" si="4"/>
        <v>-195.16899917047567</v>
      </c>
      <c r="G18" s="2">
        <f t="shared" si="4"/>
        <v>-175.59904478000001</v>
      </c>
      <c r="H18" s="2">
        <f t="shared" si="4"/>
        <v>-219.45770431999998</v>
      </c>
      <c r="I18" s="2">
        <f t="shared" si="4"/>
        <v>-246.16273192000003</v>
      </c>
      <c r="J18" s="2">
        <f t="shared" si="4"/>
        <v>-341.80417585000004</v>
      </c>
      <c r="K18" s="2">
        <f>SUM(K13:K17)</f>
        <v>-366.33042633342905</v>
      </c>
      <c r="L18" s="2">
        <f t="shared" ref="L18:AC18" si="5">SUM(L13:L17)</f>
        <v>-440.785786838533</v>
      </c>
      <c r="M18" s="2">
        <f t="shared" si="5"/>
        <v>-471.9629855880379</v>
      </c>
      <c r="N18" s="2">
        <f t="shared" si="5"/>
        <v>-560.80180124000026</v>
      </c>
      <c r="O18" s="2">
        <f t="shared" si="5"/>
        <v>-541.35500000000002</v>
      </c>
      <c r="P18" s="2">
        <f t="shared" si="5"/>
        <v>-626.04526860862472</v>
      </c>
      <c r="Q18" s="2">
        <f t="shared" si="5"/>
        <v>-697.13162646744081</v>
      </c>
      <c r="R18" s="2">
        <f t="shared" si="5"/>
        <v>-815.12041562008721</v>
      </c>
      <c r="S18" s="2">
        <f t="shared" si="5"/>
        <v>-778.1345153100001</v>
      </c>
      <c r="T18" s="2">
        <f t="shared" si="5"/>
        <v>-898.21637881547167</v>
      </c>
      <c r="U18" s="2">
        <f t="shared" si="5"/>
        <v>-922.69999999999993</v>
      </c>
      <c r="V18" s="2">
        <f t="shared" si="5"/>
        <v>-1011.2206921937097</v>
      </c>
      <c r="W18" s="2">
        <f t="shared" si="5"/>
        <v>-1075.8466351101731</v>
      </c>
      <c r="X18" s="2">
        <f t="shared" si="5"/>
        <v>-928.89110526181287</v>
      </c>
      <c r="Y18" s="2">
        <f t="shared" si="5"/>
        <v>-1327.9014894968836</v>
      </c>
      <c r="Z18" s="2">
        <f t="shared" si="5"/>
        <v>-1492.1224736486829</v>
      </c>
      <c r="AA18" s="2">
        <f t="shared" si="5"/>
        <v>-1622.3110907614955</v>
      </c>
      <c r="AB18" s="2">
        <f t="shared" si="5"/>
        <v>-1920.7779811834439</v>
      </c>
      <c r="AC18" s="2">
        <f t="shared" si="5"/>
        <v>-2207.4374868357572</v>
      </c>
    </row>
    <row r="19" spans="1:29" ht="14.25" customHeight="1" x14ac:dyDescent="0.35">
      <c r="A19" s="35"/>
      <c r="B19" s="52" t="s">
        <v>151</v>
      </c>
      <c r="C19" s="53"/>
      <c r="D19" s="53"/>
      <c r="E19" s="53"/>
      <c r="F19" s="53"/>
      <c r="G19" s="53"/>
      <c r="H19" s="53"/>
      <c r="I19" s="53"/>
      <c r="J19" s="53"/>
      <c r="K19" s="53">
        <f t="shared" ref="K19:Z19" si="6">K18-K11</f>
        <v>-275.76912481342902</v>
      </c>
      <c r="L19" s="53">
        <f t="shared" si="6"/>
        <v>-319.08806786853302</v>
      </c>
      <c r="M19" s="53">
        <f t="shared" si="6"/>
        <v>-310.47587192803786</v>
      </c>
      <c r="N19" s="53">
        <f t="shared" si="6"/>
        <v>-347.23231661000023</v>
      </c>
      <c r="O19" s="53">
        <f t="shared" si="6"/>
        <v>-314.88962770000001</v>
      </c>
      <c r="P19" s="53">
        <f t="shared" si="6"/>
        <v>-360.36269790862468</v>
      </c>
      <c r="Q19" s="53">
        <f t="shared" si="6"/>
        <v>-387.41007022744083</v>
      </c>
      <c r="R19" s="53">
        <f t="shared" si="6"/>
        <v>-454.24754587008721</v>
      </c>
      <c r="S19" s="53">
        <f>S18-S11</f>
        <v>-424.0981669900001</v>
      </c>
      <c r="T19" s="53">
        <f t="shared" si="6"/>
        <v>-498.40434890547169</v>
      </c>
      <c r="U19" s="53">
        <f t="shared" si="6"/>
        <v>-485.74725436999995</v>
      </c>
      <c r="V19" s="53">
        <f>V18-V11</f>
        <v>-522.02588474370975</v>
      </c>
      <c r="W19" s="53">
        <f t="shared" si="6"/>
        <v>-643.17749647017308</v>
      </c>
      <c r="X19" s="53">
        <f t="shared" si="6"/>
        <v>-509.58203475181284</v>
      </c>
      <c r="Y19" s="53">
        <f t="shared" si="6"/>
        <v>-730.22047185688359</v>
      </c>
      <c r="Z19" s="53">
        <f t="shared" si="6"/>
        <v>-823.9414491886829</v>
      </c>
      <c r="AA19" s="53">
        <f>AA18-AA11</f>
        <v>-916.58575340149559</v>
      </c>
      <c r="AB19" s="53">
        <f t="shared" ref="AB19:AC19" si="7">AB18-AB11</f>
        <v>-1092.6281979634441</v>
      </c>
      <c r="AC19" s="53">
        <f t="shared" si="7"/>
        <v>-1222.4432033557573</v>
      </c>
    </row>
    <row r="20" spans="1:29" ht="14.25" customHeight="1" outlineLevel="1" x14ac:dyDescent="0.35">
      <c r="A20" s="35"/>
      <c r="B20" s="7" t="s">
        <v>73</v>
      </c>
      <c r="C20" s="4">
        <v>-3.8193371600000008</v>
      </c>
      <c r="D20" s="4">
        <v>-4.3005770799999983</v>
      </c>
      <c r="E20" s="4">
        <v>-4.8432917900000012</v>
      </c>
      <c r="F20" s="4">
        <v>-5.6170832900000027</v>
      </c>
      <c r="G20" s="4">
        <v>-6.2863829999999998</v>
      </c>
      <c r="H20" s="4">
        <v>-7.0978070000000004</v>
      </c>
      <c r="I20" s="4">
        <v>-8.228076999999999</v>
      </c>
      <c r="J20" s="4">
        <v>-9.6336809999999993</v>
      </c>
      <c r="K20" s="4">
        <v>-10.739059286122002</v>
      </c>
      <c r="L20" s="4">
        <v>-11.933667379328</v>
      </c>
      <c r="M20" s="4">
        <v>-13.492266995413001</v>
      </c>
      <c r="N20" s="4">
        <v>-15.406494519136968</v>
      </c>
      <c r="O20" s="4">
        <v>-18.006200776278</v>
      </c>
      <c r="P20" s="4">
        <v>-20.540659115095991</v>
      </c>
      <c r="Q20" s="4">
        <v>-23.925763707406396</v>
      </c>
      <c r="R20" s="4">
        <v>-32.889000000000003</v>
      </c>
      <c r="S20" s="4">
        <v>-26.4</v>
      </c>
      <c r="T20" s="4">
        <v>-21.7</v>
      </c>
      <c r="U20" s="4">
        <v>-34.1</v>
      </c>
      <c r="V20" s="4">
        <v>-46.099999999999994</v>
      </c>
      <c r="W20" s="4">
        <v>-59.6</v>
      </c>
      <c r="X20" s="4">
        <v>-81.400000000000006</v>
      </c>
      <c r="Y20" s="4">
        <v>-101.52798060813829</v>
      </c>
      <c r="Z20" s="4">
        <v>-133.82178216510505</v>
      </c>
      <c r="AA20" s="4">
        <v>-153.43087135049458</v>
      </c>
      <c r="AB20" s="4">
        <v>-181.52033899584535</v>
      </c>
      <c r="AC20" s="4">
        <v>-203.27671777909396</v>
      </c>
    </row>
    <row r="21" spans="1:29" ht="14.25" customHeight="1" x14ac:dyDescent="0.35">
      <c r="A21" s="35"/>
      <c r="B21" s="23" t="s">
        <v>178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>
        <v>512.82601152985455</v>
      </c>
      <c r="X21" s="2">
        <v>468.21767912818694</v>
      </c>
      <c r="Y21" s="2">
        <v>530.35255837806528</v>
      </c>
      <c r="Z21" s="2">
        <v>726.13235746242003</v>
      </c>
      <c r="AA21" s="2">
        <v>573.07211221149896</v>
      </c>
      <c r="AB21" s="2">
        <v>628.64104310198206</v>
      </c>
      <c r="AC21" s="2">
        <v>741.51286095083663</v>
      </c>
    </row>
    <row r="22" spans="1:29" ht="14.25" customHeight="1" x14ac:dyDescent="0.35">
      <c r="A22" s="35"/>
      <c r="B22" s="23" t="s">
        <v>152</v>
      </c>
      <c r="C22" s="2">
        <f>C10+C18</f>
        <v>17.941100230178606</v>
      </c>
      <c r="D22" s="2">
        <f t="shared" ref="D22:J22" si="8">D10+D18</f>
        <v>6.3546719928700099</v>
      </c>
      <c r="E22" s="2">
        <f t="shared" si="8"/>
        <v>8.2445716897251486</v>
      </c>
      <c r="F22" s="2">
        <f t="shared" si="8"/>
        <v>7.7730417795243056</v>
      </c>
      <c r="G22" s="2">
        <f t="shared" si="8"/>
        <v>34.819404529999986</v>
      </c>
      <c r="H22" s="2">
        <f t="shared" si="8"/>
        <v>32.297935679999966</v>
      </c>
      <c r="I22" s="2">
        <f t="shared" si="8"/>
        <v>49.054479170000008</v>
      </c>
      <c r="J22" s="2">
        <f t="shared" si="8"/>
        <v>39.192942589999802</v>
      </c>
      <c r="K22" s="2">
        <f>K10+K18</f>
        <v>82.177573666570993</v>
      </c>
      <c r="L22" s="2">
        <f t="shared" ref="L22:AC22" si="9">L10+L18</f>
        <v>116.40521316146703</v>
      </c>
      <c r="M22" s="2">
        <f t="shared" si="9"/>
        <v>214.67401441196216</v>
      </c>
      <c r="N22" s="2">
        <f t="shared" si="9"/>
        <v>270.24719875999972</v>
      </c>
      <c r="O22" s="2">
        <f t="shared" si="9"/>
        <v>296.9000464799999</v>
      </c>
      <c r="P22" s="2">
        <f t="shared" si="9"/>
        <v>348.4177865813748</v>
      </c>
      <c r="Q22" s="2">
        <f t="shared" si="9"/>
        <v>425.94313880255959</v>
      </c>
      <c r="R22" s="2">
        <f t="shared" si="9"/>
        <v>452.52872936991321</v>
      </c>
      <c r="S22" s="2">
        <f t="shared" si="9"/>
        <v>473.20156516199972</v>
      </c>
      <c r="T22" s="2">
        <f t="shared" si="9"/>
        <v>491.53062840252824</v>
      </c>
      <c r="U22" s="2">
        <f t="shared" si="9"/>
        <v>540.26699034000001</v>
      </c>
      <c r="V22" s="2">
        <f t="shared" si="9"/>
        <v>563.65714708629025</v>
      </c>
      <c r="W22" s="2">
        <f t="shared" si="9"/>
        <v>511.44860489982693</v>
      </c>
      <c r="X22" s="2">
        <f t="shared" si="9"/>
        <v>428.55296973818702</v>
      </c>
      <c r="Y22" s="2">
        <f t="shared" si="9"/>
        <v>453.57174531311625</v>
      </c>
      <c r="Z22" s="2">
        <f t="shared" si="9"/>
        <v>596.33876944131725</v>
      </c>
      <c r="AA22" s="2">
        <f t="shared" si="9"/>
        <v>444.88958907850429</v>
      </c>
      <c r="AB22" s="2">
        <f t="shared" si="9"/>
        <v>448.82063497655645</v>
      </c>
      <c r="AC22" s="2">
        <f t="shared" si="9"/>
        <v>568.32788568424303</v>
      </c>
    </row>
    <row r="23" spans="1:29" ht="14.25" customHeight="1" outlineLevel="1" x14ac:dyDescent="0.35">
      <c r="A23" s="35"/>
      <c r="B23" s="7" t="s">
        <v>29</v>
      </c>
      <c r="C23" s="4">
        <v>-1.1431675100000001</v>
      </c>
      <c r="D23" s="4">
        <v>-0.28374035999999991</v>
      </c>
      <c r="E23" s="4">
        <v>-1.7557125098400002</v>
      </c>
      <c r="F23" s="4">
        <v>0.59567500983999999</v>
      </c>
      <c r="G23" s="4">
        <v>-4.7708301990189694</v>
      </c>
      <c r="H23" s="4">
        <v>-1.9897978813477557</v>
      </c>
      <c r="I23" s="4">
        <v>-9.036523271281256</v>
      </c>
      <c r="J23" s="4">
        <v>8.3661513516479804</v>
      </c>
      <c r="K23" s="4">
        <v>-19.084636230000001</v>
      </c>
      <c r="L23" s="4">
        <v>-38.829201470000001</v>
      </c>
      <c r="M23" s="4">
        <v>-66.204162299999993</v>
      </c>
      <c r="N23" s="4">
        <v>-90.86999999999999</v>
      </c>
      <c r="O23" s="4">
        <v>-20.934674010000002</v>
      </c>
      <c r="P23" s="4">
        <v>-99.257793840000005</v>
      </c>
      <c r="Q23" s="4">
        <v>-46.841606014</v>
      </c>
      <c r="R23" s="4">
        <v>-20.65853199999998</v>
      </c>
      <c r="S23" s="4">
        <v>-50.14</v>
      </c>
      <c r="T23" s="4">
        <v>-1.349</v>
      </c>
      <c r="U23" s="4">
        <v>12.515000000000001</v>
      </c>
      <c r="V23" s="4">
        <v>14.503107399999999</v>
      </c>
      <c r="W23" s="4">
        <v>-3.8010000000000002</v>
      </c>
      <c r="X23" s="4">
        <v>-17.967309220000001</v>
      </c>
      <c r="Y23" s="4">
        <v>-13.348372850000001</v>
      </c>
      <c r="Z23" s="4">
        <v>-27.72347838</v>
      </c>
      <c r="AA23" s="4">
        <v>-19.966078590000002</v>
      </c>
      <c r="AB23" s="4">
        <v>-1.6723257500000024</v>
      </c>
      <c r="AC23" s="4">
        <v>-7.6513361499999979</v>
      </c>
    </row>
    <row r="24" spans="1:29" ht="14.25" customHeight="1" outlineLevel="1" x14ac:dyDescent="0.35">
      <c r="A24" s="35"/>
      <c r="B24" s="7" t="s">
        <v>28</v>
      </c>
      <c r="C24" s="4">
        <v>-7.1085129400003208E-2</v>
      </c>
      <c r="D24" s="4">
        <v>0.32443608519999667</v>
      </c>
      <c r="E24" s="4">
        <v>-0.24472748616000331</v>
      </c>
      <c r="F24" s="4">
        <v>-2.2485672534898469</v>
      </c>
      <c r="G24" s="4">
        <v>-3.6460893558455116</v>
      </c>
      <c r="H24" s="4">
        <v>-4.6721100695445772</v>
      </c>
      <c r="I24" s="4">
        <v>-2.7254285370899214</v>
      </c>
      <c r="J24" s="4">
        <v>-9.1057714211799912</v>
      </c>
      <c r="K24" s="4">
        <v>-2.4682446299999996</v>
      </c>
      <c r="L24" s="4">
        <v>4.6454753000000011</v>
      </c>
      <c r="M24" s="4">
        <v>-1.0732306699999998</v>
      </c>
      <c r="N24" s="4">
        <v>9.1739999999999977</v>
      </c>
      <c r="O24" s="4">
        <v>-63.109146080000002</v>
      </c>
      <c r="P24" s="4">
        <v>-7.0133249899999974</v>
      </c>
      <c r="Q24" s="4">
        <v>-88.639422346400011</v>
      </c>
      <c r="R24" s="4">
        <v>-108.43952899999999</v>
      </c>
      <c r="S24" s="4">
        <v>-97.603324794599999</v>
      </c>
      <c r="T24" s="4">
        <v>-147.35525120273959</v>
      </c>
      <c r="U24" s="4">
        <v>-162.613560304446</v>
      </c>
      <c r="V24" s="4">
        <v>-166.64774391724001</v>
      </c>
      <c r="W24" s="4">
        <v>-140.63913967295048</v>
      </c>
      <c r="X24" s="4">
        <v>-103.59580719024021</v>
      </c>
      <c r="Y24" s="4">
        <v>-109.84112932582373</v>
      </c>
      <c r="Z24" s="4">
        <v>-138.5701954466</v>
      </c>
      <c r="AA24" s="4">
        <v>-97.802029774549993</v>
      </c>
      <c r="AB24" s="4">
        <v>-101.98019480585</v>
      </c>
      <c r="AC24" s="4">
        <v>-142.01275385921988</v>
      </c>
    </row>
    <row r="25" spans="1:29" ht="14.25" customHeight="1" x14ac:dyDescent="0.35">
      <c r="A25" s="35"/>
      <c r="B25" s="23" t="s">
        <v>153</v>
      </c>
      <c r="C25" s="2">
        <f>SUM(C23:C24)</f>
        <v>-1.2142526394000033</v>
      </c>
      <c r="D25" s="2">
        <f t="shared" ref="D25:J25" si="10">SUM(D23:D24)</f>
        <v>4.0695725199996757E-2</v>
      </c>
      <c r="E25" s="2">
        <f t="shared" si="10"/>
        <v>-2.0004399960000034</v>
      </c>
      <c r="F25" s="2">
        <f t="shared" si="10"/>
        <v>-1.652892243649847</v>
      </c>
      <c r="G25" s="2">
        <f t="shared" si="10"/>
        <v>-8.4169195548644815</v>
      </c>
      <c r="H25" s="2">
        <f t="shared" si="10"/>
        <v>-6.6619079508923331</v>
      </c>
      <c r="I25" s="2">
        <f t="shared" si="10"/>
        <v>-11.761951808371178</v>
      </c>
      <c r="J25" s="2">
        <f t="shared" si="10"/>
        <v>-0.73962006953201076</v>
      </c>
      <c r="K25" s="2">
        <f>SUM(K23:K24)</f>
        <v>-21.552880860000002</v>
      </c>
      <c r="L25" s="2">
        <f t="shared" ref="L25:AC25" si="11">SUM(L23:L24)</f>
        <v>-34.18372617</v>
      </c>
      <c r="M25" s="2">
        <f t="shared" si="11"/>
        <v>-67.277392969999994</v>
      </c>
      <c r="N25" s="2">
        <f t="shared" si="11"/>
        <v>-81.695999999999998</v>
      </c>
      <c r="O25" s="2">
        <f t="shared" si="11"/>
        <v>-84.043820089999997</v>
      </c>
      <c r="P25" s="2">
        <f t="shared" si="11"/>
        <v>-106.27111883000001</v>
      </c>
      <c r="Q25" s="2">
        <f t="shared" si="11"/>
        <v>-135.48102836040002</v>
      </c>
      <c r="R25" s="2">
        <f t="shared" si="11"/>
        <v>-129.09806099999997</v>
      </c>
      <c r="S25" s="2">
        <f t="shared" si="11"/>
        <v>-147.7433247946</v>
      </c>
      <c r="T25" s="2">
        <f t="shared" si="11"/>
        <v>-148.70425120273958</v>
      </c>
      <c r="U25" s="2">
        <f t="shared" si="11"/>
        <v>-150.09856030444598</v>
      </c>
      <c r="V25" s="2">
        <f t="shared" si="11"/>
        <v>-152.14463651724</v>
      </c>
      <c r="W25" s="2">
        <f t="shared" si="11"/>
        <v>-144.44013967295047</v>
      </c>
      <c r="X25" s="2">
        <f t="shared" si="11"/>
        <v>-121.56311641024021</v>
      </c>
      <c r="Y25" s="2">
        <f t="shared" si="11"/>
        <v>-123.18950217582373</v>
      </c>
      <c r="Z25" s="2">
        <f t="shared" si="11"/>
        <v>-166.29367382659998</v>
      </c>
      <c r="AA25" s="2">
        <f t="shared" si="11"/>
        <v>-117.76810836454999</v>
      </c>
      <c r="AB25" s="2">
        <f t="shared" si="11"/>
        <v>-103.65252055585</v>
      </c>
      <c r="AC25" s="2">
        <f t="shared" si="11"/>
        <v>-149.66409000921988</v>
      </c>
    </row>
    <row r="26" spans="1:29" ht="14.25" customHeight="1" x14ac:dyDescent="0.35">
      <c r="A26" s="35"/>
      <c r="B26" s="21" t="s">
        <v>154</v>
      </c>
      <c r="C26" s="22">
        <f>C22+C25</f>
        <v>16.726847590778604</v>
      </c>
      <c r="D26" s="22">
        <f t="shared" ref="D26:J26" si="12">D22+D25</f>
        <v>6.3953677180700064</v>
      </c>
      <c r="E26" s="22">
        <f t="shared" si="12"/>
        <v>6.2441316937251452</v>
      </c>
      <c r="F26" s="22">
        <f t="shared" si="12"/>
        <v>6.1201495358744591</v>
      </c>
      <c r="G26" s="22">
        <f t="shared" si="12"/>
        <v>26.402484975135504</v>
      </c>
      <c r="H26" s="22">
        <f t="shared" si="12"/>
        <v>25.636027729107632</v>
      </c>
      <c r="I26" s="22">
        <f t="shared" si="12"/>
        <v>37.292527361628828</v>
      </c>
      <c r="J26" s="22">
        <f t="shared" si="12"/>
        <v>38.453322520467793</v>
      </c>
      <c r="K26" s="22">
        <f>K22+K25</f>
        <v>60.624692806570991</v>
      </c>
      <c r="L26" s="22">
        <f t="shared" ref="L26:AC26" si="13">L22+L25</f>
        <v>82.221486991467032</v>
      </c>
      <c r="M26" s="22">
        <f t="shared" si="13"/>
        <v>147.39662144196217</v>
      </c>
      <c r="N26" s="22">
        <f t="shared" si="13"/>
        <v>188.55119875999972</v>
      </c>
      <c r="O26" s="22">
        <f t="shared" si="13"/>
        <v>212.8562263899999</v>
      </c>
      <c r="P26" s="22">
        <f t="shared" si="13"/>
        <v>242.14666775137479</v>
      </c>
      <c r="Q26" s="22">
        <f t="shared" si="13"/>
        <v>290.46211044215954</v>
      </c>
      <c r="R26" s="22">
        <f t="shared" si="13"/>
        <v>323.43066836991323</v>
      </c>
      <c r="S26" s="22">
        <f t="shared" si="13"/>
        <v>325.45824036739975</v>
      </c>
      <c r="T26" s="22">
        <f t="shared" si="13"/>
        <v>342.82637719978868</v>
      </c>
      <c r="U26" s="22">
        <f t="shared" si="13"/>
        <v>390.16843003555402</v>
      </c>
      <c r="V26" s="22">
        <f t="shared" si="13"/>
        <v>411.51251056905028</v>
      </c>
      <c r="W26" s="22">
        <f t="shared" si="13"/>
        <v>367.00846522687647</v>
      </c>
      <c r="X26" s="22">
        <f t="shared" si="13"/>
        <v>306.98985332794678</v>
      </c>
      <c r="Y26" s="22">
        <f t="shared" si="13"/>
        <v>330.38224313729251</v>
      </c>
      <c r="Z26" s="22">
        <f t="shared" si="13"/>
        <v>430.0450956147173</v>
      </c>
      <c r="AA26" s="22">
        <f t="shared" si="13"/>
        <v>327.12148071395427</v>
      </c>
      <c r="AB26" s="22">
        <f t="shared" si="13"/>
        <v>345.16811442070644</v>
      </c>
      <c r="AC26" s="22">
        <f t="shared" si="13"/>
        <v>418.66379567502315</v>
      </c>
    </row>
    <row r="27" spans="1:29" ht="14.25" customHeight="1" x14ac:dyDescent="0.35">
      <c r="B27" s="7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60"/>
      <c r="W27" s="4"/>
      <c r="X27" s="31"/>
      <c r="Y27" s="60"/>
      <c r="Z27" s="60"/>
      <c r="AA27" s="60"/>
      <c r="AB27" s="60"/>
      <c r="AC27" s="60"/>
    </row>
    <row r="28" spans="1:29" ht="14.25" customHeight="1" x14ac:dyDescent="0.35">
      <c r="A28" s="15"/>
      <c r="B28" s="82" t="s">
        <v>193</v>
      </c>
      <c r="C28" s="41" t="s">
        <v>21</v>
      </c>
      <c r="D28" s="41" t="s">
        <v>20</v>
      </c>
      <c r="E28" s="41" t="s">
        <v>19</v>
      </c>
      <c r="F28" s="41" t="s">
        <v>18</v>
      </c>
      <c r="G28" s="41" t="s">
        <v>17</v>
      </c>
      <c r="H28" s="41" t="s">
        <v>16</v>
      </c>
      <c r="I28" s="41" t="s">
        <v>15</v>
      </c>
      <c r="J28" s="41" t="s">
        <v>14</v>
      </c>
      <c r="K28" s="41" t="s">
        <v>13</v>
      </c>
      <c r="L28" s="41" t="s">
        <v>12</v>
      </c>
      <c r="M28" s="41" t="s">
        <v>11</v>
      </c>
      <c r="N28" s="41" t="s">
        <v>10</v>
      </c>
      <c r="O28" s="41" t="s">
        <v>9</v>
      </c>
      <c r="P28" s="41" t="s">
        <v>8</v>
      </c>
      <c r="Q28" s="41" t="s">
        <v>7</v>
      </c>
      <c r="R28" s="41" t="s">
        <v>6</v>
      </c>
      <c r="S28" s="41" t="s">
        <v>5</v>
      </c>
      <c r="T28" s="41" t="s">
        <v>4</v>
      </c>
      <c r="U28" s="41" t="s">
        <v>125</v>
      </c>
      <c r="V28" s="41" t="s">
        <v>126</v>
      </c>
      <c r="W28" s="41" t="s">
        <v>128</v>
      </c>
      <c r="X28" s="41" t="s">
        <v>131</v>
      </c>
      <c r="Y28" s="41" t="s">
        <v>137</v>
      </c>
      <c r="Z28" s="41" t="s">
        <v>147</v>
      </c>
      <c r="AA28" s="41" t="s">
        <v>167</v>
      </c>
      <c r="AB28" s="41" t="s">
        <v>192</v>
      </c>
      <c r="AC28" s="41" t="s">
        <v>202</v>
      </c>
    </row>
    <row r="29" spans="1:29" ht="14.25" customHeight="1" outlineLevel="1" x14ac:dyDescent="0.35">
      <c r="A29" s="15"/>
      <c r="B29" s="7" t="s">
        <v>3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2.9617000012649441E-4</v>
      </c>
      <c r="P29" s="4">
        <v>-2.1299995296431007E-6</v>
      </c>
      <c r="Q29" s="4">
        <v>3.697099997452824E-4</v>
      </c>
      <c r="R29" s="4">
        <v>-6.7075000060867751E-4</v>
      </c>
      <c r="S29" s="4">
        <v>0</v>
      </c>
      <c r="T29" s="4">
        <v>0</v>
      </c>
      <c r="U29" s="4">
        <v>0</v>
      </c>
      <c r="V29" s="4">
        <v>5.5104400006484866E-3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-1.88565000030394E-3</v>
      </c>
    </row>
    <row r="30" spans="1:29" ht="14.25" customHeight="1" outlineLevel="1" x14ac:dyDescent="0.35">
      <c r="A30" s="15"/>
      <c r="B30" s="7" t="s">
        <v>2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4.3543999998973959E-4</v>
      </c>
      <c r="P30" s="4">
        <v>-1.6949000001886816E-4</v>
      </c>
      <c r="Q30" s="4">
        <v>-4.6276999999861346E-4</v>
      </c>
      <c r="R30" s="4">
        <v>-2.5018000002319241E-4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</row>
    <row r="31" spans="1:29" ht="14.25" customHeight="1" outlineLevel="1" x14ac:dyDescent="0.35">
      <c r="A31" s="15"/>
      <c r="B31" s="7" t="s">
        <v>1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-4.1987000003018693E-4</v>
      </c>
      <c r="P31" s="4">
        <v>5.6583000008458839E-4</v>
      </c>
      <c r="Q31" s="4">
        <v>-4.5024000002058528E-4</v>
      </c>
      <c r="R31" s="4">
        <v>-9.5719999990251381E-5</v>
      </c>
      <c r="S31" s="4">
        <v>0</v>
      </c>
      <c r="T31" s="4">
        <v>0</v>
      </c>
      <c r="U31" s="4">
        <v>0</v>
      </c>
      <c r="V31" s="4">
        <v>-1.59014099997421E-2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1.6873900000291542E-3</v>
      </c>
    </row>
    <row r="32" spans="1:29" ht="14.25" customHeight="1" outlineLevel="1" x14ac:dyDescent="0.35">
      <c r="A32" s="15"/>
      <c r="B32" s="7" t="s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89.776641780000006</v>
      </c>
      <c r="P32" s="4">
        <v>27.321550599999988</v>
      </c>
      <c r="Q32" s="4">
        <v>14.266778030000012</v>
      </c>
      <c r="R32" s="4">
        <v>-0.11412834000003613</v>
      </c>
      <c r="S32" s="4">
        <v>0</v>
      </c>
      <c r="T32" s="4">
        <v>0</v>
      </c>
      <c r="U32" s="4">
        <v>0</v>
      </c>
      <c r="V32" s="4">
        <v>5.0584690000000876E-2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4.5736999999235195E-4</v>
      </c>
    </row>
    <row r="33" spans="1:29" ht="14.25" customHeight="1" x14ac:dyDescent="0.35">
      <c r="A33" s="15"/>
      <c r="B33" s="3" t="s">
        <v>148</v>
      </c>
      <c r="C33" s="2">
        <f t="shared" ref="C33:AC33" si="14">SUM(C29:C32)</f>
        <v>0</v>
      </c>
      <c r="D33" s="2">
        <f t="shared" si="14"/>
        <v>0</v>
      </c>
      <c r="E33" s="2">
        <f t="shared" si="14"/>
        <v>0</v>
      </c>
      <c r="F33" s="2">
        <f t="shared" si="14"/>
        <v>0</v>
      </c>
      <c r="G33" s="2">
        <f t="shared" si="14"/>
        <v>0</v>
      </c>
      <c r="H33" s="2">
        <f t="shared" si="14"/>
        <v>0</v>
      </c>
      <c r="I33" s="2">
        <f t="shared" si="14"/>
        <v>0</v>
      </c>
      <c r="J33" s="2">
        <f t="shared" si="14"/>
        <v>0</v>
      </c>
      <c r="K33" s="2">
        <f t="shared" si="14"/>
        <v>0</v>
      </c>
      <c r="L33" s="2">
        <f t="shared" si="14"/>
        <v>0</v>
      </c>
      <c r="M33" s="2">
        <f t="shared" si="14"/>
        <v>0</v>
      </c>
      <c r="N33" s="2">
        <f t="shared" si="14"/>
        <v>0</v>
      </c>
      <c r="O33" s="2">
        <f t="shared" si="14"/>
        <v>89.776953520000092</v>
      </c>
      <c r="P33" s="2">
        <f t="shared" si="14"/>
        <v>27.321944810000524</v>
      </c>
      <c r="Q33" s="2">
        <f t="shared" si="14"/>
        <v>14.266234729999738</v>
      </c>
      <c r="R33" s="2">
        <f t="shared" si="14"/>
        <v>-0.11514499000065825</v>
      </c>
      <c r="S33" s="2">
        <f t="shared" si="14"/>
        <v>0</v>
      </c>
      <c r="T33" s="2">
        <f t="shared" si="14"/>
        <v>0</v>
      </c>
      <c r="U33" s="2">
        <f t="shared" si="14"/>
        <v>0</v>
      </c>
      <c r="V33" s="2">
        <f t="shared" si="14"/>
        <v>4.0193720000907263E-2</v>
      </c>
      <c r="W33" s="2">
        <f t="shared" si="14"/>
        <v>0</v>
      </c>
      <c r="X33" s="2">
        <f t="shared" si="14"/>
        <v>0</v>
      </c>
      <c r="Y33" s="2">
        <f t="shared" si="14"/>
        <v>0</v>
      </c>
      <c r="Z33" s="2">
        <f t="shared" si="14"/>
        <v>0</v>
      </c>
      <c r="AA33" s="2">
        <f t="shared" si="14"/>
        <v>0</v>
      </c>
      <c r="AB33" s="2">
        <f t="shared" si="14"/>
        <v>0</v>
      </c>
      <c r="AC33" s="2">
        <f t="shared" si="14"/>
        <v>2.591099997175661E-4</v>
      </c>
    </row>
    <row r="34" spans="1:29" ht="14.25" customHeight="1" outlineLevel="1" x14ac:dyDescent="0.35">
      <c r="A34" s="15"/>
      <c r="B34" s="7" t="s">
        <v>134</v>
      </c>
      <c r="C34" s="4"/>
      <c r="D34" s="4"/>
      <c r="E34" s="4"/>
      <c r="F34" s="4"/>
      <c r="G34" s="4"/>
      <c r="H34" s="4"/>
      <c r="I34" s="4"/>
      <c r="J34" s="4"/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</row>
    <row r="35" spans="1:29" ht="14.25" customHeight="1" x14ac:dyDescent="0.35">
      <c r="A35" s="15"/>
      <c r="B35" s="52" t="s">
        <v>149</v>
      </c>
      <c r="C35" s="53"/>
      <c r="D35" s="53"/>
      <c r="E35" s="53"/>
      <c r="F35" s="53"/>
      <c r="G35" s="53"/>
      <c r="H35" s="53"/>
      <c r="I35" s="53"/>
      <c r="J35" s="53"/>
      <c r="K35" s="53">
        <f t="shared" ref="K35:AC35" si="15">K33+K34</f>
        <v>0</v>
      </c>
      <c r="L35" s="53">
        <f t="shared" si="15"/>
        <v>0</v>
      </c>
      <c r="M35" s="53">
        <f t="shared" si="15"/>
        <v>0</v>
      </c>
      <c r="N35" s="53">
        <f t="shared" si="15"/>
        <v>0</v>
      </c>
      <c r="O35" s="53">
        <f t="shared" si="15"/>
        <v>89.776953520000092</v>
      </c>
      <c r="P35" s="53">
        <f t="shared" si="15"/>
        <v>27.321944810000524</v>
      </c>
      <c r="Q35" s="53">
        <f t="shared" si="15"/>
        <v>14.266234729999738</v>
      </c>
      <c r="R35" s="53">
        <f t="shared" si="15"/>
        <v>-0.11514499000065825</v>
      </c>
      <c r="S35" s="53">
        <f t="shared" si="15"/>
        <v>0</v>
      </c>
      <c r="T35" s="53">
        <f t="shared" si="15"/>
        <v>0</v>
      </c>
      <c r="U35" s="53">
        <f t="shared" si="15"/>
        <v>0</v>
      </c>
      <c r="V35" s="53">
        <f t="shared" si="15"/>
        <v>4.0193720000907263E-2</v>
      </c>
      <c r="W35" s="53">
        <f t="shared" si="15"/>
        <v>0</v>
      </c>
      <c r="X35" s="53">
        <f t="shared" si="15"/>
        <v>0</v>
      </c>
      <c r="Y35" s="53">
        <f t="shared" si="15"/>
        <v>0</v>
      </c>
      <c r="Z35" s="53">
        <f t="shared" si="15"/>
        <v>0</v>
      </c>
      <c r="AA35" s="53">
        <f t="shared" si="15"/>
        <v>0</v>
      </c>
      <c r="AB35" s="53">
        <f t="shared" si="15"/>
        <v>0</v>
      </c>
      <c r="AC35" s="53">
        <f t="shared" si="15"/>
        <v>2.591099997175661E-4</v>
      </c>
    </row>
    <row r="36" spans="1:29" ht="14.25" customHeight="1" outlineLevel="1" x14ac:dyDescent="0.35">
      <c r="A36" s="15"/>
      <c r="B36" s="7" t="s">
        <v>23</v>
      </c>
      <c r="C36" s="4"/>
      <c r="D36" s="4"/>
      <c r="E36" s="4"/>
      <c r="F36" s="4"/>
      <c r="G36" s="4"/>
      <c r="H36" s="4"/>
      <c r="I36" s="4"/>
      <c r="J36" s="4"/>
      <c r="K36" s="4">
        <v>0</v>
      </c>
      <c r="L36" s="4">
        <v>0</v>
      </c>
      <c r="M36" s="4">
        <v>0</v>
      </c>
      <c r="N36" s="4">
        <v>0</v>
      </c>
      <c r="O36" s="4">
        <v>-38.230999999999995</v>
      </c>
      <c r="P36" s="4">
        <v>-11.303040203787702</v>
      </c>
      <c r="Q36" s="4">
        <v>-9.7429688868085123</v>
      </c>
      <c r="R36" s="4">
        <v>-0.53169588537230084</v>
      </c>
      <c r="S36" s="4">
        <v>-1.9059587417795001</v>
      </c>
      <c r="T36" s="4">
        <v>-2.4325296807360246</v>
      </c>
      <c r="U36" s="4">
        <v>-19.605000000000018</v>
      </c>
      <c r="V36" s="4">
        <v>-4.2719253705939764</v>
      </c>
      <c r="W36" s="4">
        <v>-2.2020268437084951</v>
      </c>
      <c r="X36" s="4">
        <v>-2.320761345730034</v>
      </c>
      <c r="Y36" s="4">
        <v>-5.2589344123741739</v>
      </c>
      <c r="Z36" s="4">
        <v>-10.337859360000039</v>
      </c>
      <c r="AA36" s="4">
        <v>-5.734887609999987</v>
      </c>
      <c r="AB36" s="4">
        <v>-8.2576437499999429</v>
      </c>
      <c r="AC36" s="4">
        <v>-11.504018639777769</v>
      </c>
    </row>
    <row r="37" spans="1:29" ht="14.25" customHeight="1" outlineLevel="1" x14ac:dyDescent="0.35">
      <c r="A37" s="15"/>
      <c r="B37" s="7" t="s">
        <v>24</v>
      </c>
      <c r="C37" s="4"/>
      <c r="D37" s="4"/>
      <c r="E37" s="4"/>
      <c r="F37" s="4"/>
      <c r="G37" s="4"/>
      <c r="H37" s="4"/>
      <c r="I37" s="4"/>
      <c r="J37" s="4"/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8.0919231720599782E-5</v>
      </c>
      <c r="Q37" s="4">
        <v>-3.9121282895848708E-4</v>
      </c>
      <c r="R37" s="4">
        <v>-0.34198032000001888</v>
      </c>
      <c r="S37" s="4">
        <v>0</v>
      </c>
      <c r="T37" s="4">
        <v>0</v>
      </c>
      <c r="U37" s="4">
        <v>4.399999999998272E-2</v>
      </c>
      <c r="V37" s="4">
        <v>2.3375043183904154E-2</v>
      </c>
      <c r="W37" s="4">
        <v>-2.7852999991750949E-4</v>
      </c>
      <c r="X37" s="4">
        <v>0</v>
      </c>
      <c r="Y37" s="4">
        <v>-0.37937385000000745</v>
      </c>
      <c r="Z37" s="4">
        <v>-0.71275923999999691</v>
      </c>
      <c r="AA37" s="4">
        <v>-0.70759899000000814</v>
      </c>
      <c r="AB37" s="4">
        <v>-0.15230724999997847</v>
      </c>
      <c r="AC37" s="4">
        <v>-0.11709144000002425</v>
      </c>
    </row>
    <row r="38" spans="1:29" ht="14.25" customHeight="1" outlineLevel="1" x14ac:dyDescent="0.35">
      <c r="A38" s="15"/>
      <c r="B38" s="7" t="s">
        <v>25</v>
      </c>
      <c r="C38" s="4"/>
      <c r="D38" s="4"/>
      <c r="E38" s="4"/>
      <c r="F38" s="4"/>
      <c r="G38" s="4"/>
      <c r="H38" s="4"/>
      <c r="I38" s="4"/>
      <c r="J38" s="4"/>
      <c r="K38" s="4">
        <v>0</v>
      </c>
      <c r="L38" s="4">
        <v>0</v>
      </c>
      <c r="M38" s="4">
        <v>0</v>
      </c>
      <c r="N38" s="4">
        <v>0</v>
      </c>
      <c r="O38" s="4">
        <v>-172.35300000000001</v>
      </c>
      <c r="P38" s="4">
        <v>-50.955163623009369</v>
      </c>
      <c r="Q38" s="4">
        <v>-105.78304659739919</v>
      </c>
      <c r="R38" s="4">
        <v>-30.199908174540475</v>
      </c>
      <c r="S38" s="4">
        <v>-21.918525948220548</v>
      </c>
      <c r="T38" s="4">
        <v>-27.974091503792238</v>
      </c>
      <c r="U38" s="4">
        <v>-52.685000000000002</v>
      </c>
      <c r="V38" s="4">
        <v>-25.564629961012699</v>
      </c>
      <c r="W38" s="4">
        <v>-13.092265368932487</v>
      </c>
      <c r="X38" s="4">
        <v>-13.795636888505896</v>
      </c>
      <c r="Y38" s="4">
        <v>-95.742915109120048</v>
      </c>
      <c r="Z38" s="4">
        <v>-71.379433890000001</v>
      </c>
      <c r="AA38" s="4">
        <v>-78.0950762075</v>
      </c>
      <c r="AB38" s="4">
        <v>-100.2641275325</v>
      </c>
      <c r="AC38" s="4">
        <v>-135.52403347675124</v>
      </c>
    </row>
    <row r="39" spans="1:29" ht="14.25" customHeight="1" outlineLevel="1" x14ac:dyDescent="0.35">
      <c r="A39" s="15"/>
      <c r="B39" s="7" t="s">
        <v>26</v>
      </c>
      <c r="C39" s="4"/>
      <c r="D39" s="4"/>
      <c r="E39" s="4"/>
      <c r="F39" s="4"/>
      <c r="G39" s="4"/>
      <c r="H39" s="4"/>
      <c r="I39" s="4"/>
      <c r="J39" s="4"/>
      <c r="K39" s="4">
        <v>0</v>
      </c>
      <c r="L39" s="4">
        <v>0</v>
      </c>
      <c r="M39" s="4">
        <v>0</v>
      </c>
      <c r="N39" s="4">
        <v>0</v>
      </c>
      <c r="O39" s="4">
        <v>-13.094000000000001</v>
      </c>
      <c r="P39" s="4">
        <v>-0.73266031999999948</v>
      </c>
      <c r="Q39" s="4">
        <v>-4.1493597400000013</v>
      </c>
      <c r="R39" s="4">
        <v>0</v>
      </c>
      <c r="S39" s="4">
        <v>0</v>
      </c>
      <c r="T39" s="4">
        <v>0</v>
      </c>
      <c r="U39" s="4">
        <v>-9.9999999999997868E-3</v>
      </c>
      <c r="V39" s="4">
        <v>3.9083469999997789E-2</v>
      </c>
      <c r="W39" s="4">
        <v>-1.002999999855092E-5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</row>
    <row r="40" spans="1:29" ht="14.25" customHeight="1" outlineLevel="1" x14ac:dyDescent="0.35">
      <c r="A40" s="15"/>
      <c r="B40" s="7" t="s">
        <v>27</v>
      </c>
      <c r="C40" s="4"/>
      <c r="D40" s="4"/>
      <c r="E40" s="4"/>
      <c r="F40" s="4"/>
      <c r="G40" s="4"/>
      <c r="H40" s="4"/>
      <c r="I40" s="4"/>
      <c r="J40" s="4"/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-9.4816381000009664E-4</v>
      </c>
      <c r="Q40" s="4">
        <v>3.9290447749884549E-4</v>
      </c>
      <c r="R40" s="4">
        <v>0</v>
      </c>
      <c r="S40" s="4">
        <v>0</v>
      </c>
      <c r="T40" s="4">
        <v>0</v>
      </c>
      <c r="U40" s="4">
        <v>-9.9999999999997868E-3</v>
      </c>
      <c r="V40" s="4">
        <v>-2.6432562971500317E-2</v>
      </c>
      <c r="W40" s="4">
        <v>2.1588281389872677E-4</v>
      </c>
      <c r="X40" s="4">
        <v>0</v>
      </c>
      <c r="Y40" s="4">
        <v>0</v>
      </c>
      <c r="Z40" s="4">
        <v>-0.13903928400210219</v>
      </c>
      <c r="AA40" s="4">
        <v>0</v>
      </c>
      <c r="AB40" s="4">
        <v>-1.9714937199999998</v>
      </c>
      <c r="AC40" s="4">
        <v>0</v>
      </c>
    </row>
    <row r="41" spans="1:29" ht="14.25" customHeight="1" x14ac:dyDescent="0.35">
      <c r="A41" s="15"/>
      <c r="B41" s="3" t="s">
        <v>150</v>
      </c>
      <c r="C41" s="2">
        <f>SUM(C36:C40)</f>
        <v>0</v>
      </c>
      <c r="D41" s="2">
        <f t="shared" ref="D41:U41" si="16">SUM(D36:D40)</f>
        <v>0</v>
      </c>
      <c r="E41" s="2">
        <f t="shared" si="16"/>
        <v>0</v>
      </c>
      <c r="F41" s="2">
        <f t="shared" si="16"/>
        <v>0</v>
      </c>
      <c r="G41" s="2">
        <f t="shared" si="16"/>
        <v>0</v>
      </c>
      <c r="H41" s="2">
        <f t="shared" si="16"/>
        <v>0</v>
      </c>
      <c r="I41" s="2">
        <f t="shared" si="16"/>
        <v>0</v>
      </c>
      <c r="J41" s="2">
        <f t="shared" si="16"/>
        <v>0</v>
      </c>
      <c r="K41" s="2">
        <f t="shared" si="16"/>
        <v>0</v>
      </c>
      <c r="L41" s="2">
        <f t="shared" si="16"/>
        <v>0</v>
      </c>
      <c r="M41" s="2">
        <f t="shared" si="16"/>
        <v>0</v>
      </c>
      <c r="N41" s="2">
        <f t="shared" si="16"/>
        <v>0</v>
      </c>
      <c r="O41" s="2">
        <f t="shared" si="16"/>
        <v>-223.678</v>
      </c>
      <c r="P41" s="2">
        <f t="shared" si="16"/>
        <v>-62.991731391375353</v>
      </c>
      <c r="Q41" s="2">
        <f t="shared" si="16"/>
        <v>-119.67537353255916</v>
      </c>
      <c r="R41" s="2">
        <f t="shared" si="16"/>
        <v>-31.073584379912795</v>
      </c>
      <c r="S41" s="2">
        <f t="shared" si="16"/>
        <v>-23.824484690000048</v>
      </c>
      <c r="T41" s="2">
        <f t="shared" si="16"/>
        <v>-30.406621184528262</v>
      </c>
      <c r="U41" s="2">
        <f t="shared" si="16"/>
        <v>-72.266000000000048</v>
      </c>
      <c r="V41" s="2">
        <f>SUM(V36:V40)</f>
        <v>-29.800529381394274</v>
      </c>
      <c r="W41" s="2">
        <f t="shared" ref="W41:AC41" si="17">SUM(W36:W40)</f>
        <v>-15.294364889826999</v>
      </c>
      <c r="X41" s="2">
        <f t="shared" si="17"/>
        <v>-16.11639823423593</v>
      </c>
      <c r="Y41" s="2">
        <f t="shared" si="17"/>
        <v>-101.38122337149423</v>
      </c>
      <c r="Z41" s="2">
        <f t="shared" si="17"/>
        <v>-82.569091774002146</v>
      </c>
      <c r="AA41" s="2">
        <f t="shared" si="17"/>
        <v>-84.537562807499995</v>
      </c>
      <c r="AB41" s="2">
        <f t="shared" si="17"/>
        <v>-110.64557225249992</v>
      </c>
      <c r="AC41" s="2">
        <f t="shared" si="17"/>
        <v>-147.14514355652904</v>
      </c>
    </row>
    <row r="42" spans="1:29" ht="14.25" customHeight="1" x14ac:dyDescent="0.35">
      <c r="A42" s="15"/>
      <c r="B42" s="52" t="s">
        <v>151</v>
      </c>
      <c r="C42" s="53"/>
      <c r="D42" s="53"/>
      <c r="E42" s="53"/>
      <c r="F42" s="53"/>
      <c r="G42" s="53"/>
      <c r="H42" s="53"/>
      <c r="I42" s="53"/>
      <c r="J42" s="53"/>
      <c r="K42" s="53">
        <f t="shared" ref="K42:Z42" si="18">K41-K34</f>
        <v>0</v>
      </c>
      <c r="L42" s="53">
        <f t="shared" si="18"/>
        <v>0</v>
      </c>
      <c r="M42" s="53">
        <f t="shared" si="18"/>
        <v>0</v>
      </c>
      <c r="N42" s="53">
        <f t="shared" si="18"/>
        <v>0</v>
      </c>
      <c r="O42" s="53">
        <f t="shared" si="18"/>
        <v>-223.678</v>
      </c>
      <c r="P42" s="53">
        <f t="shared" si="18"/>
        <v>-62.991731391375353</v>
      </c>
      <c r="Q42" s="53">
        <f t="shared" si="18"/>
        <v>-119.67537353255916</v>
      </c>
      <c r="R42" s="53">
        <f t="shared" si="18"/>
        <v>-31.073584379912795</v>
      </c>
      <c r="S42" s="53">
        <f t="shared" si="18"/>
        <v>-23.824484690000048</v>
      </c>
      <c r="T42" s="53">
        <f t="shared" si="18"/>
        <v>-30.406621184528262</v>
      </c>
      <c r="U42" s="53">
        <f t="shared" si="18"/>
        <v>-72.266000000000048</v>
      </c>
      <c r="V42" s="53">
        <f t="shared" si="18"/>
        <v>-29.800529381394274</v>
      </c>
      <c r="W42" s="53">
        <f t="shared" si="18"/>
        <v>-15.294364889826999</v>
      </c>
      <c r="X42" s="53">
        <f t="shared" si="18"/>
        <v>-16.11639823423593</v>
      </c>
      <c r="Y42" s="53">
        <f t="shared" si="18"/>
        <v>-101.38122337149423</v>
      </c>
      <c r="Z42" s="53">
        <f t="shared" si="18"/>
        <v>-82.569091774002146</v>
      </c>
      <c r="AA42" s="53">
        <f>AA41-AA34</f>
        <v>-84.537562807499995</v>
      </c>
      <c r="AB42" s="53">
        <f>AB41-AB34</f>
        <v>-110.64557225249992</v>
      </c>
      <c r="AC42" s="53">
        <f>AC41-AC34</f>
        <v>-147.14514355652904</v>
      </c>
    </row>
    <row r="43" spans="1:29" ht="14.25" customHeight="1" outlineLevel="1" x14ac:dyDescent="0.35">
      <c r="A43" s="15"/>
      <c r="B43" s="7" t="s">
        <v>73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-4.8669999999999902</v>
      </c>
      <c r="AB43" s="4">
        <v>0</v>
      </c>
      <c r="AC43" s="4">
        <v>0</v>
      </c>
    </row>
    <row r="44" spans="1:29" ht="14.25" customHeight="1" x14ac:dyDescent="0.35">
      <c r="A44" s="15"/>
      <c r="B44" s="23" t="s">
        <v>178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>
        <v>-15.294528449854397</v>
      </c>
      <c r="X44" s="2">
        <v>-16.116398234235874</v>
      </c>
      <c r="Y44" s="2">
        <v>-101.38122336830509</v>
      </c>
      <c r="Z44" s="2">
        <v>-82.430052860000046</v>
      </c>
      <c r="AA44" s="2">
        <v>-79.670035459999951</v>
      </c>
      <c r="AB44" s="2">
        <v>-107.72627748000002</v>
      </c>
      <c r="AC44" s="2">
        <v>-144.22588880402907</v>
      </c>
    </row>
    <row r="45" spans="1:29" ht="14.25" customHeight="1" x14ac:dyDescent="0.35">
      <c r="A45" s="15"/>
      <c r="B45" s="23" t="s">
        <v>152</v>
      </c>
      <c r="C45" s="2">
        <f>C33+C41</f>
        <v>0</v>
      </c>
      <c r="D45" s="2">
        <f t="shared" ref="D45:AC45" si="19">D33+D41</f>
        <v>0</v>
      </c>
      <c r="E45" s="2">
        <f t="shared" si="19"/>
        <v>0</v>
      </c>
      <c r="F45" s="2">
        <f t="shared" si="19"/>
        <v>0</v>
      </c>
      <c r="G45" s="2">
        <f t="shared" si="19"/>
        <v>0</v>
      </c>
      <c r="H45" s="2">
        <f t="shared" si="19"/>
        <v>0</v>
      </c>
      <c r="I45" s="2">
        <f t="shared" si="19"/>
        <v>0</v>
      </c>
      <c r="J45" s="2">
        <f t="shared" si="19"/>
        <v>0</v>
      </c>
      <c r="K45" s="2">
        <f t="shared" si="19"/>
        <v>0</v>
      </c>
      <c r="L45" s="2">
        <f t="shared" si="19"/>
        <v>0</v>
      </c>
      <c r="M45" s="2">
        <f t="shared" si="19"/>
        <v>0</v>
      </c>
      <c r="N45" s="2">
        <f t="shared" si="19"/>
        <v>0</v>
      </c>
      <c r="O45" s="2">
        <f t="shared" si="19"/>
        <v>-133.90104647999991</v>
      </c>
      <c r="P45" s="2">
        <f t="shared" si="19"/>
        <v>-35.669786581374829</v>
      </c>
      <c r="Q45" s="2">
        <f t="shared" si="19"/>
        <v>-105.40913880255943</v>
      </c>
      <c r="R45" s="2">
        <f t="shared" si="19"/>
        <v>-31.188729369913453</v>
      </c>
      <c r="S45" s="2">
        <f t="shared" si="19"/>
        <v>-23.824484690000048</v>
      </c>
      <c r="T45" s="2">
        <f t="shared" si="19"/>
        <v>-30.406621184528262</v>
      </c>
      <c r="U45" s="2">
        <f t="shared" si="19"/>
        <v>-72.266000000000048</v>
      </c>
      <c r="V45" s="2">
        <f t="shared" si="19"/>
        <v>-29.760335661393366</v>
      </c>
      <c r="W45" s="2">
        <f t="shared" si="19"/>
        <v>-15.294364889826999</v>
      </c>
      <c r="X45" s="2">
        <f t="shared" si="19"/>
        <v>-16.11639823423593</v>
      </c>
      <c r="Y45" s="2">
        <f t="shared" si="19"/>
        <v>-101.38122337149423</v>
      </c>
      <c r="Z45" s="2">
        <f t="shared" si="19"/>
        <v>-82.569091774002146</v>
      </c>
      <c r="AA45" s="2">
        <f t="shared" si="19"/>
        <v>-84.537562807499995</v>
      </c>
      <c r="AB45" s="2">
        <f t="shared" si="19"/>
        <v>-110.64557225249992</v>
      </c>
      <c r="AC45" s="2">
        <f t="shared" si="19"/>
        <v>-147.14488444652932</v>
      </c>
    </row>
    <row r="46" spans="1:29" ht="14.25" customHeight="1" outlineLevel="1" x14ac:dyDescent="0.35">
      <c r="A46" s="15"/>
      <c r="B46" s="7" t="s">
        <v>29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-2.0615999999051837E-4</v>
      </c>
      <c r="Q46" s="4">
        <v>6.7746060139999997</v>
      </c>
      <c r="R46" s="4">
        <v>3.4531999999980911E-2</v>
      </c>
      <c r="S46" s="4">
        <v>0</v>
      </c>
      <c r="T46" s="4">
        <v>0</v>
      </c>
      <c r="U46" s="4">
        <v>0</v>
      </c>
      <c r="V46" s="4">
        <v>-1.0739999999920258E-4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</row>
    <row r="47" spans="1:29" ht="14.25" customHeight="1" outlineLevel="1" x14ac:dyDescent="0.35">
      <c r="A47" s="15"/>
      <c r="B47" s="7" t="s">
        <v>28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69.500146080000007</v>
      </c>
      <c r="P47" s="4">
        <v>21.130324989999998</v>
      </c>
      <c r="Q47" s="4">
        <v>39.731422346400009</v>
      </c>
      <c r="R47" s="4">
        <v>10.508528999999996</v>
      </c>
      <c r="S47" s="4">
        <v>8.1003247945999988</v>
      </c>
      <c r="T47" s="4">
        <v>10.338251202739599</v>
      </c>
      <c r="U47" s="4">
        <v>24.559560304445995</v>
      </c>
      <c r="V47" s="4">
        <v>10.178743917240013</v>
      </c>
      <c r="W47" s="4">
        <v>5.2001396729504847</v>
      </c>
      <c r="X47" s="4">
        <v>5.4388873202402124</v>
      </c>
      <c r="Y47" s="4">
        <v>34.428927865823724</v>
      </c>
      <c r="Z47" s="4">
        <v>28.026217846599991</v>
      </c>
      <c r="AA47" s="4">
        <v>28.742771354550001</v>
      </c>
      <c r="AB47" s="4">
        <v>37.619494565850005</v>
      </c>
      <c r="AC47" s="4">
        <v>50.029348809219883</v>
      </c>
    </row>
    <row r="48" spans="1:29" ht="14.25" customHeight="1" x14ac:dyDescent="0.35">
      <c r="A48" s="15"/>
      <c r="B48" s="23" t="s">
        <v>153</v>
      </c>
      <c r="C48" s="2">
        <f>SUM(C46:C47)</f>
        <v>0</v>
      </c>
      <c r="D48" s="2">
        <f t="shared" ref="D48:AC48" si="20">SUM(D46:D47)</f>
        <v>0</v>
      </c>
      <c r="E48" s="2">
        <f t="shared" si="20"/>
        <v>0</v>
      </c>
      <c r="F48" s="2">
        <f t="shared" si="20"/>
        <v>0</v>
      </c>
      <c r="G48" s="2">
        <f t="shared" si="20"/>
        <v>0</v>
      </c>
      <c r="H48" s="2">
        <f t="shared" si="20"/>
        <v>0</v>
      </c>
      <c r="I48" s="2">
        <f t="shared" si="20"/>
        <v>0</v>
      </c>
      <c r="J48" s="2">
        <f t="shared" si="20"/>
        <v>0</v>
      </c>
      <c r="K48" s="2">
        <f t="shared" si="20"/>
        <v>0</v>
      </c>
      <c r="L48" s="2">
        <f t="shared" si="20"/>
        <v>0</v>
      </c>
      <c r="M48" s="2">
        <f t="shared" si="20"/>
        <v>0</v>
      </c>
      <c r="N48" s="2">
        <f t="shared" si="20"/>
        <v>0</v>
      </c>
      <c r="O48" s="2">
        <f t="shared" si="20"/>
        <v>69.500146080000007</v>
      </c>
      <c r="P48" s="2">
        <f t="shared" si="20"/>
        <v>21.130118830000008</v>
      </c>
      <c r="Q48" s="2">
        <f t="shared" si="20"/>
        <v>46.506028360400009</v>
      </c>
      <c r="R48" s="2">
        <f t="shared" si="20"/>
        <v>10.543060999999977</v>
      </c>
      <c r="S48" s="2">
        <f t="shared" si="20"/>
        <v>8.1003247945999988</v>
      </c>
      <c r="T48" s="2">
        <f t="shared" si="20"/>
        <v>10.338251202739599</v>
      </c>
      <c r="U48" s="2">
        <f t="shared" si="20"/>
        <v>24.559560304445995</v>
      </c>
      <c r="V48" s="2">
        <f t="shared" si="20"/>
        <v>10.178636517240014</v>
      </c>
      <c r="W48" s="2">
        <f t="shared" si="20"/>
        <v>5.2001396729504847</v>
      </c>
      <c r="X48" s="2">
        <f t="shared" si="20"/>
        <v>5.4388873202402124</v>
      </c>
      <c r="Y48" s="2">
        <f t="shared" si="20"/>
        <v>34.428927865823724</v>
      </c>
      <c r="Z48" s="2">
        <f t="shared" si="20"/>
        <v>28.026217846599991</v>
      </c>
      <c r="AA48" s="2">
        <f t="shared" si="20"/>
        <v>28.742771354550001</v>
      </c>
      <c r="AB48" s="2">
        <f t="shared" si="20"/>
        <v>37.619494565850005</v>
      </c>
      <c r="AC48" s="2">
        <f t="shared" si="20"/>
        <v>50.029348809219883</v>
      </c>
    </row>
    <row r="49" spans="1:29" ht="14.25" customHeight="1" x14ac:dyDescent="0.35">
      <c r="A49" s="15"/>
      <c r="B49" s="21" t="s">
        <v>154</v>
      </c>
      <c r="C49" s="22">
        <f>C45+C48</f>
        <v>0</v>
      </c>
      <c r="D49" s="22">
        <f t="shared" ref="D49:AC49" si="21">D45+D48</f>
        <v>0</v>
      </c>
      <c r="E49" s="22">
        <f t="shared" si="21"/>
        <v>0</v>
      </c>
      <c r="F49" s="22">
        <f t="shared" si="21"/>
        <v>0</v>
      </c>
      <c r="G49" s="22">
        <f t="shared" si="21"/>
        <v>0</v>
      </c>
      <c r="H49" s="22">
        <f t="shared" si="21"/>
        <v>0</v>
      </c>
      <c r="I49" s="22">
        <f t="shared" si="21"/>
        <v>0</v>
      </c>
      <c r="J49" s="22">
        <f t="shared" si="21"/>
        <v>0</v>
      </c>
      <c r="K49" s="22">
        <f t="shared" si="21"/>
        <v>0</v>
      </c>
      <c r="L49" s="22">
        <f t="shared" si="21"/>
        <v>0</v>
      </c>
      <c r="M49" s="22">
        <f t="shared" si="21"/>
        <v>0</v>
      </c>
      <c r="N49" s="22">
        <f t="shared" si="21"/>
        <v>0</v>
      </c>
      <c r="O49" s="22">
        <f t="shared" si="21"/>
        <v>-64.400900399999898</v>
      </c>
      <c r="P49" s="22">
        <f t="shared" si="21"/>
        <v>-14.539667751374822</v>
      </c>
      <c r="Q49" s="22">
        <f t="shared" si="21"/>
        <v>-58.903110442159416</v>
      </c>
      <c r="R49" s="22">
        <f t="shared" si="21"/>
        <v>-20.645668369913476</v>
      </c>
      <c r="S49" s="22">
        <f t="shared" si="21"/>
        <v>-15.724159895400049</v>
      </c>
      <c r="T49" s="22">
        <f t="shared" si="21"/>
        <v>-20.068369981788663</v>
      </c>
      <c r="U49" s="22">
        <f t="shared" si="21"/>
        <v>-47.706439695554053</v>
      </c>
      <c r="V49" s="22">
        <f t="shared" si="21"/>
        <v>-19.581699144153355</v>
      </c>
      <c r="W49" s="22">
        <f t="shared" si="21"/>
        <v>-10.094225216876515</v>
      </c>
      <c r="X49" s="22">
        <f t="shared" si="21"/>
        <v>-10.677510913995718</v>
      </c>
      <c r="Y49" s="22">
        <f t="shared" si="21"/>
        <v>-66.952295505670506</v>
      </c>
      <c r="Z49" s="22">
        <f t="shared" si="21"/>
        <v>-54.542873927402155</v>
      </c>
      <c r="AA49" s="22">
        <f t="shared" si="21"/>
        <v>-55.794791452949994</v>
      </c>
      <c r="AB49" s="22">
        <f t="shared" si="21"/>
        <v>-73.026077686649913</v>
      </c>
      <c r="AC49" s="22">
        <f t="shared" si="21"/>
        <v>-97.115535637309435</v>
      </c>
    </row>
    <row r="50" spans="1:29" ht="14.25" customHeight="1" x14ac:dyDescent="0.35">
      <c r="A50" s="15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</sheetData>
  <phoneticPr fontId="14" type="noConversion"/>
  <hyperlinks>
    <hyperlink ref="B3" r:id="rId1" xr:uid="{F7C8A2C4-1FF4-4B95-94FA-BFA956CA62E1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51037-2A91-4E83-A945-1E19A1D62814}">
  <sheetPr codeName="Planilha11"/>
  <dimension ref="A1:AD70"/>
  <sheetViews>
    <sheetView showGridLines="0" topLeftCell="A4" zoomScaleNormal="100" workbookViewId="0">
      <pane xSplit="2" topLeftCell="I1" activePane="topRight" state="frozen"/>
      <selection pane="topRight" activeCell="S33" sqref="S33"/>
    </sheetView>
  </sheetViews>
  <sheetFormatPr defaultColWidth="0" defaultRowHeight="14.25" customHeight="1" zeroHeight="1" outlineLevelRow="1" outlineLevelCol="1" x14ac:dyDescent="0.35"/>
  <cols>
    <col min="1" max="1" width="2.6328125" style="1" customWidth="1"/>
    <col min="2" max="2" width="60.6328125" style="1" customWidth="1"/>
    <col min="3" max="18" width="10.6328125" style="1" hidden="1" customWidth="1" outlineLevel="1"/>
    <col min="19" max="19" width="10.6328125" style="1" customWidth="1" collapsed="1"/>
    <col min="20" max="25" width="10.6328125" style="1" customWidth="1"/>
    <col min="26" max="26" width="2.6328125" style="1" customWidth="1"/>
    <col min="27" max="30" width="0" style="1" hidden="1" customWidth="1"/>
    <col min="31" max="16384" width="10.6328125" style="1" hidden="1"/>
  </cols>
  <sheetData>
    <row r="1" spans="1:26" ht="14.25" customHeight="1" x14ac:dyDescent="0.35"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15"/>
    </row>
    <row r="2" spans="1:26" ht="14.25" customHeight="1" x14ac:dyDescent="0.35">
      <c r="B2" s="9" t="s">
        <v>129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15"/>
    </row>
    <row r="3" spans="1:26" ht="14.25" customHeight="1" x14ac:dyDescent="0.35">
      <c r="B3" s="13" t="s">
        <v>33</v>
      </c>
      <c r="C3" s="13"/>
      <c r="D3" s="13"/>
      <c r="E3" s="13"/>
      <c r="F3" s="13"/>
      <c r="G3" s="24"/>
      <c r="H3" s="24"/>
      <c r="I3" s="24"/>
      <c r="J3" s="24"/>
      <c r="K3" s="24"/>
      <c r="L3" s="24"/>
      <c r="M3" s="24"/>
      <c r="N3" s="24"/>
      <c r="O3" s="24"/>
      <c r="P3" s="66"/>
      <c r="R3" s="24"/>
      <c r="S3" s="24"/>
      <c r="T3" s="24"/>
      <c r="U3" s="24"/>
      <c r="V3" s="24"/>
      <c r="W3" s="24"/>
      <c r="X3" s="24"/>
      <c r="Y3" s="24"/>
    </row>
    <row r="4" spans="1:26" ht="14.25" customHeight="1" x14ac:dyDescent="0.35"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6" ht="14.25" customHeight="1" x14ac:dyDescent="0.35">
      <c r="B5" s="42" t="s">
        <v>171</v>
      </c>
      <c r="C5" s="41" t="s">
        <v>17</v>
      </c>
      <c r="D5" s="41" t="s">
        <v>16</v>
      </c>
      <c r="E5" s="41" t="s">
        <v>15</v>
      </c>
      <c r="F5" s="41" t="s">
        <v>14</v>
      </c>
      <c r="G5" s="41" t="s">
        <v>13</v>
      </c>
      <c r="H5" s="41" t="s">
        <v>12</v>
      </c>
      <c r="I5" s="41" t="s">
        <v>11</v>
      </c>
      <c r="J5" s="41" t="s">
        <v>10</v>
      </c>
      <c r="K5" s="41" t="s">
        <v>9</v>
      </c>
      <c r="L5" s="41" t="s">
        <v>8</v>
      </c>
      <c r="M5" s="41" t="s">
        <v>7</v>
      </c>
      <c r="N5" s="41" t="s">
        <v>6</v>
      </c>
      <c r="O5" s="41" t="s">
        <v>5</v>
      </c>
      <c r="P5" s="41" t="s">
        <v>4</v>
      </c>
      <c r="Q5" s="41" t="s">
        <v>125</v>
      </c>
      <c r="R5" s="41" t="s">
        <v>126</v>
      </c>
      <c r="S5" s="41" t="s">
        <v>128</v>
      </c>
      <c r="T5" s="41" t="s">
        <v>131</v>
      </c>
      <c r="U5" s="41" t="s">
        <v>137</v>
      </c>
      <c r="V5" s="41" t="s">
        <v>147</v>
      </c>
      <c r="W5" s="41" t="s">
        <v>167</v>
      </c>
      <c r="X5" s="41" t="s">
        <v>192</v>
      </c>
      <c r="Y5" s="41" t="s">
        <v>202</v>
      </c>
    </row>
    <row r="6" spans="1:26" ht="14.25" customHeight="1" x14ac:dyDescent="0.35">
      <c r="B6" s="47" t="s">
        <v>166</v>
      </c>
      <c r="C6" s="43">
        <f>'PAGS | Operating Figures'!C7</f>
        <v>2533.9050530888699</v>
      </c>
      <c r="D6" s="43">
        <f>'PAGS | Operating Figures'!D7</f>
        <v>3028.4341229049742</v>
      </c>
      <c r="E6" s="43">
        <f>'PAGS | Operating Figures'!E7</f>
        <v>3709.6063181001286</v>
      </c>
      <c r="F6" s="43">
        <f>'PAGS | Operating Figures'!F7</f>
        <v>4813.1537199760223</v>
      </c>
      <c r="G6" s="43">
        <f>'PAGS | Operating Figures'!G7</f>
        <v>6022.8237778938719</v>
      </c>
      <c r="H6" s="43">
        <f>'PAGS | Operating Figures'!H7</f>
        <v>8147.3484955780859</v>
      </c>
      <c r="I6" s="43">
        <f>'PAGS | Operating Figures'!I7</f>
        <v>10669.022534191537</v>
      </c>
      <c r="J6" s="43">
        <f>'PAGS | Operating Figures'!J7</f>
        <v>13640.854836397384</v>
      </c>
      <c r="K6" s="43">
        <f>'PAGS | Operating Figures'!K7</f>
        <v>14378.335357501215</v>
      </c>
      <c r="L6" s="43">
        <f>'PAGS | Operating Figures'!L7</f>
        <v>16851.928819032721</v>
      </c>
      <c r="M6" s="43">
        <f>'PAGS | Operating Figures'!M7</f>
        <v>20262.756182896843</v>
      </c>
      <c r="N6" s="43">
        <f>'PAGS | Operating Figures'!N7</f>
        <v>24648.856076392552</v>
      </c>
      <c r="O6" s="43">
        <f>'PAGS | Operating Figures'!O7</f>
        <v>24412.92857869</v>
      </c>
      <c r="P6" s="43">
        <f>'PAGS | Operating Figures'!P7</f>
        <v>26750.912785360229</v>
      </c>
      <c r="Q6" s="43">
        <f>'PAGS | Operating Figures'!Q7</f>
        <v>29383.74783372437</v>
      </c>
      <c r="R6" s="43">
        <f>'PAGS | Operating Figures'!R7</f>
        <v>34271.153756404958</v>
      </c>
      <c r="S6" s="43">
        <f>'PAGS | Operating Figures'!S7</f>
        <v>31659.510708319998</v>
      </c>
      <c r="T6" s="43">
        <f>'PAGS | Operating Figures'!T7</f>
        <v>29794.358119950008</v>
      </c>
      <c r="U6" s="43">
        <f>'PAGS | Operating Figures'!U7</f>
        <v>44813.379815239998</v>
      </c>
      <c r="V6" s="43">
        <f>'PAGS | Operating Figures'!V7</f>
        <v>55265.694315179986</v>
      </c>
      <c r="W6" s="43">
        <f>'PAGS | Operating Figures'!W7</f>
        <v>50029.977972640001</v>
      </c>
      <c r="X6" s="43">
        <f>'PAGS | Operating Figures'!X7</f>
        <v>56335.706650329994</v>
      </c>
      <c r="Y6" s="43">
        <f>'PAGS | Operating Figures'!Y7</f>
        <v>66816.486375339999</v>
      </c>
    </row>
    <row r="7" spans="1:26" ht="14.25" hidden="1" customHeight="1" outlineLevel="1" x14ac:dyDescent="0.35">
      <c r="B7" s="40" t="s">
        <v>169</v>
      </c>
      <c r="C7" s="38">
        <f>'PAGS | IS NON-GAAP'!G6</f>
        <v>90.613145780000011</v>
      </c>
      <c r="D7" s="38">
        <f>'PAGS | IS NON-GAAP'!H6</f>
        <v>105.80866744999999</v>
      </c>
      <c r="E7" s="38">
        <f>'PAGS | IS NON-GAAP'!I6</f>
        <v>123.3718386700001</v>
      </c>
      <c r="F7" s="38">
        <f>'PAGS | IS NON-GAAP'!J6</f>
        <v>160.23474202999981</v>
      </c>
      <c r="G7" s="38">
        <f>'PAGS | IS NON-GAAP'!K6</f>
        <v>190.42500000000001</v>
      </c>
      <c r="H7" s="38">
        <f>'PAGS | IS NON-GAAP'!L6</f>
        <v>256.39500000000004</v>
      </c>
      <c r="I7" s="38">
        <f>'PAGS | IS NON-GAAP'!M6</f>
        <v>344.39500000000004</v>
      </c>
      <c r="J7" s="38">
        <f>'PAGS | IS NON-GAAP'!N6</f>
        <v>433.04600000000005</v>
      </c>
      <c r="K7" s="38">
        <f>'PAGS | IS NON-GAAP'!O6</f>
        <v>442.84770382999983</v>
      </c>
      <c r="L7" s="38">
        <f>'PAGS | IS NON-GAAP'!P6</f>
        <v>515.24900212999955</v>
      </c>
      <c r="M7" s="38">
        <f>'PAGS | IS NON-GAAP'!Q6</f>
        <v>598.93163029000027</v>
      </c>
      <c r="N7" s="38">
        <f>'PAGS | IS NON-GAAP'!R6</f>
        <v>710.07467075000045</v>
      </c>
      <c r="O7" s="38">
        <f>'PAGS | IS NON-GAAP'!S6</f>
        <v>712.99574367199989</v>
      </c>
      <c r="P7" s="38">
        <f>'PAGS | IS NON-GAAP'!T6</f>
        <v>798.94912652799997</v>
      </c>
      <c r="Q7" s="38">
        <f>'PAGS | IS NON-GAAP'!U6</f>
        <v>879.27266424000004</v>
      </c>
      <c r="R7" s="38">
        <f>'PAGS | IS NON-GAAP'!V6</f>
        <v>984.79361488999984</v>
      </c>
      <c r="S7" s="38">
        <f>'PAGS | IS NON-GAAP'!W6</f>
        <v>966.80439607999995</v>
      </c>
      <c r="T7" s="38">
        <f>'PAGS | IS NON-GAAP'!X6</f>
        <v>856.46195540999997</v>
      </c>
      <c r="U7" s="38">
        <f>'PAGS | IS NON-GAAP'!Y6</f>
        <v>1211.9705374</v>
      </c>
      <c r="V7" s="38">
        <f>'PAGS | IS NON-GAAP'!Z6</f>
        <v>1473.4825925</v>
      </c>
      <c r="W7" s="38">
        <f>'PAGS | IS NON-GAAP'!AA6</f>
        <v>1384.97014713</v>
      </c>
      <c r="X7" s="38">
        <f>'PAGS | IS NON-GAAP'!AB6</f>
        <v>1548.1273838235204</v>
      </c>
      <c r="Y7" s="38">
        <f>'PAGS | IS NON-GAAP'!AC6</f>
        <v>1792.1644711700003</v>
      </c>
    </row>
    <row r="8" spans="1:26" ht="14.25" hidden="1" customHeight="1" outlineLevel="1" x14ac:dyDescent="0.35">
      <c r="B8" s="40" t="s">
        <v>1</v>
      </c>
      <c r="C8" s="38">
        <f>'PAGS | IS NON-GAAP'!G8</f>
        <v>74.569612243494987</v>
      </c>
      <c r="D8" s="38">
        <f>'PAGS | IS NON-GAAP'!H8</f>
        <v>93.526493696504986</v>
      </c>
      <c r="E8" s="38">
        <f>'PAGS | IS NON-GAAP'!I8</f>
        <v>102.42858172000007</v>
      </c>
      <c r="F8" s="38">
        <f>'PAGS | IS NON-GAAP'!J8</f>
        <v>121.90465665999997</v>
      </c>
      <c r="G8" s="38">
        <f>'PAGS | IS NON-GAAP'!K8</f>
        <v>138.809</v>
      </c>
      <c r="H8" s="38">
        <f>'PAGS | IS NON-GAAP'!L8</f>
        <v>172.626</v>
      </c>
      <c r="I8" s="38">
        <f>'PAGS | IS NON-GAAP'!M8</f>
        <v>224.23100000000002</v>
      </c>
      <c r="J8" s="38">
        <f>'PAGS | IS NON-GAAP'!N8</f>
        <v>282.95799999999997</v>
      </c>
      <c r="K8" s="38">
        <f>'PAGS | IS NON-GAAP'!O8</f>
        <v>274.83841987</v>
      </c>
      <c r="L8" s="38">
        <f>'PAGS | IS NON-GAAP'!P8</f>
        <v>332.59443416999989</v>
      </c>
      <c r="M8" s="38">
        <f>'PAGS | IS NON-GAAP'!Q8</f>
        <v>387.26445024000003</v>
      </c>
      <c r="N8" s="38">
        <f>'PAGS | IS NON-GAAP'!R8</f>
        <v>419.83509572000003</v>
      </c>
      <c r="O8" s="38">
        <f>'PAGS | IS NON-GAAP'!S8</f>
        <v>430.50404343000002</v>
      </c>
      <c r="P8" s="38">
        <f>'PAGS | IS NON-GAAP'!T8</f>
        <v>497.16793589999997</v>
      </c>
      <c r="Q8" s="38">
        <f>'PAGS | IS NON-GAAP'!U8</f>
        <v>537.92215770999996</v>
      </c>
      <c r="R8" s="38">
        <f>'PAGS | IS NON-GAAP'!V8</f>
        <v>565.03480908000006</v>
      </c>
      <c r="S8" s="38">
        <f>'PAGS | IS NON-GAAP'!W8</f>
        <v>562.26808699999992</v>
      </c>
      <c r="T8" s="38">
        <f>'PAGS | IS NON-GAAP'!X8</f>
        <v>459.24682897999998</v>
      </c>
      <c r="U8" s="38">
        <f>'PAGS | IS NON-GAAP'!Y8</f>
        <v>544.75552987000003</v>
      </c>
      <c r="V8" s="38">
        <f>'PAGS | IS NON-GAAP'!Z8</f>
        <v>611.08949535999989</v>
      </c>
      <c r="W8" s="38">
        <f>'PAGS | IS NON-GAAP'!AA8</f>
        <v>656.98271183999998</v>
      </c>
      <c r="X8" s="38">
        <f>'PAGS | IS NON-GAAP'!AB8</f>
        <v>786.60893196856011</v>
      </c>
      <c r="Y8" s="38">
        <f>'PAGS | IS NON-GAAP'!AC8</f>
        <v>937.74035872000002</v>
      </c>
    </row>
    <row r="9" spans="1:26" ht="14.25" hidden="1" customHeight="1" outlineLevel="1" x14ac:dyDescent="0.35">
      <c r="A9" s="15"/>
      <c r="B9" s="40" t="s">
        <v>69</v>
      </c>
      <c r="C9" s="38">
        <f>'PAGS | Operating Expenses'!G6</f>
        <v>-57.420364999999997</v>
      </c>
      <c r="D9" s="38">
        <f>'PAGS | Operating Expenses'!H6</f>
        <v>-66.798793000000003</v>
      </c>
      <c r="E9" s="38">
        <f>'PAGS | Operating Expenses'!I6</f>
        <v>-75.224872999999988</v>
      </c>
      <c r="F9" s="38">
        <f>'PAGS | Operating Expenses'!J6</f>
        <v>-84.186367000000004</v>
      </c>
      <c r="G9" s="38">
        <f>'PAGS | Operating Expenses'!K6</f>
        <v>-104.86116747</v>
      </c>
      <c r="H9" s="38">
        <f>'PAGS | Operating Expenses'!L6</f>
        <v>-140.43204321000005</v>
      </c>
      <c r="I9" s="38">
        <f>'PAGS | Operating Expenses'!M6</f>
        <v>-181.95003567999998</v>
      </c>
      <c r="J9" s="38">
        <f>'PAGS | Operating Expenses'!N6</f>
        <v>-233.82407343999995</v>
      </c>
      <c r="K9" s="38">
        <f>'PAGS | Operating Expenses'!O6</f>
        <v>-247.16099254119592</v>
      </c>
      <c r="L9" s="38">
        <f>'PAGS | Operating Expenses'!P6</f>
        <v>-281.40810856191149</v>
      </c>
      <c r="M9" s="38">
        <f>'PAGS | Operating Expenses'!Q6</f>
        <v>-326.6424466952102</v>
      </c>
      <c r="N9" s="38">
        <f>'PAGS | Operating Expenses'!R6</f>
        <v>-391.26836720168239</v>
      </c>
      <c r="O9" s="38">
        <f>'PAGS | Operating Expenses'!S6</f>
        <v>-380.98784084015961</v>
      </c>
      <c r="P9" s="38">
        <f>'PAGS | Operating Expenses'!T6</f>
        <v>-432.70565525732491</v>
      </c>
      <c r="Q9" s="38">
        <f>'PAGS | Operating Expenses'!U6</f>
        <v>-466.51871984000002</v>
      </c>
      <c r="R9" s="38">
        <f>'PAGS | Operating Expenses'!V6</f>
        <v>-573.76499701612011</v>
      </c>
      <c r="S9" s="38">
        <f>'PAGS | Operating Expenses'!W6</f>
        <v>-556.43391558278608</v>
      </c>
      <c r="T9" s="38">
        <f>'PAGS | Operating Expenses'!X6</f>
        <v>-589.41989783206373</v>
      </c>
      <c r="U9" s="38">
        <f>'PAGS | Operating Expenses'!Y6</f>
        <v>-801.85333371000013</v>
      </c>
      <c r="V9" s="38">
        <f>'PAGS | Operating Expenses'!Z6</f>
        <v>-825.72826543515043</v>
      </c>
      <c r="W9" s="38">
        <f>'PAGS | Operating Expenses'!AA6</f>
        <v>-845.89162015999989</v>
      </c>
      <c r="X9" s="38">
        <f>'PAGS | Operating Expenses'!AB6</f>
        <v>-965.10283215999982</v>
      </c>
      <c r="Y9" s="38">
        <f>'PAGS | Operating Expenses'!AC6</f>
        <v>-1111.9511079000004</v>
      </c>
    </row>
    <row r="10" spans="1:26" ht="14.25" customHeight="1" collapsed="1" x14ac:dyDescent="0.35">
      <c r="B10" s="67" t="s">
        <v>170</v>
      </c>
      <c r="C10" s="71">
        <f t="shared" ref="C10:Y10" si="0">IFERROR(C12+C13,"-")</f>
        <v>6.5189008491906453E-2</v>
      </c>
      <c r="D10" s="71">
        <f t="shared" si="0"/>
        <v>6.5821197707050028E-2</v>
      </c>
      <c r="E10" s="71">
        <f t="shared" si="0"/>
        <v>6.0869106052645401E-2</v>
      </c>
      <c r="F10" s="71">
        <f t="shared" si="0"/>
        <v>5.8618405956792359E-2</v>
      </c>
      <c r="G10" s="71">
        <f t="shared" si="0"/>
        <v>5.4664392009677931E-2</v>
      </c>
      <c r="H10" s="71">
        <f t="shared" si="0"/>
        <v>5.265774506059831E-2</v>
      </c>
      <c r="I10" s="71">
        <f t="shared" si="0"/>
        <v>5.3296916205556467E-2</v>
      </c>
      <c r="J10" s="71">
        <f t="shared" si="0"/>
        <v>5.2489672281352429E-2</v>
      </c>
      <c r="K10" s="71">
        <f t="shared" si="0"/>
        <v>4.9914409829478701E-2</v>
      </c>
      <c r="L10" s="71">
        <f t="shared" si="0"/>
        <v>5.0311358741465688E-2</v>
      </c>
      <c r="M10" s="71">
        <f t="shared" si="0"/>
        <v>4.8670381838894036E-2</v>
      </c>
      <c r="N10" s="71">
        <f t="shared" si="0"/>
        <v>4.5840251692336006E-2</v>
      </c>
      <c r="O10" s="71">
        <f t="shared" si="0"/>
        <v>4.6839926779622773E-2</v>
      </c>
      <c r="P10" s="71">
        <f t="shared" si="0"/>
        <v>4.8451321000803987E-2</v>
      </c>
      <c r="Q10" s="71">
        <f t="shared" si="0"/>
        <v>4.8230567113819789E-2</v>
      </c>
      <c r="R10" s="71">
        <f t="shared" si="0"/>
        <v>4.5222534233483505E-2</v>
      </c>
      <c r="S10" s="71">
        <f t="shared" si="0"/>
        <v>4.8297413600841457E-2</v>
      </c>
      <c r="T10" s="71">
        <f t="shared" si="0"/>
        <v>4.4159662010272153E-2</v>
      </c>
      <c r="U10" s="71">
        <f t="shared" si="0"/>
        <v>3.9200927814700956E-2</v>
      </c>
      <c r="V10" s="71">
        <f t="shared" si="0"/>
        <v>3.7719097058144163E-2</v>
      </c>
      <c r="W10" s="71">
        <f t="shared" si="0"/>
        <v>4.0814586408306777E-2</v>
      </c>
      <c r="X10" s="71">
        <f t="shared" si="0"/>
        <v>4.1443277356642591E-2</v>
      </c>
      <c r="Y10" s="71">
        <f t="shared" si="0"/>
        <v>4.0856755240837206E-2</v>
      </c>
    </row>
    <row r="11" spans="1:26" ht="14.25" customHeight="1" x14ac:dyDescent="0.35">
      <c r="B11" s="68" t="s">
        <v>130</v>
      </c>
      <c r="C11" s="72">
        <f t="shared" ref="C11:Y11" si="1">IFERROR(SUM(C12:C14),"-")</f>
        <v>4.2528189006975997E-2</v>
      </c>
      <c r="D11" s="72">
        <f t="shared" si="1"/>
        <v>4.3763992468613344E-2</v>
      </c>
      <c r="E11" s="72">
        <f t="shared" si="1"/>
        <v>4.0590708144770817E-2</v>
      </c>
      <c r="F11" s="72">
        <f t="shared" si="1"/>
        <v>4.1127510818620996E-2</v>
      </c>
      <c r="G11" s="72">
        <f t="shared" si="1"/>
        <v>3.7253760163718619E-2</v>
      </c>
      <c r="H11" s="72">
        <f t="shared" si="1"/>
        <v>3.5421211814694015E-2</v>
      </c>
      <c r="I11" s="72">
        <f t="shared" si="1"/>
        <v>3.6242866961879658E-2</v>
      </c>
      <c r="J11" s="72">
        <f t="shared" si="1"/>
        <v>3.5348219180033891E-2</v>
      </c>
      <c r="K11" s="72">
        <f t="shared" si="1"/>
        <v>3.2724590118377625E-2</v>
      </c>
      <c r="L11" s="72">
        <f t="shared" si="1"/>
        <v>3.3612492304047163E-2</v>
      </c>
      <c r="M11" s="72">
        <f t="shared" si="1"/>
        <v>3.2550045407519573E-2</v>
      </c>
      <c r="N11" s="72">
        <f t="shared" si="1"/>
        <v>2.9966558974546163E-2</v>
      </c>
      <c r="O11" s="72">
        <f t="shared" si="1"/>
        <v>3.1233939992248022E-2</v>
      </c>
      <c r="P11" s="72">
        <f t="shared" si="1"/>
        <v>3.2275960603601828E-2</v>
      </c>
      <c r="Q11" s="72">
        <f t="shared" si="1"/>
        <v>3.235380685573705E-2</v>
      </c>
      <c r="R11" s="72">
        <f t="shared" si="1"/>
        <v>2.8480611825665858E-2</v>
      </c>
      <c r="S11" s="72">
        <f t="shared" si="1"/>
        <v>3.0721844581180095E-2</v>
      </c>
      <c r="T11" s="72">
        <f t="shared" si="1"/>
        <v>2.4376725406667528E-2</v>
      </c>
      <c r="U11" s="72">
        <f t="shared" si="1"/>
        <v>2.130775981407387E-2</v>
      </c>
      <c r="V11" s="72">
        <f t="shared" si="1"/>
        <v>2.2778033245102636E-2</v>
      </c>
      <c r="W11" s="72">
        <f t="shared" si="1"/>
        <v>2.3906891173609803E-2</v>
      </c>
      <c r="X11" s="72">
        <f t="shared" si="1"/>
        <v>2.4311996157841003E-2</v>
      </c>
      <c r="Y11" s="72">
        <f t="shared" si="1"/>
        <v>2.4214887818272635E-2</v>
      </c>
    </row>
    <row r="12" spans="1:26" ht="14.25" hidden="1" customHeight="1" outlineLevel="1" x14ac:dyDescent="0.35">
      <c r="B12" s="40" t="s">
        <v>169</v>
      </c>
      <c r="C12" s="49">
        <f t="shared" ref="C12:Y12" si="2">IFERROR(C7/C6,"-")</f>
        <v>3.5760276680273068E-2</v>
      </c>
      <c r="D12" s="49">
        <f t="shared" si="2"/>
        <v>3.4938408152826124E-2</v>
      </c>
      <c r="E12" s="49">
        <f t="shared" si="2"/>
        <v>3.3257393936396158E-2</v>
      </c>
      <c r="F12" s="49">
        <f t="shared" si="2"/>
        <v>3.32910086301582E-2</v>
      </c>
      <c r="G12" s="49">
        <f t="shared" si="2"/>
        <v>3.1617229230404269E-2</v>
      </c>
      <c r="H12" s="49">
        <f t="shared" si="2"/>
        <v>3.1469747506094353E-2</v>
      </c>
      <c r="I12" s="49">
        <f t="shared" si="2"/>
        <v>3.2279901827585479E-2</v>
      </c>
      <c r="J12" s="49">
        <f t="shared" si="2"/>
        <v>3.174625089070808E-2</v>
      </c>
      <c r="K12" s="49">
        <f t="shared" si="2"/>
        <v>3.079965050328062E-2</v>
      </c>
      <c r="L12" s="49">
        <f t="shared" si="2"/>
        <v>3.0575075865978775E-2</v>
      </c>
      <c r="M12" s="49">
        <f t="shared" si="2"/>
        <v>2.9558250856097243E-2</v>
      </c>
      <c r="N12" s="49">
        <f t="shared" si="2"/>
        <v>2.8807611539834282E-2</v>
      </c>
      <c r="O12" s="49">
        <f t="shared" si="2"/>
        <v>2.9205662129957344E-2</v>
      </c>
      <c r="P12" s="49">
        <f t="shared" si="2"/>
        <v>2.9866237946289252E-2</v>
      </c>
      <c r="Q12" s="49">
        <f t="shared" si="2"/>
        <v>2.99237751840097E-2</v>
      </c>
      <c r="R12" s="49">
        <f t="shared" si="2"/>
        <v>2.8735350490088216E-2</v>
      </c>
      <c r="S12" s="49">
        <f t="shared" si="2"/>
        <v>3.053756594620799E-2</v>
      </c>
      <c r="T12" s="49">
        <f t="shared" si="2"/>
        <v>2.8745776363496199E-2</v>
      </c>
      <c r="U12" s="49">
        <f t="shared" si="2"/>
        <v>2.7044836662550427E-2</v>
      </c>
      <c r="V12" s="49">
        <f t="shared" si="2"/>
        <v>2.6661794640572792E-2</v>
      </c>
      <c r="W12" s="49">
        <f t="shared" si="2"/>
        <v>2.7682805454909486E-2</v>
      </c>
      <c r="X12" s="49">
        <f t="shared" si="2"/>
        <v>2.7480393446248749E-2</v>
      </c>
      <c r="Y12" s="49">
        <f t="shared" si="2"/>
        <v>2.6822189677897155E-2</v>
      </c>
    </row>
    <row r="13" spans="1:26" ht="14.25" hidden="1" customHeight="1" outlineLevel="1" x14ac:dyDescent="0.35">
      <c r="B13" s="40" t="s">
        <v>1</v>
      </c>
      <c r="C13" s="49">
        <f t="shared" ref="C13:Y13" si="3">IFERROR(C8/C6,"-")</f>
        <v>2.9428731811633378E-2</v>
      </c>
      <c r="D13" s="49">
        <f t="shared" si="3"/>
        <v>3.0882789554223911E-2</v>
      </c>
      <c r="E13" s="49">
        <f t="shared" si="3"/>
        <v>2.7611712116249243E-2</v>
      </c>
      <c r="F13" s="49">
        <f t="shared" si="3"/>
        <v>2.5327397326634159E-2</v>
      </c>
      <c r="G13" s="49">
        <f t="shared" si="3"/>
        <v>2.3047162779273659E-2</v>
      </c>
      <c r="H13" s="49">
        <f t="shared" si="3"/>
        <v>2.118799755450396E-2</v>
      </c>
      <c r="I13" s="49">
        <f t="shared" si="3"/>
        <v>2.1017014377970988E-2</v>
      </c>
      <c r="J13" s="49">
        <f t="shared" si="3"/>
        <v>2.0743421390644352E-2</v>
      </c>
      <c r="K13" s="49">
        <f t="shared" si="3"/>
        <v>1.9114759326198081E-2</v>
      </c>
      <c r="L13" s="49">
        <f t="shared" si="3"/>
        <v>1.9736282875486913E-2</v>
      </c>
      <c r="M13" s="49">
        <f t="shared" si="3"/>
        <v>1.9112130982796793E-2</v>
      </c>
      <c r="N13" s="49">
        <f t="shared" si="3"/>
        <v>1.7032640152501728E-2</v>
      </c>
      <c r="O13" s="49">
        <f t="shared" si="3"/>
        <v>1.7634264649665433E-2</v>
      </c>
      <c r="P13" s="49">
        <f t="shared" si="3"/>
        <v>1.8585083054514735E-2</v>
      </c>
      <c r="Q13" s="49">
        <f t="shared" si="3"/>
        <v>1.8306791929810089E-2</v>
      </c>
      <c r="R13" s="49">
        <f t="shared" si="3"/>
        <v>1.6487183743395285E-2</v>
      </c>
      <c r="S13" s="49">
        <f t="shared" si="3"/>
        <v>1.7759847654633464E-2</v>
      </c>
      <c r="T13" s="49">
        <f t="shared" si="3"/>
        <v>1.5413885646775953E-2</v>
      </c>
      <c r="U13" s="49">
        <f t="shared" si="3"/>
        <v>1.2156091152150529E-2</v>
      </c>
      <c r="V13" s="49">
        <f t="shared" si="3"/>
        <v>1.1057302417571368E-2</v>
      </c>
      <c r="W13" s="49">
        <f t="shared" si="3"/>
        <v>1.3131780953397291E-2</v>
      </c>
      <c r="X13" s="49">
        <f t="shared" si="3"/>
        <v>1.3962883910393844E-2</v>
      </c>
      <c r="Y13" s="49">
        <f t="shared" si="3"/>
        <v>1.4034565562940053E-2</v>
      </c>
    </row>
    <row r="14" spans="1:26" ht="14.25" hidden="1" customHeight="1" outlineLevel="1" x14ac:dyDescent="0.35">
      <c r="B14" s="48" t="s">
        <v>69</v>
      </c>
      <c r="C14" s="50">
        <f t="shared" ref="C14:Y14" si="4">IFERROR(C9/C6,"-")</f>
        <v>-2.2660819484930452E-2</v>
      </c>
      <c r="D14" s="50">
        <f t="shared" si="4"/>
        <v>-2.2057205238436683E-2</v>
      </c>
      <c r="E14" s="50">
        <f t="shared" si="4"/>
        <v>-2.0278397907874585E-2</v>
      </c>
      <c r="F14" s="50">
        <f t="shared" si="4"/>
        <v>-1.7490895138171359E-2</v>
      </c>
      <c r="G14" s="50">
        <f t="shared" si="4"/>
        <v>-1.7410631845959309E-2</v>
      </c>
      <c r="H14" s="50">
        <f t="shared" si="4"/>
        <v>-1.7236533245904299E-2</v>
      </c>
      <c r="I14" s="50">
        <f t="shared" si="4"/>
        <v>-1.7054049243676806E-2</v>
      </c>
      <c r="J14" s="50">
        <f t="shared" si="4"/>
        <v>-1.7141453101318541E-2</v>
      </c>
      <c r="K14" s="50">
        <f t="shared" si="4"/>
        <v>-1.7189819711101076E-2</v>
      </c>
      <c r="L14" s="50">
        <f t="shared" si="4"/>
        <v>-1.6698866437418525E-2</v>
      </c>
      <c r="M14" s="50">
        <f t="shared" si="4"/>
        <v>-1.6120336431374466E-2</v>
      </c>
      <c r="N14" s="50">
        <f t="shared" si="4"/>
        <v>-1.5873692717789843E-2</v>
      </c>
      <c r="O14" s="50">
        <f t="shared" si="4"/>
        <v>-1.5605986787374751E-2</v>
      </c>
      <c r="P14" s="50">
        <f t="shared" si="4"/>
        <v>-1.6175360397202163E-2</v>
      </c>
      <c r="Q14" s="50">
        <f t="shared" si="4"/>
        <v>-1.5876760258082743E-2</v>
      </c>
      <c r="R14" s="50">
        <f t="shared" si="4"/>
        <v>-1.6741922407817647E-2</v>
      </c>
      <c r="S14" s="50">
        <f t="shared" si="4"/>
        <v>-1.7575569019661362E-2</v>
      </c>
      <c r="T14" s="50">
        <f t="shared" si="4"/>
        <v>-1.9782936603604626E-2</v>
      </c>
      <c r="U14" s="50">
        <f t="shared" si="4"/>
        <v>-1.7893168000627086E-2</v>
      </c>
      <c r="V14" s="50">
        <f t="shared" si="4"/>
        <v>-1.4941063813041526E-2</v>
      </c>
      <c r="W14" s="50">
        <f t="shared" si="4"/>
        <v>-1.6907695234696974E-2</v>
      </c>
      <c r="X14" s="50">
        <f t="shared" si="4"/>
        <v>-1.7131281198801588E-2</v>
      </c>
      <c r="Y14" s="50">
        <f t="shared" si="4"/>
        <v>-1.6641867422564571E-2</v>
      </c>
    </row>
    <row r="15" spans="1:26" ht="14.25" customHeight="1" collapsed="1" x14ac:dyDescent="0.35">
      <c r="B15" s="3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</row>
    <row r="16" spans="1:26" ht="14.25" customHeight="1" x14ac:dyDescent="0.35">
      <c r="B16" s="69" t="s">
        <v>172</v>
      </c>
      <c r="C16" s="70" t="s">
        <v>17</v>
      </c>
      <c r="D16" s="70" t="s">
        <v>16</v>
      </c>
      <c r="E16" s="70" t="s">
        <v>15</v>
      </c>
      <c r="F16" s="70" t="s">
        <v>14</v>
      </c>
      <c r="G16" s="70" t="s">
        <v>13</v>
      </c>
      <c r="H16" s="70" t="s">
        <v>12</v>
      </c>
      <c r="I16" s="70" t="s">
        <v>11</v>
      </c>
      <c r="J16" s="70" t="s">
        <v>10</v>
      </c>
      <c r="K16" s="70" t="s">
        <v>9</v>
      </c>
      <c r="L16" s="70" t="s">
        <v>8</v>
      </c>
      <c r="M16" s="70" t="s">
        <v>7</v>
      </c>
      <c r="N16" s="70" t="s">
        <v>6</v>
      </c>
      <c r="O16" s="70" t="s">
        <v>5</v>
      </c>
      <c r="P16" s="70" t="s">
        <v>4</v>
      </c>
      <c r="Q16" s="70" t="s">
        <v>125</v>
      </c>
      <c r="R16" s="70" t="s">
        <v>126</v>
      </c>
      <c r="S16" s="70" t="s">
        <v>128</v>
      </c>
      <c r="T16" s="70" t="s">
        <v>131</v>
      </c>
      <c r="U16" s="70" t="s">
        <v>137</v>
      </c>
      <c r="V16" s="70" t="s">
        <v>147</v>
      </c>
      <c r="W16" s="70" t="s">
        <v>167</v>
      </c>
      <c r="X16" s="70" t="s">
        <v>192</v>
      </c>
      <c r="Y16" s="70" t="s">
        <v>202</v>
      </c>
    </row>
    <row r="17" spans="1:25" ht="14.25" customHeight="1" x14ac:dyDescent="0.35">
      <c r="B17" s="47" t="s">
        <v>166</v>
      </c>
      <c r="C17" s="43">
        <f t="shared" ref="C17:Y17" si="5">C6</f>
        <v>2533.9050530888699</v>
      </c>
      <c r="D17" s="43">
        <f t="shared" si="5"/>
        <v>3028.4341229049742</v>
      </c>
      <c r="E17" s="43">
        <f t="shared" si="5"/>
        <v>3709.6063181001286</v>
      </c>
      <c r="F17" s="43">
        <f t="shared" si="5"/>
        <v>4813.1537199760223</v>
      </c>
      <c r="G17" s="43">
        <f t="shared" si="5"/>
        <v>6022.8237778938719</v>
      </c>
      <c r="H17" s="43">
        <f t="shared" si="5"/>
        <v>8147.3484955780859</v>
      </c>
      <c r="I17" s="43">
        <f t="shared" si="5"/>
        <v>10669.022534191537</v>
      </c>
      <c r="J17" s="43">
        <f t="shared" si="5"/>
        <v>13640.854836397384</v>
      </c>
      <c r="K17" s="43">
        <f t="shared" si="5"/>
        <v>14378.335357501215</v>
      </c>
      <c r="L17" s="43">
        <f t="shared" si="5"/>
        <v>16851.928819032721</v>
      </c>
      <c r="M17" s="43">
        <f t="shared" si="5"/>
        <v>20262.756182896843</v>
      </c>
      <c r="N17" s="43">
        <f t="shared" si="5"/>
        <v>24648.856076392552</v>
      </c>
      <c r="O17" s="43">
        <f t="shared" si="5"/>
        <v>24412.92857869</v>
      </c>
      <c r="P17" s="43">
        <f t="shared" si="5"/>
        <v>26750.912785360229</v>
      </c>
      <c r="Q17" s="43">
        <f t="shared" si="5"/>
        <v>29383.74783372437</v>
      </c>
      <c r="R17" s="43">
        <f t="shared" si="5"/>
        <v>34271.153756404958</v>
      </c>
      <c r="S17" s="43">
        <f t="shared" si="5"/>
        <v>31659.510708319998</v>
      </c>
      <c r="T17" s="43">
        <f t="shared" si="5"/>
        <v>29794.358119950008</v>
      </c>
      <c r="U17" s="43">
        <f t="shared" si="5"/>
        <v>44813.379815239998</v>
      </c>
      <c r="V17" s="43">
        <f t="shared" si="5"/>
        <v>55265.694315179986</v>
      </c>
      <c r="W17" s="43">
        <f t="shared" si="5"/>
        <v>50029.977972640001</v>
      </c>
      <c r="X17" s="43">
        <f t="shared" si="5"/>
        <v>56335.706650329994</v>
      </c>
      <c r="Y17" s="43">
        <f t="shared" si="5"/>
        <v>66816.486375339999</v>
      </c>
    </row>
    <row r="18" spans="1:25" ht="14.25" hidden="1" customHeight="1" outlineLevel="1" x14ac:dyDescent="0.35">
      <c r="B18" s="40" t="s">
        <v>169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16.949480729999998</v>
      </c>
      <c r="R18" s="38">
        <v>7.2289854413636396</v>
      </c>
      <c r="S18" s="38">
        <v>13.7228542171875</v>
      </c>
      <c r="T18" s="38">
        <v>27.406347231449999</v>
      </c>
      <c r="U18" s="38">
        <v>37.419161061066511</v>
      </c>
      <c r="V18" s="38">
        <v>49.126207225531033</v>
      </c>
      <c r="W18" s="38">
        <v>58.376867880000006</v>
      </c>
      <c r="X18" s="38">
        <v>64.813609639999981</v>
      </c>
      <c r="Y18" s="38">
        <v>62.941778029999981</v>
      </c>
    </row>
    <row r="19" spans="1:25" ht="14.25" hidden="1" customHeight="1" outlineLevel="1" x14ac:dyDescent="0.35">
      <c r="A19" s="15"/>
      <c r="B19" s="40" t="s">
        <v>1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</row>
    <row r="20" spans="1:25" ht="14.25" hidden="1" customHeight="1" outlineLevel="1" x14ac:dyDescent="0.35">
      <c r="B20" s="40" t="s">
        <v>69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-8.3000000000000007</v>
      </c>
      <c r="S20" s="38">
        <v>-88.3</v>
      </c>
      <c r="T20" s="38">
        <v>-111.27409538639421</v>
      </c>
      <c r="U20" s="38">
        <v>-137.4</v>
      </c>
      <c r="V20" s="38">
        <v>-62.2460029717951</v>
      </c>
      <c r="W20" s="38">
        <v>-67.200000529999997</v>
      </c>
      <c r="X20" s="38">
        <v>-65.283786640000017</v>
      </c>
      <c r="Y20" s="38">
        <v>-76.277444750000001</v>
      </c>
    </row>
    <row r="21" spans="1:25" ht="14.25" customHeight="1" collapsed="1" x14ac:dyDescent="0.35">
      <c r="B21" s="67" t="s">
        <v>170</v>
      </c>
      <c r="C21" s="71">
        <f t="shared" ref="C21:Y21" si="6">IFERROR(C23+C24,"-")</f>
        <v>0</v>
      </c>
      <c r="D21" s="71">
        <f t="shared" si="6"/>
        <v>0</v>
      </c>
      <c r="E21" s="71">
        <f t="shared" si="6"/>
        <v>0</v>
      </c>
      <c r="F21" s="71">
        <f t="shared" si="6"/>
        <v>0</v>
      </c>
      <c r="G21" s="71">
        <f t="shared" si="6"/>
        <v>0</v>
      </c>
      <c r="H21" s="71">
        <f t="shared" si="6"/>
        <v>0</v>
      </c>
      <c r="I21" s="71">
        <f t="shared" si="6"/>
        <v>0</v>
      </c>
      <c r="J21" s="71">
        <f t="shared" si="6"/>
        <v>0</v>
      </c>
      <c r="K21" s="71">
        <f t="shared" si="6"/>
        <v>0</v>
      </c>
      <c r="L21" s="71">
        <f t="shared" si="6"/>
        <v>0</v>
      </c>
      <c r="M21" s="71">
        <f t="shared" si="6"/>
        <v>0</v>
      </c>
      <c r="N21" s="71">
        <f t="shared" si="6"/>
        <v>0</v>
      </c>
      <c r="O21" s="71">
        <f t="shared" si="6"/>
        <v>0</v>
      </c>
      <c r="P21" s="71">
        <f t="shared" si="6"/>
        <v>0</v>
      </c>
      <c r="Q21" s="71">
        <f t="shared" si="6"/>
        <v>5.7683181961379034E-4</v>
      </c>
      <c r="R21" s="71">
        <f t="shared" si="6"/>
        <v>2.1093498902156481E-4</v>
      </c>
      <c r="S21" s="71">
        <f t="shared" si="6"/>
        <v>4.3345124135418767E-4</v>
      </c>
      <c r="T21" s="71">
        <f t="shared" si="6"/>
        <v>9.1985023208467716E-4</v>
      </c>
      <c r="U21" s="71">
        <f t="shared" si="6"/>
        <v>8.349997526484516E-4</v>
      </c>
      <c r="V21" s="71">
        <f t="shared" si="6"/>
        <v>8.8890961806006657E-4</v>
      </c>
      <c r="W21" s="71">
        <f t="shared" si="6"/>
        <v>1.1668377689857206E-3</v>
      </c>
      <c r="X21" s="71">
        <f t="shared" si="6"/>
        <v>1.1504889792594859E-3</v>
      </c>
      <c r="Y21" s="71">
        <f t="shared" si="6"/>
        <v>9.4200969617627098E-4</v>
      </c>
    </row>
    <row r="22" spans="1:25" ht="14.25" customHeight="1" x14ac:dyDescent="0.35">
      <c r="B22" s="68" t="s">
        <v>130</v>
      </c>
      <c r="C22" s="72">
        <f t="shared" ref="C22" si="7">IFERROR(SUM(C23:C25),"-")</f>
        <v>0</v>
      </c>
      <c r="D22" s="72">
        <f t="shared" ref="D22" si="8">IFERROR(SUM(D23:D25),"-")</f>
        <v>0</v>
      </c>
      <c r="E22" s="72">
        <f t="shared" ref="E22" si="9">IFERROR(SUM(E23:E25),"-")</f>
        <v>0</v>
      </c>
      <c r="F22" s="72">
        <f t="shared" ref="F22" si="10">IFERROR(SUM(F23:F25),"-")</f>
        <v>0</v>
      </c>
      <c r="G22" s="72">
        <f t="shared" ref="G22" si="11">IFERROR(SUM(G23:G25),"-")</f>
        <v>0</v>
      </c>
      <c r="H22" s="72">
        <f t="shared" ref="H22" si="12">IFERROR(SUM(H23:H25),"-")</f>
        <v>0</v>
      </c>
      <c r="I22" s="72">
        <f t="shared" ref="I22" si="13">IFERROR(SUM(I23:I25),"-")</f>
        <v>0</v>
      </c>
      <c r="J22" s="72">
        <f t="shared" ref="J22" si="14">IFERROR(SUM(J23:J25),"-")</f>
        <v>0</v>
      </c>
      <c r="K22" s="72">
        <f t="shared" ref="K22" si="15">IFERROR(SUM(K23:K25),"-")</f>
        <v>0</v>
      </c>
      <c r="L22" s="72">
        <f t="shared" ref="L22" si="16">IFERROR(SUM(L23:L25),"-")</f>
        <v>0</v>
      </c>
      <c r="M22" s="72">
        <f t="shared" ref="M22" si="17">IFERROR(SUM(M23:M25),"-")</f>
        <v>0</v>
      </c>
      <c r="N22" s="72">
        <f t="shared" ref="N22" si="18">IFERROR(SUM(N23:N25),"-")</f>
        <v>0</v>
      </c>
      <c r="O22" s="72">
        <f t="shared" ref="O22" si="19">IFERROR(SUM(O23:O25),"-")</f>
        <v>0</v>
      </c>
      <c r="P22" s="72">
        <f t="shared" ref="P22" si="20">IFERROR(SUM(P23:P25),"-")</f>
        <v>0</v>
      </c>
      <c r="Q22" s="72">
        <f t="shared" ref="Q22" si="21">IFERROR(SUM(Q23:Q25),"-")</f>
        <v>5.7683181961379034E-4</v>
      </c>
      <c r="R22" s="72">
        <f t="shared" ref="R22" si="22">IFERROR(SUM(R23:R25),"-")</f>
        <v>-3.1251196450781846E-5</v>
      </c>
      <c r="S22" s="72">
        <f t="shared" ref="S22" si="23">IFERROR(SUM(S23:S25),"-")</f>
        <v>-2.3556000744892722E-3</v>
      </c>
      <c r="T22" s="72">
        <f t="shared" ref="T22" si="24">IFERROR(SUM(T23:T25),"-")</f>
        <v>-2.8148868929244422E-3</v>
      </c>
      <c r="U22" s="72">
        <f t="shared" ref="U22" si="25">IFERROR(SUM(U23:U25),"-")</f>
        <v>-2.2310488374485942E-3</v>
      </c>
      <c r="V22" s="72">
        <f t="shared" ref="V22" si="26">IFERROR(SUM(V23:V25),"-")</f>
        <v>-2.373949320430489E-4</v>
      </c>
      <c r="W22" s="72">
        <f t="shared" ref="W22" si="27">IFERROR(SUM(W23:W25),"-")</f>
        <v>-1.7635691654361955E-4</v>
      </c>
      <c r="X22" s="72">
        <f t="shared" ref="X22" si="28">IFERROR(SUM(X23:X25),"-")</f>
        <v>-8.3459856626698532E-6</v>
      </c>
      <c r="Y22" s="72">
        <f t="shared" ref="Y22" si="29">IFERROR(SUM(Y23:Y25),"-")</f>
        <v>-1.9958647099590414E-4</v>
      </c>
    </row>
    <row r="23" spans="1:25" ht="14.25" hidden="1" customHeight="1" outlineLevel="1" x14ac:dyDescent="0.35">
      <c r="B23" s="40" t="s">
        <v>169</v>
      </c>
      <c r="C23" s="49">
        <f t="shared" ref="C23:Y23" si="30">IFERROR(C18/C17,"-")</f>
        <v>0</v>
      </c>
      <c r="D23" s="49">
        <f t="shared" si="30"/>
        <v>0</v>
      </c>
      <c r="E23" s="49">
        <f t="shared" si="30"/>
        <v>0</v>
      </c>
      <c r="F23" s="49">
        <f t="shared" si="30"/>
        <v>0</v>
      </c>
      <c r="G23" s="49">
        <f t="shared" si="30"/>
        <v>0</v>
      </c>
      <c r="H23" s="49">
        <f t="shared" si="30"/>
        <v>0</v>
      </c>
      <c r="I23" s="49">
        <f t="shared" si="30"/>
        <v>0</v>
      </c>
      <c r="J23" s="49">
        <f t="shared" si="30"/>
        <v>0</v>
      </c>
      <c r="K23" s="49">
        <f t="shared" si="30"/>
        <v>0</v>
      </c>
      <c r="L23" s="49">
        <f t="shared" si="30"/>
        <v>0</v>
      </c>
      <c r="M23" s="49">
        <f t="shared" si="30"/>
        <v>0</v>
      </c>
      <c r="N23" s="49">
        <f t="shared" si="30"/>
        <v>0</v>
      </c>
      <c r="O23" s="49">
        <f t="shared" si="30"/>
        <v>0</v>
      </c>
      <c r="P23" s="49">
        <f t="shared" si="30"/>
        <v>0</v>
      </c>
      <c r="Q23" s="49">
        <f t="shared" si="30"/>
        <v>5.7683181961379034E-4</v>
      </c>
      <c r="R23" s="49">
        <f t="shared" si="30"/>
        <v>2.1093498902156481E-4</v>
      </c>
      <c r="S23" s="49">
        <f t="shared" si="30"/>
        <v>4.3345124135418767E-4</v>
      </c>
      <c r="T23" s="49">
        <f t="shared" si="30"/>
        <v>9.1985023208467716E-4</v>
      </c>
      <c r="U23" s="49">
        <f t="shared" si="30"/>
        <v>8.349997526484516E-4</v>
      </c>
      <c r="V23" s="49">
        <f t="shared" si="30"/>
        <v>8.8890961806006657E-4</v>
      </c>
      <c r="W23" s="49">
        <f t="shared" si="30"/>
        <v>1.1668377689857206E-3</v>
      </c>
      <c r="X23" s="49">
        <f t="shared" si="30"/>
        <v>1.1504889792594859E-3</v>
      </c>
      <c r="Y23" s="49">
        <f t="shared" si="30"/>
        <v>9.4200969617627098E-4</v>
      </c>
    </row>
    <row r="24" spans="1:25" ht="14.25" hidden="1" customHeight="1" outlineLevel="1" x14ac:dyDescent="0.35">
      <c r="B24" s="40" t="s">
        <v>1</v>
      </c>
      <c r="C24" s="49">
        <f t="shared" ref="C24:Y24" si="31">IFERROR(C19/C17,"-")</f>
        <v>0</v>
      </c>
      <c r="D24" s="49">
        <f t="shared" si="31"/>
        <v>0</v>
      </c>
      <c r="E24" s="49">
        <f t="shared" si="31"/>
        <v>0</v>
      </c>
      <c r="F24" s="49">
        <f t="shared" si="31"/>
        <v>0</v>
      </c>
      <c r="G24" s="49">
        <f t="shared" si="31"/>
        <v>0</v>
      </c>
      <c r="H24" s="49">
        <f t="shared" si="31"/>
        <v>0</v>
      </c>
      <c r="I24" s="49">
        <f t="shared" si="31"/>
        <v>0</v>
      </c>
      <c r="J24" s="49">
        <f t="shared" si="31"/>
        <v>0</v>
      </c>
      <c r="K24" s="49">
        <f t="shared" si="31"/>
        <v>0</v>
      </c>
      <c r="L24" s="49">
        <f t="shared" si="31"/>
        <v>0</v>
      </c>
      <c r="M24" s="49">
        <f t="shared" si="31"/>
        <v>0</v>
      </c>
      <c r="N24" s="49">
        <f t="shared" si="31"/>
        <v>0</v>
      </c>
      <c r="O24" s="49">
        <f t="shared" si="31"/>
        <v>0</v>
      </c>
      <c r="P24" s="49">
        <f t="shared" si="31"/>
        <v>0</v>
      </c>
      <c r="Q24" s="49">
        <f t="shared" si="31"/>
        <v>0</v>
      </c>
      <c r="R24" s="49">
        <f t="shared" si="31"/>
        <v>0</v>
      </c>
      <c r="S24" s="49">
        <f t="shared" si="31"/>
        <v>0</v>
      </c>
      <c r="T24" s="49">
        <f t="shared" si="31"/>
        <v>0</v>
      </c>
      <c r="U24" s="49">
        <f t="shared" si="31"/>
        <v>0</v>
      </c>
      <c r="V24" s="49">
        <f t="shared" si="31"/>
        <v>0</v>
      </c>
      <c r="W24" s="49">
        <f t="shared" si="31"/>
        <v>0</v>
      </c>
      <c r="X24" s="49">
        <f t="shared" si="31"/>
        <v>0</v>
      </c>
      <c r="Y24" s="49">
        <f t="shared" si="31"/>
        <v>0</v>
      </c>
    </row>
    <row r="25" spans="1:25" ht="14.25" hidden="1" customHeight="1" outlineLevel="1" x14ac:dyDescent="0.35">
      <c r="B25" s="48" t="s">
        <v>69</v>
      </c>
      <c r="C25" s="50">
        <f t="shared" ref="C25:Y25" si="32">IFERROR(C20/C17,"-")</f>
        <v>0</v>
      </c>
      <c r="D25" s="50">
        <f t="shared" si="32"/>
        <v>0</v>
      </c>
      <c r="E25" s="50">
        <f t="shared" si="32"/>
        <v>0</v>
      </c>
      <c r="F25" s="50">
        <f t="shared" si="32"/>
        <v>0</v>
      </c>
      <c r="G25" s="50">
        <f t="shared" si="32"/>
        <v>0</v>
      </c>
      <c r="H25" s="50">
        <f t="shared" si="32"/>
        <v>0</v>
      </c>
      <c r="I25" s="50">
        <f t="shared" si="32"/>
        <v>0</v>
      </c>
      <c r="J25" s="50">
        <f t="shared" si="32"/>
        <v>0</v>
      </c>
      <c r="K25" s="50">
        <f t="shared" si="32"/>
        <v>0</v>
      </c>
      <c r="L25" s="50">
        <f t="shared" si="32"/>
        <v>0</v>
      </c>
      <c r="M25" s="50">
        <f t="shared" si="32"/>
        <v>0</v>
      </c>
      <c r="N25" s="50">
        <f t="shared" si="32"/>
        <v>0</v>
      </c>
      <c r="O25" s="50">
        <f t="shared" si="32"/>
        <v>0</v>
      </c>
      <c r="P25" s="50">
        <f t="shared" si="32"/>
        <v>0</v>
      </c>
      <c r="Q25" s="50">
        <f t="shared" si="32"/>
        <v>0</v>
      </c>
      <c r="R25" s="50">
        <f t="shared" si="32"/>
        <v>-2.4218618547234666E-4</v>
      </c>
      <c r="S25" s="50">
        <f t="shared" si="32"/>
        <v>-2.7890513158434597E-3</v>
      </c>
      <c r="T25" s="50">
        <f t="shared" si="32"/>
        <v>-3.7347371250091195E-3</v>
      </c>
      <c r="U25" s="50">
        <f t="shared" si="32"/>
        <v>-3.0660485900970459E-3</v>
      </c>
      <c r="V25" s="50">
        <f t="shared" si="32"/>
        <v>-1.1263045501031155E-3</v>
      </c>
      <c r="W25" s="50">
        <f t="shared" si="32"/>
        <v>-1.3431946855293401E-3</v>
      </c>
      <c r="X25" s="50">
        <f t="shared" si="32"/>
        <v>-1.1588349649221557E-3</v>
      </c>
      <c r="Y25" s="50">
        <f t="shared" si="32"/>
        <v>-1.1415961671721751E-3</v>
      </c>
    </row>
    <row r="26" spans="1:25" ht="14.25" customHeight="1" collapsed="1" x14ac:dyDescent="0.35"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4.25" customHeight="1" x14ac:dyDescent="0.35">
      <c r="B27" s="69" t="s">
        <v>173</v>
      </c>
      <c r="C27" s="70" t="s">
        <v>17</v>
      </c>
      <c r="D27" s="70" t="s">
        <v>16</v>
      </c>
      <c r="E27" s="70" t="s">
        <v>15</v>
      </c>
      <c r="F27" s="70" t="s">
        <v>14</v>
      </c>
      <c r="G27" s="70" t="s">
        <v>13</v>
      </c>
      <c r="H27" s="70" t="s">
        <v>12</v>
      </c>
      <c r="I27" s="70" t="s">
        <v>11</v>
      </c>
      <c r="J27" s="70" t="s">
        <v>10</v>
      </c>
      <c r="K27" s="70" t="s">
        <v>9</v>
      </c>
      <c r="L27" s="70" t="s">
        <v>8</v>
      </c>
      <c r="M27" s="70" t="s">
        <v>7</v>
      </c>
      <c r="N27" s="70" t="s">
        <v>6</v>
      </c>
      <c r="O27" s="70" t="s">
        <v>5</v>
      </c>
      <c r="P27" s="70" t="s">
        <v>4</v>
      </c>
      <c r="Q27" s="70" t="s">
        <v>125</v>
      </c>
      <c r="R27" s="70" t="s">
        <v>126</v>
      </c>
      <c r="S27" s="70" t="s">
        <v>128</v>
      </c>
      <c r="T27" s="70" t="s">
        <v>131</v>
      </c>
      <c r="U27" s="70" t="s">
        <v>137</v>
      </c>
      <c r="V27" s="70" t="s">
        <v>147</v>
      </c>
      <c r="W27" s="70" t="s">
        <v>167</v>
      </c>
      <c r="X27" s="70" t="s">
        <v>192</v>
      </c>
      <c r="Y27" s="70" t="s">
        <v>202</v>
      </c>
    </row>
    <row r="28" spans="1:25" ht="14.25" customHeight="1" x14ac:dyDescent="0.35">
      <c r="B28" s="47" t="s">
        <v>166</v>
      </c>
      <c r="C28" s="43">
        <f t="shared" ref="C28:Y28" si="33">C6</f>
        <v>2533.9050530888699</v>
      </c>
      <c r="D28" s="43">
        <f t="shared" si="33"/>
        <v>3028.4341229049742</v>
      </c>
      <c r="E28" s="43">
        <f t="shared" si="33"/>
        <v>3709.6063181001286</v>
      </c>
      <c r="F28" s="43">
        <f t="shared" si="33"/>
        <v>4813.1537199760223</v>
      </c>
      <c r="G28" s="43">
        <f t="shared" si="33"/>
        <v>6022.8237778938719</v>
      </c>
      <c r="H28" s="43">
        <f t="shared" si="33"/>
        <v>8147.3484955780859</v>
      </c>
      <c r="I28" s="43">
        <f t="shared" si="33"/>
        <v>10669.022534191537</v>
      </c>
      <c r="J28" s="43">
        <f t="shared" si="33"/>
        <v>13640.854836397384</v>
      </c>
      <c r="K28" s="43">
        <f t="shared" si="33"/>
        <v>14378.335357501215</v>
      </c>
      <c r="L28" s="43">
        <f t="shared" si="33"/>
        <v>16851.928819032721</v>
      </c>
      <c r="M28" s="43">
        <f t="shared" si="33"/>
        <v>20262.756182896843</v>
      </c>
      <c r="N28" s="43">
        <f t="shared" si="33"/>
        <v>24648.856076392552</v>
      </c>
      <c r="O28" s="43">
        <f t="shared" si="33"/>
        <v>24412.92857869</v>
      </c>
      <c r="P28" s="43">
        <f t="shared" si="33"/>
        <v>26750.912785360229</v>
      </c>
      <c r="Q28" s="43">
        <f t="shared" si="33"/>
        <v>29383.74783372437</v>
      </c>
      <c r="R28" s="43">
        <f t="shared" si="33"/>
        <v>34271.153756404958</v>
      </c>
      <c r="S28" s="43">
        <f t="shared" si="33"/>
        <v>31659.510708319998</v>
      </c>
      <c r="T28" s="43">
        <f t="shared" si="33"/>
        <v>29794.358119950008</v>
      </c>
      <c r="U28" s="43">
        <f t="shared" si="33"/>
        <v>44813.379815239998</v>
      </c>
      <c r="V28" s="43">
        <f t="shared" si="33"/>
        <v>55265.694315179986</v>
      </c>
      <c r="W28" s="43">
        <f t="shared" si="33"/>
        <v>50029.977972640001</v>
      </c>
      <c r="X28" s="43">
        <f t="shared" si="33"/>
        <v>56335.706650329994</v>
      </c>
      <c r="Y28" s="43">
        <f t="shared" si="33"/>
        <v>66816.486375339999</v>
      </c>
    </row>
    <row r="29" spans="1:25" ht="14.25" hidden="1" customHeight="1" outlineLevel="1" x14ac:dyDescent="0.35">
      <c r="B29" s="40" t="s">
        <v>169</v>
      </c>
      <c r="C29" s="38">
        <f t="shared" ref="C29:X29" si="34">C7-C18</f>
        <v>90.613145780000011</v>
      </c>
      <c r="D29" s="38">
        <f t="shared" si="34"/>
        <v>105.80866744999999</v>
      </c>
      <c r="E29" s="38">
        <f t="shared" si="34"/>
        <v>123.3718386700001</v>
      </c>
      <c r="F29" s="38">
        <f t="shared" si="34"/>
        <v>160.23474202999981</v>
      </c>
      <c r="G29" s="38">
        <f t="shared" si="34"/>
        <v>190.42500000000001</v>
      </c>
      <c r="H29" s="38">
        <f t="shared" si="34"/>
        <v>256.39500000000004</v>
      </c>
      <c r="I29" s="38">
        <f t="shared" si="34"/>
        <v>344.39500000000004</v>
      </c>
      <c r="J29" s="38">
        <f t="shared" si="34"/>
        <v>433.04600000000005</v>
      </c>
      <c r="K29" s="38">
        <f t="shared" si="34"/>
        <v>442.84770382999983</v>
      </c>
      <c r="L29" s="38">
        <f t="shared" si="34"/>
        <v>515.24900212999955</v>
      </c>
      <c r="M29" s="38">
        <f t="shared" si="34"/>
        <v>598.93163029000027</v>
      </c>
      <c r="N29" s="38">
        <f t="shared" si="34"/>
        <v>710.07467075000045</v>
      </c>
      <c r="O29" s="38">
        <f t="shared" si="34"/>
        <v>712.99574367199989</v>
      </c>
      <c r="P29" s="38">
        <f t="shared" si="34"/>
        <v>798.94912652799997</v>
      </c>
      <c r="Q29" s="38">
        <f t="shared" si="34"/>
        <v>862.32318351000004</v>
      </c>
      <c r="R29" s="38">
        <f t="shared" si="34"/>
        <v>977.5646294486362</v>
      </c>
      <c r="S29" s="38">
        <f t="shared" si="34"/>
        <v>953.0815418628124</v>
      </c>
      <c r="T29" s="38">
        <f t="shared" si="34"/>
        <v>829.05560817854996</v>
      </c>
      <c r="U29" s="38">
        <f t="shared" si="34"/>
        <v>1174.5513763389336</v>
      </c>
      <c r="V29" s="38">
        <f t="shared" si="34"/>
        <v>1424.3563852744689</v>
      </c>
      <c r="W29" s="38">
        <f t="shared" si="34"/>
        <v>1326.59327925</v>
      </c>
      <c r="X29" s="38">
        <f t="shared" si="34"/>
        <v>1483.3137741835203</v>
      </c>
      <c r="Y29" s="38">
        <f>Y7-Y18</f>
        <v>1729.2226931400003</v>
      </c>
    </row>
    <row r="30" spans="1:25" ht="14.25" hidden="1" customHeight="1" outlineLevel="1" x14ac:dyDescent="0.35">
      <c r="B30" s="40" t="s">
        <v>1</v>
      </c>
      <c r="C30" s="38">
        <f t="shared" ref="C30:X30" si="35">C8-C19</f>
        <v>74.569612243494987</v>
      </c>
      <c r="D30" s="38">
        <f t="shared" si="35"/>
        <v>93.526493696504986</v>
      </c>
      <c r="E30" s="38">
        <f t="shared" si="35"/>
        <v>102.42858172000007</v>
      </c>
      <c r="F30" s="38">
        <f t="shared" si="35"/>
        <v>121.90465665999997</v>
      </c>
      <c r="G30" s="38">
        <f t="shared" si="35"/>
        <v>138.809</v>
      </c>
      <c r="H30" s="38">
        <f t="shared" si="35"/>
        <v>172.626</v>
      </c>
      <c r="I30" s="38">
        <f t="shared" si="35"/>
        <v>224.23100000000002</v>
      </c>
      <c r="J30" s="38">
        <f t="shared" si="35"/>
        <v>282.95799999999997</v>
      </c>
      <c r="K30" s="38">
        <f t="shared" si="35"/>
        <v>274.83841987</v>
      </c>
      <c r="L30" s="38">
        <f t="shared" si="35"/>
        <v>332.59443416999989</v>
      </c>
      <c r="M30" s="38">
        <f t="shared" si="35"/>
        <v>387.26445024000003</v>
      </c>
      <c r="N30" s="38">
        <f t="shared" si="35"/>
        <v>419.83509572000003</v>
      </c>
      <c r="O30" s="38">
        <f t="shared" si="35"/>
        <v>430.50404343000002</v>
      </c>
      <c r="P30" s="38">
        <f t="shared" si="35"/>
        <v>497.16793589999997</v>
      </c>
      <c r="Q30" s="38">
        <f t="shared" si="35"/>
        <v>537.92215770999996</v>
      </c>
      <c r="R30" s="38">
        <f t="shared" si="35"/>
        <v>565.03480908000006</v>
      </c>
      <c r="S30" s="38">
        <f t="shared" si="35"/>
        <v>562.26808699999992</v>
      </c>
      <c r="T30" s="38">
        <f t="shared" si="35"/>
        <v>459.24682897999998</v>
      </c>
      <c r="U30" s="38">
        <f t="shared" si="35"/>
        <v>544.75552987000003</v>
      </c>
      <c r="V30" s="38">
        <f t="shared" si="35"/>
        <v>611.08949535999989</v>
      </c>
      <c r="W30" s="38">
        <f t="shared" si="35"/>
        <v>656.98271183999998</v>
      </c>
      <c r="X30" s="38">
        <f t="shared" si="35"/>
        <v>786.60893196856011</v>
      </c>
      <c r="Y30" s="38">
        <f>Y8-Y19</f>
        <v>937.74035872000002</v>
      </c>
    </row>
    <row r="31" spans="1:25" ht="14.25" hidden="1" customHeight="1" outlineLevel="1" x14ac:dyDescent="0.35">
      <c r="B31" s="40" t="s">
        <v>69</v>
      </c>
      <c r="C31" s="38">
        <f t="shared" ref="C31:X31" si="36">C9-C20</f>
        <v>-57.420364999999997</v>
      </c>
      <c r="D31" s="38">
        <f t="shared" si="36"/>
        <v>-66.798793000000003</v>
      </c>
      <c r="E31" s="38">
        <f t="shared" si="36"/>
        <v>-75.224872999999988</v>
      </c>
      <c r="F31" s="38">
        <f t="shared" si="36"/>
        <v>-84.186367000000004</v>
      </c>
      <c r="G31" s="38">
        <f t="shared" si="36"/>
        <v>-104.86116747</v>
      </c>
      <c r="H31" s="38">
        <f t="shared" si="36"/>
        <v>-140.43204321000005</v>
      </c>
      <c r="I31" s="38">
        <f t="shared" si="36"/>
        <v>-181.95003567999998</v>
      </c>
      <c r="J31" s="38">
        <f t="shared" si="36"/>
        <v>-233.82407343999995</v>
      </c>
      <c r="K31" s="38">
        <f t="shared" si="36"/>
        <v>-247.16099254119592</v>
      </c>
      <c r="L31" s="38">
        <f t="shared" si="36"/>
        <v>-281.40810856191149</v>
      </c>
      <c r="M31" s="38">
        <f t="shared" si="36"/>
        <v>-326.6424466952102</v>
      </c>
      <c r="N31" s="38">
        <f t="shared" si="36"/>
        <v>-391.26836720168239</v>
      </c>
      <c r="O31" s="38">
        <f t="shared" si="36"/>
        <v>-380.98784084015961</v>
      </c>
      <c r="P31" s="38">
        <f t="shared" si="36"/>
        <v>-432.70565525732491</v>
      </c>
      <c r="Q31" s="38">
        <f t="shared" si="36"/>
        <v>-466.51871984000002</v>
      </c>
      <c r="R31" s="38">
        <f t="shared" si="36"/>
        <v>-565.46499701612015</v>
      </c>
      <c r="S31" s="38">
        <f t="shared" si="36"/>
        <v>-468.13391558278607</v>
      </c>
      <c r="T31" s="38">
        <f t="shared" si="36"/>
        <v>-478.14580244566952</v>
      </c>
      <c r="U31" s="38">
        <f t="shared" si="36"/>
        <v>-664.45333371000015</v>
      </c>
      <c r="V31" s="38">
        <f t="shared" si="36"/>
        <v>-763.48226246335537</v>
      </c>
      <c r="W31" s="38">
        <f t="shared" si="36"/>
        <v>-778.69161962999988</v>
      </c>
      <c r="X31" s="38">
        <f t="shared" si="36"/>
        <v>-899.8190455199998</v>
      </c>
      <c r="Y31" s="38">
        <f>Y9-Y20</f>
        <v>-1035.6736631500003</v>
      </c>
    </row>
    <row r="32" spans="1:25" ht="14.25" customHeight="1" collapsed="1" x14ac:dyDescent="0.35">
      <c r="B32" s="67" t="s">
        <v>170</v>
      </c>
      <c r="C32" s="71">
        <f t="shared" ref="C32:Y32" si="37">IFERROR(C34+C35,"-")</f>
        <v>6.5189008491906453E-2</v>
      </c>
      <c r="D32" s="71">
        <f t="shared" si="37"/>
        <v>6.5821197707050028E-2</v>
      </c>
      <c r="E32" s="71">
        <f t="shared" si="37"/>
        <v>6.0869106052645401E-2</v>
      </c>
      <c r="F32" s="71">
        <f t="shared" si="37"/>
        <v>5.8618405956792359E-2</v>
      </c>
      <c r="G32" s="71">
        <f t="shared" si="37"/>
        <v>5.4664392009677931E-2</v>
      </c>
      <c r="H32" s="71">
        <f t="shared" si="37"/>
        <v>5.265774506059831E-2</v>
      </c>
      <c r="I32" s="71">
        <f t="shared" si="37"/>
        <v>5.3296916205556467E-2</v>
      </c>
      <c r="J32" s="71">
        <f t="shared" si="37"/>
        <v>5.2489672281352429E-2</v>
      </c>
      <c r="K32" s="71">
        <f t="shared" si="37"/>
        <v>4.9914409829478701E-2</v>
      </c>
      <c r="L32" s="71">
        <f t="shared" si="37"/>
        <v>5.0311358741465688E-2</v>
      </c>
      <c r="M32" s="71">
        <f t="shared" si="37"/>
        <v>4.8670381838894036E-2</v>
      </c>
      <c r="N32" s="71">
        <f t="shared" si="37"/>
        <v>4.5840251692336006E-2</v>
      </c>
      <c r="O32" s="71">
        <f t="shared" si="37"/>
        <v>4.6839926779622773E-2</v>
      </c>
      <c r="P32" s="71">
        <f t="shared" si="37"/>
        <v>4.8451321000803987E-2</v>
      </c>
      <c r="Q32" s="71">
        <f t="shared" si="37"/>
        <v>4.7653735294205996E-2</v>
      </c>
      <c r="R32" s="71">
        <f t="shared" si="37"/>
        <v>4.5011599244461936E-2</v>
      </c>
      <c r="S32" s="71">
        <f t="shared" si="37"/>
        <v>4.7863962359487269E-2</v>
      </c>
      <c r="T32" s="71">
        <f t="shared" si="37"/>
        <v>4.3239811778187476E-2</v>
      </c>
      <c r="U32" s="71">
        <f t="shared" si="37"/>
        <v>3.8365928062052509E-2</v>
      </c>
      <c r="V32" s="71">
        <f t="shared" si="37"/>
        <v>3.6830187440084095E-2</v>
      </c>
      <c r="W32" s="71">
        <f t="shared" si="37"/>
        <v>3.9647748639321051E-2</v>
      </c>
      <c r="X32" s="71">
        <f t="shared" si="37"/>
        <v>4.0292788377383107E-2</v>
      </c>
      <c r="Y32" s="71">
        <f t="shared" si="37"/>
        <v>3.9914745544660936E-2</v>
      </c>
    </row>
    <row r="33" spans="2:25" ht="14.25" customHeight="1" x14ac:dyDescent="0.35">
      <c r="B33" s="68" t="s">
        <v>130</v>
      </c>
      <c r="C33" s="72">
        <f t="shared" ref="C33" si="38">IFERROR(SUM(C34:C36),"-")</f>
        <v>4.2528189006975997E-2</v>
      </c>
      <c r="D33" s="72">
        <f t="shared" ref="D33" si="39">IFERROR(SUM(D34:D36),"-")</f>
        <v>4.3763992468613344E-2</v>
      </c>
      <c r="E33" s="72">
        <f t="shared" ref="E33" si="40">IFERROR(SUM(E34:E36),"-")</f>
        <v>4.0590708144770817E-2</v>
      </c>
      <c r="F33" s="72">
        <f t="shared" ref="F33" si="41">IFERROR(SUM(F34:F36),"-")</f>
        <v>4.1127510818620996E-2</v>
      </c>
      <c r="G33" s="72">
        <f t="shared" ref="G33" si="42">IFERROR(SUM(G34:G36),"-")</f>
        <v>3.7253760163718619E-2</v>
      </c>
      <c r="H33" s="72">
        <f t="shared" ref="H33" si="43">IFERROR(SUM(H34:H36),"-")</f>
        <v>3.5421211814694015E-2</v>
      </c>
      <c r="I33" s="72">
        <f t="shared" ref="I33" si="44">IFERROR(SUM(I34:I36),"-")</f>
        <v>3.6242866961879658E-2</v>
      </c>
      <c r="J33" s="72">
        <f t="shared" ref="J33" si="45">IFERROR(SUM(J34:J36),"-")</f>
        <v>3.5348219180033891E-2</v>
      </c>
      <c r="K33" s="72">
        <f t="shared" ref="K33" si="46">IFERROR(SUM(K34:K36),"-")</f>
        <v>3.2724590118377625E-2</v>
      </c>
      <c r="L33" s="72">
        <f t="shared" ref="L33" si="47">IFERROR(SUM(L34:L36),"-")</f>
        <v>3.3612492304047163E-2</v>
      </c>
      <c r="M33" s="72">
        <f t="shared" ref="M33" si="48">IFERROR(SUM(M34:M36),"-")</f>
        <v>3.2550045407519573E-2</v>
      </c>
      <c r="N33" s="72">
        <f t="shared" ref="N33" si="49">IFERROR(SUM(N34:N36),"-")</f>
        <v>2.9966558974546163E-2</v>
      </c>
      <c r="O33" s="72">
        <f t="shared" ref="O33" si="50">IFERROR(SUM(O34:O36),"-")</f>
        <v>3.1233939992248022E-2</v>
      </c>
      <c r="P33" s="72">
        <f t="shared" ref="P33" si="51">IFERROR(SUM(P34:P36),"-")</f>
        <v>3.2275960603601828E-2</v>
      </c>
      <c r="Q33" s="72">
        <f t="shared" ref="Q33" si="52">IFERROR(SUM(Q34:Q36),"-")</f>
        <v>3.1776975036123256E-2</v>
      </c>
      <c r="R33" s="72">
        <f t="shared" ref="R33" si="53">IFERROR(SUM(R34:R36),"-")</f>
        <v>2.8511863022116633E-2</v>
      </c>
      <c r="S33" s="72">
        <f t="shared" ref="S33" si="54">IFERROR(SUM(S34:S36),"-")</f>
        <v>3.307744465566937E-2</v>
      </c>
      <c r="T33" s="72">
        <f t="shared" ref="T33" si="55">IFERROR(SUM(T34:T36),"-")</f>
        <v>2.719161229959197E-2</v>
      </c>
      <c r="U33" s="72">
        <f t="shared" ref="U33" si="56">IFERROR(SUM(U34:U36),"-")</f>
        <v>2.3538808651522469E-2</v>
      </c>
      <c r="V33" s="72">
        <f t="shared" ref="V33" si="57">IFERROR(SUM(V34:V36),"-")</f>
        <v>2.3015428177145685E-2</v>
      </c>
      <c r="W33" s="72">
        <f t="shared" ref="W33" si="58">IFERROR(SUM(W34:W36),"-")</f>
        <v>2.4083248090153418E-2</v>
      </c>
      <c r="X33" s="72">
        <f t="shared" ref="X33" si="59">IFERROR(SUM(X34:X36),"-")</f>
        <v>2.4320342143503676E-2</v>
      </c>
      <c r="Y33" s="72">
        <f t="shared" ref="Y33" si="60">IFERROR(SUM(Y34:Y36),"-")</f>
        <v>2.4414474289268538E-2</v>
      </c>
    </row>
    <row r="34" spans="2:25" ht="14.25" hidden="1" customHeight="1" outlineLevel="1" x14ac:dyDescent="0.35">
      <c r="B34" s="40" t="s">
        <v>169</v>
      </c>
      <c r="C34" s="49">
        <f t="shared" ref="C34:Y34" si="61">IFERROR(C29/C28,"-")</f>
        <v>3.5760276680273068E-2</v>
      </c>
      <c r="D34" s="49">
        <f t="shared" si="61"/>
        <v>3.4938408152826124E-2</v>
      </c>
      <c r="E34" s="49">
        <f t="shared" si="61"/>
        <v>3.3257393936396158E-2</v>
      </c>
      <c r="F34" s="49">
        <f t="shared" si="61"/>
        <v>3.32910086301582E-2</v>
      </c>
      <c r="G34" s="49">
        <f t="shared" si="61"/>
        <v>3.1617229230404269E-2</v>
      </c>
      <c r="H34" s="49">
        <f t="shared" si="61"/>
        <v>3.1469747506094353E-2</v>
      </c>
      <c r="I34" s="49">
        <f t="shared" si="61"/>
        <v>3.2279901827585479E-2</v>
      </c>
      <c r="J34" s="49">
        <f t="shared" si="61"/>
        <v>3.174625089070808E-2</v>
      </c>
      <c r="K34" s="49">
        <f t="shared" si="61"/>
        <v>3.079965050328062E-2</v>
      </c>
      <c r="L34" s="49">
        <f t="shared" si="61"/>
        <v>3.0575075865978775E-2</v>
      </c>
      <c r="M34" s="49">
        <f t="shared" si="61"/>
        <v>2.9558250856097243E-2</v>
      </c>
      <c r="N34" s="49">
        <f t="shared" si="61"/>
        <v>2.8807611539834282E-2</v>
      </c>
      <c r="O34" s="49">
        <f t="shared" si="61"/>
        <v>2.9205662129957344E-2</v>
      </c>
      <c r="P34" s="49">
        <f t="shared" si="61"/>
        <v>2.9866237946289252E-2</v>
      </c>
      <c r="Q34" s="49">
        <f t="shared" si="61"/>
        <v>2.9346943364395906E-2</v>
      </c>
      <c r="R34" s="49">
        <f t="shared" si="61"/>
        <v>2.8524415501066651E-2</v>
      </c>
      <c r="S34" s="49">
        <f t="shared" si="61"/>
        <v>3.0104114704853802E-2</v>
      </c>
      <c r="T34" s="49">
        <f t="shared" si="61"/>
        <v>2.7825926131411521E-2</v>
      </c>
      <c r="U34" s="49">
        <f t="shared" si="61"/>
        <v>2.6209836909901977E-2</v>
      </c>
      <c r="V34" s="49">
        <f t="shared" si="61"/>
        <v>2.5772885022512727E-2</v>
      </c>
      <c r="W34" s="49">
        <f t="shared" si="61"/>
        <v>2.6515967685923764E-2</v>
      </c>
      <c r="X34" s="49">
        <f t="shared" si="61"/>
        <v>2.6329904466989261E-2</v>
      </c>
      <c r="Y34" s="49">
        <f t="shared" si="61"/>
        <v>2.5880179981720881E-2</v>
      </c>
    </row>
    <row r="35" spans="2:25" ht="14.25" hidden="1" customHeight="1" outlineLevel="1" x14ac:dyDescent="0.35">
      <c r="B35" s="40" t="s">
        <v>1</v>
      </c>
      <c r="C35" s="49">
        <f t="shared" ref="C35:Y35" si="62">IFERROR(C30/C28,"-")</f>
        <v>2.9428731811633378E-2</v>
      </c>
      <c r="D35" s="49">
        <f t="shared" si="62"/>
        <v>3.0882789554223911E-2</v>
      </c>
      <c r="E35" s="49">
        <f t="shared" si="62"/>
        <v>2.7611712116249243E-2</v>
      </c>
      <c r="F35" s="49">
        <f t="shared" si="62"/>
        <v>2.5327397326634159E-2</v>
      </c>
      <c r="G35" s="49">
        <f t="shared" si="62"/>
        <v>2.3047162779273659E-2</v>
      </c>
      <c r="H35" s="49">
        <f t="shared" si="62"/>
        <v>2.118799755450396E-2</v>
      </c>
      <c r="I35" s="49">
        <f t="shared" si="62"/>
        <v>2.1017014377970988E-2</v>
      </c>
      <c r="J35" s="49">
        <f t="shared" si="62"/>
        <v>2.0743421390644352E-2</v>
      </c>
      <c r="K35" s="49">
        <f t="shared" si="62"/>
        <v>1.9114759326198081E-2</v>
      </c>
      <c r="L35" s="49">
        <f t="shared" si="62"/>
        <v>1.9736282875486913E-2</v>
      </c>
      <c r="M35" s="49">
        <f t="shared" si="62"/>
        <v>1.9112130982796793E-2</v>
      </c>
      <c r="N35" s="49">
        <f t="shared" si="62"/>
        <v>1.7032640152501728E-2</v>
      </c>
      <c r="O35" s="49">
        <f t="shared" si="62"/>
        <v>1.7634264649665433E-2</v>
      </c>
      <c r="P35" s="49">
        <f t="shared" si="62"/>
        <v>1.8585083054514735E-2</v>
      </c>
      <c r="Q35" s="49">
        <f t="shared" si="62"/>
        <v>1.8306791929810089E-2</v>
      </c>
      <c r="R35" s="49">
        <f t="shared" si="62"/>
        <v>1.6487183743395285E-2</v>
      </c>
      <c r="S35" s="49">
        <f t="shared" si="62"/>
        <v>1.7759847654633464E-2</v>
      </c>
      <c r="T35" s="49">
        <f t="shared" si="62"/>
        <v>1.5413885646775953E-2</v>
      </c>
      <c r="U35" s="49">
        <f t="shared" si="62"/>
        <v>1.2156091152150529E-2</v>
      </c>
      <c r="V35" s="49">
        <f t="shared" si="62"/>
        <v>1.1057302417571368E-2</v>
      </c>
      <c r="W35" s="49">
        <f t="shared" si="62"/>
        <v>1.3131780953397291E-2</v>
      </c>
      <c r="X35" s="49">
        <f t="shared" si="62"/>
        <v>1.3962883910393844E-2</v>
      </c>
      <c r="Y35" s="49">
        <f t="shared" si="62"/>
        <v>1.4034565562940053E-2</v>
      </c>
    </row>
    <row r="36" spans="2:25" ht="14.25" hidden="1" customHeight="1" outlineLevel="1" x14ac:dyDescent="0.35">
      <c r="B36" s="48" t="s">
        <v>69</v>
      </c>
      <c r="C36" s="50">
        <f t="shared" ref="C36:Y36" si="63">IFERROR(C31/C28,"-")</f>
        <v>-2.2660819484930452E-2</v>
      </c>
      <c r="D36" s="50">
        <f t="shared" si="63"/>
        <v>-2.2057205238436683E-2</v>
      </c>
      <c r="E36" s="50">
        <f t="shared" si="63"/>
        <v>-2.0278397907874585E-2</v>
      </c>
      <c r="F36" s="50">
        <f t="shared" si="63"/>
        <v>-1.7490895138171359E-2</v>
      </c>
      <c r="G36" s="50">
        <f t="shared" si="63"/>
        <v>-1.7410631845959309E-2</v>
      </c>
      <c r="H36" s="50">
        <f t="shared" si="63"/>
        <v>-1.7236533245904299E-2</v>
      </c>
      <c r="I36" s="50">
        <f t="shared" si="63"/>
        <v>-1.7054049243676806E-2</v>
      </c>
      <c r="J36" s="50">
        <f t="shared" si="63"/>
        <v>-1.7141453101318541E-2</v>
      </c>
      <c r="K36" s="50">
        <f t="shared" si="63"/>
        <v>-1.7189819711101076E-2</v>
      </c>
      <c r="L36" s="50">
        <f t="shared" si="63"/>
        <v>-1.6698866437418525E-2</v>
      </c>
      <c r="M36" s="50">
        <f t="shared" si="63"/>
        <v>-1.6120336431374466E-2</v>
      </c>
      <c r="N36" s="50">
        <f t="shared" si="63"/>
        <v>-1.5873692717789843E-2</v>
      </c>
      <c r="O36" s="50">
        <f t="shared" si="63"/>
        <v>-1.5605986787374751E-2</v>
      </c>
      <c r="P36" s="50">
        <f t="shared" si="63"/>
        <v>-1.6175360397202163E-2</v>
      </c>
      <c r="Q36" s="50">
        <f t="shared" si="63"/>
        <v>-1.5876760258082743E-2</v>
      </c>
      <c r="R36" s="50">
        <f t="shared" si="63"/>
        <v>-1.6499736222345303E-2</v>
      </c>
      <c r="S36" s="50">
        <f t="shared" si="63"/>
        <v>-1.4786517703817901E-2</v>
      </c>
      <c r="T36" s="50">
        <f t="shared" si="63"/>
        <v>-1.6048199478595506E-2</v>
      </c>
      <c r="U36" s="50">
        <f t="shared" si="63"/>
        <v>-1.4827119410530042E-2</v>
      </c>
      <c r="V36" s="50">
        <f t="shared" si="63"/>
        <v>-1.381475926293841E-2</v>
      </c>
      <c r="W36" s="50">
        <f t="shared" si="63"/>
        <v>-1.5564500549167633E-2</v>
      </c>
      <c r="X36" s="50">
        <f t="shared" si="63"/>
        <v>-1.5972446233879431E-2</v>
      </c>
      <c r="Y36" s="50">
        <f t="shared" si="63"/>
        <v>-1.5500271255392396E-2</v>
      </c>
    </row>
    <row r="37" spans="2:25" ht="14.25" customHeight="1" collapsed="1" x14ac:dyDescent="0.35"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80"/>
      <c r="Q37" s="80"/>
      <c r="R37" s="80"/>
      <c r="S37" s="80"/>
      <c r="T37" s="80"/>
      <c r="U37" s="80"/>
      <c r="V37" s="80"/>
      <c r="W37" s="80"/>
      <c r="X37" s="80"/>
      <c r="Y37" s="80"/>
    </row>
    <row r="38" spans="2:25" ht="14.25" customHeight="1" x14ac:dyDescent="0.35">
      <c r="B38" s="42" t="s">
        <v>184</v>
      </c>
      <c r="C38" s="41" t="s">
        <v>17</v>
      </c>
      <c r="D38" s="41" t="s">
        <v>16</v>
      </c>
      <c r="E38" s="41" t="s">
        <v>15</v>
      </c>
      <c r="F38" s="41" t="s">
        <v>14</v>
      </c>
      <c r="G38" s="41" t="s">
        <v>13</v>
      </c>
      <c r="H38" s="41" t="s">
        <v>12</v>
      </c>
      <c r="I38" s="41" t="s">
        <v>11</v>
      </c>
      <c r="J38" s="41" t="s">
        <v>10</v>
      </c>
      <c r="K38" s="41" t="s">
        <v>9</v>
      </c>
      <c r="L38" s="41" t="s">
        <v>8</v>
      </c>
      <c r="M38" s="41" t="s">
        <v>7</v>
      </c>
      <c r="N38" s="41" t="s">
        <v>6</v>
      </c>
      <c r="O38" s="41" t="s">
        <v>5</v>
      </c>
      <c r="P38" s="41" t="s">
        <v>4</v>
      </c>
      <c r="Q38" s="41" t="s">
        <v>125</v>
      </c>
      <c r="R38" s="41" t="s">
        <v>126</v>
      </c>
      <c r="S38" s="41" t="s">
        <v>128</v>
      </c>
      <c r="T38" s="41" t="s">
        <v>131</v>
      </c>
      <c r="U38" s="41" t="s">
        <v>137</v>
      </c>
      <c r="V38" s="41" t="s">
        <v>147</v>
      </c>
      <c r="W38" s="41" t="s">
        <v>167</v>
      </c>
      <c r="X38" s="41" t="s">
        <v>192</v>
      </c>
      <c r="Y38" s="41" t="s">
        <v>202</v>
      </c>
    </row>
    <row r="39" spans="2:25" ht="14.25" customHeight="1" x14ac:dyDescent="0.35">
      <c r="B39" s="47" t="s">
        <v>166</v>
      </c>
      <c r="C39" s="43">
        <f t="shared" ref="C39:Y39" si="64">C6</f>
        <v>2533.9050530888699</v>
      </c>
      <c r="D39" s="43">
        <f t="shared" si="64"/>
        <v>3028.4341229049742</v>
      </c>
      <c r="E39" s="43">
        <f t="shared" si="64"/>
        <v>3709.6063181001286</v>
      </c>
      <c r="F39" s="43">
        <f t="shared" si="64"/>
        <v>4813.1537199760223</v>
      </c>
      <c r="G39" s="43">
        <f t="shared" si="64"/>
        <v>6022.8237778938719</v>
      </c>
      <c r="H39" s="43">
        <f t="shared" si="64"/>
        <v>8147.3484955780859</v>
      </c>
      <c r="I39" s="43">
        <f t="shared" si="64"/>
        <v>10669.022534191537</v>
      </c>
      <c r="J39" s="43">
        <f t="shared" si="64"/>
        <v>13640.854836397384</v>
      </c>
      <c r="K39" s="43">
        <f t="shared" si="64"/>
        <v>14378.335357501215</v>
      </c>
      <c r="L39" s="43">
        <f t="shared" si="64"/>
        <v>16851.928819032721</v>
      </c>
      <c r="M39" s="43">
        <f t="shared" si="64"/>
        <v>20262.756182896843</v>
      </c>
      <c r="N39" s="43">
        <f t="shared" si="64"/>
        <v>24648.856076392552</v>
      </c>
      <c r="O39" s="43">
        <f t="shared" si="64"/>
        <v>24412.92857869</v>
      </c>
      <c r="P39" s="43">
        <f t="shared" si="64"/>
        <v>26750.912785360229</v>
      </c>
      <c r="Q39" s="43">
        <f t="shared" si="64"/>
        <v>29383.74783372437</v>
      </c>
      <c r="R39" s="43">
        <f t="shared" si="64"/>
        <v>34271.153756404958</v>
      </c>
      <c r="S39" s="43">
        <f t="shared" si="64"/>
        <v>31659.510708319998</v>
      </c>
      <c r="T39" s="43">
        <f t="shared" si="64"/>
        <v>29794.358119950008</v>
      </c>
      <c r="U39" s="43">
        <f t="shared" si="64"/>
        <v>44813.379815239998</v>
      </c>
      <c r="V39" s="43">
        <f t="shared" si="64"/>
        <v>55265.694315179986</v>
      </c>
      <c r="W39" s="43">
        <f t="shared" si="64"/>
        <v>50029.977972640001</v>
      </c>
      <c r="X39" s="43">
        <f t="shared" si="64"/>
        <v>56335.706650329994</v>
      </c>
      <c r="Y39" s="43">
        <f t="shared" si="64"/>
        <v>66816.486375339999</v>
      </c>
    </row>
    <row r="40" spans="2:25" ht="14.25" hidden="1" customHeight="1" outlineLevel="1" x14ac:dyDescent="0.35">
      <c r="B40" s="40" t="s">
        <v>169</v>
      </c>
      <c r="C40" s="38">
        <v>90.613145780000011</v>
      </c>
      <c r="D40" s="38">
        <v>105.80866744999999</v>
      </c>
      <c r="E40" s="38">
        <v>123.3718386700001</v>
      </c>
      <c r="F40" s="38">
        <v>160.23474202999981</v>
      </c>
      <c r="G40" s="38">
        <v>190.42500000000001</v>
      </c>
      <c r="H40" s="38">
        <v>256.39500000000004</v>
      </c>
      <c r="I40" s="38">
        <v>344.39500000000004</v>
      </c>
      <c r="J40" s="38">
        <v>433.04600000000005</v>
      </c>
      <c r="K40" s="38">
        <v>442.84770382999983</v>
      </c>
      <c r="L40" s="38">
        <v>515.24900212999955</v>
      </c>
      <c r="M40" s="38">
        <v>598.93163029000027</v>
      </c>
      <c r="N40" s="38">
        <v>710.07467075000045</v>
      </c>
      <c r="O40" s="38">
        <v>670.4200363519999</v>
      </c>
      <c r="P40" s="38">
        <v>742.58555368146494</v>
      </c>
      <c r="Q40" s="38">
        <v>815.43197737296839</v>
      </c>
      <c r="R40" s="38">
        <v>899.33951584302986</v>
      </c>
      <c r="S40" s="38">
        <v>849.75475629736991</v>
      </c>
      <c r="T40" s="38">
        <v>776.71599218342351</v>
      </c>
      <c r="U40" s="38">
        <v>1078.672146081514</v>
      </c>
      <c r="V40" s="38">
        <v>1263.5563387181433</v>
      </c>
      <c r="W40" s="38">
        <v>1235.906933063749</v>
      </c>
      <c r="X40" s="38">
        <v>1365.9947567280442</v>
      </c>
      <c r="Y40" s="38">
        <v>1553.3816101753309</v>
      </c>
    </row>
    <row r="41" spans="2:25" ht="14.25" hidden="1" customHeight="1" outlineLevel="1" x14ac:dyDescent="0.35">
      <c r="B41" s="40" t="s">
        <v>1</v>
      </c>
      <c r="C41" s="38">
        <v>74.569612243494987</v>
      </c>
      <c r="D41" s="38">
        <v>93.526493696504986</v>
      </c>
      <c r="E41" s="38">
        <v>102.42858172000007</v>
      </c>
      <c r="F41" s="38">
        <v>121.90465665999997</v>
      </c>
      <c r="G41" s="38">
        <v>138.809</v>
      </c>
      <c r="H41" s="38">
        <v>172.626</v>
      </c>
      <c r="I41" s="38">
        <v>224.23100000000002</v>
      </c>
      <c r="J41" s="38">
        <v>282.95799999999997</v>
      </c>
      <c r="K41" s="38">
        <v>274.83841987</v>
      </c>
      <c r="L41" s="38">
        <v>332.59443416999989</v>
      </c>
      <c r="M41" s="38">
        <v>387.26445024000003</v>
      </c>
      <c r="N41" s="38">
        <v>419.83509572000003</v>
      </c>
      <c r="O41" s="38">
        <v>430.50404343000002</v>
      </c>
      <c r="P41" s="38">
        <v>497.16793589999997</v>
      </c>
      <c r="Q41" s="38">
        <v>537.92215770999996</v>
      </c>
      <c r="R41" s="38">
        <v>565.03480908000006</v>
      </c>
      <c r="S41" s="38">
        <v>562.26808699999992</v>
      </c>
      <c r="T41" s="38">
        <v>459.24682897999998</v>
      </c>
      <c r="U41" s="38">
        <v>544.75552987000003</v>
      </c>
      <c r="V41" s="38">
        <v>611.08949535999989</v>
      </c>
      <c r="W41" s="38">
        <v>656.98271183999998</v>
      </c>
      <c r="X41" s="38">
        <v>786.60893196856011</v>
      </c>
      <c r="Y41" s="38">
        <v>937.74035872000002</v>
      </c>
    </row>
    <row r="42" spans="2:25" ht="14.25" hidden="1" customHeight="1" outlineLevel="1" x14ac:dyDescent="0.35">
      <c r="B42" s="40" t="s">
        <v>69</v>
      </c>
      <c r="C42" s="38">
        <v>-57.420364999999997</v>
      </c>
      <c r="D42" s="38">
        <v>-66.798793000000003</v>
      </c>
      <c r="E42" s="38">
        <v>-75.224872999999988</v>
      </c>
      <c r="F42" s="38">
        <v>-84.186367000000004</v>
      </c>
      <c r="G42" s="38">
        <v>-104.86116747</v>
      </c>
      <c r="H42" s="38">
        <v>-140.43204321000005</v>
      </c>
      <c r="I42" s="38">
        <v>-181.95003567999998</v>
      </c>
      <c r="J42" s="38">
        <v>-233.82407343999995</v>
      </c>
      <c r="K42" s="38">
        <v>-247.16099254119592</v>
      </c>
      <c r="L42" s="38">
        <v>-281.40810856191149</v>
      </c>
      <c r="M42" s="38">
        <v>-326.6424466952102</v>
      </c>
      <c r="N42" s="38">
        <v>-391.26836720168239</v>
      </c>
      <c r="O42" s="38">
        <v>-361.01493832015962</v>
      </c>
      <c r="P42" s="38">
        <v>-411.19209189532319</v>
      </c>
      <c r="Q42" s="38">
        <v>-431.02455050000003</v>
      </c>
      <c r="R42" s="38">
        <v>-538.13858400369179</v>
      </c>
      <c r="S42" s="38">
        <v>-522.01850941806072</v>
      </c>
      <c r="T42" s="38">
        <v>-551.14784784229028</v>
      </c>
      <c r="U42" s="38">
        <v>-731.10387210430849</v>
      </c>
      <c r="V42" s="38">
        <v>-789.69187184430768</v>
      </c>
      <c r="W42" s="38">
        <v>-782.31289350310431</v>
      </c>
      <c r="X42" s="38">
        <v>-891.04965270494347</v>
      </c>
      <c r="Y42" s="38">
        <v>-1051.1198121257701</v>
      </c>
    </row>
    <row r="43" spans="2:25" ht="14.25" customHeight="1" collapsed="1" x14ac:dyDescent="0.35">
      <c r="B43" s="67" t="s">
        <v>170</v>
      </c>
      <c r="C43" s="71">
        <f t="shared" ref="C43:Y43" si="65">IFERROR(C45+C46,"-")</f>
        <v>6.5189008491906453E-2</v>
      </c>
      <c r="D43" s="71">
        <f t="shared" si="65"/>
        <v>6.5821197707050028E-2</v>
      </c>
      <c r="E43" s="71">
        <f t="shared" si="65"/>
        <v>6.0869106052645401E-2</v>
      </c>
      <c r="F43" s="71">
        <f t="shared" si="65"/>
        <v>5.8618405956792359E-2</v>
      </c>
      <c r="G43" s="71">
        <f t="shared" si="65"/>
        <v>5.4664392009677931E-2</v>
      </c>
      <c r="H43" s="71">
        <f t="shared" si="65"/>
        <v>5.265774506059831E-2</v>
      </c>
      <c r="I43" s="71">
        <f t="shared" si="65"/>
        <v>5.3296916205556467E-2</v>
      </c>
      <c r="J43" s="71">
        <f t="shared" si="65"/>
        <v>5.2489672281352429E-2</v>
      </c>
      <c r="K43" s="71">
        <f t="shared" si="65"/>
        <v>4.9914409829478701E-2</v>
      </c>
      <c r="L43" s="71">
        <f t="shared" si="65"/>
        <v>5.0311358741465688E-2</v>
      </c>
      <c r="M43" s="71">
        <f t="shared" si="65"/>
        <v>4.8670381838894036E-2</v>
      </c>
      <c r="N43" s="71">
        <f t="shared" si="65"/>
        <v>4.5840251692336006E-2</v>
      </c>
      <c r="O43" s="71">
        <f t="shared" si="65"/>
        <v>4.5095944807825902E-2</v>
      </c>
      <c r="P43" s="71">
        <f t="shared" si="65"/>
        <v>4.634434344460707E-2</v>
      </c>
      <c r="Q43" s="71">
        <f t="shared" si="65"/>
        <v>4.6057914148367907E-2</v>
      </c>
      <c r="R43" s="71">
        <f t="shared" si="65"/>
        <v>4.2729064079126661E-2</v>
      </c>
      <c r="S43" s="71">
        <f t="shared" si="65"/>
        <v>4.460027371573673E-2</v>
      </c>
      <c r="T43" s="71">
        <f t="shared" si="65"/>
        <v>4.1483116239239774E-2</v>
      </c>
      <c r="U43" s="71">
        <f t="shared" si="65"/>
        <v>3.6226405654844709E-2</v>
      </c>
      <c r="V43" s="71">
        <f t="shared" si="65"/>
        <v>3.3920605853371658E-2</v>
      </c>
      <c r="W43" s="71">
        <f t="shared" si="65"/>
        <v>3.7835108501125411E-2</v>
      </c>
      <c r="X43" s="71">
        <f t="shared" si="65"/>
        <v>3.8210290004128226E-2</v>
      </c>
      <c r="Y43" s="71">
        <f t="shared" si="65"/>
        <v>3.7283043512667119E-2</v>
      </c>
    </row>
    <row r="44" spans="2:25" ht="14.25" customHeight="1" x14ac:dyDescent="0.35">
      <c r="B44" s="68" t="s">
        <v>130</v>
      </c>
      <c r="C44" s="72">
        <f t="shared" ref="C44" si="66">IFERROR(SUM(C45:C47),"-")</f>
        <v>4.2528189006975997E-2</v>
      </c>
      <c r="D44" s="72">
        <f t="shared" ref="D44" si="67">IFERROR(SUM(D45:D47),"-")</f>
        <v>4.3763992468613344E-2</v>
      </c>
      <c r="E44" s="72">
        <f t="shared" ref="E44" si="68">IFERROR(SUM(E45:E47),"-")</f>
        <v>4.0590708144770817E-2</v>
      </c>
      <c r="F44" s="72">
        <f t="shared" ref="F44" si="69">IFERROR(SUM(F45:F47),"-")</f>
        <v>4.1127510818620996E-2</v>
      </c>
      <c r="G44" s="72">
        <f t="shared" ref="G44" si="70">IFERROR(SUM(G45:G47),"-")</f>
        <v>3.7253760163718619E-2</v>
      </c>
      <c r="H44" s="72">
        <f t="shared" ref="H44" si="71">IFERROR(SUM(H45:H47),"-")</f>
        <v>3.5421211814694015E-2</v>
      </c>
      <c r="I44" s="72">
        <f t="shared" ref="I44" si="72">IFERROR(SUM(I45:I47),"-")</f>
        <v>3.6242866961879658E-2</v>
      </c>
      <c r="J44" s="72">
        <f t="shared" ref="J44" si="73">IFERROR(SUM(J45:J47),"-")</f>
        <v>3.5348219180033891E-2</v>
      </c>
      <c r="K44" s="72">
        <f t="shared" ref="K44" si="74">IFERROR(SUM(K45:K47),"-")</f>
        <v>3.2724590118377625E-2</v>
      </c>
      <c r="L44" s="72">
        <f t="shared" ref="L44" si="75">IFERROR(SUM(L45:L47),"-")</f>
        <v>3.3612492304047163E-2</v>
      </c>
      <c r="M44" s="72">
        <f t="shared" ref="M44" si="76">IFERROR(SUM(M45:M47),"-")</f>
        <v>3.2550045407519573E-2</v>
      </c>
      <c r="N44" s="72">
        <f t="shared" ref="N44" si="77">IFERROR(SUM(N45:N47),"-")</f>
        <v>2.9966558974546163E-2</v>
      </c>
      <c r="O44" s="72">
        <f t="shared" ref="O44" si="78">IFERROR(SUM(O45:O47),"-")</f>
        <v>3.0308086105970328E-2</v>
      </c>
      <c r="P44" s="72">
        <f t="shared" ref="P44" si="79">IFERROR(SUM(P45:P47),"-")</f>
        <v>3.0973200964551091E-2</v>
      </c>
      <c r="Q44" s="72">
        <f t="shared" ref="Q44" si="80">IFERROR(SUM(Q45:Q47),"-")</f>
        <v>3.1389106311496134E-2</v>
      </c>
      <c r="R44" s="72">
        <f t="shared" ref="R44" si="81">IFERROR(SUM(R45:R47),"-")</f>
        <v>2.7026686860410504E-2</v>
      </c>
      <c r="S44" s="72">
        <f t="shared" ref="S44" si="82">IFERROR(SUM(S45:S47),"-")</f>
        <v>2.8111752644535328E-2</v>
      </c>
      <c r="T44" s="72">
        <f t="shared" ref="T44" si="83">IFERROR(SUM(T45:T47),"-")</f>
        <v>2.2984719810512984E-2</v>
      </c>
      <c r="U44" s="72">
        <f t="shared" ref="U44" si="84">IFERROR(SUM(U45:U47),"-")</f>
        <v>1.9911995201570287E-2</v>
      </c>
      <c r="V44" s="72">
        <f t="shared" ref="V44" si="85">IFERROR(SUM(V45:V47),"-")</f>
        <v>1.9631599234895124E-2</v>
      </c>
      <c r="W44" s="72">
        <f t="shared" ref="W44" si="86">IFERROR(SUM(W45:W47),"-")</f>
        <v>2.2198225871856027E-2</v>
      </c>
      <c r="X44" s="72">
        <f t="shared" ref="X44" si="87">IFERROR(SUM(X45:X47),"-")</f>
        <v>2.2393506907120175E-2</v>
      </c>
      <c r="Y44" s="72">
        <f t="shared" ref="Y44" si="88">IFERROR(SUM(Y45:Y47),"-")</f>
        <v>2.1551599536084307E-2</v>
      </c>
    </row>
    <row r="45" spans="2:25" ht="14.25" hidden="1" customHeight="1" outlineLevel="1" x14ac:dyDescent="0.35">
      <c r="B45" s="40" t="s">
        <v>169</v>
      </c>
      <c r="C45" s="49">
        <f t="shared" ref="C45:Y45" si="89">IFERROR(C40/C39,"-")</f>
        <v>3.5760276680273068E-2</v>
      </c>
      <c r="D45" s="49">
        <f t="shared" si="89"/>
        <v>3.4938408152826124E-2</v>
      </c>
      <c r="E45" s="49">
        <f t="shared" si="89"/>
        <v>3.3257393936396158E-2</v>
      </c>
      <c r="F45" s="49">
        <f t="shared" si="89"/>
        <v>3.32910086301582E-2</v>
      </c>
      <c r="G45" s="49">
        <f t="shared" si="89"/>
        <v>3.1617229230404269E-2</v>
      </c>
      <c r="H45" s="49">
        <f t="shared" si="89"/>
        <v>3.1469747506094353E-2</v>
      </c>
      <c r="I45" s="49">
        <f t="shared" si="89"/>
        <v>3.2279901827585479E-2</v>
      </c>
      <c r="J45" s="49">
        <f t="shared" si="89"/>
        <v>3.174625089070808E-2</v>
      </c>
      <c r="K45" s="49">
        <f t="shared" si="89"/>
        <v>3.079965050328062E-2</v>
      </c>
      <c r="L45" s="49">
        <f t="shared" si="89"/>
        <v>3.0575075865978775E-2</v>
      </c>
      <c r="M45" s="49">
        <f t="shared" si="89"/>
        <v>2.9558250856097243E-2</v>
      </c>
      <c r="N45" s="49">
        <f t="shared" si="89"/>
        <v>2.8807611539834282E-2</v>
      </c>
      <c r="O45" s="49">
        <f t="shared" si="89"/>
        <v>2.7461680158160473E-2</v>
      </c>
      <c r="P45" s="49">
        <f t="shared" si="89"/>
        <v>2.7759260390092338E-2</v>
      </c>
      <c r="Q45" s="49">
        <f t="shared" si="89"/>
        <v>2.7751122218557814E-2</v>
      </c>
      <c r="R45" s="49">
        <f t="shared" si="89"/>
        <v>2.6241880335731379E-2</v>
      </c>
      <c r="S45" s="49">
        <f t="shared" si="89"/>
        <v>2.6840426061103262E-2</v>
      </c>
      <c r="T45" s="49">
        <f t="shared" si="89"/>
        <v>2.606923059246382E-2</v>
      </c>
      <c r="U45" s="49">
        <f t="shared" si="89"/>
        <v>2.407031450269418E-2</v>
      </c>
      <c r="V45" s="49">
        <f t="shared" si="89"/>
        <v>2.2863303435800293E-2</v>
      </c>
      <c r="W45" s="49">
        <f t="shared" si="89"/>
        <v>2.4703327547728124E-2</v>
      </c>
      <c r="X45" s="49">
        <f t="shared" si="89"/>
        <v>2.4247406093734384E-2</v>
      </c>
      <c r="Y45" s="49">
        <f t="shared" si="89"/>
        <v>2.3248477949727068E-2</v>
      </c>
    </row>
    <row r="46" spans="2:25" ht="14.25" hidden="1" customHeight="1" outlineLevel="1" x14ac:dyDescent="0.35">
      <c r="B46" s="40" t="s">
        <v>1</v>
      </c>
      <c r="C46" s="49">
        <f t="shared" ref="C46:Y46" si="90">IFERROR(C41/C39,"-")</f>
        <v>2.9428731811633378E-2</v>
      </c>
      <c r="D46" s="49">
        <f t="shared" si="90"/>
        <v>3.0882789554223911E-2</v>
      </c>
      <c r="E46" s="49">
        <f t="shared" si="90"/>
        <v>2.7611712116249243E-2</v>
      </c>
      <c r="F46" s="49">
        <f t="shared" si="90"/>
        <v>2.5327397326634159E-2</v>
      </c>
      <c r="G46" s="49">
        <f t="shared" si="90"/>
        <v>2.3047162779273659E-2</v>
      </c>
      <c r="H46" s="49">
        <f t="shared" si="90"/>
        <v>2.118799755450396E-2</v>
      </c>
      <c r="I46" s="49">
        <f t="shared" si="90"/>
        <v>2.1017014377970988E-2</v>
      </c>
      <c r="J46" s="49">
        <f t="shared" si="90"/>
        <v>2.0743421390644352E-2</v>
      </c>
      <c r="K46" s="49">
        <f t="shared" si="90"/>
        <v>1.9114759326198081E-2</v>
      </c>
      <c r="L46" s="49">
        <f t="shared" si="90"/>
        <v>1.9736282875486913E-2</v>
      </c>
      <c r="M46" s="49">
        <f t="shared" si="90"/>
        <v>1.9112130982796793E-2</v>
      </c>
      <c r="N46" s="49">
        <f t="shared" si="90"/>
        <v>1.7032640152501728E-2</v>
      </c>
      <c r="O46" s="49">
        <f t="shared" si="90"/>
        <v>1.7634264649665433E-2</v>
      </c>
      <c r="P46" s="49">
        <f t="shared" si="90"/>
        <v>1.8585083054514735E-2</v>
      </c>
      <c r="Q46" s="49">
        <f t="shared" si="90"/>
        <v>1.8306791929810089E-2</v>
      </c>
      <c r="R46" s="49">
        <f t="shared" si="90"/>
        <v>1.6487183743395285E-2</v>
      </c>
      <c r="S46" s="49">
        <f t="shared" si="90"/>
        <v>1.7759847654633464E-2</v>
      </c>
      <c r="T46" s="49">
        <f t="shared" si="90"/>
        <v>1.5413885646775953E-2</v>
      </c>
      <c r="U46" s="49">
        <f t="shared" si="90"/>
        <v>1.2156091152150529E-2</v>
      </c>
      <c r="V46" s="49">
        <f t="shared" si="90"/>
        <v>1.1057302417571368E-2</v>
      </c>
      <c r="W46" s="49">
        <f t="shared" si="90"/>
        <v>1.3131780953397291E-2</v>
      </c>
      <c r="X46" s="49">
        <f t="shared" si="90"/>
        <v>1.3962883910393844E-2</v>
      </c>
      <c r="Y46" s="49">
        <f t="shared" si="90"/>
        <v>1.4034565562940053E-2</v>
      </c>
    </row>
    <row r="47" spans="2:25" ht="14.25" hidden="1" customHeight="1" outlineLevel="1" x14ac:dyDescent="0.35">
      <c r="B47" s="48" t="s">
        <v>69</v>
      </c>
      <c r="C47" s="50">
        <f t="shared" ref="C47:Y47" si="91">IFERROR(C42/C39,"-")</f>
        <v>-2.2660819484930452E-2</v>
      </c>
      <c r="D47" s="50">
        <f t="shared" si="91"/>
        <v>-2.2057205238436683E-2</v>
      </c>
      <c r="E47" s="50">
        <f t="shared" si="91"/>
        <v>-2.0278397907874585E-2</v>
      </c>
      <c r="F47" s="50">
        <f t="shared" si="91"/>
        <v>-1.7490895138171359E-2</v>
      </c>
      <c r="G47" s="50">
        <f t="shared" si="91"/>
        <v>-1.7410631845959309E-2</v>
      </c>
      <c r="H47" s="50">
        <f t="shared" si="91"/>
        <v>-1.7236533245904299E-2</v>
      </c>
      <c r="I47" s="50">
        <f t="shared" si="91"/>
        <v>-1.7054049243676806E-2</v>
      </c>
      <c r="J47" s="50">
        <f t="shared" si="91"/>
        <v>-1.7141453101318541E-2</v>
      </c>
      <c r="K47" s="50">
        <f t="shared" si="91"/>
        <v>-1.7189819711101076E-2</v>
      </c>
      <c r="L47" s="50">
        <f t="shared" si="91"/>
        <v>-1.6698866437418525E-2</v>
      </c>
      <c r="M47" s="50">
        <f t="shared" si="91"/>
        <v>-1.6120336431374466E-2</v>
      </c>
      <c r="N47" s="50">
        <f t="shared" si="91"/>
        <v>-1.5873692717789843E-2</v>
      </c>
      <c r="O47" s="50">
        <f t="shared" si="91"/>
        <v>-1.4787858701855576E-2</v>
      </c>
      <c r="P47" s="50">
        <f t="shared" si="91"/>
        <v>-1.5371142480055977E-2</v>
      </c>
      <c r="Q47" s="50">
        <f t="shared" si="91"/>
        <v>-1.4668807836871774E-2</v>
      </c>
      <c r="R47" s="50">
        <f t="shared" si="91"/>
        <v>-1.5702377218716156E-2</v>
      </c>
      <c r="S47" s="50">
        <f t="shared" si="91"/>
        <v>-1.6488521071201401E-2</v>
      </c>
      <c r="T47" s="50">
        <f t="shared" si="91"/>
        <v>-1.849839642872679E-2</v>
      </c>
      <c r="U47" s="50">
        <f t="shared" si="91"/>
        <v>-1.6314410453274423E-2</v>
      </c>
      <c r="V47" s="50">
        <f t="shared" si="91"/>
        <v>-1.4289006618476532E-2</v>
      </c>
      <c r="W47" s="50">
        <f t="shared" si="91"/>
        <v>-1.5636882629269384E-2</v>
      </c>
      <c r="X47" s="50">
        <f t="shared" si="91"/>
        <v>-1.5816783097008052E-2</v>
      </c>
      <c r="Y47" s="50">
        <f t="shared" si="91"/>
        <v>-1.5731443976582812E-2</v>
      </c>
    </row>
    <row r="48" spans="2:25" ht="14.25" customHeight="1" collapsed="1" x14ac:dyDescent="0.35">
      <c r="B48" s="35"/>
    </row>
    <row r="49" spans="1:25" ht="14.25" customHeight="1" x14ac:dyDescent="0.35">
      <c r="B49" s="69" t="s">
        <v>185</v>
      </c>
      <c r="C49" s="70" t="s">
        <v>17</v>
      </c>
      <c r="D49" s="70" t="s">
        <v>16</v>
      </c>
      <c r="E49" s="70" t="s">
        <v>15</v>
      </c>
      <c r="F49" s="70" t="s">
        <v>14</v>
      </c>
      <c r="G49" s="70" t="s">
        <v>13</v>
      </c>
      <c r="H49" s="70" t="s">
        <v>12</v>
      </c>
      <c r="I49" s="70" t="s">
        <v>11</v>
      </c>
      <c r="J49" s="70" t="s">
        <v>10</v>
      </c>
      <c r="K49" s="70" t="s">
        <v>9</v>
      </c>
      <c r="L49" s="70" t="s">
        <v>8</v>
      </c>
      <c r="M49" s="70" t="s">
        <v>7</v>
      </c>
      <c r="N49" s="70" t="s">
        <v>6</v>
      </c>
      <c r="O49" s="70" t="s">
        <v>5</v>
      </c>
      <c r="P49" s="70" t="s">
        <v>4</v>
      </c>
      <c r="Q49" s="70" t="s">
        <v>125</v>
      </c>
      <c r="R49" s="70" t="s">
        <v>126</v>
      </c>
      <c r="S49" s="70" t="s">
        <v>128</v>
      </c>
      <c r="T49" s="70" t="s">
        <v>131</v>
      </c>
      <c r="U49" s="70" t="s">
        <v>137</v>
      </c>
      <c r="V49" s="70" t="s">
        <v>147</v>
      </c>
      <c r="W49" s="70" t="s">
        <v>167</v>
      </c>
      <c r="X49" s="70" t="s">
        <v>192</v>
      </c>
      <c r="Y49" s="70" t="s">
        <v>202</v>
      </c>
    </row>
    <row r="50" spans="1:25" ht="14.25" customHeight="1" x14ac:dyDescent="0.35">
      <c r="B50" s="47" t="s">
        <v>166</v>
      </c>
      <c r="C50" s="43">
        <f t="shared" ref="C50:Y50" si="92">C6</f>
        <v>2533.9050530888699</v>
      </c>
      <c r="D50" s="43">
        <f t="shared" si="92"/>
        <v>3028.4341229049742</v>
      </c>
      <c r="E50" s="43">
        <f t="shared" si="92"/>
        <v>3709.6063181001286</v>
      </c>
      <c r="F50" s="43">
        <f t="shared" si="92"/>
        <v>4813.1537199760223</v>
      </c>
      <c r="G50" s="43">
        <f t="shared" si="92"/>
        <v>6022.8237778938719</v>
      </c>
      <c r="H50" s="43">
        <f t="shared" si="92"/>
        <v>8147.3484955780859</v>
      </c>
      <c r="I50" s="43">
        <f t="shared" si="92"/>
        <v>10669.022534191537</v>
      </c>
      <c r="J50" s="43">
        <f t="shared" si="92"/>
        <v>13640.854836397384</v>
      </c>
      <c r="K50" s="43">
        <f t="shared" si="92"/>
        <v>14378.335357501215</v>
      </c>
      <c r="L50" s="43">
        <f t="shared" si="92"/>
        <v>16851.928819032721</v>
      </c>
      <c r="M50" s="43">
        <f t="shared" si="92"/>
        <v>20262.756182896843</v>
      </c>
      <c r="N50" s="43">
        <f t="shared" si="92"/>
        <v>24648.856076392552</v>
      </c>
      <c r="O50" s="43">
        <f t="shared" si="92"/>
        <v>24412.92857869</v>
      </c>
      <c r="P50" s="43">
        <f t="shared" si="92"/>
        <v>26750.912785360229</v>
      </c>
      <c r="Q50" s="43">
        <f t="shared" si="92"/>
        <v>29383.74783372437</v>
      </c>
      <c r="R50" s="43">
        <f t="shared" si="92"/>
        <v>34271.153756404958</v>
      </c>
      <c r="S50" s="43">
        <f t="shared" si="92"/>
        <v>31659.510708319998</v>
      </c>
      <c r="T50" s="43">
        <f t="shared" si="92"/>
        <v>29794.358119950008</v>
      </c>
      <c r="U50" s="43">
        <f t="shared" si="92"/>
        <v>44813.379815239998</v>
      </c>
      <c r="V50" s="43">
        <f t="shared" si="92"/>
        <v>55265.694315179986</v>
      </c>
      <c r="W50" s="43">
        <f t="shared" si="92"/>
        <v>50029.977972640001</v>
      </c>
      <c r="X50" s="43">
        <f t="shared" si="92"/>
        <v>56335.706650329994</v>
      </c>
      <c r="Y50" s="43">
        <f t="shared" si="92"/>
        <v>66816.486375339999</v>
      </c>
    </row>
    <row r="51" spans="1:25" ht="14.25" hidden="1" customHeight="1" outlineLevel="1" x14ac:dyDescent="0.35">
      <c r="B51" s="40" t="s">
        <v>169</v>
      </c>
      <c r="C51" s="38">
        <f t="shared" ref="C51:X51" si="93">C18</f>
        <v>0</v>
      </c>
      <c r="D51" s="38">
        <f t="shared" si="93"/>
        <v>0</v>
      </c>
      <c r="E51" s="38">
        <f t="shared" si="93"/>
        <v>0</v>
      </c>
      <c r="F51" s="38">
        <f t="shared" si="93"/>
        <v>0</v>
      </c>
      <c r="G51" s="38">
        <f t="shared" si="93"/>
        <v>0</v>
      </c>
      <c r="H51" s="38">
        <f t="shared" si="93"/>
        <v>0</v>
      </c>
      <c r="I51" s="38">
        <f t="shared" si="93"/>
        <v>0</v>
      </c>
      <c r="J51" s="38">
        <f t="shared" si="93"/>
        <v>0</v>
      </c>
      <c r="K51" s="38">
        <f t="shared" si="93"/>
        <v>0</v>
      </c>
      <c r="L51" s="38">
        <f t="shared" si="93"/>
        <v>0</v>
      </c>
      <c r="M51" s="38">
        <f t="shared" si="93"/>
        <v>0</v>
      </c>
      <c r="N51" s="38">
        <f t="shared" si="93"/>
        <v>0</v>
      </c>
      <c r="O51" s="38">
        <f t="shared" si="93"/>
        <v>0</v>
      </c>
      <c r="P51" s="38">
        <f t="shared" si="93"/>
        <v>0</v>
      </c>
      <c r="Q51" s="38">
        <f t="shared" si="93"/>
        <v>16.949480729999998</v>
      </c>
      <c r="R51" s="38">
        <f t="shared" si="93"/>
        <v>7.2289854413636396</v>
      </c>
      <c r="S51" s="38">
        <f t="shared" si="93"/>
        <v>13.7228542171875</v>
      </c>
      <c r="T51" s="38">
        <f t="shared" si="93"/>
        <v>27.406347231449999</v>
      </c>
      <c r="U51" s="38">
        <f t="shared" si="93"/>
        <v>37.419161061066511</v>
      </c>
      <c r="V51" s="38">
        <f t="shared" si="93"/>
        <v>49.126207225531033</v>
      </c>
      <c r="W51" s="38">
        <f t="shared" si="93"/>
        <v>58.376867880000006</v>
      </c>
      <c r="X51" s="38">
        <f t="shared" si="93"/>
        <v>64.813609639999981</v>
      </c>
      <c r="Y51" s="38">
        <f>Y18</f>
        <v>62.941778029999981</v>
      </c>
    </row>
    <row r="52" spans="1:25" ht="14.25" hidden="1" customHeight="1" outlineLevel="1" x14ac:dyDescent="0.35">
      <c r="A52" s="15"/>
      <c r="B52" s="40" t="s">
        <v>1</v>
      </c>
      <c r="C52" s="38">
        <f t="shared" ref="C52:X52" si="94">C19</f>
        <v>0</v>
      </c>
      <c r="D52" s="38">
        <f t="shared" si="94"/>
        <v>0</v>
      </c>
      <c r="E52" s="38">
        <f t="shared" si="94"/>
        <v>0</v>
      </c>
      <c r="F52" s="38">
        <f t="shared" si="94"/>
        <v>0</v>
      </c>
      <c r="G52" s="38">
        <f t="shared" si="94"/>
        <v>0</v>
      </c>
      <c r="H52" s="38">
        <f t="shared" si="94"/>
        <v>0</v>
      </c>
      <c r="I52" s="38">
        <f t="shared" si="94"/>
        <v>0</v>
      </c>
      <c r="J52" s="38">
        <f t="shared" si="94"/>
        <v>0</v>
      </c>
      <c r="K52" s="38">
        <f t="shared" si="94"/>
        <v>0</v>
      </c>
      <c r="L52" s="38">
        <f t="shared" si="94"/>
        <v>0</v>
      </c>
      <c r="M52" s="38">
        <f t="shared" si="94"/>
        <v>0</v>
      </c>
      <c r="N52" s="38">
        <f t="shared" si="94"/>
        <v>0</v>
      </c>
      <c r="O52" s="38">
        <f t="shared" si="94"/>
        <v>0</v>
      </c>
      <c r="P52" s="38">
        <f t="shared" si="94"/>
        <v>0</v>
      </c>
      <c r="Q52" s="38">
        <f t="shared" si="94"/>
        <v>0</v>
      </c>
      <c r="R52" s="38">
        <f t="shared" si="94"/>
        <v>0</v>
      </c>
      <c r="S52" s="38">
        <f t="shared" si="94"/>
        <v>0</v>
      </c>
      <c r="T52" s="38">
        <f t="shared" si="94"/>
        <v>0</v>
      </c>
      <c r="U52" s="38">
        <f t="shared" si="94"/>
        <v>0</v>
      </c>
      <c r="V52" s="38">
        <f t="shared" si="94"/>
        <v>0</v>
      </c>
      <c r="W52" s="38">
        <f t="shared" si="94"/>
        <v>0</v>
      </c>
      <c r="X52" s="38">
        <f t="shared" si="94"/>
        <v>0</v>
      </c>
      <c r="Y52" s="38">
        <f>Y19</f>
        <v>0</v>
      </c>
    </row>
    <row r="53" spans="1:25" ht="14.25" hidden="1" customHeight="1" outlineLevel="1" x14ac:dyDescent="0.35">
      <c r="B53" s="40" t="s">
        <v>69</v>
      </c>
      <c r="C53" s="38">
        <f t="shared" ref="C53:X53" si="95">C20</f>
        <v>0</v>
      </c>
      <c r="D53" s="38">
        <f t="shared" si="95"/>
        <v>0</v>
      </c>
      <c r="E53" s="38">
        <f t="shared" si="95"/>
        <v>0</v>
      </c>
      <c r="F53" s="38">
        <f t="shared" si="95"/>
        <v>0</v>
      </c>
      <c r="G53" s="38">
        <f t="shared" si="95"/>
        <v>0</v>
      </c>
      <c r="H53" s="38">
        <f t="shared" si="95"/>
        <v>0</v>
      </c>
      <c r="I53" s="38">
        <f t="shared" si="95"/>
        <v>0</v>
      </c>
      <c r="J53" s="38">
        <f t="shared" si="95"/>
        <v>0</v>
      </c>
      <c r="K53" s="38">
        <f t="shared" si="95"/>
        <v>0</v>
      </c>
      <c r="L53" s="38">
        <f t="shared" si="95"/>
        <v>0</v>
      </c>
      <c r="M53" s="38">
        <f t="shared" si="95"/>
        <v>0</v>
      </c>
      <c r="N53" s="38">
        <f t="shared" si="95"/>
        <v>0</v>
      </c>
      <c r="O53" s="38">
        <f t="shared" si="95"/>
        <v>0</v>
      </c>
      <c r="P53" s="38">
        <f t="shared" si="95"/>
        <v>0</v>
      </c>
      <c r="Q53" s="38">
        <f t="shared" si="95"/>
        <v>0</v>
      </c>
      <c r="R53" s="38">
        <f t="shared" si="95"/>
        <v>-8.3000000000000007</v>
      </c>
      <c r="S53" s="38">
        <f t="shared" si="95"/>
        <v>-88.3</v>
      </c>
      <c r="T53" s="38">
        <f t="shared" si="95"/>
        <v>-111.27409538639421</v>
      </c>
      <c r="U53" s="38">
        <f t="shared" si="95"/>
        <v>-137.4</v>
      </c>
      <c r="V53" s="38">
        <f t="shared" si="95"/>
        <v>-62.2460029717951</v>
      </c>
      <c r="W53" s="38">
        <f t="shared" si="95"/>
        <v>-67.200000529999997</v>
      </c>
      <c r="X53" s="38">
        <f t="shared" si="95"/>
        <v>-65.283786640000017</v>
      </c>
      <c r="Y53" s="38">
        <f>Y20</f>
        <v>-76.277444750000001</v>
      </c>
    </row>
    <row r="54" spans="1:25" ht="14.25" customHeight="1" collapsed="1" x14ac:dyDescent="0.35">
      <c r="B54" s="67" t="s">
        <v>170</v>
      </c>
      <c r="C54" s="71">
        <f t="shared" ref="C54:Y54" si="96">IFERROR(C56+C57,"-")</f>
        <v>0</v>
      </c>
      <c r="D54" s="71">
        <f t="shared" si="96"/>
        <v>0</v>
      </c>
      <c r="E54" s="71">
        <f t="shared" si="96"/>
        <v>0</v>
      </c>
      <c r="F54" s="71">
        <f t="shared" si="96"/>
        <v>0</v>
      </c>
      <c r="G54" s="71">
        <f t="shared" si="96"/>
        <v>0</v>
      </c>
      <c r="H54" s="71">
        <f t="shared" si="96"/>
        <v>0</v>
      </c>
      <c r="I54" s="71">
        <f t="shared" si="96"/>
        <v>0</v>
      </c>
      <c r="J54" s="71">
        <f t="shared" si="96"/>
        <v>0</v>
      </c>
      <c r="K54" s="71">
        <f t="shared" si="96"/>
        <v>0</v>
      </c>
      <c r="L54" s="71">
        <f t="shared" si="96"/>
        <v>0</v>
      </c>
      <c r="M54" s="71">
        <f t="shared" si="96"/>
        <v>0</v>
      </c>
      <c r="N54" s="71">
        <f t="shared" si="96"/>
        <v>0</v>
      </c>
      <c r="O54" s="71">
        <f t="shared" si="96"/>
        <v>0</v>
      </c>
      <c r="P54" s="71">
        <f t="shared" si="96"/>
        <v>0</v>
      </c>
      <c r="Q54" s="71">
        <f t="shared" si="96"/>
        <v>5.7683181961379034E-4</v>
      </c>
      <c r="R54" s="71">
        <f t="shared" si="96"/>
        <v>2.1093498902156481E-4</v>
      </c>
      <c r="S54" s="71">
        <f t="shared" si="96"/>
        <v>4.3345124135418767E-4</v>
      </c>
      <c r="T54" s="71">
        <f t="shared" si="96"/>
        <v>9.1985023208467716E-4</v>
      </c>
      <c r="U54" s="71">
        <f t="shared" si="96"/>
        <v>8.349997526484516E-4</v>
      </c>
      <c r="V54" s="71">
        <f t="shared" si="96"/>
        <v>8.8890961806006657E-4</v>
      </c>
      <c r="W54" s="71">
        <f t="shared" si="96"/>
        <v>1.1668377689857206E-3</v>
      </c>
      <c r="X54" s="71">
        <f t="shared" si="96"/>
        <v>1.1504889792594859E-3</v>
      </c>
      <c r="Y54" s="71">
        <f t="shared" si="96"/>
        <v>9.4200969617627098E-4</v>
      </c>
    </row>
    <row r="55" spans="1:25" ht="14.25" customHeight="1" x14ac:dyDescent="0.35">
      <c r="B55" s="68" t="s">
        <v>130</v>
      </c>
      <c r="C55" s="72">
        <f t="shared" ref="C55" si="97">IFERROR(SUM(C56:C58),"-")</f>
        <v>0</v>
      </c>
      <c r="D55" s="72">
        <f t="shared" ref="D55" si="98">IFERROR(SUM(D56:D58),"-")</f>
        <v>0</v>
      </c>
      <c r="E55" s="72">
        <f t="shared" ref="E55" si="99">IFERROR(SUM(E56:E58),"-")</f>
        <v>0</v>
      </c>
      <c r="F55" s="72">
        <f t="shared" ref="F55" si="100">IFERROR(SUM(F56:F58),"-")</f>
        <v>0</v>
      </c>
      <c r="G55" s="72">
        <f t="shared" ref="G55" si="101">IFERROR(SUM(G56:G58),"-")</f>
        <v>0</v>
      </c>
      <c r="H55" s="72">
        <f t="shared" ref="H55" si="102">IFERROR(SUM(H56:H58),"-")</f>
        <v>0</v>
      </c>
      <c r="I55" s="72">
        <f t="shared" ref="I55" si="103">IFERROR(SUM(I56:I58),"-")</f>
        <v>0</v>
      </c>
      <c r="J55" s="72">
        <f t="shared" ref="J55" si="104">IFERROR(SUM(J56:J58),"-")</f>
        <v>0</v>
      </c>
      <c r="K55" s="72">
        <f t="shared" ref="K55" si="105">IFERROR(SUM(K56:K58),"-")</f>
        <v>0</v>
      </c>
      <c r="L55" s="72">
        <f t="shared" ref="L55" si="106">IFERROR(SUM(L56:L58),"-")</f>
        <v>0</v>
      </c>
      <c r="M55" s="72">
        <f t="shared" ref="M55" si="107">IFERROR(SUM(M56:M58),"-")</f>
        <v>0</v>
      </c>
      <c r="N55" s="72">
        <f t="shared" ref="N55" si="108">IFERROR(SUM(N56:N58),"-")</f>
        <v>0</v>
      </c>
      <c r="O55" s="72">
        <f t="shared" ref="O55" si="109">IFERROR(SUM(O56:O58),"-")</f>
        <v>0</v>
      </c>
      <c r="P55" s="72">
        <f t="shared" ref="P55" si="110">IFERROR(SUM(P56:P58),"-")</f>
        <v>0</v>
      </c>
      <c r="Q55" s="72">
        <f t="shared" ref="Q55" si="111">IFERROR(SUM(Q56:Q58),"-")</f>
        <v>5.7683181961379034E-4</v>
      </c>
      <c r="R55" s="72">
        <f t="shared" ref="R55" si="112">IFERROR(SUM(R56:R58),"-")</f>
        <v>-3.1251196450781846E-5</v>
      </c>
      <c r="S55" s="72">
        <f t="shared" ref="S55" si="113">IFERROR(SUM(S56:S58),"-")</f>
        <v>-2.3556000744892722E-3</v>
      </c>
      <c r="T55" s="72">
        <f t="shared" ref="T55" si="114">IFERROR(SUM(T56:T58),"-")</f>
        <v>-2.8148868929244422E-3</v>
      </c>
      <c r="U55" s="72">
        <f t="shared" ref="U55" si="115">IFERROR(SUM(U56:U58),"-")</f>
        <v>-2.2310488374485942E-3</v>
      </c>
      <c r="V55" s="72">
        <f t="shared" ref="V55" si="116">IFERROR(SUM(V56:V58),"-")</f>
        <v>-2.373949320430489E-4</v>
      </c>
      <c r="W55" s="72">
        <f t="shared" ref="W55" si="117">IFERROR(SUM(W56:W58),"-")</f>
        <v>-1.7635691654361955E-4</v>
      </c>
      <c r="X55" s="72">
        <f t="shared" ref="X55" si="118">IFERROR(SUM(X56:X58),"-")</f>
        <v>-8.3459856626698532E-6</v>
      </c>
      <c r="Y55" s="72">
        <f t="shared" ref="Y55" si="119">IFERROR(SUM(Y56:Y58),"-")</f>
        <v>-1.9958647099590414E-4</v>
      </c>
    </row>
    <row r="56" spans="1:25" ht="14.25" hidden="1" customHeight="1" outlineLevel="1" x14ac:dyDescent="0.35">
      <c r="B56" s="40" t="s">
        <v>169</v>
      </c>
      <c r="C56" s="49">
        <f t="shared" ref="C56:Y56" si="120">IFERROR(C51/C50,"-")</f>
        <v>0</v>
      </c>
      <c r="D56" s="49">
        <f t="shared" si="120"/>
        <v>0</v>
      </c>
      <c r="E56" s="49">
        <f t="shared" si="120"/>
        <v>0</v>
      </c>
      <c r="F56" s="49">
        <f t="shared" si="120"/>
        <v>0</v>
      </c>
      <c r="G56" s="49">
        <f t="shared" si="120"/>
        <v>0</v>
      </c>
      <c r="H56" s="49">
        <f t="shared" si="120"/>
        <v>0</v>
      </c>
      <c r="I56" s="49">
        <f t="shared" si="120"/>
        <v>0</v>
      </c>
      <c r="J56" s="49">
        <f t="shared" si="120"/>
        <v>0</v>
      </c>
      <c r="K56" s="49">
        <f t="shared" si="120"/>
        <v>0</v>
      </c>
      <c r="L56" s="49">
        <f t="shared" si="120"/>
        <v>0</v>
      </c>
      <c r="M56" s="49">
        <f t="shared" si="120"/>
        <v>0</v>
      </c>
      <c r="N56" s="49">
        <f t="shared" si="120"/>
        <v>0</v>
      </c>
      <c r="O56" s="49">
        <f t="shared" si="120"/>
        <v>0</v>
      </c>
      <c r="P56" s="49">
        <f t="shared" si="120"/>
        <v>0</v>
      </c>
      <c r="Q56" s="49">
        <f t="shared" si="120"/>
        <v>5.7683181961379034E-4</v>
      </c>
      <c r="R56" s="49">
        <f t="shared" si="120"/>
        <v>2.1093498902156481E-4</v>
      </c>
      <c r="S56" s="49">
        <f t="shared" si="120"/>
        <v>4.3345124135418767E-4</v>
      </c>
      <c r="T56" s="49">
        <f t="shared" si="120"/>
        <v>9.1985023208467716E-4</v>
      </c>
      <c r="U56" s="49">
        <f t="shared" si="120"/>
        <v>8.349997526484516E-4</v>
      </c>
      <c r="V56" s="49">
        <f t="shared" si="120"/>
        <v>8.8890961806006657E-4</v>
      </c>
      <c r="W56" s="49">
        <f t="shared" si="120"/>
        <v>1.1668377689857206E-3</v>
      </c>
      <c r="X56" s="49">
        <f t="shared" si="120"/>
        <v>1.1504889792594859E-3</v>
      </c>
      <c r="Y56" s="49">
        <f t="shared" si="120"/>
        <v>9.4200969617627098E-4</v>
      </c>
    </row>
    <row r="57" spans="1:25" ht="14.25" hidden="1" customHeight="1" outlineLevel="1" x14ac:dyDescent="0.35">
      <c r="B57" s="40" t="s">
        <v>1</v>
      </c>
      <c r="C57" s="49">
        <f t="shared" ref="C57:Y57" si="121">IFERROR(C52/C50,"-")</f>
        <v>0</v>
      </c>
      <c r="D57" s="49">
        <f t="shared" si="121"/>
        <v>0</v>
      </c>
      <c r="E57" s="49">
        <f t="shared" si="121"/>
        <v>0</v>
      </c>
      <c r="F57" s="49">
        <f t="shared" si="121"/>
        <v>0</v>
      </c>
      <c r="G57" s="49">
        <f t="shared" si="121"/>
        <v>0</v>
      </c>
      <c r="H57" s="49">
        <f t="shared" si="121"/>
        <v>0</v>
      </c>
      <c r="I57" s="49">
        <f t="shared" si="121"/>
        <v>0</v>
      </c>
      <c r="J57" s="49">
        <f t="shared" si="121"/>
        <v>0</v>
      </c>
      <c r="K57" s="49">
        <f t="shared" si="121"/>
        <v>0</v>
      </c>
      <c r="L57" s="49">
        <f t="shared" si="121"/>
        <v>0</v>
      </c>
      <c r="M57" s="49">
        <f t="shared" si="121"/>
        <v>0</v>
      </c>
      <c r="N57" s="49">
        <f t="shared" si="121"/>
        <v>0</v>
      </c>
      <c r="O57" s="49">
        <f t="shared" si="121"/>
        <v>0</v>
      </c>
      <c r="P57" s="49">
        <f t="shared" si="121"/>
        <v>0</v>
      </c>
      <c r="Q57" s="49">
        <f t="shared" si="121"/>
        <v>0</v>
      </c>
      <c r="R57" s="49">
        <f t="shared" si="121"/>
        <v>0</v>
      </c>
      <c r="S57" s="49">
        <f t="shared" si="121"/>
        <v>0</v>
      </c>
      <c r="T57" s="49">
        <f t="shared" si="121"/>
        <v>0</v>
      </c>
      <c r="U57" s="49">
        <f t="shared" si="121"/>
        <v>0</v>
      </c>
      <c r="V57" s="49">
        <f t="shared" si="121"/>
        <v>0</v>
      </c>
      <c r="W57" s="49">
        <f t="shared" si="121"/>
        <v>0</v>
      </c>
      <c r="X57" s="49">
        <f t="shared" si="121"/>
        <v>0</v>
      </c>
      <c r="Y57" s="49">
        <f t="shared" si="121"/>
        <v>0</v>
      </c>
    </row>
    <row r="58" spans="1:25" ht="14.25" hidden="1" customHeight="1" outlineLevel="1" x14ac:dyDescent="0.35">
      <c r="B58" s="48" t="s">
        <v>69</v>
      </c>
      <c r="C58" s="50">
        <f t="shared" ref="C58:Y58" si="122">IFERROR(C53/C50,"-")</f>
        <v>0</v>
      </c>
      <c r="D58" s="50">
        <f t="shared" si="122"/>
        <v>0</v>
      </c>
      <c r="E58" s="50">
        <f t="shared" si="122"/>
        <v>0</v>
      </c>
      <c r="F58" s="50">
        <f t="shared" si="122"/>
        <v>0</v>
      </c>
      <c r="G58" s="50">
        <f t="shared" si="122"/>
        <v>0</v>
      </c>
      <c r="H58" s="50">
        <f t="shared" si="122"/>
        <v>0</v>
      </c>
      <c r="I58" s="50">
        <f t="shared" si="122"/>
        <v>0</v>
      </c>
      <c r="J58" s="50">
        <f t="shared" si="122"/>
        <v>0</v>
      </c>
      <c r="K58" s="50">
        <f t="shared" si="122"/>
        <v>0</v>
      </c>
      <c r="L58" s="50">
        <f t="shared" si="122"/>
        <v>0</v>
      </c>
      <c r="M58" s="50">
        <f t="shared" si="122"/>
        <v>0</v>
      </c>
      <c r="N58" s="50">
        <f t="shared" si="122"/>
        <v>0</v>
      </c>
      <c r="O58" s="50">
        <f t="shared" si="122"/>
        <v>0</v>
      </c>
      <c r="P58" s="50">
        <f t="shared" si="122"/>
        <v>0</v>
      </c>
      <c r="Q58" s="50">
        <f t="shared" si="122"/>
        <v>0</v>
      </c>
      <c r="R58" s="50">
        <f t="shared" si="122"/>
        <v>-2.4218618547234666E-4</v>
      </c>
      <c r="S58" s="50">
        <f t="shared" si="122"/>
        <v>-2.7890513158434597E-3</v>
      </c>
      <c r="T58" s="50">
        <f t="shared" si="122"/>
        <v>-3.7347371250091195E-3</v>
      </c>
      <c r="U58" s="50">
        <f t="shared" si="122"/>
        <v>-3.0660485900970459E-3</v>
      </c>
      <c r="V58" s="50">
        <f t="shared" si="122"/>
        <v>-1.1263045501031155E-3</v>
      </c>
      <c r="W58" s="50">
        <f t="shared" si="122"/>
        <v>-1.3431946855293401E-3</v>
      </c>
      <c r="X58" s="50">
        <f t="shared" si="122"/>
        <v>-1.1588349649221557E-3</v>
      </c>
      <c r="Y58" s="50">
        <f t="shared" si="122"/>
        <v>-1.1415961671721751E-3</v>
      </c>
    </row>
    <row r="59" spans="1:25" ht="14.25" customHeight="1" collapsed="1" x14ac:dyDescent="0.35"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4.25" customHeight="1" x14ac:dyDescent="0.35">
      <c r="B60" s="69" t="s">
        <v>186</v>
      </c>
      <c r="C60" s="70" t="s">
        <v>17</v>
      </c>
      <c r="D60" s="70" t="s">
        <v>16</v>
      </c>
      <c r="E60" s="70" t="s">
        <v>15</v>
      </c>
      <c r="F60" s="70" t="s">
        <v>14</v>
      </c>
      <c r="G60" s="70" t="s">
        <v>13</v>
      </c>
      <c r="H60" s="70" t="s">
        <v>12</v>
      </c>
      <c r="I60" s="70" t="s">
        <v>11</v>
      </c>
      <c r="J60" s="70" t="s">
        <v>10</v>
      </c>
      <c r="K60" s="70" t="s">
        <v>9</v>
      </c>
      <c r="L60" s="70" t="s">
        <v>8</v>
      </c>
      <c r="M60" s="70" t="s">
        <v>7</v>
      </c>
      <c r="N60" s="70" t="s">
        <v>6</v>
      </c>
      <c r="O60" s="70" t="s">
        <v>5</v>
      </c>
      <c r="P60" s="70" t="s">
        <v>4</v>
      </c>
      <c r="Q60" s="70" t="s">
        <v>125</v>
      </c>
      <c r="R60" s="70" t="s">
        <v>126</v>
      </c>
      <c r="S60" s="70" t="s">
        <v>128</v>
      </c>
      <c r="T60" s="70" t="s">
        <v>131</v>
      </c>
      <c r="U60" s="70" t="s">
        <v>137</v>
      </c>
      <c r="V60" s="70" t="s">
        <v>147</v>
      </c>
      <c r="W60" s="70" t="s">
        <v>167</v>
      </c>
      <c r="X60" s="70" t="s">
        <v>192</v>
      </c>
      <c r="Y60" s="70" t="s">
        <v>202</v>
      </c>
    </row>
    <row r="61" spans="1:25" ht="14.25" customHeight="1" x14ac:dyDescent="0.35">
      <c r="B61" s="47" t="s">
        <v>166</v>
      </c>
      <c r="C61" s="43">
        <f t="shared" ref="C61:Y61" si="123">C6</f>
        <v>2533.9050530888699</v>
      </c>
      <c r="D61" s="43">
        <f t="shared" si="123"/>
        <v>3028.4341229049742</v>
      </c>
      <c r="E61" s="43">
        <f t="shared" si="123"/>
        <v>3709.6063181001286</v>
      </c>
      <c r="F61" s="43">
        <f t="shared" si="123"/>
        <v>4813.1537199760223</v>
      </c>
      <c r="G61" s="43">
        <f t="shared" si="123"/>
        <v>6022.8237778938719</v>
      </c>
      <c r="H61" s="43">
        <f t="shared" si="123"/>
        <v>8147.3484955780859</v>
      </c>
      <c r="I61" s="43">
        <f t="shared" si="123"/>
        <v>10669.022534191537</v>
      </c>
      <c r="J61" s="43">
        <f t="shared" si="123"/>
        <v>13640.854836397384</v>
      </c>
      <c r="K61" s="43">
        <f t="shared" si="123"/>
        <v>14378.335357501215</v>
      </c>
      <c r="L61" s="43">
        <f t="shared" si="123"/>
        <v>16851.928819032721</v>
      </c>
      <c r="M61" s="43">
        <f t="shared" si="123"/>
        <v>20262.756182896843</v>
      </c>
      <c r="N61" s="43">
        <f t="shared" si="123"/>
        <v>24648.856076392552</v>
      </c>
      <c r="O61" s="43">
        <f t="shared" si="123"/>
        <v>24412.92857869</v>
      </c>
      <c r="P61" s="43">
        <f t="shared" si="123"/>
        <v>26750.912785360229</v>
      </c>
      <c r="Q61" s="43">
        <f t="shared" si="123"/>
        <v>29383.74783372437</v>
      </c>
      <c r="R61" s="43">
        <f t="shared" si="123"/>
        <v>34271.153756404958</v>
      </c>
      <c r="S61" s="43">
        <f t="shared" si="123"/>
        <v>31659.510708319998</v>
      </c>
      <c r="T61" s="43">
        <f t="shared" si="123"/>
        <v>29794.358119950008</v>
      </c>
      <c r="U61" s="43">
        <f t="shared" si="123"/>
        <v>44813.379815239998</v>
      </c>
      <c r="V61" s="43">
        <f t="shared" si="123"/>
        <v>55265.694315179986</v>
      </c>
      <c r="W61" s="43">
        <f t="shared" si="123"/>
        <v>50029.977972640001</v>
      </c>
      <c r="X61" s="43">
        <f t="shared" si="123"/>
        <v>56335.706650329994</v>
      </c>
      <c r="Y61" s="43">
        <f t="shared" si="123"/>
        <v>66816.486375339999</v>
      </c>
    </row>
    <row r="62" spans="1:25" ht="14.25" hidden="1" customHeight="1" outlineLevel="1" x14ac:dyDescent="0.35">
      <c r="B62" s="40" t="s">
        <v>169</v>
      </c>
      <c r="C62" s="38">
        <f t="shared" ref="C62:X62" si="124">C40-C51</f>
        <v>90.613145780000011</v>
      </c>
      <c r="D62" s="38">
        <f t="shared" si="124"/>
        <v>105.80866744999999</v>
      </c>
      <c r="E62" s="38">
        <f t="shared" si="124"/>
        <v>123.3718386700001</v>
      </c>
      <c r="F62" s="38">
        <f t="shared" si="124"/>
        <v>160.23474202999981</v>
      </c>
      <c r="G62" s="38">
        <f t="shared" si="124"/>
        <v>190.42500000000001</v>
      </c>
      <c r="H62" s="38">
        <f t="shared" si="124"/>
        <v>256.39500000000004</v>
      </c>
      <c r="I62" s="38">
        <f t="shared" si="124"/>
        <v>344.39500000000004</v>
      </c>
      <c r="J62" s="38">
        <f t="shared" si="124"/>
        <v>433.04600000000005</v>
      </c>
      <c r="K62" s="38">
        <f t="shared" si="124"/>
        <v>442.84770382999983</v>
      </c>
      <c r="L62" s="38">
        <f t="shared" si="124"/>
        <v>515.24900212999955</v>
      </c>
      <c r="M62" s="38">
        <f t="shared" si="124"/>
        <v>598.93163029000027</v>
      </c>
      <c r="N62" s="38">
        <f t="shared" si="124"/>
        <v>710.07467075000045</v>
      </c>
      <c r="O62" s="38">
        <f t="shared" si="124"/>
        <v>670.4200363519999</v>
      </c>
      <c r="P62" s="38">
        <f t="shared" si="124"/>
        <v>742.58555368146494</v>
      </c>
      <c r="Q62" s="38">
        <f t="shared" si="124"/>
        <v>798.48249664296839</v>
      </c>
      <c r="R62" s="38">
        <f t="shared" si="124"/>
        <v>892.11053040166621</v>
      </c>
      <c r="S62" s="38">
        <f t="shared" si="124"/>
        <v>836.03190208018236</v>
      </c>
      <c r="T62" s="38">
        <f t="shared" si="124"/>
        <v>749.3096449519735</v>
      </c>
      <c r="U62" s="38">
        <f t="shared" si="124"/>
        <v>1041.2529850204476</v>
      </c>
      <c r="V62" s="38">
        <f t="shared" si="124"/>
        <v>1214.4301314926122</v>
      </c>
      <c r="W62" s="38">
        <f t="shared" si="124"/>
        <v>1177.530065183749</v>
      </c>
      <c r="X62" s="38">
        <f t="shared" si="124"/>
        <v>1301.1811470880443</v>
      </c>
      <c r="Y62" s="38">
        <f>Y40-Y51</f>
        <v>1490.4398321453309</v>
      </c>
    </row>
    <row r="63" spans="1:25" ht="14.25" hidden="1" customHeight="1" outlineLevel="1" x14ac:dyDescent="0.35">
      <c r="B63" s="40" t="s">
        <v>1</v>
      </c>
      <c r="C63" s="38">
        <f t="shared" ref="C63:X63" si="125">C41-C52</f>
        <v>74.569612243494987</v>
      </c>
      <c r="D63" s="38">
        <f t="shared" si="125"/>
        <v>93.526493696504986</v>
      </c>
      <c r="E63" s="38">
        <f t="shared" si="125"/>
        <v>102.42858172000007</v>
      </c>
      <c r="F63" s="38">
        <f t="shared" si="125"/>
        <v>121.90465665999997</v>
      </c>
      <c r="G63" s="38">
        <f t="shared" si="125"/>
        <v>138.809</v>
      </c>
      <c r="H63" s="38">
        <f t="shared" si="125"/>
        <v>172.626</v>
      </c>
      <c r="I63" s="38">
        <f t="shared" si="125"/>
        <v>224.23100000000002</v>
      </c>
      <c r="J63" s="38">
        <f t="shared" si="125"/>
        <v>282.95799999999997</v>
      </c>
      <c r="K63" s="38">
        <f t="shared" si="125"/>
        <v>274.83841987</v>
      </c>
      <c r="L63" s="38">
        <f t="shared" si="125"/>
        <v>332.59443416999989</v>
      </c>
      <c r="M63" s="38">
        <f t="shared" si="125"/>
        <v>387.26445024000003</v>
      </c>
      <c r="N63" s="38">
        <f t="shared" si="125"/>
        <v>419.83509572000003</v>
      </c>
      <c r="O63" s="38">
        <f t="shared" si="125"/>
        <v>430.50404343000002</v>
      </c>
      <c r="P63" s="38">
        <f t="shared" si="125"/>
        <v>497.16793589999997</v>
      </c>
      <c r="Q63" s="38">
        <f t="shared" si="125"/>
        <v>537.92215770999996</v>
      </c>
      <c r="R63" s="38">
        <f t="shared" si="125"/>
        <v>565.03480908000006</v>
      </c>
      <c r="S63" s="38">
        <f t="shared" si="125"/>
        <v>562.26808699999992</v>
      </c>
      <c r="T63" s="38">
        <f t="shared" si="125"/>
        <v>459.24682897999998</v>
      </c>
      <c r="U63" s="38">
        <f t="shared" si="125"/>
        <v>544.75552987000003</v>
      </c>
      <c r="V63" s="38">
        <f t="shared" si="125"/>
        <v>611.08949535999989</v>
      </c>
      <c r="W63" s="38">
        <f t="shared" si="125"/>
        <v>656.98271183999998</v>
      </c>
      <c r="X63" s="38">
        <f t="shared" si="125"/>
        <v>786.60893196856011</v>
      </c>
      <c r="Y63" s="38">
        <f>Y41-Y52</f>
        <v>937.74035872000002</v>
      </c>
    </row>
    <row r="64" spans="1:25" ht="14.25" hidden="1" customHeight="1" outlineLevel="1" x14ac:dyDescent="0.35">
      <c r="B64" s="40" t="s">
        <v>69</v>
      </c>
      <c r="C64" s="38">
        <f t="shared" ref="C64:X64" si="126">C42-C53</f>
        <v>-57.420364999999997</v>
      </c>
      <c r="D64" s="38">
        <f t="shared" si="126"/>
        <v>-66.798793000000003</v>
      </c>
      <c r="E64" s="38">
        <f t="shared" si="126"/>
        <v>-75.224872999999988</v>
      </c>
      <c r="F64" s="38">
        <f t="shared" si="126"/>
        <v>-84.186367000000004</v>
      </c>
      <c r="G64" s="38">
        <f t="shared" si="126"/>
        <v>-104.86116747</v>
      </c>
      <c r="H64" s="38">
        <f t="shared" si="126"/>
        <v>-140.43204321000005</v>
      </c>
      <c r="I64" s="38">
        <f t="shared" si="126"/>
        <v>-181.95003567999998</v>
      </c>
      <c r="J64" s="38">
        <f t="shared" si="126"/>
        <v>-233.82407343999995</v>
      </c>
      <c r="K64" s="38">
        <f t="shared" si="126"/>
        <v>-247.16099254119592</v>
      </c>
      <c r="L64" s="38">
        <f t="shared" si="126"/>
        <v>-281.40810856191149</v>
      </c>
      <c r="M64" s="38">
        <f t="shared" si="126"/>
        <v>-326.6424466952102</v>
      </c>
      <c r="N64" s="38">
        <f t="shared" si="126"/>
        <v>-391.26836720168239</v>
      </c>
      <c r="O64" s="38">
        <f t="shared" si="126"/>
        <v>-361.01493832015962</v>
      </c>
      <c r="P64" s="38">
        <f t="shared" si="126"/>
        <v>-411.19209189532319</v>
      </c>
      <c r="Q64" s="38">
        <f t="shared" si="126"/>
        <v>-431.02455050000003</v>
      </c>
      <c r="R64" s="38">
        <f t="shared" si="126"/>
        <v>-529.83858400369184</v>
      </c>
      <c r="S64" s="38">
        <f t="shared" si="126"/>
        <v>-433.71850941806071</v>
      </c>
      <c r="T64" s="38">
        <f t="shared" si="126"/>
        <v>-439.87375245589607</v>
      </c>
      <c r="U64" s="38">
        <f t="shared" si="126"/>
        <v>-593.70387210430852</v>
      </c>
      <c r="V64" s="38">
        <f t="shared" si="126"/>
        <v>-727.44586887251262</v>
      </c>
      <c r="W64" s="38">
        <f t="shared" si="126"/>
        <v>-715.11289297310429</v>
      </c>
      <c r="X64" s="38">
        <f t="shared" si="126"/>
        <v>-825.76586606494345</v>
      </c>
      <c r="Y64" s="38">
        <f>Y42-Y53</f>
        <v>-974.8423673757701</v>
      </c>
    </row>
    <row r="65" spans="2:25" ht="14.25" customHeight="1" collapsed="1" x14ac:dyDescent="0.35">
      <c r="B65" s="67" t="s">
        <v>170</v>
      </c>
      <c r="C65" s="71">
        <f t="shared" ref="C65:Y65" si="127">IFERROR(C67+C68,"-")</f>
        <v>6.5189008491906453E-2</v>
      </c>
      <c r="D65" s="71">
        <f t="shared" si="127"/>
        <v>6.5821197707050028E-2</v>
      </c>
      <c r="E65" s="71">
        <f t="shared" si="127"/>
        <v>6.0869106052645401E-2</v>
      </c>
      <c r="F65" s="71">
        <f t="shared" si="127"/>
        <v>5.8618405956792359E-2</v>
      </c>
      <c r="G65" s="71">
        <f t="shared" si="127"/>
        <v>5.4664392009677931E-2</v>
      </c>
      <c r="H65" s="71">
        <f t="shared" si="127"/>
        <v>5.265774506059831E-2</v>
      </c>
      <c r="I65" s="71">
        <f t="shared" si="127"/>
        <v>5.3296916205556467E-2</v>
      </c>
      <c r="J65" s="71">
        <f t="shared" si="127"/>
        <v>5.2489672281352429E-2</v>
      </c>
      <c r="K65" s="71">
        <f t="shared" si="127"/>
        <v>4.9914409829478701E-2</v>
      </c>
      <c r="L65" s="71">
        <f t="shared" si="127"/>
        <v>5.0311358741465688E-2</v>
      </c>
      <c r="M65" s="71">
        <f t="shared" si="127"/>
        <v>4.8670381838894036E-2</v>
      </c>
      <c r="N65" s="71">
        <f t="shared" si="127"/>
        <v>4.5840251692336006E-2</v>
      </c>
      <c r="O65" s="71">
        <f t="shared" si="127"/>
        <v>4.5095944807825902E-2</v>
      </c>
      <c r="P65" s="71">
        <f t="shared" si="127"/>
        <v>4.634434344460707E-2</v>
      </c>
      <c r="Q65" s="71">
        <f t="shared" si="127"/>
        <v>4.5481082328754113E-2</v>
      </c>
      <c r="R65" s="71">
        <f t="shared" si="127"/>
        <v>4.2518129090105099E-2</v>
      </c>
      <c r="S65" s="71">
        <f t="shared" si="127"/>
        <v>4.4166822474382542E-2</v>
      </c>
      <c r="T65" s="71">
        <f t="shared" si="127"/>
        <v>4.0563266007155097E-2</v>
      </c>
      <c r="U65" s="71">
        <f t="shared" si="127"/>
        <v>3.5391405902196263E-2</v>
      </c>
      <c r="V65" s="71">
        <f t="shared" si="127"/>
        <v>3.3031696235311589E-2</v>
      </c>
      <c r="W65" s="71">
        <f t="shared" si="127"/>
        <v>3.6668270732139699E-2</v>
      </c>
      <c r="X65" s="71">
        <f t="shared" si="127"/>
        <v>3.7059801024868742E-2</v>
      </c>
      <c r="Y65" s="71">
        <f t="shared" si="127"/>
        <v>3.6341033816490849E-2</v>
      </c>
    </row>
    <row r="66" spans="2:25" ht="14.25" customHeight="1" x14ac:dyDescent="0.35">
      <c r="B66" s="68" t="s">
        <v>130</v>
      </c>
      <c r="C66" s="72">
        <f t="shared" ref="C66" si="128">IFERROR(SUM(C67:C69),"-")</f>
        <v>4.2528189006975997E-2</v>
      </c>
      <c r="D66" s="72">
        <f t="shared" ref="D66" si="129">IFERROR(SUM(D67:D69),"-")</f>
        <v>4.3763992468613344E-2</v>
      </c>
      <c r="E66" s="72">
        <f t="shared" ref="E66" si="130">IFERROR(SUM(E67:E69),"-")</f>
        <v>4.0590708144770817E-2</v>
      </c>
      <c r="F66" s="72">
        <f t="shared" ref="F66" si="131">IFERROR(SUM(F67:F69),"-")</f>
        <v>4.1127510818620996E-2</v>
      </c>
      <c r="G66" s="72">
        <f t="shared" ref="G66" si="132">IFERROR(SUM(G67:G69),"-")</f>
        <v>3.7253760163718619E-2</v>
      </c>
      <c r="H66" s="72">
        <f t="shared" ref="H66" si="133">IFERROR(SUM(H67:H69),"-")</f>
        <v>3.5421211814694015E-2</v>
      </c>
      <c r="I66" s="72">
        <f t="shared" ref="I66" si="134">IFERROR(SUM(I67:I69),"-")</f>
        <v>3.6242866961879658E-2</v>
      </c>
      <c r="J66" s="72">
        <f t="shared" ref="J66" si="135">IFERROR(SUM(J67:J69),"-")</f>
        <v>3.5348219180033891E-2</v>
      </c>
      <c r="K66" s="72">
        <f t="shared" ref="K66" si="136">IFERROR(SUM(K67:K69),"-")</f>
        <v>3.2724590118377625E-2</v>
      </c>
      <c r="L66" s="72">
        <f t="shared" ref="L66" si="137">IFERROR(SUM(L67:L69),"-")</f>
        <v>3.3612492304047163E-2</v>
      </c>
      <c r="M66" s="72">
        <f t="shared" ref="M66" si="138">IFERROR(SUM(M67:M69),"-")</f>
        <v>3.2550045407519573E-2</v>
      </c>
      <c r="N66" s="72">
        <f t="shared" ref="N66" si="139">IFERROR(SUM(N67:N69),"-")</f>
        <v>2.9966558974546163E-2</v>
      </c>
      <c r="O66" s="72">
        <f t="shared" ref="O66" si="140">IFERROR(SUM(O67:O69),"-")</f>
        <v>3.0308086105970328E-2</v>
      </c>
      <c r="P66" s="72">
        <f t="shared" ref="P66" si="141">IFERROR(SUM(P67:P69),"-")</f>
        <v>3.0973200964551091E-2</v>
      </c>
      <c r="Q66" s="72">
        <f t="shared" ref="Q66" si="142">IFERROR(SUM(Q67:Q69),"-")</f>
        <v>3.0812274491882341E-2</v>
      </c>
      <c r="R66" s="72">
        <f t="shared" ref="R66" si="143">IFERROR(SUM(R67:R69),"-")</f>
        <v>2.705793805686129E-2</v>
      </c>
      <c r="S66" s="72">
        <f t="shared" ref="S66" si="144">IFERROR(SUM(S67:S69),"-")</f>
        <v>3.04673527190246E-2</v>
      </c>
      <c r="T66" s="72">
        <f t="shared" ref="T66" si="145">IFERROR(SUM(T67:T69),"-")</f>
        <v>2.5799606703437426E-2</v>
      </c>
      <c r="U66" s="72">
        <f t="shared" ref="U66" si="146">IFERROR(SUM(U67:U69),"-")</f>
        <v>2.2143044039018886E-2</v>
      </c>
      <c r="V66" s="72">
        <f t="shared" ref="V66" si="147">IFERROR(SUM(V67:V69),"-")</f>
        <v>1.9868994166938173E-2</v>
      </c>
      <c r="W66" s="72">
        <f t="shared" ref="W66" si="148">IFERROR(SUM(W67:W69),"-")</f>
        <v>2.2374582788399655E-2</v>
      </c>
      <c r="X66" s="72">
        <f t="shared" ref="X66" si="149">IFERROR(SUM(X67:X69),"-")</f>
        <v>2.2401852892782848E-2</v>
      </c>
      <c r="Y66" s="72">
        <f t="shared" ref="Y66" si="150">IFERROR(SUM(Y67:Y69),"-")</f>
        <v>2.175118600708021E-2</v>
      </c>
    </row>
    <row r="67" spans="2:25" ht="14.25" hidden="1" customHeight="1" outlineLevel="1" x14ac:dyDescent="0.35">
      <c r="B67" s="40" t="s">
        <v>169</v>
      </c>
      <c r="C67" s="49">
        <f t="shared" ref="C67:Y67" si="151">IFERROR(C62/C61,"-")</f>
        <v>3.5760276680273068E-2</v>
      </c>
      <c r="D67" s="49">
        <f t="shared" si="151"/>
        <v>3.4938408152826124E-2</v>
      </c>
      <c r="E67" s="49">
        <f t="shared" si="151"/>
        <v>3.3257393936396158E-2</v>
      </c>
      <c r="F67" s="49">
        <f t="shared" si="151"/>
        <v>3.32910086301582E-2</v>
      </c>
      <c r="G67" s="49">
        <f t="shared" si="151"/>
        <v>3.1617229230404269E-2</v>
      </c>
      <c r="H67" s="49">
        <f t="shared" si="151"/>
        <v>3.1469747506094353E-2</v>
      </c>
      <c r="I67" s="49">
        <f t="shared" si="151"/>
        <v>3.2279901827585479E-2</v>
      </c>
      <c r="J67" s="49">
        <f t="shared" si="151"/>
        <v>3.174625089070808E-2</v>
      </c>
      <c r="K67" s="49">
        <f t="shared" si="151"/>
        <v>3.079965050328062E-2</v>
      </c>
      <c r="L67" s="49">
        <f t="shared" si="151"/>
        <v>3.0575075865978775E-2</v>
      </c>
      <c r="M67" s="49">
        <f t="shared" si="151"/>
        <v>2.9558250856097243E-2</v>
      </c>
      <c r="N67" s="49">
        <f t="shared" si="151"/>
        <v>2.8807611539834282E-2</v>
      </c>
      <c r="O67" s="49">
        <f t="shared" si="151"/>
        <v>2.7461680158160473E-2</v>
      </c>
      <c r="P67" s="49">
        <f t="shared" si="151"/>
        <v>2.7759260390092338E-2</v>
      </c>
      <c r="Q67" s="49">
        <f t="shared" si="151"/>
        <v>2.7174290398944024E-2</v>
      </c>
      <c r="R67" s="49">
        <f t="shared" si="151"/>
        <v>2.6030945346709813E-2</v>
      </c>
      <c r="S67" s="49">
        <f t="shared" si="151"/>
        <v>2.6406974819749074E-2</v>
      </c>
      <c r="T67" s="49">
        <f t="shared" si="151"/>
        <v>2.5149380360379142E-2</v>
      </c>
      <c r="U67" s="49">
        <f t="shared" si="151"/>
        <v>2.323531475004573E-2</v>
      </c>
      <c r="V67" s="49">
        <f t="shared" si="151"/>
        <v>2.1974393817740225E-2</v>
      </c>
      <c r="W67" s="49">
        <f t="shared" si="151"/>
        <v>2.3536489778742405E-2</v>
      </c>
      <c r="X67" s="49">
        <f t="shared" si="151"/>
        <v>2.30969171144749E-2</v>
      </c>
      <c r="Y67" s="49">
        <f t="shared" si="151"/>
        <v>2.2306468253550794E-2</v>
      </c>
    </row>
    <row r="68" spans="2:25" ht="14.25" hidden="1" customHeight="1" outlineLevel="1" x14ac:dyDescent="0.35">
      <c r="B68" s="40" t="s">
        <v>1</v>
      </c>
      <c r="C68" s="49">
        <f t="shared" ref="C68:Y68" si="152">IFERROR(C63/C61,"-")</f>
        <v>2.9428731811633378E-2</v>
      </c>
      <c r="D68" s="49">
        <f t="shared" si="152"/>
        <v>3.0882789554223911E-2</v>
      </c>
      <c r="E68" s="49">
        <f t="shared" si="152"/>
        <v>2.7611712116249243E-2</v>
      </c>
      <c r="F68" s="49">
        <f t="shared" si="152"/>
        <v>2.5327397326634159E-2</v>
      </c>
      <c r="G68" s="49">
        <f t="shared" si="152"/>
        <v>2.3047162779273659E-2</v>
      </c>
      <c r="H68" s="49">
        <f t="shared" si="152"/>
        <v>2.118799755450396E-2</v>
      </c>
      <c r="I68" s="49">
        <f t="shared" si="152"/>
        <v>2.1017014377970988E-2</v>
      </c>
      <c r="J68" s="49">
        <f t="shared" si="152"/>
        <v>2.0743421390644352E-2</v>
      </c>
      <c r="K68" s="49">
        <f t="shared" si="152"/>
        <v>1.9114759326198081E-2</v>
      </c>
      <c r="L68" s="49">
        <f t="shared" si="152"/>
        <v>1.9736282875486913E-2</v>
      </c>
      <c r="M68" s="49">
        <f t="shared" si="152"/>
        <v>1.9112130982796793E-2</v>
      </c>
      <c r="N68" s="49">
        <f t="shared" si="152"/>
        <v>1.7032640152501728E-2</v>
      </c>
      <c r="O68" s="49">
        <f t="shared" si="152"/>
        <v>1.7634264649665433E-2</v>
      </c>
      <c r="P68" s="49">
        <f t="shared" si="152"/>
        <v>1.8585083054514735E-2</v>
      </c>
      <c r="Q68" s="49">
        <f t="shared" si="152"/>
        <v>1.8306791929810089E-2</v>
      </c>
      <c r="R68" s="49">
        <f t="shared" si="152"/>
        <v>1.6487183743395285E-2</v>
      </c>
      <c r="S68" s="49">
        <f t="shared" si="152"/>
        <v>1.7759847654633464E-2</v>
      </c>
      <c r="T68" s="49">
        <f t="shared" si="152"/>
        <v>1.5413885646775953E-2</v>
      </c>
      <c r="U68" s="49">
        <f t="shared" si="152"/>
        <v>1.2156091152150529E-2</v>
      </c>
      <c r="V68" s="49">
        <f t="shared" si="152"/>
        <v>1.1057302417571368E-2</v>
      </c>
      <c r="W68" s="49">
        <f t="shared" si="152"/>
        <v>1.3131780953397291E-2</v>
      </c>
      <c r="X68" s="49">
        <f t="shared" si="152"/>
        <v>1.3962883910393844E-2</v>
      </c>
      <c r="Y68" s="49">
        <f t="shared" si="152"/>
        <v>1.4034565562940053E-2</v>
      </c>
    </row>
    <row r="69" spans="2:25" ht="14.25" hidden="1" customHeight="1" outlineLevel="1" x14ac:dyDescent="0.35">
      <c r="B69" s="48" t="s">
        <v>69</v>
      </c>
      <c r="C69" s="50">
        <f t="shared" ref="C69:Y69" si="153">IFERROR(C64/C61,"-")</f>
        <v>-2.2660819484930452E-2</v>
      </c>
      <c r="D69" s="50">
        <f t="shared" si="153"/>
        <v>-2.2057205238436683E-2</v>
      </c>
      <c r="E69" s="50">
        <f t="shared" si="153"/>
        <v>-2.0278397907874585E-2</v>
      </c>
      <c r="F69" s="50">
        <f t="shared" si="153"/>
        <v>-1.7490895138171359E-2</v>
      </c>
      <c r="G69" s="50">
        <f t="shared" si="153"/>
        <v>-1.7410631845959309E-2</v>
      </c>
      <c r="H69" s="50">
        <f t="shared" si="153"/>
        <v>-1.7236533245904299E-2</v>
      </c>
      <c r="I69" s="50">
        <f t="shared" si="153"/>
        <v>-1.7054049243676806E-2</v>
      </c>
      <c r="J69" s="50">
        <f t="shared" si="153"/>
        <v>-1.7141453101318541E-2</v>
      </c>
      <c r="K69" s="50">
        <f t="shared" si="153"/>
        <v>-1.7189819711101076E-2</v>
      </c>
      <c r="L69" s="50">
        <f t="shared" si="153"/>
        <v>-1.6698866437418525E-2</v>
      </c>
      <c r="M69" s="50">
        <f t="shared" si="153"/>
        <v>-1.6120336431374466E-2</v>
      </c>
      <c r="N69" s="50">
        <f t="shared" si="153"/>
        <v>-1.5873692717789843E-2</v>
      </c>
      <c r="O69" s="50">
        <f t="shared" si="153"/>
        <v>-1.4787858701855576E-2</v>
      </c>
      <c r="P69" s="50">
        <f t="shared" si="153"/>
        <v>-1.5371142480055977E-2</v>
      </c>
      <c r="Q69" s="50">
        <f t="shared" si="153"/>
        <v>-1.4668807836871774E-2</v>
      </c>
      <c r="R69" s="50">
        <f t="shared" si="153"/>
        <v>-1.546019103324381E-2</v>
      </c>
      <c r="S69" s="50">
        <f t="shared" si="153"/>
        <v>-1.3699469755357942E-2</v>
      </c>
      <c r="T69" s="50">
        <f t="shared" si="153"/>
        <v>-1.4763659303717671E-2</v>
      </c>
      <c r="U69" s="50">
        <f t="shared" si="153"/>
        <v>-1.3248361863177379E-2</v>
      </c>
      <c r="V69" s="50">
        <f t="shared" si="153"/>
        <v>-1.3162702068373418E-2</v>
      </c>
      <c r="W69" s="50">
        <f t="shared" si="153"/>
        <v>-1.4293687943740042E-2</v>
      </c>
      <c r="X69" s="50">
        <f t="shared" si="153"/>
        <v>-1.4657948132085895E-2</v>
      </c>
      <c r="Y69" s="50">
        <f t="shared" si="153"/>
        <v>-1.4589847809410639E-2</v>
      </c>
    </row>
    <row r="70" spans="2:25" ht="14.25" customHeight="1" collapsed="1" x14ac:dyDescent="0.35"/>
  </sheetData>
  <phoneticPr fontId="14" type="noConversion"/>
  <hyperlinks>
    <hyperlink ref="B3" r:id="rId1" xr:uid="{FE1580DE-3FDA-4A3F-B0E1-AA5E95BAA040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95257-3FCA-4FC1-B26A-76EBE8CBFFEB}">
  <sheetPr codeName="Planilha4"/>
  <dimension ref="A1:BM72"/>
  <sheetViews>
    <sheetView showGridLines="0" zoomScaleNormal="100" workbookViewId="0">
      <pane xSplit="2" topLeftCell="U1" activePane="topRight" state="frozen"/>
      <selection pane="topRight" activeCell="AA1" sqref="AA1"/>
    </sheetView>
  </sheetViews>
  <sheetFormatPr defaultColWidth="0" defaultRowHeight="14.25" customHeight="1" zeroHeight="1" outlineLevelRow="1" outlineLevelCol="1" x14ac:dyDescent="0.35"/>
  <cols>
    <col min="1" max="1" width="2.6328125" style="1" customWidth="1"/>
    <col min="2" max="2" width="60.6328125" style="1" customWidth="1"/>
    <col min="3" max="22" width="10.6328125" style="1" customWidth="1" outlineLevel="1"/>
    <col min="23" max="29" width="10.6328125" style="1" customWidth="1"/>
    <col min="30" max="30" width="2.6328125" style="1" customWidth="1"/>
    <col min="31" max="42" width="10.6328125" style="1" hidden="1" customWidth="1"/>
    <col min="43" max="43" width="2.6328125" style="1" hidden="1" customWidth="1"/>
    <col min="44" max="56" width="10.6328125" style="1" hidden="1" customWidth="1"/>
    <col min="57" max="57" width="2.6328125" style="1" hidden="1" customWidth="1"/>
    <col min="58" max="65" width="10.6328125" style="1" hidden="1" customWidth="1"/>
    <col min="66" max="16384" width="0" style="1" hidden="1"/>
  </cols>
  <sheetData>
    <row r="1" spans="1:42" ht="14.25" customHeight="1" x14ac:dyDescent="0.35"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</row>
    <row r="2" spans="1:42" ht="14.25" customHeight="1" x14ac:dyDescent="0.35">
      <c r="B2" s="9" t="s">
        <v>155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</row>
    <row r="3" spans="1:42" ht="14.25" customHeight="1" x14ac:dyDescent="0.35">
      <c r="B3" s="13" t="s">
        <v>33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</row>
    <row r="4" spans="1:42" s="6" customFormat="1" ht="14.25" customHeight="1" x14ac:dyDescent="0.35">
      <c r="A4" s="1"/>
      <c r="B4" s="1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42" ht="14" customHeight="1" x14ac:dyDescent="0.35">
      <c r="A5" s="6"/>
      <c r="B5" s="42" t="s">
        <v>22</v>
      </c>
      <c r="C5" s="41" t="s">
        <v>21</v>
      </c>
      <c r="D5" s="41" t="s">
        <v>20</v>
      </c>
      <c r="E5" s="41" t="s">
        <v>19</v>
      </c>
      <c r="F5" s="41" t="s">
        <v>18</v>
      </c>
      <c r="G5" s="41" t="s">
        <v>17</v>
      </c>
      <c r="H5" s="41" t="s">
        <v>16</v>
      </c>
      <c r="I5" s="41" t="s">
        <v>15</v>
      </c>
      <c r="J5" s="41" t="s">
        <v>14</v>
      </c>
      <c r="K5" s="41" t="s">
        <v>13</v>
      </c>
      <c r="L5" s="41" t="s">
        <v>12</v>
      </c>
      <c r="M5" s="41" t="s">
        <v>11</v>
      </c>
      <c r="N5" s="41" t="s">
        <v>10</v>
      </c>
      <c r="O5" s="41" t="s">
        <v>9</v>
      </c>
      <c r="P5" s="41" t="s">
        <v>8</v>
      </c>
      <c r="Q5" s="41" t="s">
        <v>7</v>
      </c>
      <c r="R5" s="41" t="s">
        <v>6</v>
      </c>
      <c r="S5" s="41" t="s">
        <v>5</v>
      </c>
      <c r="T5" s="41" t="s">
        <v>4</v>
      </c>
      <c r="U5" s="41" t="s">
        <v>125</v>
      </c>
      <c r="V5" s="41" t="s">
        <v>126</v>
      </c>
      <c r="W5" s="41" t="s">
        <v>128</v>
      </c>
      <c r="X5" s="41" t="s">
        <v>131</v>
      </c>
      <c r="Y5" s="41" t="s">
        <v>137</v>
      </c>
      <c r="Z5" s="41" t="s">
        <v>147</v>
      </c>
      <c r="AA5" s="41" t="s">
        <v>167</v>
      </c>
      <c r="AB5" s="41" t="s">
        <v>192</v>
      </c>
      <c r="AC5" s="41" t="s">
        <v>202</v>
      </c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</row>
    <row r="6" spans="1:42" ht="14.25" customHeight="1" x14ac:dyDescent="0.35">
      <c r="A6" s="35"/>
      <c r="B6" s="106" t="s">
        <v>69</v>
      </c>
      <c r="C6" s="6">
        <v>-22.240062629999986</v>
      </c>
      <c r="D6" s="6">
        <v>-29.044697109999987</v>
      </c>
      <c r="E6" s="6">
        <v>-43.088255170000004</v>
      </c>
      <c r="F6" s="6">
        <v>-51.596375819999992</v>
      </c>
      <c r="G6" s="6">
        <v>-57.420364999999997</v>
      </c>
      <c r="H6" s="6">
        <v>-66.798793000000003</v>
      </c>
      <c r="I6" s="6">
        <v>-75.224872999999988</v>
      </c>
      <c r="J6" s="6">
        <v>-84.186367000000004</v>
      </c>
      <c r="K6" s="6">
        <v>-104.86116747</v>
      </c>
      <c r="L6" s="6">
        <v>-140.43204321000005</v>
      </c>
      <c r="M6" s="6">
        <v>-181.95003567999998</v>
      </c>
      <c r="N6" s="6">
        <v>-233.82407343999995</v>
      </c>
      <c r="O6" s="6">
        <v>-247.16099254119592</v>
      </c>
      <c r="P6" s="6">
        <v>-281.40810856191149</v>
      </c>
      <c r="Q6" s="6">
        <v>-326.6424466952102</v>
      </c>
      <c r="R6" s="6">
        <v>-391.26836720168239</v>
      </c>
      <c r="S6" s="6">
        <v>-380.98784084015961</v>
      </c>
      <c r="T6" s="6">
        <v>-432.70565525732491</v>
      </c>
      <c r="U6" s="6">
        <v>-466.51871984000002</v>
      </c>
      <c r="V6" s="6">
        <v>-573.76499701612011</v>
      </c>
      <c r="W6" s="6">
        <v>-556.43391558278608</v>
      </c>
      <c r="X6" s="6">
        <v>-589.41989783206373</v>
      </c>
      <c r="Y6" s="6">
        <v>-801.85333371000013</v>
      </c>
      <c r="Z6" s="6">
        <v>-825.72826543515043</v>
      </c>
      <c r="AA6" s="6">
        <v>-845.89162015999989</v>
      </c>
      <c r="AB6" s="6">
        <v>-965.10283215999982</v>
      </c>
      <c r="AC6" s="6">
        <v>-1111.9511079000004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</row>
    <row r="7" spans="1:42" ht="14.25" customHeight="1" outlineLevel="1" x14ac:dyDescent="0.35">
      <c r="A7" s="35"/>
      <c r="B7" s="16" t="s">
        <v>156</v>
      </c>
      <c r="C7" s="4"/>
      <c r="D7" s="4"/>
      <c r="E7" s="4"/>
      <c r="F7" s="4"/>
      <c r="G7" s="4"/>
      <c r="H7" s="4"/>
      <c r="I7" s="4"/>
      <c r="J7" s="4"/>
      <c r="K7" s="4">
        <v>-90.561301520000015</v>
      </c>
      <c r="L7" s="4">
        <v>-121.69771897000001</v>
      </c>
      <c r="M7" s="4">
        <v>-161.48711366000003</v>
      </c>
      <c r="N7" s="4">
        <v>-213.56948463000003</v>
      </c>
      <c r="O7" s="4">
        <v>-226.46537230000001</v>
      </c>
      <c r="P7" s="4">
        <v>-265.68257070000004</v>
      </c>
      <c r="Q7" s="4">
        <v>-309.72155623999998</v>
      </c>
      <c r="R7" s="4">
        <v>-360.87286975000001</v>
      </c>
      <c r="S7" s="4">
        <v>-354.03634832</v>
      </c>
      <c r="T7" s="4">
        <v>-399.81202990999998</v>
      </c>
      <c r="U7" s="4">
        <v>-436.95274562999998</v>
      </c>
      <c r="V7" s="4">
        <v>-489.19480744999998</v>
      </c>
      <c r="W7" s="4">
        <v>-432.66913864000003</v>
      </c>
      <c r="X7" s="4">
        <v>-419.30907051000003</v>
      </c>
      <c r="Y7" s="4">
        <v>-597.68101764000005</v>
      </c>
      <c r="Z7" s="4">
        <v>-668.18102446</v>
      </c>
      <c r="AA7" s="4">
        <v>-705.72533735999991</v>
      </c>
      <c r="AB7" s="4">
        <v>-828.1497832199999</v>
      </c>
      <c r="AC7" s="4">
        <v>-984.99428348000004</v>
      </c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</row>
    <row r="8" spans="1:42" ht="14.25" customHeight="1" outlineLevel="1" x14ac:dyDescent="0.35">
      <c r="A8" s="35"/>
      <c r="B8" s="51" t="s">
        <v>133</v>
      </c>
      <c r="C8" s="4"/>
      <c r="D8" s="4"/>
      <c r="E8" s="4"/>
      <c r="F8" s="4"/>
      <c r="G8" s="4"/>
      <c r="H8" s="4"/>
      <c r="I8" s="4"/>
      <c r="J8" s="4"/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-26.951492520159597</v>
      </c>
      <c r="T8" s="4">
        <v>-32.893625347324914</v>
      </c>
      <c r="U8" s="4">
        <v>-29.56597421</v>
      </c>
      <c r="V8" s="4">
        <v>-84.570189566120121</v>
      </c>
      <c r="W8" s="4">
        <v>-123.76477694278589</v>
      </c>
      <c r="X8" s="4">
        <v>-170.11082732206359</v>
      </c>
      <c r="Y8" s="4">
        <v>-204.17231607000008</v>
      </c>
      <c r="Z8" s="4">
        <v>-157.54724097515049</v>
      </c>
      <c r="AA8" s="4">
        <v>-140.16628280000003</v>
      </c>
      <c r="AB8" s="4">
        <v>-136.95304893999997</v>
      </c>
      <c r="AC8" s="4">
        <v>-126.95682441999999</v>
      </c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</row>
    <row r="9" spans="1:42" ht="14.25" customHeight="1" x14ac:dyDescent="0.35">
      <c r="A9" s="35"/>
      <c r="B9" s="106" t="s">
        <v>70</v>
      </c>
      <c r="C9" s="6">
        <v>-15.167488450424601</v>
      </c>
      <c r="D9" s="6">
        <v>-56.564723847172203</v>
      </c>
      <c r="E9" s="6">
        <v>-57.986442308666597</v>
      </c>
      <c r="F9" s="6">
        <v>-48.889365637964502</v>
      </c>
      <c r="G9" s="6">
        <v>-31.637489000000002</v>
      </c>
      <c r="H9" s="6">
        <v>-51.313369000000002</v>
      </c>
      <c r="I9" s="6">
        <v>-63.347248999999998</v>
      </c>
      <c r="J9" s="6">
        <v>-87.120809000000023</v>
      </c>
      <c r="K9" s="6">
        <v>-100.40192361999999</v>
      </c>
      <c r="L9" s="6">
        <v>-125.78697333000007</v>
      </c>
      <c r="M9" s="6">
        <v>-113.90195097999988</v>
      </c>
      <c r="N9" s="6">
        <v>-111.54371021000007</v>
      </c>
      <c r="O9" s="6">
        <v>-99.444266920885923</v>
      </c>
      <c r="P9" s="6">
        <v>-127.07066880411773</v>
      </c>
      <c r="Q9" s="6">
        <v>-147.67930659881088</v>
      </c>
      <c r="R9" s="6">
        <v>-193.61293967618548</v>
      </c>
      <c r="S9" s="6">
        <v>-147.78299999999999</v>
      </c>
      <c r="T9" s="6">
        <v>-158.279</v>
      </c>
      <c r="U9" s="6">
        <v>-88.944000000000003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</row>
    <row r="10" spans="1:42" ht="14.25" customHeight="1" x14ac:dyDescent="0.35">
      <c r="A10" s="35"/>
      <c r="B10" s="106" t="s">
        <v>71</v>
      </c>
      <c r="C10" s="6">
        <v>-26.214284279919326</v>
      </c>
      <c r="D10" s="6">
        <v>-36.520440918660697</v>
      </c>
      <c r="E10" s="6">
        <v>-47.27215260348563</v>
      </c>
      <c r="F10" s="6">
        <v>-43.459866139999995</v>
      </c>
      <c r="G10" s="6">
        <v>-40.249173479999996</v>
      </c>
      <c r="H10" s="6">
        <v>-45.81881577</v>
      </c>
      <c r="I10" s="6">
        <v>-35.472158119999996</v>
      </c>
      <c r="J10" s="6">
        <v>-83.316493490000013</v>
      </c>
      <c r="K10" s="6">
        <v>-69.892630299999993</v>
      </c>
      <c r="L10" s="6">
        <v>-69.058173639999964</v>
      </c>
      <c r="M10" s="6">
        <v>-65.669241040000017</v>
      </c>
      <c r="N10" s="6">
        <v>-70.773899420000006</v>
      </c>
      <c r="O10" s="6">
        <v>-90.939413707024599</v>
      </c>
      <c r="P10" s="6">
        <v>-102.30818841998386</v>
      </c>
      <c r="Q10" s="6">
        <v>-93.328968433967759</v>
      </c>
      <c r="R10" s="6">
        <v>-88.942101439023801</v>
      </c>
      <c r="S10" s="6">
        <v>-80.054337191110292</v>
      </c>
      <c r="T10" s="6">
        <v>-116.1362530442421</v>
      </c>
      <c r="U10" s="6">
        <v>-136.04670822</v>
      </c>
      <c r="V10" s="6">
        <v>-144.41628484695988</v>
      </c>
      <c r="W10" s="6">
        <v>-156.16515697477143</v>
      </c>
      <c r="X10" s="6">
        <v>-98.004076913110936</v>
      </c>
      <c r="Y10" s="6">
        <v>-115.93558771053259</v>
      </c>
      <c r="Z10" s="6">
        <v>-140.4867962403975</v>
      </c>
      <c r="AA10" s="6">
        <v>-190.14082957000002</v>
      </c>
      <c r="AB10" s="6">
        <v>-212.59834353000002</v>
      </c>
      <c r="AC10" s="6">
        <v>-210.44027416</v>
      </c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</row>
    <row r="11" spans="1:42" ht="14.25" customHeight="1" x14ac:dyDescent="0.35">
      <c r="A11" s="35"/>
      <c r="B11" s="106" t="s">
        <v>72</v>
      </c>
      <c r="C11" s="6">
        <v>-8.9799018729144002</v>
      </c>
      <c r="D11" s="6">
        <v>-11.528424843589818</v>
      </c>
      <c r="E11" s="6">
        <v>-16.718016295474925</v>
      </c>
      <c r="F11" s="6">
        <v>-10.90322108</v>
      </c>
      <c r="G11" s="6">
        <v>-14.236898</v>
      </c>
      <c r="H11" s="6">
        <v>-14.634883</v>
      </c>
      <c r="I11" s="6">
        <v>-18.194195999999998</v>
      </c>
      <c r="J11" s="6">
        <v>-16.214293000000001</v>
      </c>
      <c r="K11" s="6">
        <v>-20.318000854860991</v>
      </c>
      <c r="L11" s="6">
        <v>-26.40716810816701</v>
      </c>
      <c r="M11" s="6">
        <v>-27.966649504605972</v>
      </c>
      <c r="N11" s="6">
        <v>-31.102378022366043</v>
      </c>
      <c r="O11" s="6">
        <v>-242.35347333074063</v>
      </c>
      <c r="P11" s="6">
        <v>-97.840534746052782</v>
      </c>
      <c r="Q11" s="6">
        <v>-154.78406860121561</v>
      </c>
      <c r="R11" s="6">
        <v>-51.848395321990942</v>
      </c>
      <c r="S11" s="6">
        <v>-77.790000000000006</v>
      </c>
      <c r="T11" s="6">
        <v>-93.461133113411776</v>
      </c>
      <c r="U11" s="6">
        <v>-136</v>
      </c>
      <c r="V11" s="6">
        <v>-91.571702631318317</v>
      </c>
      <c r="W11" s="6">
        <v>-105.02841993885276</v>
      </c>
      <c r="X11" s="6">
        <v>-98.388999999999996</v>
      </c>
      <c r="Y11" s="6">
        <v>-205.89442044230148</v>
      </c>
      <c r="Z11" s="6">
        <v>-209.81598534221621</v>
      </c>
      <c r="AA11" s="6">
        <v>-231.6620304477639</v>
      </c>
      <c r="AB11" s="6">
        <v>-248.56965138735615</v>
      </c>
      <c r="AC11" s="6">
        <v>-335.50693961266006</v>
      </c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</row>
    <row r="12" spans="1:42" ht="14.25" customHeight="1" x14ac:dyDescent="0.35">
      <c r="A12" s="35"/>
      <c r="B12" s="106" t="s">
        <v>26</v>
      </c>
      <c r="C12" s="6">
        <v>-2.5886584299999993</v>
      </c>
      <c r="D12" s="6">
        <v>-5.1831069999999997</v>
      </c>
      <c r="E12" s="6">
        <v>-10.284615729999999</v>
      </c>
      <c r="F12" s="6">
        <v>-11.639744739999999</v>
      </c>
      <c r="G12" s="6">
        <v>-6.6107146500000011</v>
      </c>
      <c r="H12" s="6">
        <v>-8.109387589999999</v>
      </c>
      <c r="I12" s="6">
        <v>-24.820313980000005</v>
      </c>
      <c r="J12" s="6">
        <v>-28.760700239999998</v>
      </c>
      <c r="K12" s="6">
        <v>-19.218084329999996</v>
      </c>
      <c r="L12" s="6">
        <v>-23.540114429999999</v>
      </c>
      <c r="M12" s="6">
        <v>-21.033999999999999</v>
      </c>
      <c r="N12" s="6">
        <v>-40.751801239999992</v>
      </c>
      <c r="O12" s="6">
        <v>-16.523</v>
      </c>
      <c r="P12" s="6">
        <v>-2.8043396799999973</v>
      </c>
      <c r="Q12" s="6">
        <v>-7.2258540800000048</v>
      </c>
      <c r="R12" s="6">
        <v>-4.6558820099999974</v>
      </c>
      <c r="S12" s="6">
        <v>-5.8390000000000004</v>
      </c>
      <c r="T12" s="6">
        <v>-2.2040000000000002</v>
      </c>
      <c r="U12" s="6">
        <v>-6.5099013700000006</v>
      </c>
      <c r="V12" s="6">
        <v>-23.98540950999999</v>
      </c>
      <c r="W12" s="6">
        <v>-45.561989969999999</v>
      </c>
      <c r="X12" s="6">
        <v>-21.31184974</v>
      </c>
      <c r="Y12" s="6">
        <v>-16.255824969999999</v>
      </c>
      <c r="Z12" s="6">
        <v>-19.867438549999999</v>
      </c>
      <c r="AA12" s="6">
        <v>-44.387658879999996</v>
      </c>
      <c r="AB12" s="6">
        <v>-133.78472765999999</v>
      </c>
      <c r="AC12" s="6">
        <v>-209.82270677</v>
      </c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</row>
    <row r="13" spans="1:42" ht="14.25" customHeight="1" x14ac:dyDescent="0.35">
      <c r="A13" s="35"/>
      <c r="B13" s="106" t="s">
        <v>68</v>
      </c>
      <c r="C13" s="6">
        <v>-4.8145043799999971</v>
      </c>
      <c r="D13" s="6">
        <v>-5.350165900000003</v>
      </c>
      <c r="E13" s="6">
        <v>-5.6343177500000001</v>
      </c>
      <c r="F13" s="6">
        <v>-11.691478479999997</v>
      </c>
      <c r="G13" s="6">
        <v>-5.0256300000000005</v>
      </c>
      <c r="H13" s="6">
        <v>-7.8249520000000006</v>
      </c>
      <c r="I13" s="6">
        <v>-7.8722129999999968</v>
      </c>
      <c r="J13" s="6">
        <v>-10.833920000000003</v>
      </c>
      <c r="K13" s="6">
        <v>-17.434257389999999</v>
      </c>
      <c r="L13" s="6">
        <v>-7.849375049999999</v>
      </c>
      <c r="M13" s="6">
        <v>-10.144890119999999</v>
      </c>
      <c r="N13" s="6">
        <v>-12.425418829999998</v>
      </c>
      <c r="O13" s="6">
        <v>-14.43797298</v>
      </c>
      <c r="P13" s="6">
        <v>-13.707775329999995</v>
      </c>
      <c r="Q13" s="6">
        <v>-22.251337780000007</v>
      </c>
      <c r="R13" s="6">
        <v>-21.094256909999988</v>
      </c>
      <c r="S13" s="6">
        <v>-32.835000000000001</v>
      </c>
      <c r="T13" s="6">
        <v>-41.647968629999994</v>
      </c>
      <c r="U13" s="6">
        <v>-62.257362580000034</v>
      </c>
      <c r="V13" s="6">
        <v>-63.892754299999972</v>
      </c>
      <c r="W13" s="6">
        <v>-70.171495870000001</v>
      </c>
      <c r="X13" s="6">
        <v>-60.324426360000004</v>
      </c>
      <c r="Y13" s="6">
        <v>-82.473348340000015</v>
      </c>
      <c r="Z13" s="6">
        <v>-75.339767269999996</v>
      </c>
      <c r="AA13" s="6">
        <v>-173.13273332</v>
      </c>
      <c r="AB13" s="6">
        <v>-147.02718609000001</v>
      </c>
      <c r="AC13" s="6">
        <v>-129.89069608</v>
      </c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</row>
    <row r="14" spans="1:42" ht="14.25" customHeight="1" x14ac:dyDescent="0.35">
      <c r="A14" s="35"/>
      <c r="B14" s="106" t="s">
        <v>73</v>
      </c>
      <c r="C14" s="6">
        <v>-3.8193371600000008</v>
      </c>
      <c r="D14" s="6">
        <v>-4.3005770799999983</v>
      </c>
      <c r="E14" s="6">
        <v>-4.8432917900000012</v>
      </c>
      <c r="F14" s="6">
        <v>-5.6170832900000027</v>
      </c>
      <c r="G14" s="6">
        <v>-6.2863829999999998</v>
      </c>
      <c r="H14" s="6">
        <v>-7.0978070000000004</v>
      </c>
      <c r="I14" s="6">
        <v>-8.228076999999999</v>
      </c>
      <c r="J14" s="6">
        <v>-9.6336809999999993</v>
      </c>
      <c r="K14" s="6">
        <v>-10.739059286122002</v>
      </c>
      <c r="L14" s="6">
        <v>-11.933667379328</v>
      </c>
      <c r="M14" s="6">
        <v>-13.492266995413001</v>
      </c>
      <c r="N14" s="6">
        <v>-15.406494519136968</v>
      </c>
      <c r="O14" s="6">
        <v>-18.006200776278</v>
      </c>
      <c r="P14" s="6">
        <v>-20.540659115095991</v>
      </c>
      <c r="Q14" s="6">
        <v>-23.925763707406396</v>
      </c>
      <c r="R14" s="6">
        <v>-32.889000000000003</v>
      </c>
      <c r="S14" s="6">
        <v>-26.4</v>
      </c>
      <c r="T14" s="6">
        <v>-21.7</v>
      </c>
      <c r="U14" s="6">
        <v>-34.1</v>
      </c>
      <c r="V14" s="6">
        <v>-46.099999999999994</v>
      </c>
      <c r="W14" s="6">
        <v>-59.6</v>
      </c>
      <c r="X14" s="6">
        <v>-81.400000000000006</v>
      </c>
      <c r="Y14" s="6">
        <v>-101.52798060813829</v>
      </c>
      <c r="Z14" s="6">
        <v>-133.82178216510505</v>
      </c>
      <c r="AA14" s="6">
        <v>-158.29787135049457</v>
      </c>
      <c r="AB14" s="6">
        <v>-181.52033899584535</v>
      </c>
      <c r="AC14" s="6">
        <v>-203.27671777909396</v>
      </c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</row>
    <row r="15" spans="1:42" ht="14.25" customHeight="1" x14ac:dyDescent="0.35">
      <c r="A15" s="35"/>
      <c r="B15" s="106" t="s">
        <v>40</v>
      </c>
      <c r="C15" s="6">
        <v>-5.2090393431030977</v>
      </c>
      <c r="D15" s="6">
        <v>-6.3046478690572991</v>
      </c>
      <c r="E15" s="6">
        <v>-9.7799382833992006</v>
      </c>
      <c r="F15" s="6">
        <v>-11.371146982425902</v>
      </c>
      <c r="G15" s="6">
        <v>-14.135391299999998</v>
      </c>
      <c r="H15" s="6">
        <v>-17.85929518</v>
      </c>
      <c r="I15" s="6">
        <v>-13.004053240000008</v>
      </c>
      <c r="J15" s="6">
        <v>-21.737912549999997</v>
      </c>
      <c r="K15" s="6">
        <v>-23.465303082445995</v>
      </c>
      <c r="L15" s="6">
        <v>-35.778271691038029</v>
      </c>
      <c r="M15" s="6">
        <v>-37.803684563427957</v>
      </c>
      <c r="N15" s="6">
        <v>-44.973895893088049</v>
      </c>
      <c r="O15" s="6">
        <v>-36.164999999999999</v>
      </c>
      <c r="P15" s="6">
        <v>-43.356245066964398</v>
      </c>
      <c r="Q15" s="6">
        <v>-40.968528405746241</v>
      </c>
      <c r="R15" s="6">
        <v>-61.885253912457777</v>
      </c>
      <c r="S15" s="6">
        <v>-50.357999999999997</v>
      </c>
      <c r="T15" s="6">
        <v>-62.454999999999998</v>
      </c>
      <c r="U15" s="6">
        <v>-64.806944640335303</v>
      </c>
      <c r="V15" s="6">
        <v>-97.616124150287021</v>
      </c>
      <c r="W15" s="6">
        <v>-98.142087508910407</v>
      </c>
      <c r="X15" s="6">
        <v>0.4092600000000175</v>
      </c>
      <c r="Y15" s="6">
        <v>-105.34306354303449</v>
      </c>
      <c r="Z15" s="6">
        <v>-159.86786759581364</v>
      </c>
      <c r="AA15" s="6">
        <v>-63.319801870737145</v>
      </c>
      <c r="AB15" s="6">
        <v>-142.63846923218551</v>
      </c>
      <c r="AC15" s="6">
        <v>-153.47025758133299</v>
      </c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</row>
    <row r="16" spans="1:42" ht="14.25" customHeight="1" x14ac:dyDescent="0.35">
      <c r="A16" s="35"/>
      <c r="B16" s="3" t="s">
        <v>150</v>
      </c>
      <c r="C16" s="2">
        <f t="shared" ref="C16:AB16" si="0">C6+SUM(C9:C15)</f>
        <v>-89.033276546361407</v>
      </c>
      <c r="D16" s="2">
        <f t="shared" si="0"/>
        <v>-154.79678456848001</v>
      </c>
      <c r="E16" s="2">
        <f t="shared" si="0"/>
        <v>-195.60702993102635</v>
      </c>
      <c r="F16" s="2">
        <f t="shared" si="0"/>
        <v>-195.16828217039037</v>
      </c>
      <c r="G16" s="2">
        <f t="shared" si="0"/>
        <v>-175.60204443000001</v>
      </c>
      <c r="H16" s="2">
        <f t="shared" si="0"/>
        <v>-219.45730254</v>
      </c>
      <c r="I16" s="2">
        <f t="shared" si="0"/>
        <v>-246.16313334</v>
      </c>
      <c r="J16" s="2">
        <f t="shared" si="0"/>
        <v>-341.80417628000004</v>
      </c>
      <c r="K16" s="2">
        <f t="shared" si="0"/>
        <v>-366.33042633342899</v>
      </c>
      <c r="L16" s="2">
        <f t="shared" si="0"/>
        <v>-440.78578683853311</v>
      </c>
      <c r="M16" s="2">
        <f t="shared" si="0"/>
        <v>-471.96271888344683</v>
      </c>
      <c r="N16" s="2">
        <f t="shared" si="0"/>
        <v>-560.80167157459118</v>
      </c>
      <c r="O16" s="2">
        <f t="shared" si="0"/>
        <v>-765.03032025612504</v>
      </c>
      <c r="P16" s="2">
        <f t="shared" si="0"/>
        <v>-689.03651972412626</v>
      </c>
      <c r="Q16" s="2">
        <f t="shared" si="0"/>
        <v>-816.80627430235711</v>
      </c>
      <c r="R16" s="2">
        <f t="shared" si="0"/>
        <v>-846.19619647134039</v>
      </c>
      <c r="S16" s="2">
        <f t="shared" si="0"/>
        <v>-802.04717803126982</v>
      </c>
      <c r="T16" s="2">
        <f t="shared" si="0"/>
        <v>-928.58901004497875</v>
      </c>
      <c r="U16" s="2">
        <f t="shared" si="0"/>
        <v>-995.18363665033542</v>
      </c>
      <c r="V16" s="2">
        <f t="shared" si="0"/>
        <v>-1041.3472724546853</v>
      </c>
      <c r="W16" s="2">
        <f t="shared" si="0"/>
        <v>-1091.1030658453208</v>
      </c>
      <c r="X16" s="2">
        <f t="shared" si="0"/>
        <v>-948.43999084517463</v>
      </c>
      <c r="Y16" s="2">
        <f t="shared" si="0"/>
        <v>-1429.283559324007</v>
      </c>
      <c r="Z16" s="2">
        <f t="shared" si="0"/>
        <v>-1564.927902598683</v>
      </c>
      <c r="AA16" s="2">
        <f t="shared" si="0"/>
        <v>-1706.8325455989955</v>
      </c>
      <c r="AB16" s="2">
        <f t="shared" si="0"/>
        <v>-2031.2415490553867</v>
      </c>
      <c r="AC16" s="2">
        <f>AC6+SUM(AC9:AC15)</f>
        <v>-2354.3586998830874</v>
      </c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</row>
    <row r="17" spans="1:42" ht="14.25" customHeight="1" x14ac:dyDescent="0.35">
      <c r="A17" s="35"/>
      <c r="B17" s="54" t="s">
        <v>151</v>
      </c>
      <c r="C17" s="55">
        <f t="shared" ref="C17:AB17" si="1">C16-SUM(C7)</f>
        <v>-89.033276546361407</v>
      </c>
      <c r="D17" s="55">
        <f t="shared" si="1"/>
        <v>-154.79678456848001</v>
      </c>
      <c r="E17" s="55">
        <f t="shared" si="1"/>
        <v>-195.60702993102635</v>
      </c>
      <c r="F17" s="55">
        <f t="shared" si="1"/>
        <v>-195.16828217039037</v>
      </c>
      <c r="G17" s="55">
        <f t="shared" si="1"/>
        <v>-175.60204443000001</v>
      </c>
      <c r="H17" s="55">
        <f t="shared" si="1"/>
        <v>-219.45730254</v>
      </c>
      <c r="I17" s="55">
        <f t="shared" si="1"/>
        <v>-246.16313334</v>
      </c>
      <c r="J17" s="55">
        <f t="shared" si="1"/>
        <v>-341.80417628000004</v>
      </c>
      <c r="K17" s="55">
        <f t="shared" si="1"/>
        <v>-275.76912481342896</v>
      </c>
      <c r="L17" s="55">
        <f t="shared" si="1"/>
        <v>-319.08806786853313</v>
      </c>
      <c r="M17" s="55">
        <f t="shared" si="1"/>
        <v>-310.47560522344679</v>
      </c>
      <c r="N17" s="55">
        <f t="shared" si="1"/>
        <v>-347.23218694459115</v>
      </c>
      <c r="O17" s="55">
        <f t="shared" si="1"/>
        <v>-538.56494795612502</v>
      </c>
      <c r="P17" s="55">
        <f t="shared" si="1"/>
        <v>-423.35394902412622</v>
      </c>
      <c r="Q17" s="55">
        <f t="shared" si="1"/>
        <v>-507.08471806235713</v>
      </c>
      <c r="R17" s="55">
        <f t="shared" si="1"/>
        <v>-485.32332672134038</v>
      </c>
      <c r="S17" s="55">
        <f t="shared" si="1"/>
        <v>-448.01082971126982</v>
      </c>
      <c r="T17" s="55">
        <f t="shared" si="1"/>
        <v>-528.77698013497877</v>
      </c>
      <c r="U17" s="55">
        <f t="shared" si="1"/>
        <v>-558.23089102033543</v>
      </c>
      <c r="V17" s="55">
        <f t="shared" si="1"/>
        <v>-552.15246500468527</v>
      </c>
      <c r="W17" s="55">
        <f t="shared" si="1"/>
        <v>-658.43392720532074</v>
      </c>
      <c r="X17" s="55">
        <f t="shared" si="1"/>
        <v>-529.13092033517455</v>
      </c>
      <c r="Y17" s="55">
        <f t="shared" si="1"/>
        <v>-831.60254168400695</v>
      </c>
      <c r="Z17" s="55">
        <f t="shared" si="1"/>
        <v>-896.74687813868297</v>
      </c>
      <c r="AA17" s="55">
        <f t="shared" si="1"/>
        <v>-1001.1072082389956</v>
      </c>
      <c r="AB17" s="55">
        <f t="shared" si="1"/>
        <v>-1203.0917658353869</v>
      </c>
      <c r="AC17" s="55">
        <f>AC16-SUM(AC7)</f>
        <v>-1369.3644164030875</v>
      </c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</row>
    <row r="18" spans="1:42" ht="14.25" customHeight="1" x14ac:dyDescent="0.35">
      <c r="B18" s="7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</row>
    <row r="19" spans="1:42" ht="14.25" customHeight="1" x14ac:dyDescent="0.35">
      <c r="B19" s="42" t="s">
        <v>22</v>
      </c>
      <c r="C19" s="41" t="s">
        <v>21</v>
      </c>
      <c r="D19" s="41" t="s">
        <v>20</v>
      </c>
      <c r="E19" s="41" t="s">
        <v>19</v>
      </c>
      <c r="F19" s="41" t="s">
        <v>18</v>
      </c>
      <c r="G19" s="41" t="s">
        <v>17</v>
      </c>
      <c r="H19" s="41" t="s">
        <v>16</v>
      </c>
      <c r="I19" s="41" t="s">
        <v>15</v>
      </c>
      <c r="J19" s="41" t="s">
        <v>14</v>
      </c>
      <c r="K19" s="41" t="s">
        <v>13</v>
      </c>
      <c r="L19" s="41" t="s">
        <v>12</v>
      </c>
      <c r="M19" s="41" t="s">
        <v>11</v>
      </c>
      <c r="N19" s="41" t="s">
        <v>10</v>
      </c>
      <c r="O19" s="41" t="s">
        <v>9</v>
      </c>
      <c r="P19" s="41" t="s">
        <v>8</v>
      </c>
      <c r="Q19" s="41" t="s">
        <v>7</v>
      </c>
      <c r="R19" s="41" t="s">
        <v>6</v>
      </c>
      <c r="S19" s="41" t="s">
        <v>5</v>
      </c>
      <c r="T19" s="41" t="s">
        <v>4</v>
      </c>
      <c r="U19" s="41" t="s">
        <v>125</v>
      </c>
      <c r="V19" s="41" t="s">
        <v>126</v>
      </c>
      <c r="W19" s="41" t="s">
        <v>128</v>
      </c>
      <c r="X19" s="41" t="s">
        <v>131</v>
      </c>
      <c r="Y19" s="41" t="s">
        <v>137</v>
      </c>
      <c r="Z19" s="41" t="s">
        <v>147</v>
      </c>
      <c r="AA19" s="41" t="s">
        <v>167</v>
      </c>
      <c r="AB19" s="41" t="s">
        <v>192</v>
      </c>
      <c r="AC19" s="41" t="s">
        <v>202</v>
      </c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</row>
    <row r="20" spans="1:42" ht="14.25" customHeight="1" x14ac:dyDescent="0.35">
      <c r="A20" s="35"/>
      <c r="B20" s="106" t="s">
        <v>23</v>
      </c>
      <c r="C20" s="6">
        <v>-46.886981641287498</v>
      </c>
      <c r="D20" s="6">
        <v>-98.812228924046991</v>
      </c>
      <c r="E20" s="6">
        <v>-126.78180631151699</v>
      </c>
      <c r="F20" s="6">
        <v>-110.00206759639946</v>
      </c>
      <c r="G20" s="6">
        <v>-115.44248490000001</v>
      </c>
      <c r="H20" s="6">
        <v>-148.03168944000004</v>
      </c>
      <c r="I20" s="6">
        <v>-171.65862710999997</v>
      </c>
      <c r="J20" s="6">
        <v>-188.53342815000013</v>
      </c>
      <c r="K20" s="6">
        <v>-242.89264449000001</v>
      </c>
      <c r="L20" s="6">
        <v>-326.97673901999997</v>
      </c>
      <c r="M20" s="6">
        <v>-348.54561649000004</v>
      </c>
      <c r="N20" s="6">
        <v>-405.96484236999936</v>
      </c>
      <c r="O20" s="6">
        <v>-444.76213267127503</v>
      </c>
      <c r="P20" s="6">
        <v>-482.75317739995506</v>
      </c>
      <c r="Q20" s="6">
        <v>-550.64076601776583</v>
      </c>
      <c r="R20" s="6">
        <v>-666.5427979110043</v>
      </c>
      <c r="S20" s="6">
        <v>-617.75371344134089</v>
      </c>
      <c r="T20" s="6">
        <v>-684.39400000000001</v>
      </c>
      <c r="U20" s="6">
        <v>-684.40924868999991</v>
      </c>
      <c r="V20" s="6">
        <v>-747.44144312157721</v>
      </c>
      <c r="W20" s="6">
        <v>-768.59319245307006</v>
      </c>
      <c r="X20" s="6">
        <v>-793.28539579987375</v>
      </c>
      <c r="Y20" s="6">
        <v>-1057.2317686637434</v>
      </c>
      <c r="Z20" s="6">
        <v>-1153.1401092510764</v>
      </c>
      <c r="AA20" s="6">
        <v>-1146.0853572200001</v>
      </c>
      <c r="AB20" s="6">
        <v>-1295.0174035599998</v>
      </c>
      <c r="AC20" s="6">
        <v>-1502.0180153600002</v>
      </c>
      <c r="AD20" s="4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</row>
    <row r="21" spans="1:42" ht="14.25" customHeight="1" outlineLevel="1" x14ac:dyDescent="0.35">
      <c r="A21" s="35"/>
      <c r="B21" s="16" t="s">
        <v>156</v>
      </c>
      <c r="C21" s="4"/>
      <c r="D21" s="4"/>
      <c r="E21" s="4"/>
      <c r="F21" s="4"/>
      <c r="G21" s="4"/>
      <c r="H21" s="4"/>
      <c r="I21" s="4"/>
      <c r="J21" s="4"/>
      <c r="K21" s="4">
        <f>K7</f>
        <v>-90.561301520000015</v>
      </c>
      <c r="L21" s="4">
        <f t="shared" ref="L21:AC21" si="2">L7</f>
        <v>-121.69771897000001</v>
      </c>
      <c r="M21" s="4">
        <f t="shared" si="2"/>
        <v>-161.48711366000003</v>
      </c>
      <c r="N21" s="4">
        <f t="shared" si="2"/>
        <v>-213.56948463000003</v>
      </c>
      <c r="O21" s="4">
        <f t="shared" si="2"/>
        <v>-226.46537230000001</v>
      </c>
      <c r="P21" s="4">
        <f t="shared" si="2"/>
        <v>-265.68257070000004</v>
      </c>
      <c r="Q21" s="4">
        <f t="shared" si="2"/>
        <v>-309.72155623999998</v>
      </c>
      <c r="R21" s="4">
        <f t="shared" si="2"/>
        <v>-360.87286975000001</v>
      </c>
      <c r="S21" s="4">
        <f t="shared" si="2"/>
        <v>-354.03634832</v>
      </c>
      <c r="T21" s="4">
        <f t="shared" si="2"/>
        <v>-399.81202990999998</v>
      </c>
      <c r="U21" s="4">
        <f t="shared" si="2"/>
        <v>-436.95274562999998</v>
      </c>
      <c r="V21" s="4">
        <f t="shared" si="2"/>
        <v>-489.19480744999998</v>
      </c>
      <c r="W21" s="4">
        <f t="shared" si="2"/>
        <v>-432.66913864000003</v>
      </c>
      <c r="X21" s="4">
        <f t="shared" si="2"/>
        <v>-419.30907051000003</v>
      </c>
      <c r="Y21" s="4">
        <f t="shared" si="2"/>
        <v>-597.68101764000005</v>
      </c>
      <c r="Z21" s="4">
        <f t="shared" si="2"/>
        <v>-668.18102446</v>
      </c>
      <c r="AA21" s="4">
        <f t="shared" si="2"/>
        <v>-705.72533735999991</v>
      </c>
      <c r="AB21" s="4">
        <f t="shared" si="2"/>
        <v>-828.1497832199999</v>
      </c>
      <c r="AC21" s="4">
        <f t="shared" si="2"/>
        <v>-984.99428348000004</v>
      </c>
      <c r="AD21" s="4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</row>
    <row r="22" spans="1:42" ht="14.25" customHeight="1" outlineLevel="1" x14ac:dyDescent="0.35">
      <c r="A22" s="35"/>
      <c r="B22" s="51" t="s">
        <v>133</v>
      </c>
      <c r="C22" s="4"/>
      <c r="D22" s="4"/>
      <c r="E22" s="4"/>
      <c r="F22" s="4"/>
      <c r="G22" s="4"/>
      <c r="H22" s="4"/>
      <c r="I22" s="4"/>
      <c r="J22" s="4"/>
      <c r="K22" s="4">
        <f>AC20-AC21</f>
        <v>-517.02373188000013</v>
      </c>
      <c r="L22" s="4">
        <f t="shared" ref="L22:AC22" si="3">L8</f>
        <v>0</v>
      </c>
      <c r="M22" s="4">
        <f t="shared" si="3"/>
        <v>0</v>
      </c>
      <c r="N22" s="4">
        <f t="shared" si="3"/>
        <v>0</v>
      </c>
      <c r="O22" s="4">
        <f t="shared" si="3"/>
        <v>0</v>
      </c>
      <c r="P22" s="4">
        <f t="shared" si="3"/>
        <v>0</v>
      </c>
      <c r="Q22" s="4">
        <f t="shared" si="3"/>
        <v>0</v>
      </c>
      <c r="R22" s="4">
        <v>0</v>
      </c>
      <c r="S22" s="4">
        <v>-263.71736512134089</v>
      </c>
      <c r="T22" s="4">
        <v>-284.58197009000003</v>
      </c>
      <c r="U22" s="4">
        <v>-247.45650305999993</v>
      </c>
      <c r="V22" s="4">
        <v>-258.24663567157722</v>
      </c>
      <c r="W22" s="4">
        <v>-335.92405381307003</v>
      </c>
      <c r="X22" s="4">
        <v>-373.97632528987373</v>
      </c>
      <c r="Y22" s="4">
        <v>-459.55075102374337</v>
      </c>
      <c r="Z22" s="4">
        <v>-484.95908479107641</v>
      </c>
      <c r="AA22" s="4">
        <v>-440.36001986000019</v>
      </c>
      <c r="AB22" s="4">
        <v>-466.86762033999992</v>
      </c>
      <c r="AC22" s="4">
        <v>-517.02373188000013</v>
      </c>
      <c r="AD22" s="4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</row>
    <row r="23" spans="1:42" ht="14.25" customHeight="1" x14ac:dyDescent="0.35">
      <c r="A23" s="35"/>
      <c r="B23" s="106" t="s">
        <v>24</v>
      </c>
      <c r="C23" s="6">
        <v>-27.653849070809127</v>
      </c>
      <c r="D23" s="6">
        <v>-36.648821031906976</v>
      </c>
      <c r="E23" s="6">
        <v>-39.533032560933428</v>
      </c>
      <c r="F23" s="6">
        <v>-58.806376650114586</v>
      </c>
      <c r="G23" s="6">
        <v>-33.396122290000001</v>
      </c>
      <c r="H23" s="6">
        <v>-39.436504629999988</v>
      </c>
      <c r="I23" s="6">
        <v>-26.98061446000002</v>
      </c>
      <c r="J23" s="6">
        <v>-100.12402271999996</v>
      </c>
      <c r="K23" s="6">
        <v>-71.105593979999995</v>
      </c>
      <c r="L23" s="6">
        <v>-54.630611870000024</v>
      </c>
      <c r="M23" s="6">
        <v>-58.36979414999999</v>
      </c>
      <c r="N23" s="6">
        <v>-61.652847900000125</v>
      </c>
      <c r="O23" s="6">
        <v>-83.614000000000004</v>
      </c>
      <c r="P23" s="6">
        <v>-94.40408092672952</v>
      </c>
      <c r="Q23" s="6">
        <v>-90.29860901499714</v>
      </c>
      <c r="R23" s="6">
        <v>-83.12187021282891</v>
      </c>
      <c r="S23" s="6">
        <v>-82.378007068451382</v>
      </c>
      <c r="T23" s="6">
        <v>-131.68036966846782</v>
      </c>
      <c r="U23" s="6">
        <v>-164.60252209999999</v>
      </c>
      <c r="V23" s="6">
        <v>-186.56751719562749</v>
      </c>
      <c r="W23" s="6">
        <v>-189.02063229000001</v>
      </c>
      <c r="X23" s="6">
        <v>-111.2019534792518</v>
      </c>
      <c r="Y23" s="6">
        <v>-151.6260807507482</v>
      </c>
      <c r="Z23" s="6">
        <v>-165.60906335999999</v>
      </c>
      <c r="AA23" s="6">
        <v>-368.05042713</v>
      </c>
      <c r="AB23" s="6">
        <v>-363.82495455000003</v>
      </c>
      <c r="AC23" s="6">
        <v>-367.88184708000011</v>
      </c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</row>
    <row r="24" spans="1:42" ht="14.25" customHeight="1" x14ac:dyDescent="0.35">
      <c r="A24" s="35"/>
      <c r="B24" s="106" t="s">
        <v>25</v>
      </c>
      <c r="C24" s="6">
        <v>-10.6974032642648</v>
      </c>
      <c r="D24" s="6">
        <v>-12.897641220776013</v>
      </c>
      <c r="E24" s="6">
        <v>-18.357380319899519</v>
      </c>
      <c r="F24" s="6">
        <v>-19.177010053961631</v>
      </c>
      <c r="G24" s="6">
        <v>-18.52175806</v>
      </c>
      <c r="H24" s="6">
        <v>-21.164732479999991</v>
      </c>
      <c r="I24" s="6">
        <v>-21.00201198000001</v>
      </c>
      <c r="J24" s="6">
        <v>-23.77299618999999</v>
      </c>
      <c r="K24" s="6">
        <v>-32.519741409253001</v>
      </c>
      <c r="L24" s="6">
        <v>-33.506898309621015</v>
      </c>
      <c r="M24" s="6">
        <v>-41.704360281125993</v>
      </c>
      <c r="N24" s="6">
        <v>-45.445532989999975</v>
      </c>
      <c r="O24" s="6">
        <v>-219.02500000000001</v>
      </c>
      <c r="P24" s="6">
        <v>-109.17386987787991</v>
      </c>
      <c r="Q24" s="6">
        <v>-164.49065253608947</v>
      </c>
      <c r="R24" s="6">
        <v>-88.978392934911938</v>
      </c>
      <c r="S24" s="6">
        <v>-92.431864840417603</v>
      </c>
      <c r="T24" s="6">
        <v>-109.85599999999999</v>
      </c>
      <c r="U24" s="6">
        <v>-134.48949786972781</v>
      </c>
      <c r="V24" s="6">
        <v>-90.540345449350099</v>
      </c>
      <c r="W24" s="6">
        <v>-85.787050579371396</v>
      </c>
      <c r="X24" s="6">
        <v>-94.267011249221298</v>
      </c>
      <c r="Y24" s="6">
        <v>-197.07958084661951</v>
      </c>
      <c r="Z24" s="6">
        <v>-186.84730532002411</v>
      </c>
      <c r="AA24" s="6">
        <v>-189.0810646904946</v>
      </c>
      <c r="AB24" s="6">
        <v>-225.81735133964131</v>
      </c>
      <c r="AC24" s="6">
        <v>-272.822965786998</v>
      </c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</row>
    <row r="25" spans="1:42" ht="14.25" customHeight="1" x14ac:dyDescent="0.35">
      <c r="A25" s="35"/>
      <c r="B25" s="106" t="s">
        <v>26</v>
      </c>
      <c r="C25" s="6">
        <v>-2.5886584299999993</v>
      </c>
      <c r="D25" s="6">
        <v>-5.1831069999999997</v>
      </c>
      <c r="E25" s="6">
        <v>-10.284615729999999</v>
      </c>
      <c r="F25" s="6">
        <v>-11.639744739999999</v>
      </c>
      <c r="G25" s="6">
        <v>-6.6107146500000011</v>
      </c>
      <c r="H25" s="6">
        <v>-8.109387589999999</v>
      </c>
      <c r="I25" s="6">
        <v>-24.820313980000005</v>
      </c>
      <c r="J25" s="6">
        <v>-28.760700239999998</v>
      </c>
      <c r="K25" s="6">
        <v>-19.218084329999996</v>
      </c>
      <c r="L25" s="6">
        <v>-23.540114429999999</v>
      </c>
      <c r="M25" s="6">
        <v>-21.033999999999999</v>
      </c>
      <c r="N25" s="6">
        <v>-40.751801239999992</v>
      </c>
      <c r="O25" s="6">
        <v>-16.52</v>
      </c>
      <c r="P25" s="6">
        <v>-2.8050000000000002</v>
      </c>
      <c r="Q25" s="6">
        <v>-7.226</v>
      </c>
      <c r="R25" s="6">
        <v>-4.6580000000000004</v>
      </c>
      <c r="S25" s="6">
        <v>-5.8392999999999997</v>
      </c>
      <c r="T25" s="6">
        <v>-2.2029999999999998</v>
      </c>
      <c r="U25" s="6">
        <v>-6.4630000000000001</v>
      </c>
      <c r="V25" s="6">
        <v>-23.6198801</v>
      </c>
      <c r="W25" s="6">
        <v>-45.561989969999999</v>
      </c>
      <c r="X25" s="6">
        <v>-17.872514700000004</v>
      </c>
      <c r="Y25" s="6">
        <v>-16.255824969999999</v>
      </c>
      <c r="Z25" s="6">
        <v>-29.542062089999991</v>
      </c>
      <c r="AA25" s="6">
        <v>-44.387658880000004</v>
      </c>
      <c r="AB25" s="6">
        <v>-133.78472766000002</v>
      </c>
      <c r="AC25" s="6">
        <v>-209.82270676999997</v>
      </c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</row>
    <row r="26" spans="1:42" ht="14.25" customHeight="1" x14ac:dyDescent="0.35">
      <c r="A26" s="35"/>
      <c r="B26" s="106" t="s">
        <v>136</v>
      </c>
      <c r="C26" s="6">
        <v>-1.2063841399999999</v>
      </c>
      <c r="D26" s="6">
        <v>-1.2549863917499997</v>
      </c>
      <c r="E26" s="6">
        <v>-0.6501950099999998</v>
      </c>
      <c r="F26" s="6">
        <v>4.4561998700000007</v>
      </c>
      <c r="G26" s="6">
        <v>-1.6279648800000013</v>
      </c>
      <c r="H26" s="6">
        <v>-2.7153901799999982</v>
      </c>
      <c r="I26" s="6">
        <v>-1.7011752400000009</v>
      </c>
      <c r="J26" s="6">
        <v>-0.61402855000000001</v>
      </c>
      <c r="K26" s="6">
        <v>-0.5943621241760001</v>
      </c>
      <c r="L26" s="6">
        <v>-2.1314232089120009</v>
      </c>
      <c r="M26" s="6">
        <v>-2.3092146669119988</v>
      </c>
      <c r="N26" s="6">
        <v>-6.98638037</v>
      </c>
      <c r="O26" s="6">
        <v>-1.1090284114115001</v>
      </c>
      <c r="P26" s="6">
        <v>9.9000000000000005E-2</v>
      </c>
      <c r="Q26" s="6">
        <v>-4.1500000000000004</v>
      </c>
      <c r="R26" s="6">
        <v>-2.895</v>
      </c>
      <c r="S26" s="6">
        <v>-3.5822843543599978</v>
      </c>
      <c r="T26" s="6">
        <v>-0.49099999999999999</v>
      </c>
      <c r="U26" s="6">
        <v>-4.9539999999999997</v>
      </c>
      <c r="V26" s="6">
        <v>7.1303139297150002</v>
      </c>
      <c r="W26" s="6">
        <v>-2.1362158828138988</v>
      </c>
      <c r="X26" s="6">
        <v>71.608880341475484</v>
      </c>
      <c r="Y26" s="6">
        <v>-7.0594669231116995</v>
      </c>
      <c r="Z26" s="6">
        <v>-39.510921315997905</v>
      </c>
      <c r="AA26" s="6">
        <v>40.805913145522908</v>
      </c>
      <c r="AB26" s="6">
        <v>-12.952402426302898</v>
      </c>
      <c r="AC26" s="6">
        <v>-1.8207161852889986</v>
      </c>
      <c r="AD26" s="4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</row>
    <row r="27" spans="1:42" ht="14.25" customHeight="1" x14ac:dyDescent="0.35">
      <c r="A27" s="35"/>
      <c r="B27" s="3" t="s">
        <v>150</v>
      </c>
      <c r="C27" s="2">
        <f>C20+SUM(C23:C26)</f>
        <v>-89.033276546361421</v>
      </c>
      <c r="D27" s="2">
        <f t="shared" ref="D27:AC27" si="4">D20+SUM(D23:D26)</f>
        <v>-154.79678456847998</v>
      </c>
      <c r="E27" s="2">
        <f t="shared" si="4"/>
        <v>-195.60702993234995</v>
      </c>
      <c r="F27" s="2">
        <f t="shared" si="4"/>
        <v>-195.16899917047567</v>
      </c>
      <c r="G27" s="2">
        <f t="shared" si="4"/>
        <v>-175.59904478000001</v>
      </c>
      <c r="H27" s="2">
        <f t="shared" si="4"/>
        <v>-219.45770432</v>
      </c>
      <c r="I27" s="2">
        <f t="shared" si="4"/>
        <v>-246.16274277000002</v>
      </c>
      <c r="J27" s="2">
        <f t="shared" si="4"/>
        <v>-341.80517585000007</v>
      </c>
      <c r="K27" s="2">
        <f t="shared" si="4"/>
        <v>-366.33042633342899</v>
      </c>
      <c r="L27" s="2">
        <f t="shared" si="4"/>
        <v>-440.785786838533</v>
      </c>
      <c r="M27" s="2">
        <f t="shared" si="4"/>
        <v>-471.96298558803801</v>
      </c>
      <c r="N27" s="2">
        <f t="shared" si="4"/>
        <v>-560.80140486999949</v>
      </c>
      <c r="O27" s="2">
        <f t="shared" si="4"/>
        <v>-765.0301610826865</v>
      </c>
      <c r="P27" s="2">
        <f t="shared" si="4"/>
        <v>-689.03712820456451</v>
      </c>
      <c r="Q27" s="2">
        <f t="shared" si="4"/>
        <v>-816.80602756885241</v>
      </c>
      <c r="R27" s="2">
        <f t="shared" si="4"/>
        <v>-846.19606105874516</v>
      </c>
      <c r="S27" s="2">
        <f t="shared" si="4"/>
        <v>-801.9851697045699</v>
      </c>
      <c r="T27" s="2">
        <f t="shared" si="4"/>
        <v>-928.62436966846781</v>
      </c>
      <c r="U27" s="2">
        <f t="shared" si="4"/>
        <v>-994.9182686597278</v>
      </c>
      <c r="V27" s="2">
        <f t="shared" si="4"/>
        <v>-1041.0388719368398</v>
      </c>
      <c r="W27" s="2">
        <f t="shared" si="4"/>
        <v>-1091.0990811752554</v>
      </c>
      <c r="X27" s="2">
        <f t="shared" si="4"/>
        <v>-945.01799488687141</v>
      </c>
      <c r="Y27" s="2">
        <f t="shared" si="4"/>
        <v>-1429.2527221542227</v>
      </c>
      <c r="Z27" s="2">
        <f t="shared" si="4"/>
        <v>-1574.6494613370983</v>
      </c>
      <c r="AA27" s="2">
        <f t="shared" si="4"/>
        <v>-1706.7985947749717</v>
      </c>
      <c r="AB27" s="2">
        <f t="shared" si="4"/>
        <v>-2031.3968395359441</v>
      </c>
      <c r="AC27" s="2">
        <f t="shared" si="4"/>
        <v>-2354.3662511822872</v>
      </c>
    </row>
    <row r="28" spans="1:42" ht="14.25" customHeight="1" x14ac:dyDescent="0.35">
      <c r="A28" s="35"/>
      <c r="B28" s="54" t="s">
        <v>151</v>
      </c>
      <c r="C28" s="55">
        <f>C27-SUM(C21:C22)</f>
        <v>-89.033276546361421</v>
      </c>
      <c r="D28" s="55">
        <f t="shared" ref="D28:AC28" si="5">D27-SUM(D21:D22)</f>
        <v>-154.79678456847998</v>
      </c>
      <c r="E28" s="55">
        <f t="shared" si="5"/>
        <v>-195.60702993234995</v>
      </c>
      <c r="F28" s="55">
        <f t="shared" si="5"/>
        <v>-195.16899917047567</v>
      </c>
      <c r="G28" s="55">
        <f t="shared" si="5"/>
        <v>-175.59904478000001</v>
      </c>
      <c r="H28" s="55">
        <f t="shared" si="5"/>
        <v>-219.45770432</v>
      </c>
      <c r="I28" s="55">
        <f t="shared" si="5"/>
        <v>-246.16274277000002</v>
      </c>
      <c r="J28" s="55">
        <f t="shared" si="5"/>
        <v>-341.80517585000007</v>
      </c>
      <c r="K28" s="55">
        <f>K27-SUM(K21:K22)</f>
        <v>241.25460706657117</v>
      </c>
      <c r="L28" s="55">
        <f t="shared" si="5"/>
        <v>-319.08806786853302</v>
      </c>
      <c r="M28" s="55">
        <f t="shared" si="5"/>
        <v>-310.47587192803798</v>
      </c>
      <c r="N28" s="55">
        <f t="shared" si="5"/>
        <v>-347.23192023999945</v>
      </c>
      <c r="O28" s="55">
        <f t="shared" si="5"/>
        <v>-538.56478878268649</v>
      </c>
      <c r="P28" s="55">
        <f t="shared" si="5"/>
        <v>-423.35455750456447</v>
      </c>
      <c r="Q28" s="55">
        <f t="shared" si="5"/>
        <v>-507.08447132885243</v>
      </c>
      <c r="R28" s="55">
        <f t="shared" si="5"/>
        <v>-485.32319130874515</v>
      </c>
      <c r="S28" s="55">
        <f t="shared" si="5"/>
        <v>-184.23145626322901</v>
      </c>
      <c r="T28" s="55">
        <f t="shared" si="5"/>
        <v>-244.2303696684678</v>
      </c>
      <c r="U28" s="55">
        <f t="shared" si="5"/>
        <v>-310.50901996972789</v>
      </c>
      <c r="V28" s="55">
        <f t="shared" si="5"/>
        <v>-293.59742881526256</v>
      </c>
      <c r="W28" s="55">
        <f t="shared" si="5"/>
        <v>-322.50588872218532</v>
      </c>
      <c r="X28" s="55">
        <f t="shared" si="5"/>
        <v>-151.73259908699765</v>
      </c>
      <c r="Y28" s="55">
        <f t="shared" si="5"/>
        <v>-372.02095349047931</v>
      </c>
      <c r="Z28" s="55">
        <f t="shared" si="5"/>
        <v>-421.50935208602186</v>
      </c>
      <c r="AA28" s="55">
        <f t="shared" si="5"/>
        <v>-560.71323755497156</v>
      </c>
      <c r="AB28" s="55">
        <f t="shared" si="5"/>
        <v>-736.37943597594426</v>
      </c>
      <c r="AC28" s="55">
        <f t="shared" si="5"/>
        <v>-852.34823582228705</v>
      </c>
    </row>
    <row r="29" spans="1:42" ht="14.25" customHeight="1" x14ac:dyDescent="0.35">
      <c r="A29" s="35"/>
      <c r="B29" s="27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42" ht="14.25" hidden="1" customHeight="1" x14ac:dyDescent="0.3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 spans="1:42" ht="14.25" hidden="1" customHeight="1" x14ac:dyDescent="0.3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 spans="1:42" ht="14.25" hidden="1" customHeight="1" x14ac:dyDescent="0.3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1:30" ht="14.25" hidden="1" customHeight="1" x14ac:dyDescent="0.3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 ht="14.25" hidden="1" customHeight="1" x14ac:dyDescent="0.3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1:30" ht="14.25" hidden="1" customHeight="1" x14ac:dyDescent="0.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1:30" ht="14.25" hidden="1" customHeight="1" x14ac:dyDescent="0.3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1:30" ht="14.25" hidden="1" customHeight="1" x14ac:dyDescent="0.3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1:30" ht="14.25" hidden="1" customHeight="1" x14ac:dyDescent="0.3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1:30" ht="14.25" hidden="1" customHeight="1" x14ac:dyDescent="0.3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1:30" ht="14.25" hidden="1" customHeight="1" x14ac:dyDescent="0.3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1:30" ht="14.25" hidden="1" customHeight="1" x14ac:dyDescent="0.3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1:30" ht="14.25" hidden="1" customHeight="1" x14ac:dyDescent="0.3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1:30" ht="14.25" hidden="1" customHeight="1" x14ac:dyDescent="0.3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1:30" ht="14.25" hidden="1" customHeight="1" x14ac:dyDescent="0.3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1:30" ht="14.25" hidden="1" customHeight="1" x14ac:dyDescent="0.3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pans="1:30" ht="14.25" hidden="1" customHeight="1" x14ac:dyDescent="0.3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 spans="1:30" ht="14.25" hidden="1" customHeight="1" x14ac:dyDescent="0.3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1:30" ht="14.25" hidden="1" customHeight="1" x14ac:dyDescent="0.3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30" ht="14.25" hidden="1" customHeight="1" x14ac:dyDescent="0.3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30" ht="14.25" hidden="1" customHeight="1" x14ac:dyDescent="0.3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 spans="1:30" ht="14.25" hidden="1" customHeight="1" x14ac:dyDescent="0.3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 spans="1:30" ht="14.25" hidden="1" customHeight="1" x14ac:dyDescent="0.3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</row>
    <row r="53" spans="1:30" ht="14.25" hidden="1" customHeight="1" x14ac:dyDescent="0.3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30" ht="14.25" hidden="1" customHeight="1" x14ac:dyDescent="0.3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72" spans="12:37" ht="14.25" hidden="1" customHeight="1" x14ac:dyDescent="0.35">
      <c r="L72" s="12"/>
      <c r="Q72" s="12"/>
      <c r="AF72" s="12"/>
      <c r="AK72" s="12"/>
    </row>
  </sheetData>
  <phoneticPr fontId="14" type="noConversion"/>
  <hyperlinks>
    <hyperlink ref="B3" r:id="rId1" xr:uid="{18BAF034-452A-44FD-9B89-0DA13BEB8FAD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C18:AC21 C23:AC28 C22:J22 L22:Q22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C81D1-8FC6-4C01-AFC8-FFB81328C3CD}">
  <dimension ref="A1:AU19"/>
  <sheetViews>
    <sheetView showGridLines="0" topLeftCell="A7" zoomScaleNormal="100" workbookViewId="0">
      <selection activeCell="G10" sqref="G10"/>
    </sheetView>
  </sheetViews>
  <sheetFormatPr defaultColWidth="0" defaultRowHeight="14.25" customHeight="1" zeroHeight="1" outlineLevelRow="1" x14ac:dyDescent="0.35"/>
  <cols>
    <col min="1" max="1" width="2.6328125" customWidth="1"/>
    <col min="2" max="2" width="60.6328125" customWidth="1"/>
    <col min="3" max="9" width="10.6328125" customWidth="1"/>
    <col min="10" max="10" width="2.6328125" customWidth="1"/>
    <col min="11" max="47" width="0" hidden="1" customWidth="1"/>
    <col min="48" max="16384" width="10.6328125" hidden="1"/>
  </cols>
  <sheetData>
    <row r="1" spans="1:10" ht="14.25" customHeight="1" x14ac:dyDescent="0.35"/>
    <row r="2" spans="1:10" ht="14.25" customHeight="1" x14ac:dyDescent="0.35">
      <c r="B2" s="9" t="s">
        <v>213</v>
      </c>
      <c r="C2" s="38"/>
      <c r="D2" s="38"/>
      <c r="E2" s="38"/>
      <c r="F2" s="38"/>
      <c r="G2" s="38"/>
      <c r="H2" s="38"/>
      <c r="I2" s="38"/>
    </row>
    <row r="3" spans="1:10" ht="14.25" customHeight="1" x14ac:dyDescent="0.35">
      <c r="B3" s="13" t="s">
        <v>33</v>
      </c>
      <c r="C3" s="38"/>
      <c r="D3" s="38"/>
      <c r="E3" s="38"/>
      <c r="F3" s="38"/>
      <c r="G3" s="38"/>
      <c r="H3" s="38"/>
      <c r="I3" s="38"/>
    </row>
    <row r="4" spans="1:10" ht="14.25" customHeight="1" x14ac:dyDescent="0.35"/>
    <row r="5" spans="1:10" ht="14.25" customHeight="1" x14ac:dyDescent="0.35">
      <c r="B5" s="98" t="s">
        <v>34</v>
      </c>
      <c r="C5" s="41" t="s">
        <v>128</v>
      </c>
      <c r="D5" s="41" t="s">
        <v>131</v>
      </c>
      <c r="E5" s="41" t="s">
        <v>137</v>
      </c>
      <c r="F5" s="41" t="s">
        <v>147</v>
      </c>
      <c r="G5" s="41" t="s">
        <v>167</v>
      </c>
      <c r="H5" s="41" t="s">
        <v>192</v>
      </c>
      <c r="I5" s="41" t="s">
        <v>202</v>
      </c>
    </row>
    <row r="6" spans="1:10" ht="14.25" customHeight="1" x14ac:dyDescent="0.35">
      <c r="B6" s="86" t="s">
        <v>195</v>
      </c>
      <c r="C6" s="43">
        <f>'PAGS | IS GAAP'!W26</f>
        <v>356.91424001000019</v>
      </c>
      <c r="D6" s="43">
        <f>'PAGS | IS GAAP'!X26</f>
        <v>296.31234241395111</v>
      </c>
      <c r="E6" s="43">
        <f>'PAGS | IS GAAP'!Y26</f>
        <v>263.42994763162187</v>
      </c>
      <c r="F6" s="43">
        <f>'PAGS | IS GAAP'!Z26</f>
        <v>375.50222168731489</v>
      </c>
      <c r="G6" s="43">
        <f>'PAGS | IS GAAP'!AA26</f>
        <v>271.32668926100445</v>
      </c>
      <c r="H6" s="43">
        <f>'PAGS | IS GAAP'!AB26</f>
        <v>272.14203673405672</v>
      </c>
      <c r="I6" s="43">
        <f>'PAGS | IS GAAP'!AC26</f>
        <v>321.54826003771359</v>
      </c>
    </row>
    <row r="7" spans="1:10" ht="14.25" customHeight="1" outlineLevel="1" x14ac:dyDescent="0.35">
      <c r="B7" s="107" t="s">
        <v>153</v>
      </c>
      <c r="C7" s="97">
        <f>-'PAGS | IS GAAP'!W25</f>
        <v>139.23999999999998</v>
      </c>
      <c r="D7" s="97">
        <f>-'PAGS | IS GAAP'!X25</f>
        <v>116.12422909</v>
      </c>
      <c r="E7" s="97">
        <f>-'PAGS | IS GAAP'!Y25</f>
        <v>88.76057431000001</v>
      </c>
      <c r="F7" s="97">
        <f>-'PAGS | IS GAAP'!Z25</f>
        <v>138.26745597999999</v>
      </c>
      <c r="G7" s="97">
        <f>-'PAGS | IS GAAP'!AA25</f>
        <v>89.025337009999987</v>
      </c>
      <c r="H7" s="97">
        <f>-'PAGS | IS GAAP'!AB25</f>
        <v>66.033025989999999</v>
      </c>
      <c r="I7" s="97">
        <f>-'PAGS | IS GAAP'!AC25</f>
        <v>99.634741199999993</v>
      </c>
    </row>
    <row r="8" spans="1:10" ht="14.25" customHeight="1" outlineLevel="1" x14ac:dyDescent="0.35">
      <c r="B8" s="107" t="s">
        <v>73</v>
      </c>
      <c r="C8" s="97">
        <f>-'PAGS | IS GAAP'!W20</f>
        <v>59.6</v>
      </c>
      <c r="D8" s="97">
        <f>-'PAGS | IS GAAP'!X20</f>
        <v>81.400000000000006</v>
      </c>
      <c r="E8" s="97">
        <f>-'PAGS | IS GAAP'!Y20</f>
        <v>101.52798060813829</v>
      </c>
      <c r="F8" s="97">
        <f>-'PAGS | IS GAAP'!Z20</f>
        <v>133.82178216510505</v>
      </c>
      <c r="G8" s="97">
        <f>-'PAGS | IS GAAP'!AA20</f>
        <v>158.29787135049457</v>
      </c>
      <c r="H8" s="97">
        <f>-'PAGS | IS GAAP'!AB20</f>
        <v>181.52033899584535</v>
      </c>
      <c r="I8" s="97">
        <f>-'PAGS | IS GAAP'!AC20</f>
        <v>203.27671777909396</v>
      </c>
    </row>
    <row r="9" spans="1:10" ht="14.25" customHeight="1" outlineLevel="1" x14ac:dyDescent="0.35">
      <c r="B9" s="107" t="s">
        <v>212</v>
      </c>
      <c r="C9" s="97">
        <f>-'PAGS | IS GAAP'!W9</f>
        <v>-58.22275693000001</v>
      </c>
      <c r="D9" s="97">
        <f>-'PAGS | IS GAAP'!X9</f>
        <v>-41.73529061</v>
      </c>
      <c r="E9" s="97">
        <f>-'PAGS | IS GAAP'!Y9</f>
        <v>-24.747167540000003</v>
      </c>
      <c r="F9" s="97">
        <f>-'PAGS | IS GAAP'!Z9</f>
        <v>-3.8891552300000019</v>
      </c>
      <c r="G9" s="97">
        <f>-'PAGS | IS GAAP'!AA9</f>
        <v>-25.247820869999998</v>
      </c>
      <c r="H9" s="97">
        <f>SUM(H10:H11)</f>
        <v>1.2193639020799907</v>
      </c>
      <c r="I9" s="97">
        <f>SUM(I10:I11)</f>
        <v>-27.172746870000001</v>
      </c>
    </row>
    <row r="10" spans="1:10" ht="14.25" customHeight="1" outlineLevel="1" x14ac:dyDescent="0.35">
      <c r="B10" s="85" t="s">
        <v>0</v>
      </c>
      <c r="C10" s="38">
        <f>C9-C11</f>
        <v>-61.290697990000012</v>
      </c>
      <c r="D10" s="38">
        <f>D9-D11</f>
        <v>-47.840107590000002</v>
      </c>
      <c r="E10" s="38">
        <f t="shared" ref="E10:G10" si="0">E9-E11</f>
        <v>-31.836625740000002</v>
      </c>
      <c r="F10" s="38">
        <f t="shared" si="0"/>
        <v>-25.900527060000009</v>
      </c>
      <c r="G10" s="38">
        <f t="shared" si="0"/>
        <v>-34.550972029999997</v>
      </c>
      <c r="H10" s="38">
        <f>-'PAGS | IS GAAP'!AB9</f>
        <v>-34.86230036792</v>
      </c>
      <c r="I10" s="38">
        <f>-'PAGS | IS GAAP'!AC9</f>
        <v>-45.860999999999997</v>
      </c>
    </row>
    <row r="11" spans="1:10" s="100" customFormat="1" ht="14.25" customHeight="1" outlineLevel="1" x14ac:dyDescent="0.35">
      <c r="A11"/>
      <c r="B11" s="85" t="s">
        <v>196</v>
      </c>
      <c r="C11" s="38">
        <v>3.0679410599999999</v>
      </c>
      <c r="D11" s="38">
        <v>6.1048169799999989</v>
      </c>
      <c r="E11" s="38">
        <v>7.089458200000001</v>
      </c>
      <c r="F11" s="38">
        <v>22.011371830000005</v>
      </c>
      <c r="G11" s="38">
        <v>9.3031511599999988</v>
      </c>
      <c r="H11" s="38">
        <v>36.08166426999999</v>
      </c>
      <c r="I11" s="38">
        <v>18.688253129999996</v>
      </c>
      <c r="J11" s="101"/>
    </row>
    <row r="12" spans="1:10" ht="14.25" customHeight="1" x14ac:dyDescent="0.35">
      <c r="B12" s="86" t="s">
        <v>197</v>
      </c>
      <c r="C12" s="43">
        <f>SUM(C6:C9)</f>
        <v>497.53148308000021</v>
      </c>
      <c r="D12" s="43">
        <f t="shared" ref="D12:I12" si="1">SUM(D6:D9)</f>
        <v>452.10128089395107</v>
      </c>
      <c r="E12" s="43">
        <f t="shared" si="1"/>
        <v>428.9713350097602</v>
      </c>
      <c r="F12" s="43">
        <f t="shared" si="1"/>
        <v>643.70230460241999</v>
      </c>
      <c r="G12" s="43">
        <f t="shared" si="1"/>
        <v>493.40207675149901</v>
      </c>
      <c r="H12" s="43">
        <f t="shared" si="1"/>
        <v>520.91476562198204</v>
      </c>
      <c r="I12" s="43">
        <f t="shared" si="1"/>
        <v>597.28697214680756</v>
      </c>
    </row>
    <row r="13" spans="1:10" ht="14.25" customHeight="1" x14ac:dyDescent="0.35">
      <c r="B13" s="96" t="s">
        <v>198</v>
      </c>
      <c r="C13" s="97">
        <f t="shared" ref="C13:I13" si="2">SUM(C14:C15)</f>
        <v>15.294528449854353</v>
      </c>
      <c r="D13" s="97">
        <f t="shared" si="2"/>
        <v>16.116398234235863</v>
      </c>
      <c r="E13" s="97">
        <f t="shared" si="2"/>
        <v>101.38122336830506</v>
      </c>
      <c r="F13" s="97">
        <f t="shared" si="2"/>
        <v>82.430052860000004</v>
      </c>
      <c r="G13" s="97">
        <f t="shared" si="2"/>
        <v>79.670035459999994</v>
      </c>
      <c r="H13" s="97">
        <f t="shared" si="2"/>
        <v>107.72627747999999</v>
      </c>
      <c r="I13" s="97">
        <f t="shared" si="2"/>
        <v>144.22588880402907</v>
      </c>
    </row>
    <row r="14" spans="1:10" ht="14.25" customHeight="1" x14ac:dyDescent="0.35">
      <c r="B14" s="87" t="s">
        <v>199</v>
      </c>
      <c r="C14" s="38">
        <v>15.294528449854353</v>
      </c>
      <c r="D14" s="38">
        <v>16.116398234235863</v>
      </c>
      <c r="E14" s="38">
        <v>101.38122336830506</v>
      </c>
      <c r="F14" s="38">
        <v>74.220125960000004</v>
      </c>
      <c r="G14" s="38">
        <v>79.670035459999994</v>
      </c>
      <c r="H14" s="38">
        <v>105.75478376</v>
      </c>
      <c r="I14" s="38">
        <v>140.74338036402906</v>
      </c>
    </row>
    <row r="15" spans="1:10" ht="14.25" customHeight="1" x14ac:dyDescent="0.35">
      <c r="B15" s="104" t="s">
        <v>205</v>
      </c>
      <c r="C15" s="105">
        <v>0</v>
      </c>
      <c r="D15" s="105">
        <v>0</v>
      </c>
      <c r="E15" s="105">
        <v>0</v>
      </c>
      <c r="F15" s="105">
        <v>8.209926900000001</v>
      </c>
      <c r="G15" s="105">
        <v>0</v>
      </c>
      <c r="H15" s="105">
        <v>1.97149372</v>
      </c>
      <c r="I15" s="105">
        <v>3.4825084400000001</v>
      </c>
    </row>
    <row r="16" spans="1:10" ht="14.25" customHeight="1" outlineLevel="1" x14ac:dyDescent="0.35">
      <c r="B16" s="102" t="s">
        <v>200</v>
      </c>
      <c r="C16" s="103">
        <v>0</v>
      </c>
      <c r="D16" s="103">
        <v>0</v>
      </c>
      <c r="E16" s="103">
        <v>0</v>
      </c>
      <c r="F16" s="103">
        <v>0</v>
      </c>
      <c r="G16" s="103">
        <v>4.8675273475000003</v>
      </c>
      <c r="H16" s="103">
        <v>2.9192947724999199</v>
      </c>
      <c r="I16" s="103">
        <v>2.9192547524999699</v>
      </c>
    </row>
    <row r="17" spans="2:9" ht="14.25" customHeight="1" outlineLevel="1" x14ac:dyDescent="0.35">
      <c r="B17" s="102" t="s">
        <v>201</v>
      </c>
      <c r="C17" s="103">
        <v>0</v>
      </c>
      <c r="D17" s="103">
        <v>-84.3</v>
      </c>
      <c r="E17" s="103">
        <v>0</v>
      </c>
      <c r="F17" s="103">
        <v>0</v>
      </c>
      <c r="G17" s="103">
        <v>0</v>
      </c>
      <c r="H17" s="103">
        <v>0</v>
      </c>
      <c r="I17" s="103">
        <v>0</v>
      </c>
    </row>
    <row r="18" spans="2:9" ht="14.25" customHeight="1" x14ac:dyDescent="0.35">
      <c r="B18" s="99" t="s">
        <v>178</v>
      </c>
      <c r="C18" s="22">
        <f t="shared" ref="C18:H18" si="3">SUM(C12:C13)</f>
        <v>512.82601152985455</v>
      </c>
      <c r="D18" s="22">
        <f t="shared" si="3"/>
        <v>468.21767912818694</v>
      </c>
      <c r="E18" s="22">
        <f t="shared" si="3"/>
        <v>530.35255837806528</v>
      </c>
      <c r="F18" s="22">
        <f t="shared" si="3"/>
        <v>726.13235746242003</v>
      </c>
      <c r="G18" s="22">
        <f t="shared" si="3"/>
        <v>573.07211221149896</v>
      </c>
      <c r="H18" s="22">
        <f t="shared" si="3"/>
        <v>628.64104310198206</v>
      </c>
      <c r="I18" s="22">
        <f>I12+I13</f>
        <v>741.51286095083663</v>
      </c>
    </row>
    <row r="19" spans="2:9" ht="14.25" customHeight="1" x14ac:dyDescent="0.35"/>
  </sheetData>
  <hyperlinks>
    <hyperlink ref="B3" r:id="rId1" xr:uid="{ABBECFD5-7EFF-4BFA-9021-6C67C162744C}"/>
  </hyperlinks>
  <pageMargins left="0.7" right="0.7" top="0.75" bottom="0.75" header="0.3" footer="0.3"/>
  <pageSetup paperSize="9" orientation="portrait" verticalDpi="0" r:id="rId2"/>
  <ignoredErrors>
    <ignoredError sqref="C13:I13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D524-455E-4BCD-9040-B156B252E2F2}">
  <sheetPr codeName="Planilha5"/>
  <dimension ref="A1:BO55"/>
  <sheetViews>
    <sheetView showGridLines="0" zoomScaleNormal="100" workbookViewId="0">
      <pane xSplit="2" topLeftCell="M1" activePane="topRight" state="frozen"/>
      <selection pane="topRight"/>
    </sheetView>
  </sheetViews>
  <sheetFormatPr defaultColWidth="0" defaultRowHeight="14.25" customHeight="1" zeroHeight="1" outlineLevelRow="1" outlineLevelCol="1" x14ac:dyDescent="0.35"/>
  <cols>
    <col min="1" max="1" width="2.6328125" style="1" customWidth="1"/>
    <col min="2" max="2" width="60.6328125" style="1" customWidth="1"/>
    <col min="3" max="22" width="10.6328125" style="1" hidden="1" customWidth="1" outlineLevel="1"/>
    <col min="23" max="23" width="10.6328125" style="1" customWidth="1" collapsed="1"/>
    <col min="24" max="29" width="10.6328125" style="1" customWidth="1"/>
    <col min="30" max="30" width="2.6328125" style="1" customWidth="1"/>
    <col min="31" max="38" width="10.6328125" style="1" hidden="1" customWidth="1"/>
    <col min="39" max="43" width="0" style="1" hidden="1" customWidth="1"/>
    <col min="44" max="52" width="10.6328125" style="1" hidden="1" customWidth="1"/>
    <col min="53" max="57" width="0" style="1" hidden="1" customWidth="1"/>
    <col min="58" max="67" width="10.6328125" style="1" hidden="1" customWidth="1"/>
    <col min="68" max="16384" width="0" style="1" hidden="1"/>
  </cols>
  <sheetData>
    <row r="1" spans="1:29" ht="14.25" customHeight="1" x14ac:dyDescent="0.35"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29" ht="14.25" customHeight="1" x14ac:dyDescent="0.35">
      <c r="B2" s="9" t="s">
        <v>31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</row>
    <row r="3" spans="1:29" ht="14.25" customHeight="1" x14ac:dyDescent="0.35">
      <c r="B3" s="13" t="s">
        <v>33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</row>
    <row r="4" spans="1:29" ht="14.25" customHeight="1" x14ac:dyDescent="0.35"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</row>
    <row r="5" spans="1:29" ht="14.25" customHeight="1" x14ac:dyDescent="0.35">
      <c r="B5" s="42" t="s">
        <v>34</v>
      </c>
      <c r="C5" s="41" t="s">
        <v>21</v>
      </c>
      <c r="D5" s="41" t="s">
        <v>20</v>
      </c>
      <c r="E5" s="41" t="s">
        <v>19</v>
      </c>
      <c r="F5" s="41" t="s">
        <v>18</v>
      </c>
      <c r="G5" s="41" t="s">
        <v>17</v>
      </c>
      <c r="H5" s="41" t="s">
        <v>16</v>
      </c>
      <c r="I5" s="41" t="s">
        <v>15</v>
      </c>
      <c r="J5" s="41" t="s">
        <v>14</v>
      </c>
      <c r="K5" s="41" t="s">
        <v>13</v>
      </c>
      <c r="L5" s="41" t="s">
        <v>12</v>
      </c>
      <c r="M5" s="41" t="s">
        <v>11</v>
      </c>
      <c r="N5" s="41" t="s">
        <v>10</v>
      </c>
      <c r="O5" s="41" t="s">
        <v>9</v>
      </c>
      <c r="P5" s="41" t="s">
        <v>8</v>
      </c>
      <c r="Q5" s="41" t="s">
        <v>7</v>
      </c>
      <c r="R5" s="41" t="s">
        <v>6</v>
      </c>
      <c r="S5" s="41" t="s">
        <v>5</v>
      </c>
      <c r="T5" s="41" t="s">
        <v>4</v>
      </c>
      <c r="U5" s="41" t="s">
        <v>125</v>
      </c>
      <c r="V5" s="41" t="s">
        <v>126</v>
      </c>
      <c r="W5" s="41" t="s">
        <v>128</v>
      </c>
      <c r="X5" s="41" t="s">
        <v>131</v>
      </c>
      <c r="Y5" s="41" t="s">
        <v>137</v>
      </c>
      <c r="Z5" s="41" t="s">
        <v>147</v>
      </c>
      <c r="AA5" s="41" t="s">
        <v>167</v>
      </c>
      <c r="AB5" s="41" t="s">
        <v>192</v>
      </c>
      <c r="AC5" s="41" t="s">
        <v>202</v>
      </c>
    </row>
    <row r="6" spans="1:29" ht="14.25" customHeight="1" x14ac:dyDescent="0.35">
      <c r="A6" s="35"/>
      <c r="B6" s="25" t="s">
        <v>206</v>
      </c>
      <c r="C6" s="43">
        <f>C7+C15</f>
        <v>824.09637195754772</v>
      </c>
      <c r="D6" s="43">
        <f t="shared" ref="D6:AC6" si="0">D7+D15</f>
        <v>1036.716414467548</v>
      </c>
      <c r="E6" s="43">
        <f t="shared" si="0"/>
        <v>1205.75257992</v>
      </c>
      <c r="F6" s="43">
        <f t="shared" si="0"/>
        <v>1300.6942808756</v>
      </c>
      <c r="G6" s="43">
        <f t="shared" si="0"/>
        <v>1397.0103974402414</v>
      </c>
      <c r="H6" s="43">
        <f t="shared" si="0"/>
        <v>1446.6832680971997</v>
      </c>
      <c r="I6" s="43">
        <f t="shared" si="0"/>
        <v>1887.7850648867195</v>
      </c>
      <c r="J6" s="43">
        <f t="shared" si="0"/>
        <v>2370.4030606317997</v>
      </c>
      <c r="K6" s="43">
        <f t="shared" si="0"/>
        <v>2493.4453804477898</v>
      </c>
      <c r="L6" s="43">
        <f t="shared" si="0"/>
        <v>2818.5802295685339</v>
      </c>
      <c r="M6" s="43">
        <f t="shared" si="0"/>
        <v>3264.1325000000002</v>
      </c>
      <c r="N6" s="43">
        <f t="shared" si="0"/>
        <v>4235.7569999999996</v>
      </c>
      <c r="O6" s="43">
        <f t="shared" si="0"/>
        <v>7795.2932899999987</v>
      </c>
      <c r="P6" s="43">
        <f t="shared" si="0"/>
        <v>9417.1717079999999</v>
      </c>
      <c r="Q6" s="43">
        <f t="shared" si="0"/>
        <v>10362.359999999999</v>
      </c>
      <c r="R6" s="43">
        <f t="shared" si="0"/>
        <v>11417.277999999998</v>
      </c>
      <c r="S6" s="43">
        <f t="shared" si="0"/>
        <v>11893.832939999998</v>
      </c>
      <c r="T6" s="43">
        <f t="shared" si="0"/>
        <v>12690.422000000002</v>
      </c>
      <c r="U6" s="43">
        <f t="shared" si="0"/>
        <v>12984.886604416803</v>
      </c>
      <c r="V6" s="43">
        <f t="shared" si="0"/>
        <v>14582.246492723425</v>
      </c>
      <c r="W6" s="43">
        <f t="shared" si="0"/>
        <v>14468.128350498737</v>
      </c>
      <c r="X6" s="43">
        <f t="shared" si="0"/>
        <v>16343.758251796176</v>
      </c>
      <c r="Y6" s="43">
        <f t="shared" si="0"/>
        <v>18624.563733684568</v>
      </c>
      <c r="Z6" s="43">
        <f t="shared" si="0"/>
        <v>22324.321383538361</v>
      </c>
      <c r="AA6" s="43">
        <f t="shared" si="0"/>
        <v>21976.496947</v>
      </c>
      <c r="AB6" s="43">
        <f t="shared" si="0"/>
        <v>24186.03798611509</v>
      </c>
      <c r="AC6" s="43">
        <f t="shared" si="0"/>
        <v>26960.099372845543</v>
      </c>
    </row>
    <row r="7" spans="1:29" ht="14.25" customHeight="1" x14ac:dyDescent="0.35">
      <c r="A7" s="35"/>
      <c r="B7" s="44" t="s">
        <v>207</v>
      </c>
      <c r="C7" s="45">
        <f>SUM(C8:C14)</f>
        <v>790.57370251999998</v>
      </c>
      <c r="D7" s="45">
        <f t="shared" ref="D7:AC7" si="1">SUM(D8:D14)</f>
        <v>1000.5772979500003</v>
      </c>
      <c r="E7" s="45">
        <f t="shared" si="1"/>
        <v>1164.05417659</v>
      </c>
      <c r="F7" s="45">
        <f t="shared" si="1"/>
        <v>1240.7609377700001</v>
      </c>
      <c r="G7" s="45">
        <f t="shared" si="1"/>
        <v>1331.5048702809813</v>
      </c>
      <c r="H7" s="45">
        <f t="shared" si="1"/>
        <v>1369.7421787699998</v>
      </c>
      <c r="I7" s="45">
        <f t="shared" si="1"/>
        <v>1798.8652987899995</v>
      </c>
      <c r="J7" s="45">
        <f t="shared" si="1"/>
        <v>2270.7529988699998</v>
      </c>
      <c r="K7" s="45">
        <f t="shared" si="1"/>
        <v>2392.4055193466638</v>
      </c>
      <c r="L7" s="45">
        <f t="shared" si="1"/>
        <v>2677.88966422568</v>
      </c>
      <c r="M7" s="45">
        <f t="shared" si="1"/>
        <v>3108.8405000000002</v>
      </c>
      <c r="N7" s="45">
        <f t="shared" si="1"/>
        <v>4027.953</v>
      </c>
      <c r="O7" s="45">
        <f t="shared" si="1"/>
        <v>7528.063791999999</v>
      </c>
      <c r="P7" s="45">
        <f t="shared" si="1"/>
        <v>9175.3350709999995</v>
      </c>
      <c r="Q7" s="45">
        <f t="shared" si="1"/>
        <v>10090.531999999999</v>
      </c>
      <c r="R7" s="45">
        <f t="shared" si="1"/>
        <v>11042.080999999998</v>
      </c>
      <c r="S7" s="45">
        <f t="shared" si="1"/>
        <v>11386.135999999999</v>
      </c>
      <c r="T7" s="45">
        <f t="shared" si="1"/>
        <v>12096.074000000002</v>
      </c>
      <c r="U7" s="45">
        <f t="shared" si="1"/>
        <v>12186.372130936332</v>
      </c>
      <c r="V7" s="45">
        <f t="shared" si="1"/>
        <v>13548.393651671222</v>
      </c>
      <c r="W7" s="45">
        <f t="shared" si="1"/>
        <v>13146.372297344158</v>
      </c>
      <c r="X7" s="45">
        <f t="shared" si="1"/>
        <v>14604.749080899315</v>
      </c>
      <c r="Y7" s="45">
        <f t="shared" si="1"/>
        <v>16383.246409921636</v>
      </c>
      <c r="Z7" s="45">
        <f t="shared" si="1"/>
        <v>19247.08065711306</v>
      </c>
      <c r="AA7" s="45">
        <f t="shared" si="1"/>
        <v>18643.261525999998</v>
      </c>
      <c r="AB7" s="45">
        <f t="shared" si="1"/>
        <v>20627.070022281234</v>
      </c>
      <c r="AC7" s="45">
        <f t="shared" si="1"/>
        <v>23007.457577543672</v>
      </c>
    </row>
    <row r="8" spans="1:29" ht="14.25" hidden="1" customHeight="1" outlineLevel="1" x14ac:dyDescent="0.35">
      <c r="A8" s="35"/>
      <c r="B8" s="39" t="s">
        <v>41</v>
      </c>
      <c r="C8" s="38">
        <v>12.65761522</v>
      </c>
      <c r="D8" s="38">
        <v>49.655644559999999</v>
      </c>
      <c r="E8" s="38">
        <v>8.6017515000000007</v>
      </c>
      <c r="F8" s="38">
        <v>6.8881074199999999</v>
      </c>
      <c r="G8" s="38">
        <v>7.1517994100000006</v>
      </c>
      <c r="H8" s="38">
        <v>8.9972446500000007</v>
      </c>
      <c r="I8" s="38">
        <v>13.936304209999999</v>
      </c>
      <c r="J8" s="38">
        <v>79.969012049999989</v>
      </c>
      <c r="K8" s="38">
        <v>14.743815578512001</v>
      </c>
      <c r="L8" s="38">
        <v>13.152774301000001</v>
      </c>
      <c r="M8" s="38">
        <v>41.811</v>
      </c>
      <c r="N8" s="38">
        <v>66.766999999999996</v>
      </c>
      <c r="O8" s="38">
        <v>2545.3894970000001</v>
      </c>
      <c r="P8" s="38">
        <v>2913.4819079999997</v>
      </c>
      <c r="Q8" s="38">
        <v>2470.0590000000002</v>
      </c>
      <c r="R8" s="38">
        <v>2763.05</v>
      </c>
      <c r="S8" s="38">
        <v>832.89700000000005</v>
      </c>
      <c r="T8" s="38">
        <v>254.767</v>
      </c>
      <c r="U8" s="38">
        <v>314.08237312335001</v>
      </c>
      <c r="V8" s="38">
        <v>1403.9546958500002</v>
      </c>
      <c r="W8" s="38">
        <v>3043.1531313390319</v>
      </c>
      <c r="X8" s="38">
        <v>2665.3166686498071</v>
      </c>
      <c r="Y8" s="38">
        <v>1595.1477523981162</v>
      </c>
      <c r="Z8" s="38">
        <v>1640.0647823756271</v>
      </c>
      <c r="AA8" s="38">
        <v>1260.2781649999999</v>
      </c>
      <c r="AB8" s="38">
        <v>1195.5440782197882</v>
      </c>
      <c r="AC8" s="38">
        <v>1122.3877331605786</v>
      </c>
    </row>
    <row r="9" spans="1:29" ht="14.25" hidden="1" customHeight="1" outlineLevel="1" x14ac:dyDescent="0.35">
      <c r="A9" s="35"/>
      <c r="B9" s="39" t="s">
        <v>42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131.23945322</v>
      </c>
      <c r="K9" s="38">
        <v>17.856733640000002</v>
      </c>
      <c r="L9" s="38">
        <v>0</v>
      </c>
      <c r="M9" s="38">
        <v>0</v>
      </c>
      <c r="N9" s="38">
        <v>210.10300000000001</v>
      </c>
      <c r="O9" s="38">
        <v>0</v>
      </c>
      <c r="P9" s="38">
        <v>0</v>
      </c>
      <c r="Q9" s="38">
        <v>0</v>
      </c>
      <c r="R9" s="38">
        <v>0</v>
      </c>
      <c r="S9" s="38">
        <v>1589.566</v>
      </c>
      <c r="T9" s="38">
        <v>1761.7449999999999</v>
      </c>
      <c r="U9" s="38">
        <v>1779.5663712800003</v>
      </c>
      <c r="V9" s="38">
        <v>1349.66604732</v>
      </c>
      <c r="W9" s="38">
        <v>499.78202888999994</v>
      </c>
      <c r="X9" s="38">
        <v>658.04990407000003</v>
      </c>
      <c r="Y9" s="38">
        <v>863.31146039999987</v>
      </c>
      <c r="Z9" s="38">
        <v>979.83692366999992</v>
      </c>
      <c r="AA9" s="38">
        <v>965.1119030000001</v>
      </c>
      <c r="AB9" s="38">
        <v>1009.98373226</v>
      </c>
      <c r="AC9" s="38">
        <v>1000.8770346399999</v>
      </c>
    </row>
    <row r="10" spans="1:29" ht="14.25" hidden="1" customHeight="1" outlineLevel="1" x14ac:dyDescent="0.35">
      <c r="A10" s="35"/>
      <c r="B10" s="39" t="s">
        <v>145</v>
      </c>
      <c r="C10" s="38">
        <v>621.63462898</v>
      </c>
      <c r="D10" s="38">
        <v>747.33656380000025</v>
      </c>
      <c r="E10" s="38">
        <v>957.85116063000009</v>
      </c>
      <c r="F10" s="38">
        <v>1110.0195968599999</v>
      </c>
      <c r="G10" s="38">
        <v>1135.9793410600003</v>
      </c>
      <c r="H10" s="38">
        <v>1213.5718096000001</v>
      </c>
      <c r="I10" s="38">
        <v>1449.7051029699999</v>
      </c>
      <c r="J10" s="38">
        <v>1715.5137789</v>
      </c>
      <c r="K10" s="38">
        <v>1871.0406285099998</v>
      </c>
      <c r="L10" s="38">
        <v>2358.1175138400004</v>
      </c>
      <c r="M10" s="38">
        <v>2980.78</v>
      </c>
      <c r="N10" s="38">
        <v>3522.3490000000002</v>
      </c>
      <c r="O10" s="38">
        <v>4883.3213409999998</v>
      </c>
      <c r="P10" s="38">
        <v>6172.1062089999996</v>
      </c>
      <c r="Q10" s="38">
        <v>7489.826</v>
      </c>
      <c r="R10" s="38">
        <v>8104.6790000000001</v>
      </c>
      <c r="S10" s="38">
        <v>8817.92</v>
      </c>
      <c r="T10" s="38">
        <v>9859.1980000000003</v>
      </c>
      <c r="U10" s="38">
        <v>9873.9874243129816</v>
      </c>
      <c r="V10" s="38">
        <v>10477.179325501222</v>
      </c>
      <c r="W10" s="38">
        <v>9268.5711396540537</v>
      </c>
      <c r="X10" s="38">
        <v>10890.967549353336</v>
      </c>
      <c r="Y10" s="38">
        <v>13538.587123868521</v>
      </c>
      <c r="Z10" s="38">
        <v>16042.970360507807</v>
      </c>
      <c r="AA10" s="38">
        <v>15824.049702</v>
      </c>
      <c r="AB10" s="38">
        <v>17644.092843892748</v>
      </c>
      <c r="AC10" s="38">
        <v>20122.691861239873</v>
      </c>
    </row>
    <row r="11" spans="1:29" ht="14.25" hidden="1" customHeight="1" outlineLevel="1" x14ac:dyDescent="0.35">
      <c r="A11" s="94"/>
      <c r="B11" s="39" t="s">
        <v>43</v>
      </c>
      <c r="C11" s="38">
        <v>124.81078768</v>
      </c>
      <c r="D11" s="38">
        <v>156.48666833000001</v>
      </c>
      <c r="E11" s="38">
        <v>162.22953305000001</v>
      </c>
      <c r="F11" s="38">
        <v>55.855936100000022</v>
      </c>
      <c r="G11" s="38">
        <v>140.15836308000002</v>
      </c>
      <c r="H11" s="38">
        <v>105.83278528999979</v>
      </c>
      <c r="I11" s="38">
        <v>304.88900000000001</v>
      </c>
      <c r="J11" s="38">
        <v>300.80935048999964</v>
      </c>
      <c r="K11" s="38">
        <v>434.66688380000028</v>
      </c>
      <c r="L11" s="38">
        <v>238.03372476999951</v>
      </c>
      <c r="M11" s="38">
        <v>0.27900000000000003</v>
      </c>
      <c r="N11" s="38">
        <v>124.723</v>
      </c>
      <c r="O11" s="38">
        <v>0.90879700000000008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</row>
    <row r="12" spans="1:29" ht="14.25" hidden="1" customHeight="1" outlineLevel="1" x14ac:dyDescent="0.35">
      <c r="A12" s="35"/>
      <c r="B12" s="39" t="s">
        <v>36</v>
      </c>
      <c r="C12" s="38">
        <v>17.641198329999998</v>
      </c>
      <c r="D12" s="38">
        <v>6.9528214899999998</v>
      </c>
      <c r="E12" s="38">
        <v>19.598771710000001</v>
      </c>
      <c r="F12" s="38">
        <v>41.203995929999998</v>
      </c>
      <c r="G12" s="38">
        <v>24.22946628</v>
      </c>
      <c r="H12" s="38">
        <v>15.928516089999999</v>
      </c>
      <c r="I12" s="38">
        <v>19.687731410000001</v>
      </c>
      <c r="J12" s="38">
        <v>21.02278845</v>
      </c>
      <c r="K12" s="38">
        <v>34.387295530000003</v>
      </c>
      <c r="L12" s="38">
        <v>54.524884709999995</v>
      </c>
      <c r="M12" s="38">
        <v>66.305999999999997</v>
      </c>
      <c r="N12" s="38">
        <v>61.609000000000002</v>
      </c>
      <c r="O12" s="38">
        <v>61.602342999999998</v>
      </c>
      <c r="P12" s="38">
        <v>54.355233999999996</v>
      </c>
      <c r="Q12" s="38">
        <v>72.585999999999999</v>
      </c>
      <c r="R12" s="38">
        <v>88.551000000000002</v>
      </c>
      <c r="S12" s="38">
        <v>50.442999999999998</v>
      </c>
      <c r="T12" s="38">
        <v>78.494</v>
      </c>
      <c r="U12" s="38">
        <v>59.085268899999996</v>
      </c>
      <c r="V12" s="38">
        <v>61.936426930000003</v>
      </c>
      <c r="W12" s="38">
        <v>70.210950660000023</v>
      </c>
      <c r="X12" s="38">
        <v>73.624182939999997</v>
      </c>
      <c r="Y12" s="38">
        <v>34.890367929999996</v>
      </c>
      <c r="Z12" s="38">
        <v>30.428736099999998</v>
      </c>
      <c r="AA12" s="38">
        <v>53.045862999999997</v>
      </c>
      <c r="AB12" s="38">
        <v>72.97058242</v>
      </c>
      <c r="AC12" s="38">
        <v>86.214355749999996</v>
      </c>
    </row>
    <row r="13" spans="1:29" ht="14.25" hidden="1" customHeight="1" outlineLevel="1" x14ac:dyDescent="0.35">
      <c r="A13" s="35"/>
      <c r="B13" s="39" t="s">
        <v>44</v>
      </c>
      <c r="C13" s="38">
        <v>3.8438391799999998</v>
      </c>
      <c r="D13" s="38">
        <v>3.6968718799999998</v>
      </c>
      <c r="E13" s="38">
        <v>4.7839386999999993</v>
      </c>
      <c r="F13" s="38">
        <v>5.7610818900000016</v>
      </c>
      <c r="G13" s="38">
        <v>8.8601184809810292</v>
      </c>
      <c r="H13" s="38">
        <v>4.5950248100000008</v>
      </c>
      <c r="I13" s="38">
        <v>3.8595189199999984</v>
      </c>
      <c r="J13" s="38">
        <v>17.70346369</v>
      </c>
      <c r="K13" s="38">
        <v>15.593926999999999</v>
      </c>
      <c r="L13" s="38">
        <v>7.630644404679999</v>
      </c>
      <c r="M13" s="38">
        <v>11.853</v>
      </c>
      <c r="N13" s="38">
        <v>14.446</v>
      </c>
      <c r="O13" s="38">
        <v>18.007814</v>
      </c>
      <c r="P13" s="38">
        <v>17.883650000000003</v>
      </c>
      <c r="Q13" s="38">
        <v>42.082000000000001</v>
      </c>
      <c r="R13" s="38">
        <v>65.653000000000006</v>
      </c>
      <c r="S13" s="38">
        <v>65.078999999999994</v>
      </c>
      <c r="T13" s="38">
        <v>100.161</v>
      </c>
      <c r="U13" s="38">
        <v>120.67676981999999</v>
      </c>
      <c r="V13" s="38">
        <v>171.56091997999994</v>
      </c>
      <c r="W13" s="38">
        <v>193.32097363000003</v>
      </c>
      <c r="X13" s="38">
        <v>254.09851791</v>
      </c>
      <c r="Y13" s="38">
        <v>285.08604807</v>
      </c>
      <c r="Z13" s="38">
        <v>388.97529052000004</v>
      </c>
      <c r="AA13" s="38">
        <v>383.23054500000001</v>
      </c>
      <c r="AB13" s="38">
        <v>565.05407232000005</v>
      </c>
      <c r="AC13" s="38">
        <v>545.68223493042012</v>
      </c>
    </row>
    <row r="14" spans="1:29" ht="14.25" hidden="1" customHeight="1" outlineLevel="1" x14ac:dyDescent="0.35">
      <c r="A14" s="35"/>
      <c r="B14" s="39" t="s">
        <v>45</v>
      </c>
      <c r="C14" s="38">
        <v>9.9856331300000001</v>
      </c>
      <c r="D14" s="38">
        <v>36.448727889999994</v>
      </c>
      <c r="E14" s="38">
        <v>10.989021000000001</v>
      </c>
      <c r="F14" s="38">
        <v>21.032219570000002</v>
      </c>
      <c r="G14" s="38">
        <v>15.125781969999998</v>
      </c>
      <c r="H14" s="38">
        <v>20.816798330000001</v>
      </c>
      <c r="I14" s="38">
        <v>6.7876412799999999</v>
      </c>
      <c r="J14" s="38">
        <v>4.4951520700000005</v>
      </c>
      <c r="K14" s="38">
        <v>4.1162352881519997</v>
      </c>
      <c r="L14" s="38">
        <v>6.4301221999999996</v>
      </c>
      <c r="M14" s="38">
        <v>7.8114999999999997</v>
      </c>
      <c r="N14" s="38">
        <v>27.956</v>
      </c>
      <c r="O14" s="38">
        <v>18.834</v>
      </c>
      <c r="P14" s="38">
        <v>17.50807</v>
      </c>
      <c r="Q14" s="38">
        <v>15.978999999999999</v>
      </c>
      <c r="R14" s="38">
        <v>20.148</v>
      </c>
      <c r="S14" s="38">
        <v>30.231000000000002</v>
      </c>
      <c r="T14" s="38">
        <v>41.709000000000003</v>
      </c>
      <c r="U14" s="38">
        <v>38.97392349999997</v>
      </c>
      <c r="V14" s="38">
        <v>84.096236089999977</v>
      </c>
      <c r="W14" s="38">
        <v>71.334073171071992</v>
      </c>
      <c r="X14" s="38">
        <v>62.692257976170005</v>
      </c>
      <c r="Y14" s="38">
        <v>66.223657255000006</v>
      </c>
      <c r="Z14" s="38">
        <v>164.80456393962498</v>
      </c>
      <c r="AA14" s="38">
        <v>157.54534799999999</v>
      </c>
      <c r="AB14" s="38">
        <v>139.42471316870004</v>
      </c>
      <c r="AC14" s="38">
        <v>129.60435782280007</v>
      </c>
    </row>
    <row r="15" spans="1:29" ht="14.25" customHeight="1" collapsed="1" x14ac:dyDescent="0.35">
      <c r="A15" s="35"/>
      <c r="B15" s="44" t="s">
        <v>208</v>
      </c>
      <c r="C15" s="45">
        <f>SUM(C16:C23)</f>
        <v>33.522669437547677</v>
      </c>
      <c r="D15" s="45">
        <f t="shared" ref="D15:AC15" si="2">SUM(D16:D23)</f>
        <v>36.139116517547677</v>
      </c>
      <c r="E15" s="45">
        <f t="shared" si="2"/>
        <v>41.698403329999998</v>
      </c>
      <c r="F15" s="45">
        <f t="shared" si="2"/>
        <v>59.933343105600002</v>
      </c>
      <c r="G15" s="45">
        <f t="shared" si="2"/>
        <v>65.505527159259998</v>
      </c>
      <c r="H15" s="45">
        <f t="shared" si="2"/>
        <v>76.941089327200018</v>
      </c>
      <c r="I15" s="45">
        <f t="shared" si="2"/>
        <v>88.919766096720011</v>
      </c>
      <c r="J15" s="45">
        <f t="shared" si="2"/>
        <v>99.650061761800004</v>
      </c>
      <c r="K15" s="45">
        <f t="shared" si="2"/>
        <v>101.03986110112601</v>
      </c>
      <c r="L15" s="45">
        <f t="shared" si="2"/>
        <v>140.69056534285372</v>
      </c>
      <c r="M15" s="45">
        <f t="shared" si="2"/>
        <v>155.292</v>
      </c>
      <c r="N15" s="45">
        <f t="shared" si="2"/>
        <v>207.80399999999997</v>
      </c>
      <c r="O15" s="45">
        <f t="shared" si="2"/>
        <v>267.22949800000004</v>
      </c>
      <c r="P15" s="45">
        <f t="shared" si="2"/>
        <v>241.836637</v>
      </c>
      <c r="Q15" s="45">
        <f t="shared" si="2"/>
        <v>271.82799999999997</v>
      </c>
      <c r="R15" s="45">
        <f t="shared" si="2"/>
        <v>375.197</v>
      </c>
      <c r="S15" s="45">
        <f t="shared" si="2"/>
        <v>507.69693999999998</v>
      </c>
      <c r="T15" s="45">
        <f t="shared" si="2"/>
        <v>594.34799999999996</v>
      </c>
      <c r="U15" s="45">
        <f t="shared" si="2"/>
        <v>798.51447348047054</v>
      </c>
      <c r="V15" s="45">
        <f t="shared" si="2"/>
        <v>1033.8528410522031</v>
      </c>
      <c r="W15" s="45">
        <f t="shared" si="2"/>
        <v>1321.7560531545778</v>
      </c>
      <c r="X15" s="45">
        <f t="shared" si="2"/>
        <v>1739.0091708968612</v>
      </c>
      <c r="Y15" s="45">
        <f t="shared" si="2"/>
        <v>2241.3173237629317</v>
      </c>
      <c r="Z15" s="45">
        <f t="shared" si="2"/>
        <v>3077.2407264253025</v>
      </c>
      <c r="AA15" s="45">
        <f t="shared" si="2"/>
        <v>3333.2354210000003</v>
      </c>
      <c r="AB15" s="45">
        <f t="shared" si="2"/>
        <v>3558.9679638338575</v>
      </c>
      <c r="AC15" s="45">
        <f t="shared" si="2"/>
        <v>3952.6417953018699</v>
      </c>
    </row>
    <row r="16" spans="1:29" ht="14.25" hidden="1" customHeight="1" outlineLevel="1" x14ac:dyDescent="0.35">
      <c r="A16" s="35"/>
      <c r="B16" s="39" t="s">
        <v>46</v>
      </c>
      <c r="C16" s="38">
        <v>0.55527179000000004</v>
      </c>
      <c r="D16" s="38">
        <v>0.58889027999999999</v>
      </c>
      <c r="E16" s="38">
        <v>0.61651307</v>
      </c>
      <c r="F16" s="38">
        <v>0.37631351000000002</v>
      </c>
      <c r="G16" s="38">
        <v>0.32684294999999974</v>
      </c>
      <c r="H16" s="38">
        <v>0.32752631999999993</v>
      </c>
      <c r="I16" s="38">
        <v>0.39479258000000117</v>
      </c>
      <c r="J16" s="38">
        <v>0.53413273000000117</v>
      </c>
      <c r="K16" s="38">
        <v>0.58090436000000045</v>
      </c>
      <c r="L16" s="38">
        <v>0.6755248599999919</v>
      </c>
      <c r="M16" s="38">
        <v>0.79500000000000004</v>
      </c>
      <c r="N16" s="38">
        <v>0.872</v>
      </c>
      <c r="O16" s="38">
        <v>1.198164</v>
      </c>
      <c r="P16" s="38">
        <v>1.344641</v>
      </c>
      <c r="Q16" s="38">
        <v>1.4430000000000001</v>
      </c>
      <c r="R16" s="38">
        <v>1.5109999999999999</v>
      </c>
      <c r="S16" s="38">
        <v>2.45763</v>
      </c>
      <c r="T16" s="38">
        <v>2.907</v>
      </c>
      <c r="U16" s="38">
        <v>4.3801032399999507</v>
      </c>
      <c r="V16" s="38">
        <v>5.6514568899999258</v>
      </c>
      <c r="W16" s="38">
        <v>6.7512087899999615</v>
      </c>
      <c r="X16" s="38">
        <v>5.9803680299999114</v>
      </c>
      <c r="Y16" s="38">
        <v>6.800120560000062</v>
      </c>
      <c r="Z16" s="38">
        <v>7.4489868600000735</v>
      </c>
      <c r="AA16" s="38">
        <v>37.698647999999999</v>
      </c>
      <c r="AB16" s="38">
        <v>38.254655910000025</v>
      </c>
      <c r="AC16" s="38">
        <v>38.412827780000029</v>
      </c>
    </row>
    <row r="17" spans="1:29" ht="14.25" hidden="1" customHeight="1" outlineLevel="1" x14ac:dyDescent="0.35">
      <c r="A17" s="35"/>
      <c r="B17" s="39" t="s">
        <v>145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33.892057999999999</v>
      </c>
      <c r="T17" s="38">
        <v>12.26</v>
      </c>
      <c r="U17" s="38">
        <v>21.94064040702181</v>
      </c>
      <c r="V17" s="38">
        <v>29.942968538772099</v>
      </c>
      <c r="W17" s="38">
        <v>23.72969766594445</v>
      </c>
      <c r="X17" s="38">
        <v>17.897456136664147</v>
      </c>
      <c r="Y17" s="38">
        <v>27.846506951484251</v>
      </c>
      <c r="Z17" s="38">
        <v>33.569947052191715</v>
      </c>
      <c r="AA17" s="38">
        <v>44.451402000000002</v>
      </c>
      <c r="AB17" s="38">
        <v>53.18669447726171</v>
      </c>
      <c r="AC17" s="38">
        <v>179.85548677013534</v>
      </c>
    </row>
    <row r="18" spans="1:29" ht="14.25" hidden="1" customHeight="1" outlineLevel="1" x14ac:dyDescent="0.35">
      <c r="A18" s="94"/>
      <c r="B18" s="39" t="s">
        <v>42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</row>
    <row r="19" spans="1:29" ht="14.25" hidden="1" customHeight="1" outlineLevel="1" x14ac:dyDescent="0.35">
      <c r="A19" s="35"/>
      <c r="B19" s="39" t="s">
        <v>49</v>
      </c>
      <c r="C19" s="38">
        <v>0</v>
      </c>
      <c r="D19" s="38">
        <v>1.2825E-3</v>
      </c>
      <c r="E19" s="38">
        <v>6.0344999999999996E-2</v>
      </c>
      <c r="F19" s="38">
        <v>0.373</v>
      </c>
      <c r="G19" s="38">
        <v>0.26437189</v>
      </c>
      <c r="H19" s="38">
        <v>0.19048492000000003</v>
      </c>
      <c r="I19" s="38">
        <v>0.12885669999999999</v>
      </c>
      <c r="J19" s="38">
        <v>0.1456809</v>
      </c>
      <c r="K19" s="38">
        <v>0.11412125000000001</v>
      </c>
      <c r="L19" s="38">
        <v>9.7912300000000008E-2</v>
      </c>
      <c r="M19" s="38">
        <v>6.9000000000000006E-2</v>
      </c>
      <c r="N19" s="38">
        <v>0.16</v>
      </c>
      <c r="O19" s="38">
        <v>0.50620100000000001</v>
      </c>
      <c r="P19" s="38">
        <v>0.45079399999999997</v>
      </c>
      <c r="Q19" s="38">
        <v>1.3049999999999999</v>
      </c>
      <c r="R19" s="38">
        <v>0.96799999999999997</v>
      </c>
      <c r="S19" s="38">
        <v>1.257339</v>
      </c>
      <c r="T19" s="38">
        <v>5.0010000000000003</v>
      </c>
      <c r="U19" s="38">
        <v>4.9484876599999996</v>
      </c>
      <c r="V19" s="38">
        <v>7.2147193200000004</v>
      </c>
      <c r="W19" s="38">
        <v>10.892582000000001</v>
      </c>
      <c r="X19" s="38">
        <v>10.094791809999998</v>
      </c>
      <c r="Y19" s="38">
        <v>12.07508984</v>
      </c>
      <c r="Z19" s="38">
        <v>10.29281312</v>
      </c>
      <c r="AA19" s="38">
        <v>9.3260009999999998</v>
      </c>
      <c r="AB19" s="38">
        <v>8.9513865600000013</v>
      </c>
      <c r="AC19" s="38">
        <v>14.094434230000001</v>
      </c>
    </row>
    <row r="20" spans="1:29" ht="14.25" hidden="1" customHeight="1" outlineLevel="1" x14ac:dyDescent="0.35">
      <c r="A20" s="35"/>
      <c r="B20" s="39" t="s">
        <v>28</v>
      </c>
      <c r="C20" s="38">
        <v>0</v>
      </c>
      <c r="D20" s="38">
        <v>0</v>
      </c>
      <c r="E20" s="38">
        <v>0</v>
      </c>
      <c r="F20" s="38">
        <v>6.7264352955999982</v>
      </c>
      <c r="G20" s="38">
        <v>6.7032099492600006</v>
      </c>
      <c r="H20" s="38">
        <v>9.948359807200001</v>
      </c>
      <c r="I20" s="38">
        <v>11.870932176720002</v>
      </c>
      <c r="J20" s="38">
        <v>8.3050215617999985</v>
      </c>
      <c r="K20" s="38">
        <v>0</v>
      </c>
      <c r="L20" s="38">
        <v>20.016373309999999</v>
      </c>
      <c r="M20" s="38">
        <v>23.231999999999999</v>
      </c>
      <c r="N20" s="38">
        <v>37.015000000000001</v>
      </c>
      <c r="O20" s="38">
        <v>63.822489999999995</v>
      </c>
      <c r="P20" s="38">
        <v>14.713823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104.24010562000001</v>
      </c>
      <c r="Y20" s="38">
        <v>97.610180860000014</v>
      </c>
      <c r="Z20" s="38">
        <v>83.296433110000009</v>
      </c>
      <c r="AA20" s="38">
        <v>77.225634999999997</v>
      </c>
      <c r="AB20" s="38">
        <v>88.082689259999981</v>
      </c>
      <c r="AC20" s="38">
        <v>88.749117030000036</v>
      </c>
    </row>
    <row r="21" spans="1:29" ht="14.25" hidden="1" customHeight="1" outlineLevel="1" x14ac:dyDescent="0.35">
      <c r="A21" s="35"/>
      <c r="B21" s="39" t="s">
        <v>37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1.5</v>
      </c>
      <c r="T21" s="38">
        <v>1.5</v>
      </c>
      <c r="U21" s="38">
        <v>1.4999999943789</v>
      </c>
      <c r="V21" s="38">
        <v>1.5000000034310998</v>
      </c>
      <c r="W21" s="38">
        <v>1.4999999997835001</v>
      </c>
      <c r="X21" s="38">
        <v>1.5000000041918999</v>
      </c>
      <c r="Y21" s="38">
        <v>1.5000000017171999</v>
      </c>
      <c r="Z21" s="38">
        <v>16.399838449425602</v>
      </c>
      <c r="AA21" s="38">
        <v>16.400039</v>
      </c>
      <c r="AB21" s="38">
        <v>16.155449955305603</v>
      </c>
      <c r="AC21" s="38">
        <v>15.956237999999999</v>
      </c>
    </row>
    <row r="22" spans="1:29" ht="14.25" hidden="1" customHeight="1" outlineLevel="1" x14ac:dyDescent="0.35">
      <c r="A22" s="35"/>
      <c r="B22" s="39" t="s">
        <v>50</v>
      </c>
      <c r="C22" s="38">
        <v>1.8731227675476032</v>
      </c>
      <c r="D22" s="38">
        <v>1.7041258875476031</v>
      </c>
      <c r="E22" s="38">
        <v>1.9927393899999999</v>
      </c>
      <c r="F22" s="38">
        <v>3.8384983899999998</v>
      </c>
      <c r="G22" s="38">
        <v>3.4513081699999999</v>
      </c>
      <c r="H22" s="38">
        <v>3.1579768100000001</v>
      </c>
      <c r="I22" s="38">
        <v>3.36200214</v>
      </c>
      <c r="J22" s="38">
        <v>4.557518410000001</v>
      </c>
      <c r="K22" s="38">
        <v>4.235654871126</v>
      </c>
      <c r="L22" s="38">
        <v>4.3241333839999996</v>
      </c>
      <c r="M22" s="38">
        <v>5.2679999999999998</v>
      </c>
      <c r="N22" s="38">
        <v>10.888999999999999</v>
      </c>
      <c r="O22" s="38">
        <v>11.064675999999999</v>
      </c>
      <c r="P22" s="38">
        <v>20.884460000000001</v>
      </c>
      <c r="Q22" s="38">
        <v>36.683999999999997</v>
      </c>
      <c r="R22" s="38">
        <v>67.103999999999999</v>
      </c>
      <c r="S22" s="38">
        <v>93.407831999999999</v>
      </c>
      <c r="T22" s="38">
        <v>146.739</v>
      </c>
      <c r="U22" s="38">
        <v>253.17072766906995</v>
      </c>
      <c r="V22" s="38">
        <v>399.99048642000002</v>
      </c>
      <c r="W22" s="38">
        <v>607.23251313884998</v>
      </c>
      <c r="X22" s="38">
        <v>889.54147739600512</v>
      </c>
      <c r="Y22" s="38">
        <v>1275.0718117697302</v>
      </c>
      <c r="Z22" s="38">
        <v>1802.6129697136846</v>
      </c>
      <c r="AA22" s="38">
        <v>1944.0950220000002</v>
      </c>
      <c r="AB22" s="38">
        <v>2047.63033605129</v>
      </c>
      <c r="AC22" s="38">
        <v>2148.2946022297347</v>
      </c>
    </row>
    <row r="23" spans="1:29" ht="14.25" hidden="1" customHeight="1" outlineLevel="1" x14ac:dyDescent="0.35">
      <c r="A23" s="35"/>
      <c r="B23" s="39" t="s">
        <v>51</v>
      </c>
      <c r="C23" s="38">
        <v>31.094274880000075</v>
      </c>
      <c r="D23" s="38">
        <v>33.844817850000076</v>
      </c>
      <c r="E23" s="38">
        <v>39.028805869999999</v>
      </c>
      <c r="F23" s="38">
        <v>48.619095910000006</v>
      </c>
      <c r="G23" s="38">
        <v>54.759794200000002</v>
      </c>
      <c r="H23" s="38">
        <v>63.316741470000011</v>
      </c>
      <c r="I23" s="38">
        <v>73.163182500000005</v>
      </c>
      <c r="J23" s="38">
        <v>86.107708160000001</v>
      </c>
      <c r="K23" s="38">
        <v>96.109180620000004</v>
      </c>
      <c r="L23" s="38">
        <v>115.57662148885373</v>
      </c>
      <c r="M23" s="38">
        <v>125.928</v>
      </c>
      <c r="N23" s="38">
        <v>158.86799999999999</v>
      </c>
      <c r="O23" s="38">
        <v>190.637967</v>
      </c>
      <c r="P23" s="38">
        <v>204.44291899999999</v>
      </c>
      <c r="Q23" s="38">
        <v>232.39599999999999</v>
      </c>
      <c r="R23" s="38">
        <v>305.61399999999998</v>
      </c>
      <c r="S23" s="38">
        <v>375.18208099999998</v>
      </c>
      <c r="T23" s="38">
        <v>425.94099999999997</v>
      </c>
      <c r="U23" s="38">
        <v>512.57451450999997</v>
      </c>
      <c r="V23" s="38">
        <v>589.55320987999994</v>
      </c>
      <c r="W23" s="38">
        <v>671.65005155999995</v>
      </c>
      <c r="X23" s="38">
        <v>709.7549719000001</v>
      </c>
      <c r="Y23" s="38">
        <v>820.41361377999999</v>
      </c>
      <c r="Z23" s="38">
        <v>1123.6197381200002</v>
      </c>
      <c r="AA23" s="38">
        <v>1204.0386740000001</v>
      </c>
      <c r="AB23" s="38">
        <v>1306.7067516200004</v>
      </c>
      <c r="AC23" s="38">
        <v>1467.2790892620001</v>
      </c>
    </row>
    <row r="24" spans="1:29" ht="14.25" customHeight="1" collapsed="1" x14ac:dyDescent="0.35">
      <c r="A24" s="35"/>
      <c r="B24" s="25" t="s">
        <v>209</v>
      </c>
      <c r="C24" s="43">
        <f>C25+C38+C44</f>
        <v>824.09641967754806</v>
      </c>
      <c r="D24" s="43">
        <f t="shared" ref="D24:AC24" si="3">D25+D38+D44</f>
        <v>1036.7162095678812</v>
      </c>
      <c r="E24" s="43">
        <f t="shared" si="3"/>
        <v>1205.7524938499998</v>
      </c>
      <c r="F24" s="43">
        <f t="shared" si="3"/>
        <v>1300.6939044541184</v>
      </c>
      <c r="G24" s="43">
        <f t="shared" si="3"/>
        <v>1397.0107840615262</v>
      </c>
      <c r="H24" s="43">
        <f t="shared" si="3"/>
        <v>1446.6833711692188</v>
      </c>
      <c r="I24" s="43">
        <f t="shared" si="3"/>
        <v>1887.7847095297197</v>
      </c>
      <c r="J24" s="43">
        <f t="shared" si="3"/>
        <v>2370.4019096640332</v>
      </c>
      <c r="K24" s="43">
        <f t="shared" si="3"/>
        <v>2493.4439270146154</v>
      </c>
      <c r="L24" s="43">
        <f t="shared" si="3"/>
        <v>2818.5825228733443</v>
      </c>
      <c r="M24" s="43">
        <f t="shared" si="3"/>
        <v>3264.1330000000007</v>
      </c>
      <c r="N24" s="43">
        <f t="shared" si="3"/>
        <v>4235.7569999999996</v>
      </c>
      <c r="O24" s="43">
        <f t="shared" si="3"/>
        <v>7795.2911729999996</v>
      </c>
      <c r="P24" s="43">
        <f t="shared" si="3"/>
        <v>9417.1727100000026</v>
      </c>
      <c r="Q24" s="43">
        <f t="shared" si="3"/>
        <v>10362.359999999999</v>
      </c>
      <c r="R24" s="43">
        <f t="shared" si="3"/>
        <v>11417.275999999998</v>
      </c>
      <c r="S24" s="43">
        <f t="shared" si="3"/>
        <v>11893.832958999999</v>
      </c>
      <c r="T24" s="43">
        <f t="shared" si="3"/>
        <v>12690.447791999999</v>
      </c>
      <c r="U24" s="43">
        <f t="shared" si="3"/>
        <v>12984.886604586765</v>
      </c>
      <c r="V24" s="43">
        <f t="shared" si="3"/>
        <v>14582.24507560434</v>
      </c>
      <c r="W24" s="43">
        <f t="shared" si="3"/>
        <v>14468.131349895963</v>
      </c>
      <c r="X24" s="43">
        <f t="shared" si="3"/>
        <v>16343.758251686198</v>
      </c>
      <c r="Y24" s="43">
        <f t="shared" si="3"/>
        <v>18624.563734005045</v>
      </c>
      <c r="Z24" s="43">
        <f t="shared" si="3"/>
        <v>22324.321383587849</v>
      </c>
      <c r="AA24" s="43">
        <f t="shared" si="3"/>
        <v>21976.496945999999</v>
      </c>
      <c r="AB24" s="43">
        <f t="shared" si="3"/>
        <v>24186.037986395339</v>
      </c>
      <c r="AC24" s="43">
        <f t="shared" si="3"/>
        <v>26960.098373311062</v>
      </c>
    </row>
    <row r="25" spans="1:29" ht="14.25" customHeight="1" x14ac:dyDescent="0.35">
      <c r="A25" s="35"/>
      <c r="B25" s="44" t="s">
        <v>210</v>
      </c>
      <c r="C25" s="45">
        <f>SUM(C26:C37)</f>
        <v>460.09909280397488</v>
      </c>
      <c r="D25" s="45">
        <f t="shared" ref="D25:AC25" si="4">SUM(D26:D37)</f>
        <v>613.86140365318772</v>
      </c>
      <c r="E25" s="45">
        <f t="shared" si="4"/>
        <v>776.69673739118741</v>
      </c>
      <c r="F25" s="45">
        <f t="shared" si="4"/>
        <v>832.53546222999989</v>
      </c>
      <c r="G25" s="45">
        <f t="shared" si="4"/>
        <v>912.15133483</v>
      </c>
      <c r="H25" s="45">
        <f t="shared" si="4"/>
        <v>924.52134813036673</v>
      </c>
      <c r="I25" s="45">
        <f t="shared" si="4"/>
        <v>1250.4280552665198</v>
      </c>
      <c r="J25" s="45">
        <f t="shared" si="4"/>
        <v>1719.1618897400001</v>
      </c>
      <c r="K25" s="45">
        <f t="shared" si="4"/>
        <v>1787.3585906109661</v>
      </c>
      <c r="L25" s="45">
        <f t="shared" si="4"/>
        <v>2011.3068710187065</v>
      </c>
      <c r="M25" s="45">
        <f t="shared" si="4"/>
        <v>2543.9440000000009</v>
      </c>
      <c r="N25" s="45">
        <f t="shared" si="4"/>
        <v>3318.9669999999996</v>
      </c>
      <c r="O25" s="45">
        <f t="shared" si="4"/>
        <v>3251.7196609999996</v>
      </c>
      <c r="P25" s="45">
        <f t="shared" si="4"/>
        <v>3448.1025200000004</v>
      </c>
      <c r="Q25" s="45">
        <f t="shared" si="4"/>
        <v>4046.6349999999993</v>
      </c>
      <c r="R25" s="45">
        <f t="shared" si="4"/>
        <v>4710.7739999999994</v>
      </c>
      <c r="S25" s="45">
        <f t="shared" si="4"/>
        <v>4770.8319999999994</v>
      </c>
      <c r="T25" s="45">
        <f t="shared" si="4"/>
        <v>5098.4855530000004</v>
      </c>
      <c r="U25" s="45">
        <f t="shared" si="4"/>
        <v>4888.2327292740083</v>
      </c>
      <c r="V25" s="45">
        <f t="shared" si="4"/>
        <v>5893.0627586715354</v>
      </c>
      <c r="W25" s="45">
        <f t="shared" si="4"/>
        <v>5297.7670374239324</v>
      </c>
      <c r="X25" s="45">
        <f t="shared" si="4"/>
        <v>6620.5807021818318</v>
      </c>
      <c r="Y25" s="45">
        <f t="shared" si="4"/>
        <v>8487.8750957585416</v>
      </c>
      <c r="Z25" s="45">
        <f t="shared" si="4"/>
        <v>11574.476502700032</v>
      </c>
      <c r="AA25" s="45">
        <f t="shared" si="4"/>
        <v>10714.138042999999</v>
      </c>
      <c r="AB25" s="45">
        <f t="shared" si="4"/>
        <v>12568.657432246919</v>
      </c>
      <c r="AC25" s="45">
        <f t="shared" si="4"/>
        <v>14820.597255098948</v>
      </c>
    </row>
    <row r="26" spans="1:29" ht="14.25" hidden="1" customHeight="1" outlineLevel="1" x14ac:dyDescent="0.35">
      <c r="A26" s="35"/>
      <c r="B26" s="39" t="s">
        <v>47</v>
      </c>
      <c r="C26" s="38">
        <v>361.21742486000039</v>
      </c>
      <c r="D26" s="38">
        <v>429.44686625000026</v>
      </c>
      <c r="E26" s="38">
        <v>504.77215218999999</v>
      </c>
      <c r="F26" s="38">
        <v>683.09240305999992</v>
      </c>
      <c r="G26" s="38">
        <v>675.72954094000011</v>
      </c>
      <c r="H26" s="38">
        <v>794.26133004999986</v>
      </c>
      <c r="I26" s="38">
        <v>899.06621253000014</v>
      </c>
      <c r="J26" s="38">
        <v>1304.03088454</v>
      </c>
      <c r="K26" s="38">
        <v>1442.7472652700003</v>
      </c>
      <c r="L26" s="38">
        <v>1800.1375131999996</v>
      </c>
      <c r="M26" s="38">
        <v>2261.4720000000002</v>
      </c>
      <c r="N26" s="38">
        <v>3080.569</v>
      </c>
      <c r="O26" s="38">
        <v>2975.2973320000001</v>
      </c>
      <c r="P26" s="38">
        <v>3084.7863950000001</v>
      </c>
      <c r="Q26" s="38">
        <v>3702.7139999999999</v>
      </c>
      <c r="R26" s="38">
        <v>4324.1980000000003</v>
      </c>
      <c r="S26" s="38">
        <v>4368.09</v>
      </c>
      <c r="T26" s="38">
        <v>4581.475203</v>
      </c>
      <c r="U26" s="38">
        <v>4408.3261443699994</v>
      </c>
      <c r="V26" s="38">
        <v>5326.2902085200003</v>
      </c>
      <c r="W26" s="38">
        <v>4691.2603002299993</v>
      </c>
      <c r="X26" s="38">
        <v>5649.3659551500004</v>
      </c>
      <c r="Y26" s="38">
        <v>7660.02527242</v>
      </c>
      <c r="Z26" s="38">
        <v>10101.510160279997</v>
      </c>
      <c r="AA26" s="38">
        <v>8747.5710669999989</v>
      </c>
      <c r="AB26" s="38">
        <v>9817.0368688299986</v>
      </c>
      <c r="AC26" s="38">
        <v>11068.114052049998</v>
      </c>
    </row>
    <row r="27" spans="1:29" ht="14.25" hidden="1" customHeight="1" outlineLevel="1" x14ac:dyDescent="0.35">
      <c r="A27" s="35"/>
      <c r="B27" s="39" t="s">
        <v>48</v>
      </c>
      <c r="C27" s="38">
        <v>24.875384830000005</v>
      </c>
      <c r="D27" s="38">
        <v>61.679372700000009</v>
      </c>
      <c r="E27" s="38">
        <v>65.988341200000022</v>
      </c>
      <c r="F27" s="38">
        <v>35.344009919999998</v>
      </c>
      <c r="G27" s="38">
        <v>44.231761810000009</v>
      </c>
      <c r="H27" s="38">
        <v>95.241131450000125</v>
      </c>
      <c r="I27" s="38">
        <v>88.133077969999874</v>
      </c>
      <c r="J27" s="38">
        <v>61.718512560000043</v>
      </c>
      <c r="K27" s="38">
        <v>92.728522999927662</v>
      </c>
      <c r="L27" s="38">
        <v>102.98471134000016</v>
      </c>
      <c r="M27" s="38">
        <v>112.59699999999999</v>
      </c>
      <c r="N27" s="38">
        <v>92.444000000000003</v>
      </c>
      <c r="O27" s="38">
        <v>119.15516000000001</v>
      </c>
      <c r="P27" s="38">
        <v>156.81050099999999</v>
      </c>
      <c r="Q27" s="38">
        <v>151.62100000000001</v>
      </c>
      <c r="R27" s="38">
        <v>167.17500000000001</v>
      </c>
      <c r="S27" s="38">
        <v>162.72900000000001</v>
      </c>
      <c r="T27" s="38">
        <v>237.771435</v>
      </c>
      <c r="U27" s="38">
        <v>185.66732904999995</v>
      </c>
      <c r="V27" s="38">
        <v>256.28108086000452</v>
      </c>
      <c r="W27" s="38">
        <v>279.26202624200016</v>
      </c>
      <c r="X27" s="38">
        <v>227.23519366965695</v>
      </c>
      <c r="Y27" s="38">
        <v>214.68558818609998</v>
      </c>
      <c r="Z27" s="38">
        <v>335.53875136422459</v>
      </c>
      <c r="AA27" s="38">
        <v>305.70709700000003</v>
      </c>
      <c r="AB27" s="38">
        <v>343.93815429077085</v>
      </c>
      <c r="AC27" s="38">
        <v>377.58872745107584</v>
      </c>
    </row>
    <row r="28" spans="1:29" ht="14.25" hidden="1" customHeight="1" outlineLevel="1" x14ac:dyDescent="0.35">
      <c r="A28" s="35"/>
      <c r="B28" s="39" t="s">
        <v>52</v>
      </c>
      <c r="C28" s="38">
        <v>65.665749203974499</v>
      </c>
      <c r="D28" s="38">
        <v>108.94425530318749</v>
      </c>
      <c r="E28" s="38">
        <v>180.73279725118743</v>
      </c>
      <c r="F28" s="38">
        <v>92.402000000000001</v>
      </c>
      <c r="G28" s="38">
        <v>178.19852429000002</v>
      </c>
      <c r="H28" s="38">
        <v>16.84736337</v>
      </c>
      <c r="I28" s="38">
        <v>28.715585740000002</v>
      </c>
      <c r="J28" s="38">
        <v>76.248962319999592</v>
      </c>
      <c r="K28" s="38">
        <v>162.66656752</v>
      </c>
      <c r="L28" s="38">
        <v>31.666373460000038</v>
      </c>
      <c r="M28" s="38">
        <v>72.616</v>
      </c>
      <c r="N28" s="38">
        <v>39.100999999999999</v>
      </c>
      <c r="O28" s="38">
        <v>44.973367999999994</v>
      </c>
      <c r="P28" s="38">
        <v>33.614622000000004</v>
      </c>
      <c r="Q28" s="38">
        <v>32.262999999999998</v>
      </c>
      <c r="R28" s="38">
        <v>28.869</v>
      </c>
      <c r="S28" s="38">
        <v>30.539000000000001</v>
      </c>
      <c r="T28" s="38">
        <v>36.594506000000003</v>
      </c>
      <c r="U28" s="38">
        <v>34.875155913833346</v>
      </c>
      <c r="V28" s="38">
        <v>22.187333190621764</v>
      </c>
      <c r="W28" s="38">
        <v>35.767287265127614</v>
      </c>
      <c r="X28" s="38">
        <v>145.39731887273214</v>
      </c>
      <c r="Y28" s="38">
        <v>130.83620781323216</v>
      </c>
      <c r="Z28" s="38">
        <v>58.335783160000453</v>
      </c>
      <c r="AA28" s="38">
        <v>79.653467000000006</v>
      </c>
      <c r="AB28" s="38">
        <v>288.16923820996914</v>
      </c>
      <c r="AC28" s="38">
        <v>369.50093550996911</v>
      </c>
    </row>
    <row r="29" spans="1:29" ht="14.25" hidden="1" customHeight="1" outlineLevel="1" x14ac:dyDescent="0.35">
      <c r="A29" s="94"/>
      <c r="B29" s="39" t="s">
        <v>63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2.6670066800000005</v>
      </c>
      <c r="J29" s="38">
        <v>6.6132037699999993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</row>
    <row r="30" spans="1:29" ht="14.25" hidden="1" customHeight="1" outlineLevel="1" x14ac:dyDescent="0.35">
      <c r="A30" s="94"/>
      <c r="B30" s="39" t="s">
        <v>64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201.84571093</v>
      </c>
      <c r="J30" s="38">
        <v>205.20389422999997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</row>
    <row r="31" spans="1:29" ht="14.25" hidden="1" customHeight="1" outlineLevel="1" x14ac:dyDescent="0.35">
      <c r="A31" s="35"/>
      <c r="B31" s="39" t="s">
        <v>135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318.54046082000002</v>
      </c>
      <c r="Y31" s="38">
        <v>133.68845831000002</v>
      </c>
      <c r="Z31" s="38">
        <v>571.99622041999999</v>
      </c>
      <c r="AA31" s="38">
        <v>1157.9047949999999</v>
      </c>
      <c r="AB31" s="38">
        <v>1547.0087573599999</v>
      </c>
      <c r="AC31" s="38">
        <v>2458.3764313100005</v>
      </c>
    </row>
    <row r="32" spans="1:29" ht="14.25" hidden="1" customHeight="1" outlineLevel="1" x14ac:dyDescent="0.35">
      <c r="A32" s="35"/>
      <c r="B32" s="39" t="s">
        <v>53</v>
      </c>
      <c r="C32" s="38">
        <v>0.41897174999999998</v>
      </c>
      <c r="D32" s="38">
        <v>0.48157870000000003</v>
      </c>
      <c r="E32" s="38">
        <v>11.261370480000004</v>
      </c>
      <c r="F32" s="38">
        <v>13.651075909999999</v>
      </c>
      <c r="G32" s="38">
        <v>10.240309479999999</v>
      </c>
      <c r="H32" s="38">
        <v>13.899488180000001</v>
      </c>
      <c r="I32" s="38">
        <v>19.617411860000001</v>
      </c>
      <c r="J32" s="38">
        <v>20.26919646</v>
      </c>
      <c r="K32" s="38">
        <v>16.558898116528002</v>
      </c>
      <c r="L32" s="38">
        <v>24.977384278999999</v>
      </c>
      <c r="M32" s="38">
        <v>32.192</v>
      </c>
      <c r="N32" s="38">
        <v>34.268999999999998</v>
      </c>
      <c r="O32" s="38">
        <v>26.191637</v>
      </c>
      <c r="P32" s="38">
        <v>62.651248000000002</v>
      </c>
      <c r="Q32" s="38">
        <v>73.497</v>
      </c>
      <c r="R32" s="38">
        <v>73.936000000000007</v>
      </c>
      <c r="S32" s="38">
        <v>70.596000000000004</v>
      </c>
      <c r="T32" s="38">
        <v>108.98389200000001</v>
      </c>
      <c r="U32" s="38">
        <v>116.16301815612501</v>
      </c>
      <c r="V32" s="38">
        <v>106.81225565999999</v>
      </c>
      <c r="W32" s="38">
        <v>71.234214320000035</v>
      </c>
      <c r="X32" s="38">
        <v>95.323381740000016</v>
      </c>
      <c r="Y32" s="38">
        <v>107.21347094000001</v>
      </c>
      <c r="Z32" s="38">
        <v>175.19765276000001</v>
      </c>
      <c r="AA32" s="38">
        <v>152.86887899999999</v>
      </c>
      <c r="AB32" s="38">
        <v>217.8343155</v>
      </c>
      <c r="AC32" s="38">
        <v>247.28313052000001</v>
      </c>
    </row>
    <row r="33" spans="1:29" ht="14.25" hidden="1" customHeight="1" outlineLevel="1" x14ac:dyDescent="0.35">
      <c r="A33" s="35"/>
      <c r="B33" s="39" t="s">
        <v>54</v>
      </c>
      <c r="C33" s="38">
        <v>1.3339264099999999</v>
      </c>
      <c r="D33" s="38">
        <v>3.6597912100000003</v>
      </c>
      <c r="E33" s="38">
        <v>7.4905481999999992</v>
      </c>
      <c r="F33" s="38">
        <v>2.9978719700000007</v>
      </c>
      <c r="G33" s="38">
        <v>2.4875276299999998</v>
      </c>
      <c r="H33" s="38">
        <v>1.6062909403667254</v>
      </c>
      <c r="I33" s="38">
        <v>8.1951135665200017</v>
      </c>
      <c r="J33" s="38">
        <v>6.9109971500000027</v>
      </c>
      <c r="K33" s="38">
        <v>31.161708270910001</v>
      </c>
      <c r="L33" s="38">
        <v>29.939023556429984</v>
      </c>
      <c r="M33" s="38">
        <v>40.081000000000003</v>
      </c>
      <c r="N33" s="38">
        <v>52.064</v>
      </c>
      <c r="O33" s="38">
        <v>57.861652999999997</v>
      </c>
      <c r="P33" s="38">
        <v>82.823017000000007</v>
      </c>
      <c r="Q33" s="38">
        <v>59.72</v>
      </c>
      <c r="R33" s="38">
        <v>80.093000000000004</v>
      </c>
      <c r="S33" s="38">
        <v>104.114</v>
      </c>
      <c r="T33" s="38">
        <v>109.12975400000001</v>
      </c>
      <c r="U33" s="38">
        <v>129.62938255085004</v>
      </c>
      <c r="V33" s="38">
        <v>124.00360442000002</v>
      </c>
      <c r="W33" s="38">
        <v>124.95579773911791</v>
      </c>
      <c r="X33" s="38">
        <v>26.856642758040966</v>
      </c>
      <c r="Y33" s="38">
        <v>28.226767075327992</v>
      </c>
      <c r="Z33" s="38">
        <v>26.042438066641928</v>
      </c>
      <c r="AA33" s="38">
        <v>30.45016</v>
      </c>
      <c r="AB33" s="38">
        <v>30.247742119635941</v>
      </c>
      <c r="AC33" s="38">
        <v>38.230805029421987</v>
      </c>
    </row>
    <row r="34" spans="1:29" ht="14.25" hidden="1" customHeight="1" outlineLevel="1" x14ac:dyDescent="0.35">
      <c r="A34" s="35"/>
      <c r="B34" s="39" t="s">
        <v>55</v>
      </c>
      <c r="C34" s="38">
        <v>1.5945552399999998</v>
      </c>
      <c r="D34" s="38">
        <v>1.4652471899999999</v>
      </c>
      <c r="E34" s="38">
        <v>1.1600010000000001E-2</v>
      </c>
      <c r="F34" s="38">
        <v>4.7886350000000001E-2</v>
      </c>
      <c r="G34" s="38">
        <v>0.23949437000000001</v>
      </c>
      <c r="H34" s="38">
        <v>0.70291663999999998</v>
      </c>
      <c r="I34" s="38">
        <v>0.53000857000000001</v>
      </c>
      <c r="J34" s="38">
        <v>0.67951989999999995</v>
      </c>
      <c r="K34" s="38">
        <v>0.99339803999999998</v>
      </c>
      <c r="L34" s="38">
        <v>1.34396552</v>
      </c>
      <c r="M34" s="38">
        <v>1.587</v>
      </c>
      <c r="N34" s="38">
        <v>4.6479999999999997</v>
      </c>
      <c r="O34" s="38">
        <v>5.2125110000000001</v>
      </c>
      <c r="P34" s="38">
        <v>5.3187920000000002</v>
      </c>
      <c r="Q34" s="38">
        <v>6.3449999999999998</v>
      </c>
      <c r="R34" s="38">
        <v>7.0039999999999996</v>
      </c>
      <c r="S34" s="38">
        <v>7.6970000000000001</v>
      </c>
      <c r="T34" s="38">
        <v>8.2636430000000001</v>
      </c>
      <c r="U34" s="38">
        <v>8.3279009000000013</v>
      </c>
      <c r="V34" s="38">
        <v>11.848740950000002</v>
      </c>
      <c r="W34" s="38">
        <v>14.71580983</v>
      </c>
      <c r="X34" s="38">
        <v>13.571013240000001</v>
      </c>
      <c r="Y34" s="38">
        <v>14.553138060000002</v>
      </c>
      <c r="Z34" s="38">
        <v>17.063007719999998</v>
      </c>
      <c r="AA34" s="38">
        <v>19.781631000000001</v>
      </c>
      <c r="AB34" s="38">
        <v>20.091625519999994</v>
      </c>
      <c r="AC34" s="38">
        <v>24.407024390000004</v>
      </c>
    </row>
    <row r="35" spans="1:29" ht="14.25" hidden="1" customHeight="1" outlineLevel="1" x14ac:dyDescent="0.35">
      <c r="A35" s="94"/>
      <c r="B35" s="39" t="s">
        <v>65</v>
      </c>
      <c r="C35" s="38">
        <v>1.26</v>
      </c>
      <c r="D35" s="38">
        <v>2.8215557699999998</v>
      </c>
      <c r="E35" s="38">
        <v>3.0712657999999995</v>
      </c>
      <c r="F35" s="38">
        <v>3.246</v>
      </c>
      <c r="G35" s="38">
        <v>8.1248840000000003E-2</v>
      </c>
      <c r="H35" s="38">
        <v>8.1248840000000003E-2</v>
      </c>
      <c r="I35" s="38">
        <v>8.1248840000000003E-2</v>
      </c>
      <c r="J35" s="38">
        <v>22.242863910000001</v>
      </c>
      <c r="K35" s="38">
        <v>22.149863910000001</v>
      </c>
      <c r="L35" s="38">
        <v>1E-3</v>
      </c>
      <c r="M35" s="38">
        <v>1E-3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</row>
    <row r="36" spans="1:29" ht="14.25" hidden="1" customHeight="1" outlineLevel="1" x14ac:dyDescent="0.35">
      <c r="A36" s="35"/>
      <c r="B36" s="39" t="s">
        <v>157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42.524920610909163</v>
      </c>
      <c r="W36" s="38">
        <v>0</v>
      </c>
      <c r="X36" s="38">
        <v>0</v>
      </c>
      <c r="Y36" s="38">
        <v>0</v>
      </c>
      <c r="Z36" s="38">
        <v>186.21917202032628</v>
      </c>
      <c r="AA36" s="38">
        <v>193.76964799999999</v>
      </c>
      <c r="AB36" s="38">
        <v>195.1523943794474</v>
      </c>
      <c r="AC36" s="38">
        <v>180.98443013672531</v>
      </c>
    </row>
    <row r="37" spans="1:29" ht="14.25" hidden="1" customHeight="1" outlineLevel="1" x14ac:dyDescent="0.35">
      <c r="A37" s="35"/>
      <c r="B37" s="39" t="s">
        <v>146</v>
      </c>
      <c r="C37" s="38">
        <v>3.7330805099999997</v>
      </c>
      <c r="D37" s="38">
        <v>5.3627365300000003</v>
      </c>
      <c r="E37" s="38">
        <v>3.3686622600000002</v>
      </c>
      <c r="F37" s="38">
        <v>1.7542150200000002</v>
      </c>
      <c r="G37" s="38">
        <v>0.94292746999999988</v>
      </c>
      <c r="H37" s="38">
        <v>1.8815786599999997</v>
      </c>
      <c r="I37" s="38">
        <v>1.5766785800000001</v>
      </c>
      <c r="J37" s="38">
        <v>15.243854900000002</v>
      </c>
      <c r="K37" s="38">
        <v>18.352366483600001</v>
      </c>
      <c r="L37" s="38">
        <v>20.256899663277039</v>
      </c>
      <c r="M37" s="38">
        <v>23.398</v>
      </c>
      <c r="N37" s="38">
        <v>15.872</v>
      </c>
      <c r="O37" s="38">
        <v>23.027999999999999</v>
      </c>
      <c r="P37" s="38">
        <v>22.097944999999999</v>
      </c>
      <c r="Q37" s="38">
        <v>20.475000000000001</v>
      </c>
      <c r="R37" s="38">
        <v>29.498999999999999</v>
      </c>
      <c r="S37" s="38">
        <v>27.067</v>
      </c>
      <c r="T37" s="38">
        <v>16.267120000000002</v>
      </c>
      <c r="U37" s="38">
        <v>5.2437983332000035</v>
      </c>
      <c r="V37" s="38">
        <v>3.1146144599999999</v>
      </c>
      <c r="W37" s="38">
        <v>80.571601797687265</v>
      </c>
      <c r="X37" s="38">
        <v>144.29073593140188</v>
      </c>
      <c r="Y37" s="38">
        <v>198.64619295388056</v>
      </c>
      <c r="Z37" s="38">
        <v>102.57331690884</v>
      </c>
      <c r="AA37" s="38">
        <v>26.431298999999999</v>
      </c>
      <c r="AB37" s="38">
        <v>109.178336037096</v>
      </c>
      <c r="AC37" s="38">
        <v>56.11171870175999</v>
      </c>
    </row>
    <row r="38" spans="1:29" ht="14.25" customHeight="1" collapsed="1" x14ac:dyDescent="0.35">
      <c r="A38" s="35"/>
      <c r="B38" s="44" t="s">
        <v>211</v>
      </c>
      <c r="C38" s="45">
        <f>SUM(C39:C43)</f>
        <v>0.33630228000000006</v>
      </c>
      <c r="D38" s="45">
        <f t="shared" ref="D38:AC38" si="5">SUM(D39:D43)</f>
        <v>0.12541179</v>
      </c>
      <c r="E38" s="45">
        <f t="shared" si="5"/>
        <v>0.14314671999999998</v>
      </c>
      <c r="F38" s="45">
        <f t="shared" si="5"/>
        <v>6.2807394603333258</v>
      </c>
      <c r="G38" s="45">
        <f t="shared" si="5"/>
        <v>9.8782993051055126</v>
      </c>
      <c r="H38" s="45">
        <f t="shared" si="5"/>
        <v>14.188559232590091</v>
      </c>
      <c r="I38" s="45">
        <f t="shared" si="5"/>
        <v>18.8370842522</v>
      </c>
      <c r="J38" s="45">
        <f t="shared" si="5"/>
        <v>24.378022984133327</v>
      </c>
      <c r="K38" s="45">
        <f t="shared" si="5"/>
        <v>18.5981194136494</v>
      </c>
      <c r="L38" s="45">
        <f t="shared" si="5"/>
        <v>37.435352119999997</v>
      </c>
      <c r="M38" s="45">
        <f t="shared" si="5"/>
        <v>41.758000000000003</v>
      </c>
      <c r="N38" s="45">
        <f t="shared" si="5"/>
        <v>46.399000000000001</v>
      </c>
      <c r="O38" s="45">
        <f t="shared" si="5"/>
        <v>66.849952999999999</v>
      </c>
      <c r="P38" s="45">
        <f t="shared" si="5"/>
        <v>0</v>
      </c>
      <c r="Q38" s="45">
        <f t="shared" si="5"/>
        <v>34.195</v>
      </c>
      <c r="R38" s="45">
        <f t="shared" si="5"/>
        <v>132.126</v>
      </c>
      <c r="S38" s="45">
        <f t="shared" si="5"/>
        <v>237.37800000000001</v>
      </c>
      <c r="T38" s="45">
        <f t="shared" si="5"/>
        <v>374.42475300000001</v>
      </c>
      <c r="U38" s="45">
        <f t="shared" si="5"/>
        <v>491.74312143999992</v>
      </c>
      <c r="V38" s="45">
        <f t="shared" si="5"/>
        <v>674.23687611000025</v>
      </c>
      <c r="W38" s="45">
        <f t="shared" si="5"/>
        <v>816.71671558227285</v>
      </c>
      <c r="X38" s="45">
        <f t="shared" si="5"/>
        <v>1054.692630152698</v>
      </c>
      <c r="Y38" s="45">
        <f t="shared" si="5"/>
        <v>1187.6222285257898</v>
      </c>
      <c r="Z38" s="45">
        <f t="shared" si="5"/>
        <v>1422.3885468594738</v>
      </c>
      <c r="AA38" s="45">
        <f t="shared" si="5"/>
        <v>1582.0656760000002</v>
      </c>
      <c r="AB38" s="45">
        <f t="shared" si="5"/>
        <v>1608.2855927310532</v>
      </c>
      <c r="AC38" s="45">
        <f t="shared" si="5"/>
        <v>1682.7104619978948</v>
      </c>
    </row>
    <row r="39" spans="1:29" ht="14.25" hidden="1" customHeight="1" outlineLevel="1" x14ac:dyDescent="0.35">
      <c r="A39" s="35"/>
      <c r="B39" s="39" t="s">
        <v>28</v>
      </c>
      <c r="C39" s="38">
        <v>0</v>
      </c>
      <c r="D39" s="38">
        <v>0</v>
      </c>
      <c r="E39" s="38">
        <v>0</v>
      </c>
      <c r="F39" s="38">
        <v>6.2567394603333257</v>
      </c>
      <c r="G39" s="38">
        <v>9.8782993051055126</v>
      </c>
      <c r="H39" s="38">
        <v>14.188559232590091</v>
      </c>
      <c r="I39" s="38">
        <v>18.8370842522</v>
      </c>
      <c r="J39" s="38">
        <v>24.378022984133327</v>
      </c>
      <c r="K39" s="38">
        <v>18.5981194136494</v>
      </c>
      <c r="L39" s="38">
        <v>33.91157621</v>
      </c>
      <c r="M39" s="38">
        <v>38.201000000000001</v>
      </c>
      <c r="N39" s="38">
        <v>42.808999999999997</v>
      </c>
      <c r="O39" s="38">
        <v>63.226341999999995</v>
      </c>
      <c r="P39" s="38">
        <v>0</v>
      </c>
      <c r="Q39" s="38">
        <v>34.195</v>
      </c>
      <c r="R39" s="38">
        <v>132.126</v>
      </c>
      <c r="S39" s="38">
        <v>221.578</v>
      </c>
      <c r="T39" s="38">
        <v>358.624753</v>
      </c>
      <c r="U39" s="38">
        <v>474.48062143999994</v>
      </c>
      <c r="V39" s="38">
        <v>630.94987611000022</v>
      </c>
      <c r="W39" s="38">
        <v>766.38848466000013</v>
      </c>
      <c r="X39" s="38">
        <v>968.78507244999992</v>
      </c>
      <c r="Y39" s="38">
        <v>1035.0124093700001</v>
      </c>
      <c r="Z39" s="38">
        <v>1132.59537897</v>
      </c>
      <c r="AA39" s="38">
        <v>1183.8379320000001</v>
      </c>
      <c r="AB39" s="38">
        <v>1259.0556857000004</v>
      </c>
      <c r="AC39" s="38">
        <v>1350.4601987000001</v>
      </c>
    </row>
    <row r="40" spans="1:29" ht="14.25" hidden="1" customHeight="1" outlineLevel="1" x14ac:dyDescent="0.35">
      <c r="A40" s="35"/>
      <c r="B40" s="39" t="s">
        <v>55</v>
      </c>
      <c r="C40" s="38">
        <v>0.33630228000000006</v>
      </c>
      <c r="D40" s="38">
        <v>0.12541179</v>
      </c>
      <c r="E40" s="38">
        <v>0.14314671999999998</v>
      </c>
      <c r="F40" s="38">
        <v>2.4E-2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11.741379670000001</v>
      </c>
      <c r="AA40" s="38">
        <v>12.633370000000001</v>
      </c>
      <c r="AB40" s="38">
        <v>12.814935949999999</v>
      </c>
      <c r="AC40" s="38">
        <v>12.807079089999998</v>
      </c>
    </row>
    <row r="41" spans="1:29" ht="14.25" hidden="1" customHeight="1" outlineLevel="1" x14ac:dyDescent="0.35">
      <c r="A41" s="35"/>
      <c r="B41" s="39" t="s">
        <v>135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61.61745663</v>
      </c>
      <c r="Z41" s="38">
        <v>194.09014230000002</v>
      </c>
      <c r="AA41" s="38">
        <v>288.87627800000001</v>
      </c>
      <c r="AB41" s="38">
        <v>242.51209657999999</v>
      </c>
      <c r="AC41" s="38">
        <v>211.76924861999998</v>
      </c>
    </row>
    <row r="42" spans="1:29" ht="14.25" hidden="1" customHeight="1" outlineLevel="1" x14ac:dyDescent="0.35">
      <c r="A42" s="35"/>
      <c r="B42" s="39" t="s">
        <v>157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26.024831901818182</v>
      </c>
      <c r="W42" s="38">
        <v>0</v>
      </c>
      <c r="X42" s="38">
        <v>0</v>
      </c>
      <c r="Y42" s="38">
        <v>0</v>
      </c>
      <c r="Z42" s="38">
        <v>27.335969029473681</v>
      </c>
      <c r="AA42" s="38">
        <v>25.484883999999997</v>
      </c>
      <c r="AB42" s="38">
        <v>26.757112671052624</v>
      </c>
      <c r="AC42" s="38">
        <v>21.875989717894733</v>
      </c>
    </row>
    <row r="43" spans="1:29" ht="14.25" hidden="1" customHeight="1" outlineLevel="1" x14ac:dyDescent="0.35">
      <c r="A43" s="35"/>
      <c r="B43" s="39" t="s">
        <v>146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3.5237759100000003</v>
      </c>
      <c r="M43" s="38">
        <v>3.5569999999999999</v>
      </c>
      <c r="N43" s="38">
        <v>3.59</v>
      </c>
      <c r="O43" s="38">
        <v>3.6236109999999999</v>
      </c>
      <c r="P43" s="38">
        <v>0</v>
      </c>
      <c r="Q43" s="38">
        <v>0</v>
      </c>
      <c r="R43" s="38">
        <v>0</v>
      </c>
      <c r="S43" s="38">
        <v>15.8</v>
      </c>
      <c r="T43" s="38">
        <v>15.8</v>
      </c>
      <c r="U43" s="38">
        <v>17.262499999999999</v>
      </c>
      <c r="V43" s="38">
        <v>17.262168098181817</v>
      </c>
      <c r="W43" s="38">
        <v>50.328230922272731</v>
      </c>
      <c r="X43" s="38">
        <v>85.907557702698114</v>
      </c>
      <c r="Y43" s="38">
        <v>90.992362525789474</v>
      </c>
      <c r="Z43" s="38">
        <v>56.625676890000001</v>
      </c>
      <c r="AA43" s="38">
        <v>71.233211999999995</v>
      </c>
      <c r="AB43" s="38">
        <v>67.145761829999998</v>
      </c>
      <c r="AC43" s="38">
        <v>85.797945870000007</v>
      </c>
    </row>
    <row r="44" spans="1:29" ht="14.25" customHeight="1" collapsed="1" x14ac:dyDescent="0.35">
      <c r="A44" s="35"/>
      <c r="B44" s="44" t="s">
        <v>214</v>
      </c>
      <c r="C44" s="45">
        <f>SUM(C45:C54)</f>
        <v>363.66102459357319</v>
      </c>
      <c r="D44" s="45">
        <f t="shared" ref="D44:AC44" si="6">SUM(D45:D54)</f>
        <v>422.72939412469333</v>
      </c>
      <c r="E44" s="45">
        <f t="shared" si="6"/>
        <v>428.91260973881242</v>
      </c>
      <c r="F44" s="45">
        <f t="shared" si="6"/>
        <v>461.87770276378524</v>
      </c>
      <c r="G44" s="45">
        <f t="shared" si="6"/>
        <v>474.98114992642076</v>
      </c>
      <c r="H44" s="45">
        <f t="shared" si="6"/>
        <v>507.97346380626186</v>
      </c>
      <c r="I44" s="45">
        <f t="shared" si="6"/>
        <v>618.51957001099993</v>
      </c>
      <c r="J44" s="45">
        <f t="shared" si="6"/>
        <v>626.86199693989988</v>
      </c>
      <c r="K44" s="45">
        <f t="shared" si="6"/>
        <v>687.48721699000009</v>
      </c>
      <c r="L44" s="45">
        <f t="shared" si="6"/>
        <v>769.84029973463782</v>
      </c>
      <c r="M44" s="45">
        <f t="shared" si="6"/>
        <v>678.43100000000004</v>
      </c>
      <c r="N44" s="45">
        <f t="shared" si="6"/>
        <v>870.39099999999996</v>
      </c>
      <c r="O44" s="45">
        <f t="shared" si="6"/>
        <v>4476.7215589999996</v>
      </c>
      <c r="P44" s="45">
        <f t="shared" si="6"/>
        <v>5969.0701900000013</v>
      </c>
      <c r="Q44" s="45">
        <f t="shared" si="6"/>
        <v>6281.53</v>
      </c>
      <c r="R44" s="45">
        <f t="shared" si="6"/>
        <v>6574.3759999999993</v>
      </c>
      <c r="S44" s="45">
        <f t="shared" si="6"/>
        <v>6885.6229590000003</v>
      </c>
      <c r="T44" s="45">
        <f t="shared" si="6"/>
        <v>7217.5374859999993</v>
      </c>
      <c r="U44" s="45">
        <f t="shared" si="6"/>
        <v>7604.9107538727558</v>
      </c>
      <c r="V44" s="45">
        <f t="shared" si="6"/>
        <v>8014.9454408228048</v>
      </c>
      <c r="W44" s="45">
        <f t="shared" si="6"/>
        <v>8353.6475968897576</v>
      </c>
      <c r="X44" s="45">
        <f t="shared" si="6"/>
        <v>8668.4849193516693</v>
      </c>
      <c r="Y44" s="45">
        <f t="shared" si="6"/>
        <v>8949.0664097207155</v>
      </c>
      <c r="Z44" s="45">
        <f t="shared" si="6"/>
        <v>9327.4563340283421</v>
      </c>
      <c r="AA44" s="45">
        <f t="shared" si="6"/>
        <v>9680.2932270000001</v>
      </c>
      <c r="AB44" s="45">
        <f t="shared" si="6"/>
        <v>10009.094961417366</v>
      </c>
      <c r="AC44" s="45">
        <f t="shared" si="6"/>
        <v>10456.79065621422</v>
      </c>
    </row>
    <row r="45" spans="1:29" ht="14.25" hidden="1" customHeight="1" outlineLevel="1" x14ac:dyDescent="0.35">
      <c r="A45" s="94"/>
      <c r="B45" s="39" t="s">
        <v>57</v>
      </c>
      <c r="C45" s="38">
        <v>42.56800484</v>
      </c>
      <c r="D45" s="38">
        <v>42.56800484</v>
      </c>
      <c r="E45" s="38">
        <v>380.67570000000001</v>
      </c>
      <c r="F45" s="38">
        <v>441.6158441312852</v>
      </c>
      <c r="G45" s="38">
        <v>441.6158441312852</v>
      </c>
      <c r="H45" s="38">
        <v>441.6158441312852</v>
      </c>
      <c r="I45" s="38">
        <v>524.57721699000001</v>
      </c>
      <c r="J45" s="38">
        <v>524.57721699000001</v>
      </c>
      <c r="K45" s="38">
        <v>524.57721699000001</v>
      </c>
      <c r="L45" s="38">
        <v>524.57721699000001</v>
      </c>
      <c r="M45" s="38">
        <v>524.577</v>
      </c>
      <c r="N45" s="38">
        <v>524.577</v>
      </c>
      <c r="O45" s="38">
        <v>2.4999000000000004E-2</v>
      </c>
      <c r="P45" s="38">
        <v>2.6495999999999999E-2</v>
      </c>
      <c r="Q45" s="38">
        <v>2.5999999999999999E-2</v>
      </c>
      <c r="R45" s="38">
        <v>2.5999999999999999E-2</v>
      </c>
      <c r="S45" s="38">
        <v>2.5867000000000001E-2</v>
      </c>
      <c r="T45" s="38">
        <v>2.5867000000000001E-2</v>
      </c>
      <c r="U45" s="38">
        <v>2.586664E-2</v>
      </c>
      <c r="V45" s="38">
        <v>2.586664E-2</v>
      </c>
      <c r="W45" s="38">
        <v>2.586664E-2</v>
      </c>
      <c r="X45" s="38">
        <v>2.586664E-2</v>
      </c>
      <c r="Y45" s="38">
        <v>2.586664E-2</v>
      </c>
      <c r="Z45" s="38">
        <v>2.6107970000000001E-2</v>
      </c>
      <c r="AA45" s="38">
        <v>2.6107999999999999E-2</v>
      </c>
      <c r="AB45" s="38">
        <v>2.6107970000000001E-2</v>
      </c>
      <c r="AC45" s="38">
        <v>2.6107999999999999E-2</v>
      </c>
    </row>
    <row r="46" spans="1:29" ht="14.25" hidden="1" customHeight="1" outlineLevel="1" x14ac:dyDescent="0.35">
      <c r="A46" s="94"/>
      <c r="B46" s="39" t="s">
        <v>66</v>
      </c>
      <c r="C46" s="38">
        <v>282.57992320588079</v>
      </c>
      <c r="D46" s="38">
        <v>337.13761543588095</v>
      </c>
      <c r="E46" s="38">
        <v>0</v>
      </c>
      <c r="F46" s="38">
        <v>9.73</v>
      </c>
      <c r="G46" s="38">
        <v>9.73</v>
      </c>
      <c r="H46" s="38">
        <v>9.73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2.5867000000000001E-2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</row>
    <row r="47" spans="1:29" ht="14.25" hidden="1" customHeight="1" outlineLevel="1" x14ac:dyDescent="0.35">
      <c r="A47" s="94"/>
      <c r="B47" s="39" t="s">
        <v>59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4311.7815289999999</v>
      </c>
      <c r="P47" s="38">
        <v>5577.2862910000003</v>
      </c>
      <c r="Q47" s="38">
        <v>5657.7030000000004</v>
      </c>
      <c r="R47" s="38">
        <v>5688.134</v>
      </c>
      <c r="S47" s="38">
        <v>5704.3970810000001</v>
      </c>
      <c r="T47" s="38">
        <v>5715.8872699999993</v>
      </c>
      <c r="U47" s="38">
        <v>5760.2327533200005</v>
      </c>
      <c r="V47" s="38">
        <v>5781.5028826500002</v>
      </c>
      <c r="W47" s="38">
        <v>5807.8844171400006</v>
      </c>
      <c r="X47" s="38">
        <v>5826.4773584599998</v>
      </c>
      <c r="Y47" s="38">
        <v>5773.1998810799996</v>
      </c>
      <c r="Z47" s="38">
        <v>5784.2880303500006</v>
      </c>
      <c r="AA47" s="38">
        <v>5852.8403630000003</v>
      </c>
      <c r="AB47" s="38">
        <v>5909.9937750500003</v>
      </c>
      <c r="AC47" s="38">
        <v>6035.1096960800005</v>
      </c>
    </row>
    <row r="48" spans="1:29" ht="14.25" hidden="1" customHeight="1" outlineLevel="1" x14ac:dyDescent="0.35">
      <c r="A48" s="94"/>
      <c r="B48" s="39" t="s">
        <v>127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-0.19</v>
      </c>
      <c r="W48" s="38">
        <v>0.32669924</v>
      </c>
      <c r="X48" s="38">
        <v>0.23578960999999998</v>
      </c>
      <c r="Y48" s="38">
        <v>0.17519113</v>
      </c>
      <c r="Z48" s="38">
        <v>0.49120708000000002</v>
      </c>
      <c r="AA48" s="38">
        <v>0.72620799999999996</v>
      </c>
      <c r="AB48" s="38">
        <v>0.21167598000000001</v>
      </c>
      <c r="AC48" s="38">
        <v>0.57726626000000003</v>
      </c>
    </row>
    <row r="49" spans="1:29" ht="14.25" hidden="1" customHeight="1" outlineLevel="1" x14ac:dyDescent="0.35">
      <c r="A49" s="94"/>
      <c r="B49" s="39" t="s">
        <v>58</v>
      </c>
      <c r="C49" s="38">
        <v>1.6042266200000002</v>
      </c>
      <c r="D49" s="38">
        <v>1.6042266200000002</v>
      </c>
      <c r="E49" s="38">
        <v>1.72346055</v>
      </c>
      <c r="F49" s="38">
        <v>0.75724999999999998</v>
      </c>
      <c r="G49" s="38">
        <v>0.75724999999999998</v>
      </c>
      <c r="H49" s="38">
        <v>0.75724999999999998</v>
      </c>
      <c r="I49" s="38">
        <v>0.75724999999999998</v>
      </c>
      <c r="J49" s="38">
        <v>6.2759999999999998</v>
      </c>
      <c r="K49" s="38">
        <v>6.2770000000000001</v>
      </c>
      <c r="L49" s="38">
        <v>6.2759999999999998</v>
      </c>
      <c r="M49" s="38">
        <v>6.2770000000000001</v>
      </c>
      <c r="N49" s="38">
        <v>30.216000000000001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</row>
    <row r="50" spans="1:29" ht="14.25" hidden="1" customHeight="1" outlineLevel="1" x14ac:dyDescent="0.35">
      <c r="A50" s="94"/>
      <c r="B50" s="39" t="s">
        <v>60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5.5E-2</v>
      </c>
      <c r="O50" s="38">
        <v>-6.7011769999999995</v>
      </c>
      <c r="P50" s="38">
        <v>-7.177054</v>
      </c>
      <c r="Q50" s="38">
        <v>-6.8849999999999998</v>
      </c>
      <c r="R50" s="38">
        <v>-7.3250000000000002</v>
      </c>
      <c r="S50" s="38">
        <v>-19.704266000000001</v>
      </c>
      <c r="T50" s="38">
        <v>-22.784509999999997</v>
      </c>
      <c r="U50" s="38">
        <v>-22.637807519999999</v>
      </c>
      <c r="V50" s="38">
        <v>-22.372</v>
      </c>
      <c r="W50" s="38">
        <v>-22.371617750000002</v>
      </c>
      <c r="X50" s="38">
        <v>-22.37261775</v>
      </c>
      <c r="Y50" s="38">
        <v>-22.37261775</v>
      </c>
      <c r="Z50" s="38">
        <v>-22.37261775</v>
      </c>
      <c r="AA50" s="38">
        <v>-22.372617999999999</v>
      </c>
      <c r="AB50" s="38">
        <v>-22.371617750000002</v>
      </c>
      <c r="AC50" s="38">
        <v>-22.372617748</v>
      </c>
    </row>
    <row r="51" spans="1:29" ht="14.25" hidden="1" customHeight="1" outlineLevel="1" x14ac:dyDescent="0.35">
      <c r="A51" s="94"/>
      <c r="B51" s="39" t="s">
        <v>61</v>
      </c>
      <c r="C51" s="38">
        <v>34.244866590192395</v>
      </c>
      <c r="D51" s="38">
        <v>39.061474323812398</v>
      </c>
      <c r="E51" s="38">
        <v>43.925060381312413</v>
      </c>
      <c r="F51" s="38">
        <v>7.5882500000000004</v>
      </c>
      <c r="G51" s="38">
        <v>22.333616757635522</v>
      </c>
      <c r="H51" s="38">
        <v>55.870369674976637</v>
      </c>
      <c r="I51" s="38">
        <v>93.185103020999961</v>
      </c>
      <c r="J51" s="38">
        <v>96.008779949899889</v>
      </c>
      <c r="K51" s="38">
        <v>156.63300000000001</v>
      </c>
      <c r="L51" s="38">
        <v>96.009498779999959</v>
      </c>
      <c r="M51" s="38">
        <v>0</v>
      </c>
      <c r="N51" s="38">
        <v>312.04700000000003</v>
      </c>
      <c r="O51" s="38">
        <v>148.37799999999999</v>
      </c>
      <c r="P51" s="38">
        <v>375.54605099999998</v>
      </c>
      <c r="Q51" s="38">
        <v>606.83100000000002</v>
      </c>
      <c r="R51" s="38">
        <v>909.26700000000005</v>
      </c>
      <c r="S51" s="38">
        <v>1218.579033</v>
      </c>
      <c r="T51" s="38">
        <v>1540.978253</v>
      </c>
      <c r="U51" s="38">
        <v>1883.2207897836633</v>
      </c>
      <c r="V51" s="38">
        <v>2274.8621372828047</v>
      </c>
      <c r="W51" s="38">
        <v>2631.5354754197569</v>
      </c>
      <c r="X51" s="38">
        <v>2927.6675665616694</v>
      </c>
      <c r="Y51" s="38">
        <v>3190.9724006107162</v>
      </c>
      <c r="Z51" s="38">
        <v>3566.5192011483414</v>
      </c>
      <c r="AA51" s="38">
        <v>3837.7856400000001</v>
      </c>
      <c r="AB51" s="38">
        <v>4109.8346357673654</v>
      </c>
      <c r="AC51" s="38">
        <v>4431.2257002222204</v>
      </c>
    </row>
    <row r="52" spans="1:29" ht="14.25" hidden="1" customHeight="1" outlineLevel="1" x14ac:dyDescent="0.35">
      <c r="A52" s="94"/>
      <c r="B52" s="39" t="s">
        <v>67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142.79447721864767</v>
      </c>
      <c r="M52" s="38">
        <v>147.042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</row>
    <row r="53" spans="1:29" ht="14.25" hidden="1" customHeight="1" outlineLevel="1" x14ac:dyDescent="0.35">
      <c r="A53" s="35"/>
      <c r="B53" s="39" t="s">
        <v>62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-39.531999999999996</v>
      </c>
      <c r="S53" s="38">
        <v>-39.532044999999997</v>
      </c>
      <c r="T53" s="38">
        <v>-39.532044999999997</v>
      </c>
      <c r="U53" s="38">
        <v>-39.532044759999998</v>
      </c>
      <c r="V53" s="38">
        <v>-41.26726541</v>
      </c>
      <c r="W53" s="38">
        <v>-86.041603780000003</v>
      </c>
      <c r="X53" s="38">
        <v>-86.041603780000003</v>
      </c>
      <c r="Y53" s="38">
        <v>-15.598185490000001</v>
      </c>
      <c r="Z53" s="38">
        <v>-13.609000230000001</v>
      </c>
      <c r="AA53" s="38">
        <v>-0.88633299999999993</v>
      </c>
      <c r="AB53" s="38">
        <v>-0.87035431000000008</v>
      </c>
      <c r="AC53" s="38">
        <v>-0.19900730999999999</v>
      </c>
    </row>
    <row r="54" spans="1:29" ht="14.25" hidden="1" customHeight="1" outlineLevel="1" x14ac:dyDescent="0.35">
      <c r="A54" s="35"/>
      <c r="B54" s="26" t="s">
        <v>35</v>
      </c>
      <c r="C54" s="46">
        <v>2.6640033375000001</v>
      </c>
      <c r="D54" s="46">
        <v>2.3580729049999998</v>
      </c>
      <c r="E54" s="46">
        <v>2.5883888074999994</v>
      </c>
      <c r="F54" s="46">
        <v>2.1863586324999997</v>
      </c>
      <c r="G54" s="46">
        <v>0.54443903749999989</v>
      </c>
      <c r="H54" s="46">
        <v>0</v>
      </c>
      <c r="I54" s="46">
        <v>0</v>
      </c>
      <c r="J54" s="46">
        <v>0</v>
      </c>
      <c r="K54" s="46">
        <v>0</v>
      </c>
      <c r="L54" s="46">
        <v>0.18310674599020002</v>
      </c>
      <c r="M54" s="46">
        <v>0.53500000000000003</v>
      </c>
      <c r="N54" s="46">
        <v>3.496</v>
      </c>
      <c r="O54" s="46">
        <v>23.238208</v>
      </c>
      <c r="P54" s="46">
        <v>23.388406</v>
      </c>
      <c r="Q54" s="46">
        <v>23.855</v>
      </c>
      <c r="R54" s="46">
        <v>23.806000000000001</v>
      </c>
      <c r="S54" s="46">
        <v>21.857289000000002</v>
      </c>
      <c r="T54" s="46">
        <v>22.936783999999999</v>
      </c>
      <c r="U54" s="46">
        <v>23.601196409091902</v>
      </c>
      <c r="V54" s="46">
        <v>22.38381966</v>
      </c>
      <c r="W54" s="46">
        <v>22.288359980000003</v>
      </c>
      <c r="X54" s="46">
        <v>22.492559610000001</v>
      </c>
      <c r="Y54" s="46">
        <v>22.663873500000001</v>
      </c>
      <c r="Z54" s="46">
        <v>12.113405460000001</v>
      </c>
      <c r="AA54" s="46">
        <v>12.173859</v>
      </c>
      <c r="AB54" s="46">
        <v>12.270738710000002</v>
      </c>
      <c r="AC54" s="46">
        <v>12.42351071</v>
      </c>
    </row>
    <row r="55" spans="1:29" ht="14.25" customHeight="1" collapsed="1" x14ac:dyDescent="0.35">
      <c r="B55" s="40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</row>
  </sheetData>
  <phoneticPr fontId="14" type="noConversion"/>
  <hyperlinks>
    <hyperlink ref="B3" r:id="rId1" xr:uid="{3DBA7DEB-9134-4D39-9D6C-C1B5F7528480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E0678-0DB4-4FF6-B2B5-031F36D427FC}">
  <sheetPr codeName="Planilha6"/>
  <dimension ref="A1:BP181"/>
  <sheetViews>
    <sheetView showGridLines="0" zoomScaleNormal="100" workbookViewId="0">
      <pane xSplit="2" topLeftCell="C1" activePane="topRight" state="frozen"/>
      <selection pane="topRight"/>
    </sheetView>
  </sheetViews>
  <sheetFormatPr defaultColWidth="0" defaultRowHeight="14.25" customHeight="1" zeroHeight="1" outlineLevelRow="1" outlineLevelCol="1" x14ac:dyDescent="0.35"/>
  <cols>
    <col min="1" max="1" width="2.6328125" style="1" customWidth="1"/>
    <col min="2" max="2" width="60.6328125" style="1" customWidth="1"/>
    <col min="3" max="15" width="10.6328125" style="1" hidden="1" customWidth="1" outlineLevel="1"/>
    <col min="16" max="16" width="10.6328125" style="1" customWidth="1" collapsed="1"/>
    <col min="17" max="22" width="10.6328125" style="1" customWidth="1"/>
    <col min="23" max="23" width="2.6328125" style="1" customWidth="1"/>
    <col min="24" max="35" width="10.6328125" style="1" hidden="1" customWidth="1"/>
    <col min="36" max="36" width="2.6328125" style="1" hidden="1" customWidth="1"/>
    <col min="37" max="55" width="10.6328125" style="1" hidden="1" customWidth="1"/>
    <col min="56" max="56" width="2.6328125" style="1" hidden="1" customWidth="1"/>
    <col min="57" max="68" width="10.6328125" style="1" hidden="1" customWidth="1"/>
    <col min="69" max="16384" width="0" style="1" hidden="1"/>
  </cols>
  <sheetData>
    <row r="1" spans="1:35" ht="14.25" customHeight="1" x14ac:dyDescent="0.35"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14.25" customHeight="1" x14ac:dyDescent="0.35">
      <c r="B2" s="9" t="s">
        <v>93</v>
      </c>
      <c r="C2" s="9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ht="14.25" customHeight="1" x14ac:dyDescent="0.35">
      <c r="B3" s="13" t="s">
        <v>33</v>
      </c>
      <c r="C3" s="13"/>
      <c r="D3" s="64"/>
      <c r="E3" s="64"/>
      <c r="F3" s="64"/>
      <c r="G3" s="64"/>
      <c r="H3" s="64"/>
      <c r="I3" s="64"/>
      <c r="J3" s="64"/>
      <c r="K3" s="64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ht="14.25" customHeight="1" x14ac:dyDescent="0.35"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14.25" customHeight="1" x14ac:dyDescent="0.35">
      <c r="A5" s="6"/>
      <c r="B5" s="82" t="s">
        <v>22</v>
      </c>
      <c r="C5" s="90">
        <v>2016</v>
      </c>
      <c r="D5" s="90" t="s">
        <v>13</v>
      </c>
      <c r="E5" s="90" t="s">
        <v>158</v>
      </c>
      <c r="F5" s="90" t="s">
        <v>159</v>
      </c>
      <c r="G5" s="90">
        <v>2017</v>
      </c>
      <c r="H5" s="90" t="s">
        <v>9</v>
      </c>
      <c r="I5" s="90" t="s">
        <v>160</v>
      </c>
      <c r="J5" s="90" t="s">
        <v>161</v>
      </c>
      <c r="K5" s="90">
        <v>2018</v>
      </c>
      <c r="L5" s="90" t="s">
        <v>5</v>
      </c>
      <c r="M5" s="90" t="s">
        <v>162</v>
      </c>
      <c r="N5" s="90" t="s">
        <v>163</v>
      </c>
      <c r="O5" s="90">
        <v>2019</v>
      </c>
      <c r="P5" s="90" t="s">
        <v>128</v>
      </c>
      <c r="Q5" s="90" t="s">
        <v>164</v>
      </c>
      <c r="R5" s="90" t="s">
        <v>165</v>
      </c>
      <c r="S5" s="90">
        <v>2020</v>
      </c>
      <c r="T5" s="90" t="s">
        <v>167</v>
      </c>
      <c r="U5" s="90" t="s">
        <v>194</v>
      </c>
      <c r="V5" s="90" t="s">
        <v>203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ht="14.25" customHeight="1" x14ac:dyDescent="0.35">
      <c r="A6" s="37"/>
      <c r="B6" s="83" t="s">
        <v>187</v>
      </c>
      <c r="C6" s="57">
        <v>155.35900000000001</v>
      </c>
      <c r="D6" s="57">
        <v>82.177000000000007</v>
      </c>
      <c r="E6" s="57">
        <v>198.58548693803789</v>
      </c>
      <c r="F6" s="57">
        <v>413.25764869203692</v>
      </c>
      <c r="G6" s="57">
        <v>683.50400000000002</v>
      </c>
      <c r="H6" s="57">
        <v>162.99992600000002</v>
      </c>
      <c r="I6" s="57">
        <v>475.74759699999998</v>
      </c>
      <c r="J6" s="57">
        <v>796.28099999999995</v>
      </c>
      <c r="K6" s="57">
        <v>1217.623</v>
      </c>
      <c r="L6" s="57">
        <v>449.37700000000001</v>
      </c>
      <c r="M6" s="57">
        <v>910.5</v>
      </c>
      <c r="N6" s="57">
        <v>1378.6369999999999</v>
      </c>
      <c r="O6" s="57">
        <v>1912.54</v>
      </c>
      <c r="P6" s="57">
        <v>496.154</v>
      </c>
      <c r="Q6" s="57">
        <v>908.59</v>
      </c>
      <c r="R6" s="57">
        <v>1260.7809999999999</v>
      </c>
      <c r="S6" s="57">
        <v>1774.691</v>
      </c>
      <c r="T6" s="57">
        <v>360.35199999999998</v>
      </c>
      <c r="U6" s="57">
        <v>698.52800000000002</v>
      </c>
      <c r="V6" s="57">
        <v>1119.7090000000001</v>
      </c>
      <c r="X6" s="57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ht="14.25" customHeight="1" x14ac:dyDescent="0.35">
      <c r="A7" s="36"/>
      <c r="B7" s="84" t="s">
        <v>138</v>
      </c>
      <c r="C7" s="43">
        <f t="shared" ref="C7" si="0">SUM(C8:C17)</f>
        <v>75.568000000000012</v>
      </c>
      <c r="D7" s="43">
        <f>SUM(D8:D17)</f>
        <v>31.914162156122</v>
      </c>
      <c r="E7" s="43">
        <f t="shared" ref="E7:V7" si="1">SUM(E8:E17)</f>
        <v>50.422904755449927</v>
      </c>
      <c r="F7" s="43">
        <f t="shared" si="1"/>
        <v>74.649596060862976</v>
      </c>
      <c r="G7" s="43">
        <f t="shared" si="1"/>
        <v>103.62299999999999</v>
      </c>
      <c r="H7" s="43">
        <f t="shared" si="1"/>
        <v>162.06103054444048</v>
      </c>
      <c r="I7" s="43">
        <f t="shared" si="1"/>
        <v>231.78791153412897</v>
      </c>
      <c r="J7" s="43">
        <f t="shared" si="1"/>
        <v>364.00635434641555</v>
      </c>
      <c r="K7" s="43">
        <f t="shared" si="1"/>
        <v>454.84868705999997</v>
      </c>
      <c r="L7" s="43">
        <f t="shared" si="1"/>
        <v>72.466999999999999</v>
      </c>
      <c r="M7" s="43">
        <f t="shared" si="1"/>
        <v>188.92008029699954</v>
      </c>
      <c r="N7" s="43">
        <f t="shared" si="1"/>
        <v>210.31441830046992</v>
      </c>
      <c r="O7" s="43">
        <f t="shared" si="1"/>
        <v>325.21463534097563</v>
      </c>
      <c r="P7" s="43">
        <f t="shared" si="1"/>
        <v>142.99384669991542</v>
      </c>
      <c r="Q7" s="43">
        <f t="shared" si="1"/>
        <v>311.42940438423972</v>
      </c>
      <c r="R7" s="43">
        <f t="shared" si="1"/>
        <v>433.34543469179323</v>
      </c>
      <c r="S7" s="43">
        <f t="shared" si="1"/>
        <v>728.13162172171917</v>
      </c>
      <c r="T7" s="43">
        <f t="shared" si="1"/>
        <v>400.8344092905985</v>
      </c>
      <c r="U7" s="43">
        <f t="shared" si="1"/>
        <v>879.36144982893518</v>
      </c>
      <c r="V7" s="43">
        <f t="shared" si="1"/>
        <v>1416.5792316976319</v>
      </c>
      <c r="X7" s="43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14.25" hidden="1" customHeight="1" outlineLevel="1" x14ac:dyDescent="0.35">
      <c r="A8" s="37"/>
      <c r="B8" s="85" t="s">
        <v>73</v>
      </c>
      <c r="C8" s="38">
        <v>31.245999999999999</v>
      </c>
      <c r="D8" s="38">
        <v>10.762454746122001</v>
      </c>
      <c r="E8" s="38">
        <v>22.672967885449932</v>
      </c>
      <c r="F8" s="38">
        <v>36.165493660862992</v>
      </c>
      <c r="G8" s="38">
        <v>51.570999999999998</v>
      </c>
      <c r="H8" s="38">
        <v>18.007200776277998</v>
      </c>
      <c r="I8" s="38">
        <v>38.547859891374003</v>
      </c>
      <c r="J8" s="38">
        <v>62.473623598780371</v>
      </c>
      <c r="K8" s="38">
        <v>95.363</v>
      </c>
      <c r="L8" s="38">
        <v>26.420999999999999</v>
      </c>
      <c r="M8" s="38">
        <v>48.134999999999998</v>
      </c>
      <c r="N8" s="38">
        <v>82.207942510469806</v>
      </c>
      <c r="O8" s="38">
        <v>128.34789706097561</v>
      </c>
      <c r="P8" s="38">
        <v>59.5938835459594</v>
      </c>
      <c r="Q8" s="38">
        <v>140.98539404423968</v>
      </c>
      <c r="R8" s="38">
        <v>242.51337465237799</v>
      </c>
      <c r="S8" s="38">
        <v>376.33515681748304</v>
      </c>
      <c r="T8" s="38">
        <v>158.30187700049461</v>
      </c>
      <c r="U8" s="38">
        <v>339.82606899000001</v>
      </c>
      <c r="V8" s="38">
        <v>543.12599999999998</v>
      </c>
      <c r="X8" s="58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14.25" hidden="1" customHeight="1" outlineLevel="1" x14ac:dyDescent="0.35">
      <c r="A9" s="37"/>
      <c r="B9" s="85" t="s">
        <v>68</v>
      </c>
      <c r="C9" s="38">
        <v>31.556999999999999</v>
      </c>
      <c r="D9" s="38">
        <v>17.434000000000001</v>
      </c>
      <c r="E9" s="38">
        <v>25.283632439999998</v>
      </c>
      <c r="F9" s="38">
        <v>35.428522559999998</v>
      </c>
      <c r="G9" s="38">
        <v>47.853999999999999</v>
      </c>
      <c r="H9" s="38">
        <v>14.43797298</v>
      </c>
      <c r="I9" s="38">
        <v>28.145748309999995</v>
      </c>
      <c r="J9" s="38">
        <v>50.397086090000002</v>
      </c>
      <c r="K9" s="38">
        <v>71.491</v>
      </c>
      <c r="L9" s="38">
        <v>32.835000000000001</v>
      </c>
      <c r="M9" s="38">
        <v>74.483000000000004</v>
      </c>
      <c r="N9" s="38">
        <v>136.74064914000002</v>
      </c>
      <c r="O9" s="38">
        <v>200.63340344</v>
      </c>
      <c r="P9" s="38">
        <v>70.171495870000001</v>
      </c>
      <c r="Q9" s="38">
        <v>130.49592222999999</v>
      </c>
      <c r="R9" s="38">
        <v>0</v>
      </c>
      <c r="S9" s="38">
        <v>288.30903783999997</v>
      </c>
      <c r="T9" s="38">
        <v>173.13273331999997</v>
      </c>
      <c r="U9" s="38">
        <v>320.15991940999999</v>
      </c>
      <c r="V9" s="38">
        <v>450.05099999999999</v>
      </c>
      <c r="X9" s="58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</row>
    <row r="10" spans="1:35" ht="14.25" hidden="1" customHeight="1" outlineLevel="1" x14ac:dyDescent="0.35">
      <c r="A10" s="36"/>
      <c r="B10" s="85" t="s">
        <v>75</v>
      </c>
      <c r="C10" s="38">
        <v>0.60299999999999998</v>
      </c>
      <c r="D10" s="38">
        <v>0.27200000000000002</v>
      </c>
      <c r="E10" s="38">
        <v>0.56759058000000018</v>
      </c>
      <c r="F10" s="38">
        <v>0.7456421700000001</v>
      </c>
      <c r="G10" s="38">
        <v>3.5379999999999998</v>
      </c>
      <c r="H10" s="38">
        <v>0.72538015999999994</v>
      </c>
      <c r="I10" s="38">
        <v>1.1348092166960007</v>
      </c>
      <c r="J10" s="38">
        <v>2.6580350266960004</v>
      </c>
      <c r="K10" s="38">
        <v>3.7450000000000001</v>
      </c>
      <c r="L10" s="38">
        <v>0.60899999999999999</v>
      </c>
      <c r="M10" s="38">
        <v>0.8482483999999999</v>
      </c>
      <c r="N10" s="38">
        <v>0.84573000000000043</v>
      </c>
      <c r="O10" s="38">
        <v>8.2267600000000005</v>
      </c>
      <c r="P10" s="38">
        <v>4.3835901039560508</v>
      </c>
      <c r="Q10" s="38">
        <v>5.1402929200000003</v>
      </c>
      <c r="R10" s="38">
        <v>212.96927056999999</v>
      </c>
      <c r="S10" s="38">
        <v>6.4088777599999958</v>
      </c>
      <c r="T10" s="38">
        <v>5.3573453100000004</v>
      </c>
      <c r="U10" s="38">
        <v>12.575087169999996</v>
      </c>
      <c r="V10" s="38">
        <v>19.910589000000002</v>
      </c>
      <c r="X10" s="58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ht="14.25" hidden="1" customHeight="1" outlineLevel="1" x14ac:dyDescent="0.35">
      <c r="A11" s="37"/>
      <c r="B11" s="85" t="s">
        <v>139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1.9705913099999994</v>
      </c>
      <c r="S11" s="38">
        <v>-84.294394579999988</v>
      </c>
      <c r="T11" s="38">
        <v>-29.114254320000001</v>
      </c>
      <c r="U11" s="38">
        <v>-29.114254320000001</v>
      </c>
      <c r="V11" s="38">
        <v>-29.114254320000001</v>
      </c>
      <c r="X11" s="58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 ht="14.25" hidden="1" customHeight="1" outlineLevel="1" x14ac:dyDescent="0.35">
      <c r="A12" s="37"/>
      <c r="B12" s="85" t="s">
        <v>76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130.30283365816251</v>
      </c>
      <c r="I12" s="38">
        <v>162.40999552605896</v>
      </c>
      <c r="J12" s="38">
        <v>245.06609154093917</v>
      </c>
      <c r="K12" s="38">
        <v>264.17899999999997</v>
      </c>
      <c r="L12" s="38">
        <v>16.263000000000002</v>
      </c>
      <c r="M12" s="38">
        <v>27.753600158006474</v>
      </c>
      <c r="N12" s="38">
        <v>72.098773840000064</v>
      </c>
      <c r="O12" s="38">
        <v>93.368903169999939</v>
      </c>
      <c r="P12" s="38">
        <v>11.952583599999999</v>
      </c>
      <c r="Q12" s="38">
        <v>30.333143890000002</v>
      </c>
      <c r="R12" s="38">
        <v>-84.294394579999988</v>
      </c>
      <c r="S12" s="38">
        <v>122.86990054423624</v>
      </c>
      <c r="T12" s="38">
        <v>79.67055407010389</v>
      </c>
      <c r="U12" s="38">
        <v>185.42542736481522</v>
      </c>
      <c r="V12" s="38">
        <v>326.28227626765363</v>
      </c>
      <c r="X12" s="58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 ht="14.25" hidden="1" customHeight="1" outlineLevel="1" x14ac:dyDescent="0.35">
      <c r="A13" s="36"/>
      <c r="B13" s="85" t="s">
        <v>101</v>
      </c>
      <c r="C13" s="38">
        <v>6.6130000000000004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47.499246579415214</v>
      </c>
      <c r="S13" s="38">
        <v>0</v>
      </c>
      <c r="T13" s="38">
        <v>0</v>
      </c>
      <c r="U13" s="38">
        <v>0</v>
      </c>
      <c r="V13" s="38">
        <v>0</v>
      </c>
      <c r="X13" s="58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 ht="14.25" hidden="1" customHeight="1" outlineLevel="1" x14ac:dyDescent="0.35">
      <c r="A14" s="95"/>
      <c r="B14" s="85" t="s">
        <v>77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X14" s="58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 ht="14.25" hidden="1" customHeight="1" outlineLevel="1" x14ac:dyDescent="0.35">
      <c r="A15" s="37"/>
      <c r="B15" s="85" t="s">
        <v>188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4.6449999999999996</v>
      </c>
      <c r="U15" s="38">
        <v>12.206</v>
      </c>
      <c r="V15" s="38">
        <v>20.443999999999999</v>
      </c>
      <c r="X15" s="58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 ht="14.25" hidden="1" customHeight="1" outlineLevel="1" x14ac:dyDescent="0.35">
      <c r="A16" s="37"/>
      <c r="B16" s="85" t="s">
        <v>204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84.400045380000009</v>
      </c>
      <c r="X16" s="58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 ht="14.25" hidden="1" customHeight="1" outlineLevel="1" x14ac:dyDescent="0.35">
      <c r="A17" s="36"/>
      <c r="B17" s="85" t="s">
        <v>78</v>
      </c>
      <c r="C17" s="38">
        <v>5.5490000000000004</v>
      </c>
      <c r="D17" s="38">
        <v>3.4457074099999998</v>
      </c>
      <c r="E17" s="38">
        <v>1.8987138499999998</v>
      </c>
      <c r="F17" s="38">
        <v>2.3099376699999996</v>
      </c>
      <c r="G17" s="38">
        <v>0.66</v>
      </c>
      <c r="H17" s="38">
        <v>-1.4123570299999997</v>
      </c>
      <c r="I17" s="38">
        <v>1.5494985899999993</v>
      </c>
      <c r="J17" s="38">
        <v>3.4115180900000004</v>
      </c>
      <c r="K17" s="38">
        <v>20.070687059999997</v>
      </c>
      <c r="L17" s="38">
        <v>-3.661</v>
      </c>
      <c r="M17" s="38">
        <v>37.700231738993075</v>
      </c>
      <c r="N17" s="38">
        <v>-81.578677189999993</v>
      </c>
      <c r="O17" s="38">
        <v>-105.36232833</v>
      </c>
      <c r="P17" s="38">
        <v>-3.1077064200000022</v>
      </c>
      <c r="Q17" s="38">
        <v>4.4746513000000814</v>
      </c>
      <c r="R17" s="38">
        <v>12.687346160000018</v>
      </c>
      <c r="S17" s="38">
        <v>18.503043339999973</v>
      </c>
      <c r="T17" s="38">
        <v>8.8411539100000009</v>
      </c>
      <c r="U17" s="38">
        <v>38.283201214119998</v>
      </c>
      <c r="V17" s="38">
        <v>1.4795753699783971</v>
      </c>
      <c r="X17" s="58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ht="14.25" customHeight="1" collapsed="1" x14ac:dyDescent="0.35">
      <c r="A18" s="37"/>
      <c r="B18" s="84" t="s">
        <v>94</v>
      </c>
      <c r="C18" s="43">
        <f t="shared" ref="C18" si="2">SUM(C19:C33)</f>
        <v>-282.22499999999997</v>
      </c>
      <c r="D18" s="43">
        <f>SUM(D19:D33)</f>
        <v>-113.21100000000001</v>
      </c>
      <c r="E18" s="43">
        <f t="shared" ref="E18:V18" si="3">SUM(E19:E33)</f>
        <v>-265.77568136116327</v>
      </c>
      <c r="F18" s="43">
        <f t="shared" si="3"/>
        <v>-382.23724497748071</v>
      </c>
      <c r="G18" s="43">
        <f t="shared" si="3"/>
        <v>-372.55199999999985</v>
      </c>
      <c r="H18" s="43">
        <f t="shared" si="3"/>
        <v>-1378.1334165681985</v>
      </c>
      <c r="I18" s="43">
        <f t="shared" si="3"/>
        <v>-2616.642049988508</v>
      </c>
      <c r="J18" s="43">
        <f t="shared" si="3"/>
        <v>-3442.2867189170474</v>
      </c>
      <c r="K18" s="43">
        <f t="shared" si="3"/>
        <v>-3626.6864372584619</v>
      </c>
      <c r="L18" s="43">
        <f t="shared" si="3"/>
        <v>-817.30399999999997</v>
      </c>
      <c r="M18" s="43">
        <f t="shared" si="3"/>
        <v>-1633.8048056697639</v>
      </c>
      <c r="N18" s="43">
        <f t="shared" si="3"/>
        <v>-2145.4975206450404</v>
      </c>
      <c r="O18" s="43">
        <f t="shared" si="3"/>
        <v>-2192.5025924556489</v>
      </c>
      <c r="P18" s="43">
        <f t="shared" si="3"/>
        <v>317.63462092488959</v>
      </c>
      <c r="Q18" s="43">
        <f t="shared" si="3"/>
        <v>-164.66954674567177</v>
      </c>
      <c r="R18" s="43">
        <f t="shared" si="3"/>
        <v>-948.08645804067521</v>
      </c>
      <c r="S18" s="43">
        <f t="shared" si="3"/>
        <v>-570.49506271657663</v>
      </c>
      <c r="T18" s="43">
        <f t="shared" si="3"/>
        <v>-866.74522996349162</v>
      </c>
      <c r="U18" s="43">
        <f t="shared" si="3"/>
        <v>-1378.9380972933486</v>
      </c>
      <c r="V18" s="43">
        <f t="shared" si="3"/>
        <v>-2256.7600082295612</v>
      </c>
      <c r="X18" s="43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ht="14.25" hidden="1" customHeight="1" outlineLevel="1" x14ac:dyDescent="0.35">
      <c r="A19" s="37"/>
      <c r="B19" s="85" t="s">
        <v>168</v>
      </c>
      <c r="C19" s="38">
        <v>-783.95399999999995</v>
      </c>
      <c r="D19" s="38">
        <v>-229.126</v>
      </c>
      <c r="E19" s="38">
        <v>-779.20221163592157</v>
      </c>
      <c r="F19" s="38">
        <v>-1457.4808814726016</v>
      </c>
      <c r="G19" s="38">
        <v>-2066.8670000000002</v>
      </c>
      <c r="H19" s="38">
        <v>-1449.2139683127575</v>
      </c>
      <c r="I19" s="38">
        <v>-2838.067389187403</v>
      </c>
      <c r="J19" s="38">
        <v>-4281.8493201283964</v>
      </c>
      <c r="K19" s="38">
        <v>-5048.4639999999999</v>
      </c>
      <c r="L19" s="38">
        <v>-904.88099999999997</v>
      </c>
      <c r="M19" s="38">
        <v>-1979.92</v>
      </c>
      <c r="N19" s="38">
        <v>-2322.9545779534851</v>
      </c>
      <c r="O19" s="38">
        <v>-3125.5373803097582</v>
      </c>
      <c r="P19" s="38">
        <v>1047.3826861558393</v>
      </c>
      <c r="Q19" s="38">
        <v>-646.28926441228441</v>
      </c>
      <c r="R19" s="38">
        <v>-3446.6578645899485</v>
      </c>
      <c r="S19" s="38">
        <v>-5586.9194353430048</v>
      </c>
      <c r="T19" s="38">
        <v>-78.299848010375769</v>
      </c>
      <c r="U19" s="38">
        <v>-2196.8759717469261</v>
      </c>
      <c r="V19" s="38">
        <v>-5194.1076591251203</v>
      </c>
      <c r="X19" s="58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ht="14.25" hidden="1" customHeight="1" outlineLevel="1" x14ac:dyDescent="0.35">
      <c r="A20" s="36"/>
      <c r="B20" s="85" t="s">
        <v>140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-161.42638509</v>
      </c>
      <c r="P20" s="38">
        <v>-120.78651606000001</v>
      </c>
      <c r="Q20" s="38">
        <v>-128.44220809000001</v>
      </c>
      <c r="R20" s="38">
        <v>-127.83246153</v>
      </c>
      <c r="S20" s="38">
        <v>43.22912539</v>
      </c>
      <c r="T20" s="38">
        <v>-20.592132000000007</v>
      </c>
      <c r="U20" s="38">
        <v>20.60642996</v>
      </c>
      <c r="V20" s="38">
        <v>2.0691121899999998</v>
      </c>
      <c r="X20" s="58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ht="14.25" hidden="1" customHeight="1" outlineLevel="1" x14ac:dyDescent="0.35">
      <c r="A21" s="37"/>
      <c r="B21" s="85" t="s">
        <v>36</v>
      </c>
      <c r="C21" s="38">
        <v>20.181000000000001</v>
      </c>
      <c r="D21" s="38">
        <v>-13.365</v>
      </c>
      <c r="E21" s="38">
        <v>-33.502096260000002</v>
      </c>
      <c r="F21" s="38">
        <v>-45.283053270000011</v>
      </c>
      <c r="G21" s="38">
        <v>-40.585999999999999</v>
      </c>
      <c r="H21" s="38">
        <v>1.6925649645597132</v>
      </c>
      <c r="I21" s="38">
        <v>4.5079203500000045</v>
      </c>
      <c r="J21" s="38">
        <v>-15.088743649999989</v>
      </c>
      <c r="K21" s="38">
        <v>-47.01168706</v>
      </c>
      <c r="L21" s="38">
        <v>44.084000000000003</v>
      </c>
      <c r="M21" s="38">
        <v>3.138978181006927</v>
      </c>
      <c r="N21" s="38">
        <v>59.497</v>
      </c>
      <c r="O21" s="38">
        <v>14.216213259999996</v>
      </c>
      <c r="P21" s="38">
        <v>-8.274950660000016</v>
      </c>
      <c r="Q21" s="38">
        <v>-11.688182939999999</v>
      </c>
      <c r="R21" s="38">
        <v>27.045999999999999</v>
      </c>
      <c r="S21" s="38">
        <v>31.601781310000003</v>
      </c>
      <c r="T21" s="38">
        <v>-22.617126620000001</v>
      </c>
      <c r="U21" s="38">
        <v>-42.541846320000012</v>
      </c>
      <c r="V21" s="38">
        <v>-64.403391590000012</v>
      </c>
      <c r="X21" s="58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ht="14.25" hidden="1" customHeight="1" outlineLevel="1" x14ac:dyDescent="0.35">
      <c r="A22" s="37"/>
      <c r="B22" s="85" t="s">
        <v>44</v>
      </c>
      <c r="C22" s="38">
        <v>8.5790000000000006</v>
      </c>
      <c r="D22" s="38">
        <v>-15.942</v>
      </c>
      <c r="E22" s="38">
        <v>43.011308144312004</v>
      </c>
      <c r="F22" s="38">
        <v>9.3093849589919895</v>
      </c>
      <c r="G22" s="38">
        <v>8.0549999999999997</v>
      </c>
      <c r="H22" s="38">
        <v>-2.6996399000000002</v>
      </c>
      <c r="I22" s="38">
        <v>0.26493009999999639</v>
      </c>
      <c r="J22" s="38">
        <v>-21.681390599999972</v>
      </c>
      <c r="K22" s="38">
        <v>-22.936</v>
      </c>
      <c r="L22" s="38">
        <v>3.7069999999999999</v>
      </c>
      <c r="M22" s="38">
        <v>-13.998999820000009</v>
      </c>
      <c r="N22" s="38">
        <v>-18.763242210000016</v>
      </c>
      <c r="O22" s="38">
        <v>-22.386445019999986</v>
      </c>
      <c r="P22" s="38">
        <v>-18.136846579999983</v>
      </c>
      <c r="Q22" s="38">
        <v>-75.404318370000041</v>
      </c>
      <c r="R22" s="38">
        <v>-103.69286872000002</v>
      </c>
      <c r="S22" s="38">
        <v>-206.22112443579999</v>
      </c>
      <c r="T22" s="38">
        <v>25.276752819999999</v>
      </c>
      <c r="U22" s="38">
        <v>-134.30490653999999</v>
      </c>
      <c r="V22" s="38">
        <v>-97.709760450000005</v>
      </c>
      <c r="X22" s="58"/>
    </row>
    <row r="23" spans="1:35" ht="14.25" hidden="1" customHeight="1" outlineLevel="1" x14ac:dyDescent="0.35">
      <c r="A23" s="36"/>
      <c r="B23" s="85" t="s">
        <v>45</v>
      </c>
      <c r="C23" s="38">
        <v>17.213999999999999</v>
      </c>
      <c r="D23" s="38">
        <v>-0.35099999999999998</v>
      </c>
      <c r="E23" s="38">
        <v>-1.9405527921119914</v>
      </c>
      <c r="F23" s="38">
        <v>-3.4408494063119943</v>
      </c>
      <c r="G23" s="38">
        <v>-23.495000000000001</v>
      </c>
      <c r="H23" s="38">
        <v>3.9481672900000189</v>
      </c>
      <c r="I23" s="38">
        <v>3.9575977699999911</v>
      </c>
      <c r="J23" s="38">
        <v>4.5464453799999918</v>
      </c>
      <c r="K23" s="38">
        <v>0.7733091399999994</v>
      </c>
      <c r="L23" s="38">
        <v>-11.006</v>
      </c>
      <c r="M23" s="38">
        <v>-22.945</v>
      </c>
      <c r="N23" s="38">
        <v>-21.617103239999949</v>
      </c>
      <c r="O23" s="38">
        <v>-68.008456889999934</v>
      </c>
      <c r="P23" s="38">
        <v>11.67979121000004</v>
      </c>
      <c r="Q23" s="38">
        <v>21.05963197000009</v>
      </c>
      <c r="R23" s="38">
        <v>16.78452133</v>
      </c>
      <c r="S23" s="38">
        <v>-78.744312880000066</v>
      </c>
      <c r="T23" s="38">
        <v>-21.984848519999883</v>
      </c>
      <c r="U23" s="38">
        <v>-4.1322424899999515</v>
      </c>
      <c r="V23" s="38">
        <v>2.5121264600000415</v>
      </c>
      <c r="X23" s="58"/>
    </row>
    <row r="24" spans="1:35" ht="14.25" hidden="1" customHeight="1" outlineLevel="1" x14ac:dyDescent="0.35">
      <c r="A24" s="37"/>
      <c r="B24" s="85" t="s">
        <v>157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68.549752512727338</v>
      </c>
      <c r="P24" s="38">
        <v>0</v>
      </c>
      <c r="Q24" s="38">
        <v>0</v>
      </c>
      <c r="R24" s="38">
        <v>0</v>
      </c>
      <c r="S24" s="38">
        <v>145.00534479980004</v>
      </c>
      <c r="T24" s="38">
        <v>5.6993904502000019</v>
      </c>
      <c r="U24" s="38">
        <v>8.4543660006999559</v>
      </c>
      <c r="V24" s="38">
        <v>-10.694721195180009</v>
      </c>
      <c r="X24" s="58"/>
    </row>
    <row r="25" spans="1:35" ht="14.25" hidden="1" customHeight="1" outlineLevel="1" x14ac:dyDescent="0.35">
      <c r="A25" s="37"/>
      <c r="B25" s="85" t="s">
        <v>56</v>
      </c>
      <c r="C25" s="38">
        <v>13.491</v>
      </c>
      <c r="D25" s="38">
        <v>3.0150000000000001</v>
      </c>
      <c r="E25" s="38">
        <v>2.1834035557719962</v>
      </c>
      <c r="F25" s="38">
        <v>5.2748617354249578</v>
      </c>
      <c r="G25" s="38">
        <v>-2.0459999999999998</v>
      </c>
      <c r="H25" s="38">
        <v>7.1933023</v>
      </c>
      <c r="I25" s="38">
        <v>2.40389461</v>
      </c>
      <c r="J25" s="38">
        <v>0.51547610245451692</v>
      </c>
      <c r="K25" s="38">
        <v>-7.3299878484610659</v>
      </c>
      <c r="L25" s="38">
        <v>13.44</v>
      </c>
      <c r="M25" s="38">
        <v>3.7924317457999983</v>
      </c>
      <c r="N25" s="38">
        <v>-5.7667926651080998</v>
      </c>
      <c r="O25" s="38">
        <v>-7.9227525127273406</v>
      </c>
      <c r="P25" s="38">
        <v>41.992835330454547</v>
      </c>
      <c r="Q25" s="38">
        <v>77.112834890879938</v>
      </c>
      <c r="R25" s="38">
        <v>135.76883336397128</v>
      </c>
      <c r="S25" s="38">
        <v>67.668853600000006</v>
      </c>
      <c r="T25" s="38">
        <v>-58.358251530000004</v>
      </c>
      <c r="U25" s="38">
        <v>23.08824847</v>
      </c>
      <c r="V25" s="38">
        <v>-13.820530060000005</v>
      </c>
      <c r="X25" s="58"/>
    </row>
    <row r="26" spans="1:35" ht="14.25" hidden="1" customHeight="1" outlineLevel="1" x14ac:dyDescent="0.35">
      <c r="A26" s="36"/>
      <c r="B26" s="85" t="s">
        <v>47</v>
      </c>
      <c r="C26" s="38">
        <v>620.94000000000005</v>
      </c>
      <c r="D26" s="38">
        <v>138.71600000000001</v>
      </c>
      <c r="E26" s="38">
        <v>496.10762865999976</v>
      </c>
      <c r="F26" s="38">
        <v>957.44049557000005</v>
      </c>
      <c r="G26" s="38">
        <v>1776.538</v>
      </c>
      <c r="H26" s="38">
        <v>-105.27200000000001</v>
      </c>
      <c r="I26" s="38">
        <v>4.218</v>
      </c>
      <c r="J26" s="38">
        <v>622.14599999999996</v>
      </c>
      <c r="K26" s="38">
        <v>1243.6289999999999</v>
      </c>
      <c r="L26" s="38">
        <v>43.892000000000003</v>
      </c>
      <c r="M26" s="38">
        <v>257.27720299999976</v>
      </c>
      <c r="N26" s="38">
        <v>84.12814436999895</v>
      </c>
      <c r="O26" s="38">
        <v>1002.0922085199999</v>
      </c>
      <c r="P26" s="38">
        <v>-643.83686793000072</v>
      </c>
      <c r="Q26" s="38">
        <v>303.59436710000074</v>
      </c>
      <c r="R26" s="38">
        <v>2307.5970316900002</v>
      </c>
      <c r="S26" s="38">
        <v>4173.2644885099971</v>
      </c>
      <c r="T26" s="38">
        <v>-1363.4422394299988</v>
      </c>
      <c r="U26" s="38">
        <v>-315.81687596999757</v>
      </c>
      <c r="V26" s="38">
        <v>883.00444650000145</v>
      </c>
      <c r="X26" s="58"/>
    </row>
    <row r="27" spans="1:35" ht="14.25" hidden="1" customHeight="1" outlineLevel="1" x14ac:dyDescent="0.35">
      <c r="A27" s="37"/>
      <c r="B27" s="85" t="s">
        <v>48</v>
      </c>
      <c r="C27" s="38">
        <v>25.43</v>
      </c>
      <c r="D27" s="38">
        <v>31.010999999999999</v>
      </c>
      <c r="E27" s="38">
        <v>41.931731693656111</v>
      </c>
      <c r="F27" s="38">
        <v>51.555966343655932</v>
      </c>
      <c r="G27" s="38">
        <v>29.530999999999999</v>
      </c>
      <c r="H27" s="38">
        <v>25.632872899999349</v>
      </c>
      <c r="I27" s="38">
        <v>64.090740838894774</v>
      </c>
      <c r="J27" s="38">
        <v>59.223805528894815</v>
      </c>
      <c r="K27" s="38">
        <v>72.578999999999994</v>
      </c>
      <c r="L27" s="38">
        <v>-3.0459999999999998</v>
      </c>
      <c r="M27" s="38">
        <v>73.668200999999996</v>
      </c>
      <c r="N27" s="38">
        <v>19.758329049999944</v>
      </c>
      <c r="O27" s="38">
        <v>89.962393860004497</v>
      </c>
      <c r="P27" s="38">
        <v>21.602026242000168</v>
      </c>
      <c r="Q27" s="38">
        <v>-28.221806330343039</v>
      </c>
      <c r="R27" s="38">
        <v>-44.914447150000001</v>
      </c>
      <c r="S27" s="38">
        <v>72.328044294224583</v>
      </c>
      <c r="T27" s="38">
        <v>-29.834653948070073</v>
      </c>
      <c r="U27" s="38">
        <v>9.200402926546289</v>
      </c>
      <c r="V27" s="38">
        <v>42.465826676851272</v>
      </c>
      <c r="X27" s="58"/>
    </row>
    <row r="28" spans="1:35" ht="14.25" hidden="1" customHeight="1" outlineLevel="1" x14ac:dyDescent="0.35">
      <c r="A28" s="37"/>
      <c r="B28" s="85" t="s">
        <v>79</v>
      </c>
      <c r="C28" s="38">
        <v>-214.54900000000001</v>
      </c>
      <c r="D28" s="38">
        <v>-47.44</v>
      </c>
      <c r="E28" s="38">
        <v>-3.9760708107994724</v>
      </c>
      <c r="F28" s="38">
        <v>89.30464983284989</v>
      </c>
      <c r="G28" s="38">
        <v>-64.400000000000006</v>
      </c>
      <c r="H28" s="38">
        <v>129.64318335999999</v>
      </c>
      <c r="I28" s="38">
        <v>119.13047449999999</v>
      </c>
      <c r="J28" s="38">
        <v>117.72957147</v>
      </c>
      <c r="K28" s="38">
        <v>112.79</v>
      </c>
      <c r="L28" s="38">
        <v>-0.25800000000000001</v>
      </c>
      <c r="M28" s="38">
        <v>4.0609999999999999</v>
      </c>
      <c r="N28" s="38">
        <v>4.0781559100080704</v>
      </c>
      <c r="O28" s="38">
        <v>-8.6101462899945549</v>
      </c>
      <c r="P28" s="38">
        <v>13.580433555122166</v>
      </c>
      <c r="Q28" s="38">
        <v>119.02389054273215</v>
      </c>
      <c r="R28" s="38">
        <v>107.37642797000001</v>
      </c>
      <c r="S28" s="38">
        <v>38.249871850000446</v>
      </c>
      <c r="T28" s="38">
        <v>21.317684180000004</v>
      </c>
      <c r="U28" s="38">
        <v>229.83345504996868</v>
      </c>
      <c r="V28" s="38">
        <v>311.16515234996865</v>
      </c>
      <c r="X28" s="58"/>
    </row>
    <row r="29" spans="1:35" ht="14.25" hidden="1" customHeight="1" outlineLevel="1" x14ac:dyDescent="0.35">
      <c r="A29" s="36"/>
      <c r="B29" s="85" t="s">
        <v>135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317.78606474999998</v>
      </c>
      <c r="R29" s="38">
        <v>193.64230089</v>
      </c>
      <c r="S29" s="38">
        <v>758.00294513999995</v>
      </c>
      <c r="T29" s="38">
        <v>672.91877696000006</v>
      </c>
      <c r="U29" s="38">
        <v>999.78321064999977</v>
      </c>
      <c r="V29" s="38">
        <v>1854.9356836499999</v>
      </c>
      <c r="X29" s="58"/>
    </row>
    <row r="30" spans="1:35" ht="14.25" hidden="1" customHeight="1" outlineLevel="1" x14ac:dyDescent="0.35">
      <c r="A30" s="37"/>
      <c r="B30" s="85" t="s">
        <v>53</v>
      </c>
      <c r="C30" s="38">
        <v>6.6180000000000003</v>
      </c>
      <c r="D30" s="38">
        <v>-3.71</v>
      </c>
      <c r="E30" s="38">
        <v>4.5457861933999997</v>
      </c>
      <c r="F30" s="38">
        <v>11.760102044400004</v>
      </c>
      <c r="G30" s="38">
        <v>13.340999999999999</v>
      </c>
      <c r="H30" s="38">
        <v>-8.077</v>
      </c>
      <c r="I30" s="38">
        <v>1.3560000000000001</v>
      </c>
      <c r="J30" s="38">
        <v>39.228000000000002</v>
      </c>
      <c r="K30" s="38">
        <v>39.311999999999998</v>
      </c>
      <c r="L30" s="38">
        <v>-3.34</v>
      </c>
      <c r="M30" s="38">
        <v>35.048000000000002</v>
      </c>
      <c r="N30" s="38">
        <v>42.225758156125011</v>
      </c>
      <c r="O30" s="38">
        <v>32.865966620000002</v>
      </c>
      <c r="P30" s="38">
        <v>-21.149090449999996</v>
      </c>
      <c r="Q30" s="38">
        <v>3.1524579999999731</v>
      </c>
      <c r="R30" s="38">
        <v>14.038493569999989</v>
      </c>
      <c r="S30" s="38">
        <v>7.604603899999991</v>
      </c>
      <c r="T30" s="38">
        <v>-20.724674579999999</v>
      </c>
      <c r="U30" s="38">
        <v>-4.3437213266334149</v>
      </c>
      <c r="V30" s="38">
        <v>9.4599748011386549</v>
      </c>
      <c r="X30" s="58"/>
    </row>
    <row r="31" spans="1:35" ht="14.25" hidden="1" customHeight="1" outlineLevel="1" x14ac:dyDescent="0.35">
      <c r="A31" s="37"/>
      <c r="B31" s="85" t="s">
        <v>54</v>
      </c>
      <c r="C31" s="38">
        <v>3.867</v>
      </c>
      <c r="D31" s="38">
        <v>23.981999999999999</v>
      </c>
      <c r="E31" s="38">
        <v>-34.93460810947002</v>
      </c>
      <c r="F31" s="38">
        <v>0</v>
      </c>
      <c r="G31" s="38">
        <v>-3.109</v>
      </c>
      <c r="H31" s="38">
        <v>19.350000989999963</v>
      </c>
      <c r="I31" s="38">
        <v>22.291206649999985</v>
      </c>
      <c r="J31" s="38">
        <v>34.260549600000004</v>
      </c>
      <c r="K31" s="38">
        <v>31.76392851</v>
      </c>
      <c r="L31" s="38">
        <v>0.104</v>
      </c>
      <c r="M31" s="38">
        <v>6.0733802234295728</v>
      </c>
      <c r="N31" s="38">
        <v>13.916807937420469</v>
      </c>
      <c r="O31" s="38">
        <v>-1.475311115900813</v>
      </c>
      <c r="P31" s="38">
        <v>-4.7643386804198613</v>
      </c>
      <c r="Q31" s="38">
        <v>-112.4738456866571</v>
      </c>
      <c r="R31" s="38">
        <v>-26.142546934698096</v>
      </c>
      <c r="S31" s="38">
        <v>-34.438169771793937</v>
      </c>
      <c r="T31" s="38">
        <v>25.802652844752963</v>
      </c>
      <c r="U31" s="38">
        <v>38.047652262994013</v>
      </c>
      <c r="V31" s="38">
        <v>31.357600562780064</v>
      </c>
      <c r="X31" s="58"/>
    </row>
    <row r="32" spans="1:35" ht="14.25" hidden="1" customHeight="1" outlineLevel="1" x14ac:dyDescent="0.35">
      <c r="A32" s="36"/>
      <c r="B32" s="85" t="s">
        <v>55</v>
      </c>
      <c r="C32" s="38">
        <v>-4.2000000000000003E-2</v>
      </c>
      <c r="D32" s="38">
        <v>-1E-3</v>
      </c>
      <c r="E32" s="38">
        <v>0</v>
      </c>
      <c r="F32" s="38">
        <v>-0.67792131389000865</v>
      </c>
      <c r="G32" s="38">
        <v>0.48599999999999999</v>
      </c>
      <c r="H32" s="38">
        <v>-0.33090016000000005</v>
      </c>
      <c r="I32" s="38">
        <v>-0.79542561999999994</v>
      </c>
      <c r="J32" s="38">
        <v>-1.3171126200000001</v>
      </c>
      <c r="K32" s="38">
        <v>-1.792</v>
      </c>
      <c r="L32" s="38">
        <v>0</v>
      </c>
      <c r="M32" s="38">
        <v>0</v>
      </c>
      <c r="N32" s="38">
        <v>0</v>
      </c>
      <c r="O32" s="38">
        <v>-4.8222500000000004</v>
      </c>
      <c r="P32" s="38">
        <v>-1.6545412081060045</v>
      </c>
      <c r="Q32" s="38">
        <v>-3.8791681699999998</v>
      </c>
      <c r="R32" s="38">
        <v>-1.099877929999999</v>
      </c>
      <c r="S32" s="38">
        <v>-1.1270790799999981</v>
      </c>
      <c r="T32" s="38">
        <v>-1.90671258</v>
      </c>
      <c r="U32" s="38">
        <v>-9.9362982200000012</v>
      </c>
      <c r="V32" s="38">
        <v>-12.993868999999998</v>
      </c>
      <c r="X32" s="58"/>
    </row>
    <row r="33" spans="1:24" ht="14.25" hidden="1" customHeight="1" outlineLevel="1" x14ac:dyDescent="0.35">
      <c r="A33" s="95"/>
      <c r="B33" s="85" t="s">
        <v>80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X33" s="58"/>
    </row>
    <row r="34" spans="1:24" ht="14.25" customHeight="1" collapsed="1" x14ac:dyDescent="0.35">
      <c r="A34" s="37"/>
      <c r="B34" s="84" t="s">
        <v>96</v>
      </c>
      <c r="C34" s="43">
        <v>-18.059000000000001</v>
      </c>
      <c r="D34" s="43">
        <v>-0.156</v>
      </c>
      <c r="E34" s="43">
        <v>-30.966000000000001</v>
      </c>
      <c r="F34" s="43">
        <v>-90.318185270000001</v>
      </c>
      <c r="G34" s="43">
        <v>-166.38900000000001</v>
      </c>
      <c r="H34" s="43">
        <v>-34.805999999999997</v>
      </c>
      <c r="I34" s="43">
        <v>-110.84399999999999</v>
      </c>
      <c r="J34" s="43">
        <v>-186.554</v>
      </c>
      <c r="K34" s="43">
        <v>-203.63134671</v>
      </c>
      <c r="L34" s="43">
        <v>-29.356000000000002</v>
      </c>
      <c r="M34" s="43">
        <v>-52.121754729999999</v>
      </c>
      <c r="N34" s="43">
        <v>-65.735402229999991</v>
      </c>
      <c r="O34" s="43">
        <v>-88.183938250000011</v>
      </c>
      <c r="P34" s="43">
        <v>-2.1902776200000003</v>
      </c>
      <c r="Q34" s="43">
        <v>-8.8831561799999985</v>
      </c>
      <c r="R34" s="43">
        <v>-26.052770489999997</v>
      </c>
      <c r="S34" s="43">
        <v>-46.383777109999997</v>
      </c>
      <c r="T34" s="43">
        <v>-25.417999999999999</v>
      </c>
      <c r="U34" s="43">
        <v>-54.302164420000004</v>
      </c>
      <c r="V34" s="43">
        <v>-57.411656880000002</v>
      </c>
      <c r="X34" s="43"/>
    </row>
    <row r="35" spans="1:24" ht="14.25" customHeight="1" x14ac:dyDescent="0.35">
      <c r="A35" s="36"/>
      <c r="B35" s="84" t="s">
        <v>95</v>
      </c>
      <c r="C35" s="43">
        <v>146.346</v>
      </c>
      <c r="D35" s="43">
        <v>56.110999999999997</v>
      </c>
      <c r="E35" s="43">
        <v>111.60389270975756</v>
      </c>
      <c r="F35" s="43">
        <v>157.45055841613774</v>
      </c>
      <c r="G35" s="43">
        <v>214.55500000000001</v>
      </c>
      <c r="H35" s="43">
        <v>73.80399533275741</v>
      </c>
      <c r="I35" s="43">
        <v>160.16446790734236</v>
      </c>
      <c r="J35" s="43">
        <v>263.95248197004935</v>
      </c>
      <c r="K35" s="43">
        <v>394.64299999999997</v>
      </c>
      <c r="L35" s="43">
        <v>124.913</v>
      </c>
      <c r="M35" s="43">
        <v>138.65799999999999</v>
      </c>
      <c r="N35" s="43">
        <v>394.96550450050421</v>
      </c>
      <c r="O35" s="43">
        <v>522.54168282976366</v>
      </c>
      <c r="P35" s="43">
        <v>97.266949192934945</v>
      </c>
      <c r="Q35" s="43">
        <v>114.05033669228331</v>
      </c>
      <c r="R35" s="43">
        <v>175.50000480994797</v>
      </c>
      <c r="S35" s="43">
        <v>266.71909139300578</v>
      </c>
      <c r="T35" s="43">
        <v>113.206</v>
      </c>
      <c r="U35" s="43">
        <v>255.9768215269134</v>
      </c>
      <c r="V35" s="43">
        <v>541.88085759511159</v>
      </c>
      <c r="X35" s="43"/>
    </row>
    <row r="36" spans="1:24" ht="14.25" customHeight="1" x14ac:dyDescent="0.35">
      <c r="A36" s="37"/>
      <c r="B36" s="84" t="s">
        <v>103</v>
      </c>
      <c r="C36" s="43">
        <v>0</v>
      </c>
      <c r="D36" s="43">
        <v>-9.1739999999999995</v>
      </c>
      <c r="E36" s="43">
        <v>-9.1749919499999955</v>
      </c>
      <c r="F36" s="43">
        <v>-9.1749919499999955</v>
      </c>
      <c r="G36" s="43">
        <v>-9.1750000000000007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X36" s="43"/>
    </row>
    <row r="37" spans="1:24" ht="14.25" customHeight="1" x14ac:dyDescent="0.35">
      <c r="A37" s="37"/>
      <c r="B37" s="83" t="s">
        <v>141</v>
      </c>
      <c r="C37" s="57">
        <f t="shared" ref="C37" si="4">C6+C7+C18+C34+C35+C36</f>
        <v>76.989000000000061</v>
      </c>
      <c r="D37" s="57">
        <f>D6+D7+D18+D34+D35+D36</f>
        <v>47.661162156121996</v>
      </c>
      <c r="E37" s="57">
        <f t="shared" ref="E37:V37" si="5">E6+E7+E18+E34+E35+E36</f>
        <v>54.695611092082117</v>
      </c>
      <c r="F37" s="57">
        <f t="shared" si="5"/>
        <v>163.62738097155693</v>
      </c>
      <c r="G37" s="57">
        <f t="shared" si="5"/>
        <v>453.56600000000009</v>
      </c>
      <c r="H37" s="57">
        <f t="shared" si="5"/>
        <v>-1014.0744646910008</v>
      </c>
      <c r="I37" s="57">
        <f t="shared" si="5"/>
        <v>-1859.7860735470367</v>
      </c>
      <c r="J37" s="57">
        <f t="shared" si="5"/>
        <v>-2204.6008826005827</v>
      </c>
      <c r="K37" s="57">
        <f t="shared" si="5"/>
        <v>-1763.2030969084617</v>
      </c>
      <c r="L37" s="57">
        <f t="shared" si="5"/>
        <v>-199.90299999999991</v>
      </c>
      <c r="M37" s="57">
        <f t="shared" si="5"/>
        <v>-447.84848010276448</v>
      </c>
      <c r="N37" s="57">
        <f t="shared" si="5"/>
        <v>-227.31600007406627</v>
      </c>
      <c r="O37" s="57">
        <f t="shared" si="5"/>
        <v>479.60978746509045</v>
      </c>
      <c r="P37" s="57">
        <f t="shared" si="5"/>
        <v>1051.85913919774</v>
      </c>
      <c r="Q37" s="57">
        <f t="shared" si="5"/>
        <v>1160.5170381508512</v>
      </c>
      <c r="R37" s="57">
        <f t="shared" si="5"/>
        <v>895.48721097106613</v>
      </c>
      <c r="S37" s="57">
        <f t="shared" si="5"/>
        <v>2152.6628732881481</v>
      </c>
      <c r="T37" s="57">
        <f t="shared" si="5"/>
        <v>-17.770820672893151</v>
      </c>
      <c r="U37" s="57">
        <f t="shared" si="5"/>
        <v>400.62600964249987</v>
      </c>
      <c r="V37" s="57">
        <f t="shared" si="5"/>
        <v>763.99742418318237</v>
      </c>
      <c r="X37" s="57"/>
    </row>
    <row r="38" spans="1:24" ht="14.25" hidden="1" customHeight="1" outlineLevel="1" x14ac:dyDescent="0.35">
      <c r="A38" s="36"/>
      <c r="B38" s="85" t="s">
        <v>81</v>
      </c>
      <c r="C38" s="38">
        <v>0</v>
      </c>
      <c r="D38" s="38">
        <v>0</v>
      </c>
      <c r="E38" s="38">
        <v>-3.3480499930309597</v>
      </c>
      <c r="F38" s="38">
        <v>-3.34604999303096</v>
      </c>
      <c r="G38" s="38">
        <v>-22.225000000000001</v>
      </c>
      <c r="H38" s="38">
        <v>0</v>
      </c>
      <c r="I38" s="38">
        <v>0</v>
      </c>
      <c r="J38" s="38">
        <v>0</v>
      </c>
      <c r="K38" s="38">
        <v>-1.8129999999999999</v>
      </c>
      <c r="L38" s="38">
        <v>-15.753</v>
      </c>
      <c r="M38" s="38">
        <v>-15.752951210000001</v>
      </c>
      <c r="N38" s="38">
        <v>-18.047042229999999</v>
      </c>
      <c r="O38" s="38">
        <v>-17.73873949</v>
      </c>
      <c r="P38" s="38">
        <v>0</v>
      </c>
      <c r="Q38" s="38">
        <v>0</v>
      </c>
      <c r="R38" s="38">
        <v>-5.3506814999999976</v>
      </c>
      <c r="S38" s="38">
        <v>-345.60259404999994</v>
      </c>
      <c r="T38" s="38">
        <v>0</v>
      </c>
      <c r="U38" s="38">
        <v>0</v>
      </c>
      <c r="V38" s="38">
        <v>-44.471172069999994</v>
      </c>
      <c r="X38" s="58"/>
    </row>
    <row r="39" spans="1:24" ht="14.25" hidden="1" customHeight="1" outlineLevel="1" x14ac:dyDescent="0.35">
      <c r="A39" s="37"/>
      <c r="B39" s="85" t="s">
        <v>82</v>
      </c>
      <c r="C39" s="38">
        <v>-1.996</v>
      </c>
      <c r="D39" s="38">
        <v>-5.1999999999999998E-2</v>
      </c>
      <c r="E39" s="38">
        <v>-0.39594850000000004</v>
      </c>
      <c r="F39" s="38">
        <v>-1.7962148849360027</v>
      </c>
      <c r="G39" s="38">
        <v>-7.8730000000000002</v>
      </c>
      <c r="H39" s="38">
        <v>-0.97599999999999998</v>
      </c>
      <c r="I39" s="38">
        <v>-11.749000000000001</v>
      </c>
      <c r="J39" s="38">
        <v>-29.054336019999887</v>
      </c>
      <c r="K39" s="38">
        <v>-61.56</v>
      </c>
      <c r="L39" s="38">
        <v>-30.202999999999999</v>
      </c>
      <c r="M39" s="38">
        <v>-90.348344089999998</v>
      </c>
      <c r="N39" s="38">
        <v>-206.96146406999998</v>
      </c>
      <c r="O39" s="38">
        <v>-328.32615565999998</v>
      </c>
      <c r="P39" s="38">
        <v>-231.93844048</v>
      </c>
      <c r="Q39" s="38">
        <v>-476.24700000000001</v>
      </c>
      <c r="R39" s="38">
        <v>-917.25530811210831</v>
      </c>
      <c r="S39" s="38">
        <v>-1522.7688826901569</v>
      </c>
      <c r="T39" s="38">
        <v>-249.84700000000001</v>
      </c>
      <c r="U39" s="38">
        <v>-475.56200000000001</v>
      </c>
      <c r="V39" s="38">
        <v>-701.33799999999997</v>
      </c>
      <c r="X39" s="58"/>
    </row>
    <row r="40" spans="1:24" ht="14.25" hidden="1" customHeight="1" outlineLevel="1" x14ac:dyDescent="0.35">
      <c r="A40" s="37"/>
      <c r="B40" s="85" t="s">
        <v>83</v>
      </c>
      <c r="C40" s="38">
        <v>-70.394000000000005</v>
      </c>
      <c r="D40" s="38">
        <v>-21.265999999999998</v>
      </c>
      <c r="E40" s="38">
        <v>-44.327733630000047</v>
      </c>
      <c r="F40" s="38">
        <v>-69.164538569999934</v>
      </c>
      <c r="G40" s="38">
        <v>-99.673000000000002</v>
      </c>
      <c r="H40" s="38">
        <v>-29.695</v>
      </c>
      <c r="I40" s="38">
        <v>-66.362983040960003</v>
      </c>
      <c r="J40" s="38">
        <v>-117.44534374599999</v>
      </c>
      <c r="K40" s="38">
        <v>-192.048</v>
      </c>
      <c r="L40" s="38">
        <v>-80.994</v>
      </c>
      <c r="M40" s="38">
        <v>-148.52799999999999</v>
      </c>
      <c r="N40" s="38">
        <v>-256.74099999999999</v>
      </c>
      <c r="O40" s="38">
        <v>-365.06833669999997</v>
      </c>
      <c r="P40" s="38">
        <v>-118.99299999999999</v>
      </c>
      <c r="Q40" s="38">
        <v>-217.29400000000001</v>
      </c>
      <c r="R40" s="38">
        <v>-373.60459995000002</v>
      </c>
      <c r="S40" s="38">
        <v>-523.78460886499977</v>
      </c>
      <c r="T40" s="38">
        <v>-148.98699999999999</v>
      </c>
      <c r="U40" s="38">
        <v>-325.16399999999999</v>
      </c>
      <c r="V40" s="38">
        <v>-527.55499999999995</v>
      </c>
      <c r="X40" s="58"/>
    </row>
    <row r="41" spans="1:24" ht="14.25" hidden="1" customHeight="1" outlineLevel="1" x14ac:dyDescent="0.35">
      <c r="A41" s="36"/>
      <c r="B41" s="85" t="s">
        <v>84</v>
      </c>
      <c r="C41" s="38">
        <v>-337.09800000000001</v>
      </c>
      <c r="D41" s="38">
        <v>0</v>
      </c>
      <c r="E41" s="38">
        <v>0</v>
      </c>
      <c r="F41" s="38">
        <v>0</v>
      </c>
      <c r="G41" s="38">
        <v>-209.56899999999999</v>
      </c>
      <c r="H41" s="38">
        <v>0</v>
      </c>
      <c r="I41" s="38">
        <v>0</v>
      </c>
      <c r="J41" s="38">
        <v>0</v>
      </c>
      <c r="K41" s="38">
        <v>0</v>
      </c>
      <c r="L41" s="38">
        <v>-1589.655</v>
      </c>
      <c r="M41" s="38">
        <v>-1790.1181447900001</v>
      </c>
      <c r="N41" s="38">
        <v>-1724.8773812500003</v>
      </c>
      <c r="O41" s="38">
        <v>-1109.6185280199998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-38.192681670000034</v>
      </c>
      <c r="V41" s="38">
        <v>0</v>
      </c>
      <c r="X41" s="58"/>
    </row>
    <row r="42" spans="1:24" ht="14.25" hidden="1" customHeight="1" outlineLevel="1" x14ac:dyDescent="0.35">
      <c r="A42" s="37"/>
      <c r="B42" s="85" t="s">
        <v>85</v>
      </c>
      <c r="C42" s="38">
        <v>206.19</v>
      </c>
      <c r="D42" s="38">
        <v>113.742</v>
      </c>
      <c r="E42" s="38">
        <v>131.87073697999998</v>
      </c>
      <c r="F42" s="38">
        <v>132.10707499999998</v>
      </c>
      <c r="G42" s="38">
        <v>132.107</v>
      </c>
      <c r="H42" s="38">
        <v>211.11645851999998</v>
      </c>
      <c r="I42" s="38">
        <v>211.11645851999998</v>
      </c>
      <c r="J42" s="38">
        <v>211.11645851999998</v>
      </c>
      <c r="K42" s="38">
        <v>211.11600000000001</v>
      </c>
      <c r="L42" s="38">
        <v>0</v>
      </c>
      <c r="M42" s="38">
        <v>0</v>
      </c>
      <c r="N42" s="38">
        <v>0</v>
      </c>
      <c r="O42" s="38">
        <v>0</v>
      </c>
      <c r="P42" s="38">
        <v>983.1597340300001</v>
      </c>
      <c r="Q42" s="38">
        <v>839.06974083999989</v>
      </c>
      <c r="R42" s="38">
        <v>636.43166561999999</v>
      </c>
      <c r="S42" s="38">
        <v>530.66701062000004</v>
      </c>
      <c r="T42" s="38">
        <v>40.143999999999998</v>
      </c>
      <c r="U42" s="38">
        <v>0</v>
      </c>
      <c r="V42" s="38">
        <v>2.293141019999962</v>
      </c>
      <c r="X42" s="58"/>
    </row>
    <row r="43" spans="1:24" ht="14.25" customHeight="1" collapsed="1" x14ac:dyDescent="0.35">
      <c r="A43" s="37"/>
      <c r="B43" s="83" t="s">
        <v>142</v>
      </c>
      <c r="C43" s="57">
        <f t="shared" ref="C43" si="6">SUM(C38:C42)</f>
        <v>-203.298</v>
      </c>
      <c r="D43" s="57">
        <f>SUM(D38:D42)</f>
        <v>92.424000000000007</v>
      </c>
      <c r="E43" s="57">
        <f t="shared" ref="E43:V43" si="7">SUM(E38:E42)</f>
        <v>83.799004856968963</v>
      </c>
      <c r="F43" s="57">
        <f t="shared" si="7"/>
        <v>57.800271552033081</v>
      </c>
      <c r="G43" s="57">
        <f t="shared" si="7"/>
        <v>-207.23300000000003</v>
      </c>
      <c r="H43" s="57">
        <f t="shared" si="7"/>
        <v>180.44545851999999</v>
      </c>
      <c r="I43" s="57">
        <f t="shared" si="7"/>
        <v>133.00447547903997</v>
      </c>
      <c r="J43" s="57">
        <f t="shared" si="7"/>
        <v>64.616778754000109</v>
      </c>
      <c r="K43" s="57">
        <f t="shared" si="7"/>
        <v>-44.304999999999978</v>
      </c>
      <c r="L43" s="57">
        <f t="shared" si="7"/>
        <v>-1716.605</v>
      </c>
      <c r="M43" s="57">
        <f t="shared" si="7"/>
        <v>-2044.7474400900001</v>
      </c>
      <c r="N43" s="57">
        <f t="shared" si="7"/>
        <v>-2206.6268875500004</v>
      </c>
      <c r="O43" s="57">
        <f t="shared" si="7"/>
        <v>-1820.7517598699997</v>
      </c>
      <c r="P43" s="57">
        <f t="shared" si="7"/>
        <v>632.2282935500001</v>
      </c>
      <c r="Q43" s="57">
        <f t="shared" si="7"/>
        <v>145.52874083999984</v>
      </c>
      <c r="R43" s="57">
        <f t="shared" si="7"/>
        <v>-659.77892394210824</v>
      </c>
      <c r="S43" s="57">
        <f t="shared" si="7"/>
        <v>-1861.4890749851565</v>
      </c>
      <c r="T43" s="57">
        <f t="shared" si="7"/>
        <v>-358.69</v>
      </c>
      <c r="U43" s="57">
        <f t="shared" si="7"/>
        <v>-838.91868167000007</v>
      </c>
      <c r="V43" s="57">
        <f t="shared" si="7"/>
        <v>-1271.0710310499999</v>
      </c>
      <c r="X43" s="57"/>
    </row>
    <row r="44" spans="1:24" ht="14.25" hidden="1" customHeight="1" outlineLevel="1" x14ac:dyDescent="0.35">
      <c r="A44" s="36"/>
      <c r="B44" s="85" t="s">
        <v>86</v>
      </c>
      <c r="C44" s="38">
        <v>0</v>
      </c>
      <c r="D44" s="38">
        <v>-199.48</v>
      </c>
      <c r="E44" s="38">
        <v>-199.48000271999999</v>
      </c>
      <c r="F44" s="38">
        <v>-199.48000271999999</v>
      </c>
      <c r="G44" s="38">
        <v>-199.48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X44" s="58"/>
    </row>
    <row r="45" spans="1:24" ht="14.25" hidden="1" customHeight="1" outlineLevel="1" x14ac:dyDescent="0.35">
      <c r="A45" s="95"/>
      <c r="B45" s="85" t="s">
        <v>102</v>
      </c>
      <c r="C45" s="38">
        <v>199.39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X45" s="58"/>
    </row>
    <row r="46" spans="1:24" ht="14.25" hidden="1" customHeight="1" outlineLevel="1" x14ac:dyDescent="0.35">
      <c r="A46" s="95"/>
      <c r="B46" s="85" t="s">
        <v>87</v>
      </c>
      <c r="C46" s="38">
        <v>0</v>
      </c>
      <c r="D46" s="38">
        <v>-5.8310000000000004</v>
      </c>
      <c r="E46" s="38">
        <v>-5.8306549800000003</v>
      </c>
      <c r="F46" s="38">
        <v>-5.83265498</v>
      </c>
      <c r="G46" s="38">
        <v>-5.8310000000000004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X46" s="58"/>
    </row>
    <row r="47" spans="1:24" ht="14.25" hidden="1" customHeight="1" outlineLevel="1" x14ac:dyDescent="0.35">
      <c r="A47" s="36"/>
      <c r="B47" s="85" t="s">
        <v>88</v>
      </c>
      <c r="C47" s="38">
        <v>0</v>
      </c>
      <c r="D47" s="38">
        <v>0</v>
      </c>
      <c r="E47" s="38">
        <v>0</v>
      </c>
      <c r="F47" s="38">
        <v>-54.27265371</v>
      </c>
      <c r="G47" s="38">
        <v>-54.273000000000003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X47" s="58"/>
    </row>
    <row r="48" spans="1:24" ht="14.25" hidden="1" customHeight="1" outlineLevel="1" x14ac:dyDescent="0.35">
      <c r="A48" s="95"/>
      <c r="B48" s="85" t="s">
        <v>89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3444.8752083242375</v>
      </c>
      <c r="I48" s="38">
        <v>4744.9002556977393</v>
      </c>
      <c r="J48" s="38">
        <v>4717.874090000525</v>
      </c>
      <c r="K48" s="38">
        <v>4717.8745151770254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X48" s="58"/>
    </row>
    <row r="49" spans="1:24" ht="14.25" hidden="1" customHeight="1" outlineLevel="1" x14ac:dyDescent="0.35">
      <c r="A49" s="95"/>
      <c r="B49" s="85" t="s">
        <v>90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X49" s="58"/>
    </row>
    <row r="50" spans="1:24" ht="14.25" hidden="1" customHeight="1" outlineLevel="1" x14ac:dyDescent="0.35">
      <c r="A50" s="36"/>
      <c r="B50" s="85" t="s">
        <v>91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-147.97232644740001</v>
      </c>
      <c r="I50" s="38">
        <v>-186.34933832052502</v>
      </c>
      <c r="J50" s="38">
        <v>-189.85163825052501</v>
      </c>
      <c r="K50" s="38">
        <v>-189.852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X50" s="58"/>
    </row>
    <row r="51" spans="1:24" ht="14.25" hidden="1" customHeight="1" outlineLevel="1" x14ac:dyDescent="0.35">
      <c r="A51" s="95"/>
      <c r="B51" s="85" t="s">
        <v>189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-3.3862137299999957</v>
      </c>
      <c r="U51" s="38">
        <v>-6.3841635300000057</v>
      </c>
      <c r="V51" s="38">
        <v>0</v>
      </c>
      <c r="X51" s="58"/>
    </row>
    <row r="52" spans="1:24" ht="14.25" hidden="1" customHeight="1" outlineLevel="1" x14ac:dyDescent="0.35">
      <c r="A52" s="37"/>
      <c r="B52" s="85" t="s">
        <v>92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-39.531999999999996</v>
      </c>
      <c r="L52" s="38">
        <v>0</v>
      </c>
      <c r="M52" s="38">
        <v>0</v>
      </c>
      <c r="N52" s="38">
        <v>0</v>
      </c>
      <c r="O52" s="38">
        <v>-1.7352206484000001</v>
      </c>
      <c r="P52" s="38">
        <v>-44.774338369292998</v>
      </c>
      <c r="Q52" s="38">
        <v>-44.774338369292998</v>
      </c>
      <c r="R52" s="38">
        <v>-44.774338369292998</v>
      </c>
      <c r="S52" s="38">
        <v>-44.774338369292998</v>
      </c>
      <c r="T52" s="38">
        <v>0</v>
      </c>
      <c r="U52" s="38">
        <v>0</v>
      </c>
      <c r="V52" s="38">
        <v>-10.602541600000004</v>
      </c>
      <c r="X52" s="58"/>
    </row>
    <row r="53" spans="1:24" ht="14.25" hidden="1" customHeight="1" outlineLevel="1" x14ac:dyDescent="0.35">
      <c r="A53" s="36"/>
      <c r="B53" s="85" t="s">
        <v>97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-4.6500000000000004</v>
      </c>
      <c r="I53" s="38">
        <v>-5.3903473800000006</v>
      </c>
      <c r="J53" s="38">
        <v>-5.3890000000000002</v>
      </c>
      <c r="K53" s="38">
        <v>-5.3890000000000002</v>
      </c>
      <c r="L53" s="38">
        <v>-13.992000000000001</v>
      </c>
      <c r="M53" s="38">
        <v>-15.991756519999999</v>
      </c>
      <c r="N53" s="38">
        <v>-15.991756519999999</v>
      </c>
      <c r="O53" s="38">
        <v>-15.991756519999999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X53" s="58"/>
    </row>
    <row r="54" spans="1:24" ht="14.25" hidden="1" customHeight="1" outlineLevel="1" x14ac:dyDescent="0.35">
      <c r="A54" s="37"/>
      <c r="B54" s="85" t="s">
        <v>98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20</v>
      </c>
      <c r="I54" s="38">
        <v>20.334145039999999</v>
      </c>
      <c r="J54" s="38">
        <v>20.6392509</v>
      </c>
      <c r="K54" s="38">
        <v>20.686414129999996</v>
      </c>
      <c r="L54" s="38">
        <v>0.34799999999999998</v>
      </c>
      <c r="M54" s="38">
        <v>0.30544905000000289</v>
      </c>
      <c r="N54" s="38">
        <v>0.96858587000000262</v>
      </c>
      <c r="O54" s="38">
        <v>-0.2228377999999975</v>
      </c>
      <c r="P54" s="38">
        <v>-0.11457632999999987</v>
      </c>
      <c r="Q54" s="38">
        <v>8.9974409999998894E-2</v>
      </c>
      <c r="R54" s="38">
        <v>0.26128830000000014</v>
      </c>
      <c r="S54" s="38">
        <v>-10.28917974</v>
      </c>
      <c r="T54" s="38">
        <v>0.06</v>
      </c>
      <c r="U54" s="38">
        <v>0.15733324999999967</v>
      </c>
      <c r="V54" s="38">
        <v>0</v>
      </c>
      <c r="X54" s="57"/>
    </row>
    <row r="55" spans="1:24" ht="14.25" customHeight="1" collapsed="1" x14ac:dyDescent="0.35">
      <c r="A55" s="37"/>
      <c r="B55" s="83" t="s">
        <v>143</v>
      </c>
      <c r="C55" s="57">
        <f t="shared" ref="C55" si="8">SUM(C44:C54)</f>
        <v>199.39</v>
      </c>
      <c r="D55" s="57">
        <f>SUM(D44:D54)</f>
        <v>-205.31099999999998</v>
      </c>
      <c r="E55" s="57">
        <f t="shared" ref="E55:V55" si="9">SUM(E44:E54)</f>
        <v>-205.31065769999998</v>
      </c>
      <c r="F55" s="57">
        <f t="shared" si="9"/>
        <v>-259.58531140999997</v>
      </c>
      <c r="G55" s="57">
        <f t="shared" si="9"/>
        <v>-259.584</v>
      </c>
      <c r="H55" s="57">
        <f t="shared" si="9"/>
        <v>3312.2528818768374</v>
      </c>
      <c r="I55" s="57">
        <f t="shared" si="9"/>
        <v>4573.4947150372145</v>
      </c>
      <c r="J55" s="57">
        <f t="shared" si="9"/>
        <v>4543.2727026499997</v>
      </c>
      <c r="K55" s="57">
        <f t="shared" si="9"/>
        <v>4503.7879293070255</v>
      </c>
      <c r="L55" s="57">
        <f t="shared" si="9"/>
        <v>-13.644</v>
      </c>
      <c r="M55" s="57">
        <f t="shared" si="9"/>
        <v>-15.686307469999996</v>
      </c>
      <c r="N55" s="57">
        <f t="shared" si="9"/>
        <v>-15.023170649999997</v>
      </c>
      <c r="O55" s="57">
        <f t="shared" si="9"/>
        <v>-17.949814968399995</v>
      </c>
      <c r="P55" s="57">
        <f t="shared" si="9"/>
        <v>-44.888914699292997</v>
      </c>
      <c r="Q55" s="57">
        <f t="shared" si="9"/>
        <v>-44.684363959293002</v>
      </c>
      <c r="R55" s="57">
        <f t="shared" si="9"/>
        <v>-44.513050069293001</v>
      </c>
      <c r="S55" s="57">
        <f t="shared" si="9"/>
        <v>-55.063518109293</v>
      </c>
      <c r="T55" s="57">
        <f t="shared" si="9"/>
        <v>-3.3262137299999956</v>
      </c>
      <c r="U55" s="57">
        <f t="shared" si="9"/>
        <v>-6.2268302800000059</v>
      </c>
      <c r="V55" s="57">
        <f t="shared" si="9"/>
        <v>-10.602541600000004</v>
      </c>
      <c r="X55" s="43"/>
    </row>
    <row r="56" spans="1:24" ht="14.25" customHeight="1" x14ac:dyDescent="0.35">
      <c r="A56" s="36"/>
      <c r="B56" s="86" t="s">
        <v>144</v>
      </c>
      <c r="C56" s="43">
        <f t="shared" ref="C56:D56" si="10">C37+C43+C55</f>
        <v>73.081000000000046</v>
      </c>
      <c r="D56" s="43">
        <f t="shared" si="10"/>
        <v>-65.225837843877969</v>
      </c>
      <c r="E56" s="43">
        <f t="shared" ref="E56" si="11">E37+E43+E55</f>
        <v>-66.816041750948898</v>
      </c>
      <c r="F56" s="43">
        <f t="shared" ref="F56" si="12">F37+F43+F55</f>
        <v>-38.157658886409962</v>
      </c>
      <c r="G56" s="43">
        <f t="shared" ref="G56" si="13">G37+G43+G55</f>
        <v>-13.250999999999948</v>
      </c>
      <c r="H56" s="43">
        <f t="shared" ref="H56" si="14">H37+H43+H55</f>
        <v>2478.6238757058363</v>
      </c>
      <c r="I56" s="43">
        <f t="shared" ref="I56" si="15">I37+I43+I55</f>
        <v>2846.7131169692175</v>
      </c>
      <c r="J56" s="43">
        <f t="shared" ref="J56" si="16">J37+J43+J55</f>
        <v>2403.2885988034172</v>
      </c>
      <c r="K56" s="43">
        <f t="shared" ref="K56" si="17">K37+K43+K55</f>
        <v>2696.2798323985635</v>
      </c>
      <c r="L56" s="43">
        <f t="shared" ref="L56" si="18">L37+L43+L55</f>
        <v>-1930.1519999999998</v>
      </c>
      <c r="M56" s="43">
        <f t="shared" ref="M56" si="19">M37+M43+M55</f>
        <v>-2508.2822276627644</v>
      </c>
      <c r="N56" s="43">
        <f t="shared" ref="N56" si="20">N37+N43+N55</f>
        <v>-2448.9660582740667</v>
      </c>
      <c r="O56" s="43">
        <f t="shared" ref="O56" si="21">O37+O43+O55</f>
        <v>-1359.0917873733092</v>
      </c>
      <c r="P56" s="43">
        <f t="shared" ref="P56" si="22">P37+P43+P55</f>
        <v>1639.1985180484469</v>
      </c>
      <c r="Q56" s="43">
        <f t="shared" ref="Q56" si="23">Q37+Q43+Q55</f>
        <v>1261.361415031558</v>
      </c>
      <c r="R56" s="43">
        <f t="shared" ref="R56" si="24">R37+R43+R55</f>
        <v>191.1952369596649</v>
      </c>
      <c r="S56" s="43">
        <f t="shared" ref="S56" si="25">S37+S43+S55</f>
        <v>236.1102801936986</v>
      </c>
      <c r="T56" s="43">
        <f t="shared" ref="T56" si="26">T37+T43+T55</f>
        <v>-379.78703440289314</v>
      </c>
      <c r="U56" s="43">
        <f t="shared" ref="U56" si="27">U37+U43+U55</f>
        <v>-444.5195023075002</v>
      </c>
      <c r="V56" s="43">
        <f t="shared" ref="V56" si="28">V37+V43+V55</f>
        <v>-517.67614846681749</v>
      </c>
      <c r="X56" s="58"/>
    </row>
    <row r="57" spans="1:24" ht="14.25" customHeight="1" x14ac:dyDescent="0.35">
      <c r="A57" s="37"/>
      <c r="B57" s="87" t="s">
        <v>99</v>
      </c>
      <c r="C57" s="38">
        <v>6.8879999999999999</v>
      </c>
      <c r="D57" s="38">
        <f>C58</f>
        <v>79.969000000000051</v>
      </c>
      <c r="E57" s="38">
        <f>C58</f>
        <v>79.969000000000051</v>
      </c>
      <c r="F57" s="38">
        <f>C58</f>
        <v>79.969000000000051</v>
      </c>
      <c r="G57" s="38">
        <f>C58</f>
        <v>79.969000000000051</v>
      </c>
      <c r="H57" s="38">
        <f>G58</f>
        <v>66.718000000000103</v>
      </c>
      <c r="I57" s="38">
        <f>G58</f>
        <v>66.718000000000103</v>
      </c>
      <c r="J57" s="38">
        <f>G58</f>
        <v>66.718000000000103</v>
      </c>
      <c r="K57" s="38">
        <f>G58</f>
        <v>66.718000000000103</v>
      </c>
      <c r="L57" s="38">
        <f>K58</f>
        <v>2762.9978323985638</v>
      </c>
      <c r="M57" s="38">
        <f>K58</f>
        <v>2762.9978323985638</v>
      </c>
      <c r="N57" s="38">
        <f>K58</f>
        <v>2762.9978323985638</v>
      </c>
      <c r="O57" s="38">
        <f>K58</f>
        <v>2762.9978323985638</v>
      </c>
      <c r="P57" s="38">
        <f>O58</f>
        <v>1403.9060450252546</v>
      </c>
      <c r="Q57" s="38">
        <f>O58</f>
        <v>1403.9060450252546</v>
      </c>
      <c r="R57" s="38">
        <f>O58</f>
        <v>1403.9060450252546</v>
      </c>
      <c r="S57" s="38">
        <f>O58</f>
        <v>1403.9060450252546</v>
      </c>
      <c r="T57" s="38">
        <f>S58</f>
        <v>1640.0163252189532</v>
      </c>
      <c r="U57" s="38">
        <f>S58</f>
        <v>1640.0163252189532</v>
      </c>
      <c r="V57" s="38">
        <f>S58</f>
        <v>1640.0163252189532</v>
      </c>
      <c r="X57" s="59"/>
    </row>
    <row r="58" spans="1:24" ht="14.25" customHeight="1" x14ac:dyDescent="0.35">
      <c r="A58" s="37"/>
      <c r="B58" s="88" t="s">
        <v>100</v>
      </c>
      <c r="C58" s="46">
        <f t="shared" ref="C58:O58" si="29">SUM(C56:C57)</f>
        <v>79.969000000000051</v>
      </c>
      <c r="D58" s="46">
        <f t="shared" si="29"/>
        <v>14.743162156122082</v>
      </c>
      <c r="E58" s="46">
        <f t="shared" si="29"/>
        <v>13.152958249051153</v>
      </c>
      <c r="F58" s="46">
        <f t="shared" si="29"/>
        <v>41.811341113590089</v>
      </c>
      <c r="G58" s="46">
        <f t="shared" si="29"/>
        <v>66.718000000000103</v>
      </c>
      <c r="H58" s="46">
        <f t="shared" si="29"/>
        <v>2545.3418757058366</v>
      </c>
      <c r="I58" s="46">
        <f t="shared" si="29"/>
        <v>2913.4311169692178</v>
      </c>
      <c r="J58" s="46">
        <f t="shared" si="29"/>
        <v>2470.0065988034175</v>
      </c>
      <c r="K58" s="46">
        <f t="shared" si="29"/>
        <v>2762.9978323985638</v>
      </c>
      <c r="L58" s="46">
        <f t="shared" si="29"/>
        <v>832.84583239856397</v>
      </c>
      <c r="M58" s="46">
        <f t="shared" si="29"/>
        <v>254.71560473579939</v>
      </c>
      <c r="N58" s="46">
        <f t="shared" si="29"/>
        <v>314.03177412449713</v>
      </c>
      <c r="O58" s="46">
        <f t="shared" si="29"/>
        <v>1403.9060450252546</v>
      </c>
      <c r="P58" s="46">
        <f t="shared" ref="P58:S58" si="30">SUM(P56:P57)</f>
        <v>3043.1045630737017</v>
      </c>
      <c r="Q58" s="46">
        <f t="shared" si="30"/>
        <v>2665.2674600568125</v>
      </c>
      <c r="R58" s="46">
        <f t="shared" si="30"/>
        <v>1595.1012819849195</v>
      </c>
      <c r="S58" s="46">
        <f t="shared" si="30"/>
        <v>1640.0163252189532</v>
      </c>
      <c r="T58" s="46">
        <f t="shared" ref="T58" si="31">SUM(T56:T57)</f>
        <v>1260.22929081606</v>
      </c>
      <c r="U58" s="46">
        <f t="shared" ref="U58" si="32">SUM(U56:U57)</f>
        <v>1195.4968229114529</v>
      </c>
      <c r="V58" s="46">
        <f t="shared" ref="V58" si="33">SUM(V56:V57)</f>
        <v>1122.3401767521357</v>
      </c>
      <c r="X58" s="89"/>
    </row>
    <row r="59" spans="1:24" ht="14.25" customHeight="1" x14ac:dyDescent="0.35"/>
    <row r="60" spans="1:24" ht="14.25" hidden="1" customHeight="1" x14ac:dyDescent="0.3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</row>
    <row r="61" spans="1:24" ht="14.25" hidden="1" customHeight="1" x14ac:dyDescent="0.3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</row>
    <row r="62" spans="1:24" ht="14.25" hidden="1" customHeight="1" x14ac:dyDescent="0.3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</row>
    <row r="63" spans="1:24" ht="14.25" hidden="1" customHeight="1" x14ac:dyDescent="0.3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</row>
    <row r="64" spans="1:24" ht="14.25" hidden="1" customHeight="1" x14ac:dyDescent="0.3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</row>
    <row r="65" spans="1:23" ht="14.25" hidden="1" customHeight="1" x14ac:dyDescent="0.3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</row>
    <row r="66" spans="1:23" ht="14.25" hidden="1" customHeight="1" x14ac:dyDescent="0.3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</row>
    <row r="67" spans="1:23" ht="14.25" hidden="1" customHeight="1" x14ac:dyDescent="0.3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</row>
    <row r="68" spans="1:23" ht="14.25" hidden="1" customHeight="1" x14ac:dyDescent="0.3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</row>
    <row r="69" spans="1:23" ht="14.25" hidden="1" customHeight="1" x14ac:dyDescent="0.3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</row>
    <row r="70" spans="1:23" ht="14.25" hidden="1" customHeight="1" x14ac:dyDescent="0.3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</row>
    <row r="71" spans="1:23" ht="14.25" hidden="1" customHeight="1" x14ac:dyDescent="0.3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</row>
    <row r="72" spans="1:23" ht="14.25" hidden="1" customHeight="1" x14ac:dyDescent="0.3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</row>
    <row r="73" spans="1:23" ht="14.25" hidden="1" customHeight="1" x14ac:dyDescent="0.3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</row>
    <row r="74" spans="1:23" ht="14.25" hidden="1" customHeight="1" x14ac:dyDescent="0.3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</row>
    <row r="75" spans="1:23" ht="14.25" hidden="1" customHeight="1" x14ac:dyDescent="0.3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</row>
    <row r="76" spans="1:23" ht="14.25" hidden="1" customHeight="1" x14ac:dyDescent="0.3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</row>
    <row r="77" spans="1:23" ht="14.25" hidden="1" customHeight="1" x14ac:dyDescent="0.3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</row>
    <row r="78" spans="1:23" ht="14.25" hidden="1" customHeight="1" x14ac:dyDescent="0.3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</row>
    <row r="79" spans="1:23" ht="14.25" hidden="1" customHeight="1" x14ac:dyDescent="0.3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</row>
    <row r="80" spans="1:23" ht="14.25" hidden="1" customHeight="1" x14ac:dyDescent="0.3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</row>
    <row r="81" spans="1:23" ht="14.25" hidden="1" customHeight="1" x14ac:dyDescent="0.3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</row>
    <row r="82" spans="1:23" ht="14.25" hidden="1" customHeight="1" x14ac:dyDescent="0.3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</row>
    <row r="83" spans="1:23" ht="14.25" hidden="1" customHeight="1" x14ac:dyDescent="0.3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</row>
    <row r="84" spans="1:23" ht="14.25" hidden="1" customHeight="1" x14ac:dyDescent="0.3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</row>
    <row r="85" spans="1:23" ht="14.25" hidden="1" customHeight="1" x14ac:dyDescent="0.3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</row>
    <row r="86" spans="1:23" ht="14.25" hidden="1" customHeight="1" x14ac:dyDescent="0.3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</row>
    <row r="87" spans="1:23" ht="14.25" hidden="1" customHeight="1" x14ac:dyDescent="0.3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</row>
    <row r="88" spans="1:23" ht="14.25" hidden="1" customHeight="1" x14ac:dyDescent="0.3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1:23" ht="14.25" hidden="1" customHeight="1" x14ac:dyDescent="0.3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</row>
    <row r="90" spans="1:23" ht="14.25" hidden="1" customHeight="1" x14ac:dyDescent="0.3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</row>
    <row r="91" spans="1:23" ht="14.25" hidden="1" customHeight="1" x14ac:dyDescent="0.3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</row>
    <row r="92" spans="1:23" ht="14.25" hidden="1" customHeight="1" x14ac:dyDescent="0.3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</row>
    <row r="93" spans="1:23" ht="14.25" hidden="1" customHeight="1" x14ac:dyDescent="0.3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</row>
    <row r="94" spans="1:23" ht="14.25" hidden="1" customHeight="1" x14ac:dyDescent="0.3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</row>
    <row r="95" spans="1:23" ht="14.25" hidden="1" customHeight="1" x14ac:dyDescent="0.3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1:23" ht="14.25" hidden="1" customHeight="1" x14ac:dyDescent="0.3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</row>
    <row r="97" spans="1:23" ht="14.25" hidden="1" customHeight="1" x14ac:dyDescent="0.3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</row>
    <row r="98" spans="1:23" ht="14.25" hidden="1" customHeight="1" x14ac:dyDescent="0.3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</row>
    <row r="99" spans="1:23" ht="14.25" hidden="1" customHeight="1" x14ac:dyDescent="0.3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</row>
    <row r="100" spans="1:23" ht="14.25" hidden="1" customHeight="1" x14ac:dyDescent="0.3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</row>
    <row r="101" spans="1:23" ht="14.25" hidden="1" customHeight="1" x14ac:dyDescent="0.3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</row>
    <row r="102" spans="1:23" ht="14.25" hidden="1" customHeight="1" x14ac:dyDescent="0.3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</row>
    <row r="103" spans="1:23" ht="14.25" hidden="1" customHeight="1" x14ac:dyDescent="0.3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</row>
    <row r="104" spans="1:23" ht="14.25" hidden="1" customHeight="1" x14ac:dyDescent="0.3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</row>
    <row r="105" spans="1:23" ht="14.25" hidden="1" customHeight="1" x14ac:dyDescent="0.3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</row>
    <row r="106" spans="1:23" ht="14.25" hidden="1" customHeight="1" x14ac:dyDescent="0.3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</row>
    <row r="107" spans="1:23" ht="14.25" hidden="1" customHeight="1" x14ac:dyDescent="0.3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</row>
    <row r="108" spans="1:23" ht="14.25" hidden="1" customHeight="1" x14ac:dyDescent="0.3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</row>
    <row r="109" spans="1:23" ht="14.25" hidden="1" customHeight="1" x14ac:dyDescent="0.3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</row>
    <row r="110" spans="1:23" ht="14.25" hidden="1" customHeight="1" x14ac:dyDescent="0.3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</row>
    <row r="111" spans="1:23" ht="14.25" hidden="1" customHeight="1" x14ac:dyDescent="0.3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</row>
    <row r="112" spans="1:23" ht="14.25" hidden="1" customHeight="1" x14ac:dyDescent="0.35">
      <c r="B112" s="5"/>
      <c r="C112" s="5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2:22" ht="14.25" hidden="1" customHeight="1" x14ac:dyDescent="0.35">
      <c r="B113" s="5"/>
      <c r="C113" s="5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2:22" ht="14.25" hidden="1" customHeight="1" x14ac:dyDescent="0.35">
      <c r="B114" s="5"/>
      <c r="C114" s="5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2:22" ht="14.25" hidden="1" customHeight="1" x14ac:dyDescent="0.35">
      <c r="B115" s="5"/>
      <c r="C115" s="5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2:22" ht="14.25" hidden="1" customHeight="1" x14ac:dyDescent="0.35">
      <c r="B116" s="5"/>
      <c r="C116" s="5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2:22" ht="14.25" hidden="1" customHeight="1" x14ac:dyDescent="0.35">
      <c r="B117" s="5"/>
      <c r="C117" s="5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2:22" ht="14.25" hidden="1" customHeight="1" x14ac:dyDescent="0.35">
      <c r="B118" s="5"/>
      <c r="C118" s="5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2:22" ht="14.25" hidden="1" customHeight="1" x14ac:dyDescent="0.35">
      <c r="B119" s="5"/>
      <c r="C119" s="5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2:22" ht="14.25" hidden="1" customHeight="1" x14ac:dyDescent="0.35">
      <c r="B120" s="5"/>
      <c r="C120" s="5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2:22" ht="14.25" hidden="1" customHeight="1" x14ac:dyDescent="0.35">
      <c r="B121" s="5"/>
      <c r="C121" s="5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2:22" ht="14.25" hidden="1" customHeight="1" x14ac:dyDescent="0.35">
      <c r="B122" s="5"/>
      <c r="C122" s="5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2:22" ht="14.25" hidden="1" customHeight="1" x14ac:dyDescent="0.35">
      <c r="B123" s="5"/>
      <c r="C123" s="5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2:22" ht="14.25" hidden="1" customHeight="1" x14ac:dyDescent="0.35">
      <c r="B124" s="5"/>
      <c r="C124" s="5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2:22" ht="14.25" hidden="1" customHeight="1" x14ac:dyDescent="0.35">
      <c r="B125" s="5"/>
      <c r="C125" s="5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2:22" ht="14.25" hidden="1" customHeight="1" x14ac:dyDescent="0.35">
      <c r="B126" s="5"/>
      <c r="C126" s="5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2:22" ht="14.25" hidden="1" customHeight="1" x14ac:dyDescent="0.35">
      <c r="B127" s="5"/>
      <c r="C127" s="5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2:22" ht="14.25" hidden="1" customHeight="1" x14ac:dyDescent="0.35">
      <c r="B128" s="5"/>
      <c r="C128" s="5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2:22" ht="14.25" hidden="1" customHeight="1" x14ac:dyDescent="0.35">
      <c r="B129" s="5"/>
      <c r="C129" s="5"/>
      <c r="D129" s="5"/>
      <c r="E129" s="5"/>
      <c r="F129" s="5"/>
      <c r="G129" s="5"/>
      <c r="H129" s="5"/>
      <c r="I129" s="5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2:22" ht="14.25" hidden="1" customHeight="1" x14ac:dyDescent="0.35">
      <c r="B130" s="5"/>
      <c r="C130" s="5"/>
      <c r="D130" s="5"/>
      <c r="E130" s="5"/>
      <c r="F130" s="5"/>
      <c r="G130" s="5"/>
      <c r="H130" s="5"/>
      <c r="I130" s="5"/>
    </row>
    <row r="131" spans="2:22" ht="14.25" hidden="1" customHeight="1" x14ac:dyDescent="0.35">
      <c r="B131" s="5"/>
      <c r="C131" s="5"/>
      <c r="D131" s="5"/>
      <c r="E131" s="5"/>
      <c r="F131" s="5"/>
      <c r="G131" s="5"/>
      <c r="H131" s="5"/>
      <c r="I131" s="5"/>
    </row>
    <row r="132" spans="2:22" ht="14.25" hidden="1" customHeight="1" x14ac:dyDescent="0.35">
      <c r="B132" s="5"/>
      <c r="C132" s="5"/>
      <c r="D132" s="5"/>
      <c r="E132" s="5"/>
      <c r="F132" s="5"/>
      <c r="G132" s="5"/>
      <c r="H132" s="5"/>
      <c r="I132" s="5"/>
    </row>
    <row r="133" spans="2:22" ht="14.25" hidden="1" customHeight="1" x14ac:dyDescent="0.35">
      <c r="B133" s="5"/>
      <c r="C133" s="5"/>
      <c r="D133" s="5"/>
      <c r="E133" s="5"/>
      <c r="F133" s="5"/>
      <c r="G133" s="5"/>
      <c r="H133" s="5"/>
      <c r="I133" s="5"/>
    </row>
    <row r="134" spans="2:22" ht="14.25" hidden="1" customHeight="1" x14ac:dyDescent="0.35">
      <c r="B134" s="5"/>
      <c r="C134" s="5"/>
      <c r="D134" s="5"/>
      <c r="E134" s="5"/>
      <c r="F134" s="5"/>
      <c r="G134" s="5"/>
      <c r="H134" s="5"/>
      <c r="I134" s="5"/>
    </row>
    <row r="135" spans="2:22" ht="14.25" hidden="1" customHeight="1" x14ac:dyDescent="0.35">
      <c r="B135" s="5"/>
      <c r="C135" s="5"/>
      <c r="D135" s="5"/>
      <c r="E135" s="5"/>
      <c r="F135" s="5"/>
      <c r="G135" s="5"/>
      <c r="H135" s="5"/>
      <c r="I135" s="5"/>
    </row>
    <row r="136" spans="2:22" ht="14.25" hidden="1" customHeight="1" x14ac:dyDescent="0.35">
      <c r="B136" s="5"/>
      <c r="C136" s="5"/>
      <c r="D136" s="5"/>
      <c r="E136" s="5"/>
      <c r="F136" s="5"/>
      <c r="G136" s="5"/>
      <c r="H136" s="5"/>
      <c r="I136" s="5"/>
    </row>
    <row r="137" spans="2:22" ht="14.25" hidden="1" customHeight="1" x14ac:dyDescent="0.35">
      <c r="B137" s="5"/>
      <c r="C137" s="5"/>
      <c r="D137" s="5"/>
      <c r="E137" s="5"/>
      <c r="F137" s="5"/>
      <c r="G137" s="5"/>
      <c r="H137" s="5"/>
      <c r="I137" s="5"/>
    </row>
    <row r="138" spans="2:22" ht="14.25" hidden="1" customHeight="1" x14ac:dyDescent="0.35">
      <c r="B138" s="5"/>
      <c r="C138" s="5"/>
      <c r="D138" s="5"/>
      <c r="E138" s="5"/>
      <c r="F138" s="5"/>
      <c r="G138" s="5"/>
      <c r="H138" s="5"/>
      <c r="I138" s="5"/>
    </row>
    <row r="139" spans="2:22" ht="14.25" hidden="1" customHeight="1" x14ac:dyDescent="0.35">
      <c r="B139" s="5"/>
      <c r="C139" s="5"/>
      <c r="D139" s="5"/>
      <c r="E139" s="5"/>
      <c r="F139" s="5"/>
      <c r="G139" s="5"/>
      <c r="H139" s="5"/>
      <c r="I139" s="5"/>
    </row>
    <row r="140" spans="2:22" ht="14.25" hidden="1" customHeight="1" x14ac:dyDescent="0.35">
      <c r="B140" s="5"/>
      <c r="C140" s="5"/>
      <c r="D140" s="5"/>
      <c r="E140" s="5"/>
      <c r="F140" s="5"/>
      <c r="G140" s="5"/>
      <c r="H140" s="5"/>
      <c r="I140" s="5"/>
    </row>
    <row r="141" spans="2:22" ht="14.25" hidden="1" customHeight="1" x14ac:dyDescent="0.35">
      <c r="B141" s="5"/>
      <c r="C141" s="5"/>
      <c r="D141" s="5"/>
      <c r="E141" s="5"/>
      <c r="F141" s="5"/>
      <c r="G141" s="5"/>
      <c r="H141" s="5"/>
      <c r="I141" s="5"/>
    </row>
    <row r="142" spans="2:22" ht="14.25" hidden="1" customHeight="1" x14ac:dyDescent="0.35">
      <c r="B142" s="5"/>
      <c r="C142" s="5"/>
      <c r="D142" s="5"/>
      <c r="E142" s="5"/>
      <c r="F142" s="5"/>
      <c r="G142" s="5"/>
      <c r="H142" s="5"/>
      <c r="I142" s="5"/>
    </row>
    <row r="143" spans="2:22" ht="14.25" hidden="1" customHeight="1" x14ac:dyDescent="0.35">
      <c r="B143" s="5"/>
      <c r="C143" s="5"/>
      <c r="D143" s="5"/>
      <c r="E143" s="5"/>
      <c r="F143" s="5"/>
      <c r="G143" s="5"/>
      <c r="H143" s="5"/>
      <c r="I143" s="5"/>
    </row>
    <row r="144" spans="2:22" ht="14.25" hidden="1" customHeight="1" x14ac:dyDescent="0.35">
      <c r="B144" s="5"/>
      <c r="C144" s="5"/>
      <c r="D144" s="5"/>
      <c r="E144" s="5"/>
      <c r="F144" s="5"/>
      <c r="G144" s="5"/>
      <c r="H144" s="5"/>
      <c r="I144" s="5"/>
    </row>
    <row r="145" spans="2:9" ht="14.25" hidden="1" customHeight="1" x14ac:dyDescent="0.35">
      <c r="B145" s="5"/>
      <c r="C145" s="5"/>
      <c r="D145" s="5"/>
      <c r="E145" s="5"/>
      <c r="F145" s="5"/>
      <c r="G145" s="5"/>
      <c r="H145" s="5"/>
      <c r="I145" s="5"/>
    </row>
    <row r="146" spans="2:9" ht="14.25" hidden="1" customHeight="1" x14ac:dyDescent="0.35">
      <c r="B146" s="5"/>
      <c r="C146" s="5"/>
      <c r="D146" s="5"/>
      <c r="E146" s="5"/>
      <c r="F146" s="5"/>
      <c r="G146" s="5"/>
      <c r="H146" s="5"/>
      <c r="I146" s="5"/>
    </row>
    <row r="147" spans="2:9" ht="14.25" hidden="1" customHeight="1" x14ac:dyDescent="0.35">
      <c r="B147" s="5"/>
      <c r="C147" s="5"/>
      <c r="D147" s="5"/>
      <c r="E147" s="5"/>
      <c r="F147" s="5"/>
      <c r="G147" s="5"/>
      <c r="H147" s="5"/>
      <c r="I147" s="5"/>
    </row>
    <row r="148" spans="2:9" ht="14.25" hidden="1" customHeight="1" x14ac:dyDescent="0.35">
      <c r="B148" s="5"/>
      <c r="C148" s="5"/>
      <c r="D148" s="5"/>
      <c r="E148" s="5"/>
      <c r="F148" s="5"/>
      <c r="G148" s="5"/>
      <c r="H148" s="5"/>
      <c r="I148" s="5"/>
    </row>
    <row r="149" spans="2:9" ht="14.25" hidden="1" customHeight="1" x14ac:dyDescent="0.35">
      <c r="B149" s="5"/>
      <c r="C149" s="5"/>
      <c r="D149" s="5"/>
      <c r="E149" s="5"/>
      <c r="F149" s="5"/>
      <c r="G149" s="5"/>
      <c r="H149" s="5"/>
      <c r="I149" s="5"/>
    </row>
    <row r="150" spans="2:9" ht="14.25" hidden="1" customHeight="1" x14ac:dyDescent="0.35">
      <c r="B150" s="5"/>
      <c r="C150" s="5"/>
      <c r="D150" s="5"/>
      <c r="E150" s="5"/>
      <c r="F150" s="5"/>
      <c r="G150" s="5"/>
      <c r="H150" s="5"/>
      <c r="I150" s="5"/>
    </row>
    <row r="151" spans="2:9" ht="14.25" hidden="1" customHeight="1" x14ac:dyDescent="0.35">
      <c r="B151" s="5"/>
      <c r="C151" s="5"/>
      <c r="D151" s="5"/>
      <c r="E151" s="5"/>
      <c r="F151" s="5"/>
      <c r="G151" s="5"/>
      <c r="H151" s="5"/>
      <c r="I151" s="5"/>
    </row>
    <row r="152" spans="2:9" ht="14.25" hidden="1" customHeight="1" x14ac:dyDescent="0.35">
      <c r="B152" s="5"/>
      <c r="C152" s="5"/>
      <c r="D152" s="5"/>
      <c r="E152" s="5"/>
      <c r="F152" s="5"/>
      <c r="G152" s="5"/>
      <c r="H152" s="5"/>
      <c r="I152" s="5"/>
    </row>
    <row r="153" spans="2:9" ht="14.25" hidden="1" customHeight="1" x14ac:dyDescent="0.35">
      <c r="B153" s="5"/>
      <c r="C153" s="5"/>
      <c r="D153" s="5"/>
      <c r="E153" s="5"/>
      <c r="F153" s="5"/>
      <c r="G153" s="5"/>
      <c r="H153" s="5"/>
      <c r="I153" s="5"/>
    </row>
    <row r="154" spans="2:9" ht="14.25" hidden="1" customHeight="1" x14ac:dyDescent="0.35">
      <c r="B154" s="5"/>
      <c r="C154" s="5"/>
      <c r="D154" s="5"/>
      <c r="E154" s="5"/>
      <c r="F154" s="5"/>
      <c r="G154" s="5"/>
      <c r="H154" s="5"/>
      <c r="I154" s="5"/>
    </row>
    <row r="155" spans="2:9" ht="14.25" hidden="1" customHeight="1" x14ac:dyDescent="0.35">
      <c r="B155" s="5"/>
      <c r="C155" s="5"/>
      <c r="D155" s="5"/>
      <c r="E155" s="5"/>
      <c r="F155" s="5"/>
      <c r="G155" s="5"/>
      <c r="H155" s="5"/>
      <c r="I155" s="5"/>
    </row>
    <row r="156" spans="2:9" ht="14.25" hidden="1" customHeight="1" x14ac:dyDescent="0.35">
      <c r="B156" s="5"/>
      <c r="C156" s="5"/>
      <c r="D156" s="5"/>
      <c r="E156" s="5"/>
      <c r="F156" s="5"/>
      <c r="G156" s="5"/>
      <c r="H156" s="5"/>
      <c r="I156" s="5"/>
    </row>
    <row r="157" spans="2:9" ht="14.25" hidden="1" customHeight="1" x14ac:dyDescent="0.35">
      <c r="B157" s="5"/>
      <c r="C157" s="5"/>
      <c r="D157" s="5"/>
      <c r="E157" s="5"/>
      <c r="F157" s="5"/>
      <c r="G157" s="5"/>
      <c r="H157" s="5"/>
      <c r="I157" s="5"/>
    </row>
    <row r="158" spans="2:9" ht="14.25" hidden="1" customHeight="1" x14ac:dyDescent="0.35">
      <c r="B158" s="5"/>
      <c r="C158" s="5"/>
      <c r="D158" s="5"/>
      <c r="E158" s="5"/>
      <c r="F158" s="5"/>
      <c r="G158" s="5"/>
      <c r="H158" s="5"/>
      <c r="I158" s="5"/>
    </row>
    <row r="159" spans="2:9" ht="14.25" hidden="1" customHeight="1" x14ac:dyDescent="0.35">
      <c r="B159" s="5"/>
      <c r="C159" s="5"/>
      <c r="D159" s="5"/>
      <c r="E159" s="5"/>
      <c r="F159" s="5"/>
      <c r="G159" s="5"/>
      <c r="H159" s="5"/>
      <c r="I159" s="5"/>
    </row>
    <row r="160" spans="2:9" ht="14.25" hidden="1" customHeight="1" x14ac:dyDescent="0.35">
      <c r="B160" s="5"/>
      <c r="C160" s="5"/>
      <c r="D160" s="5"/>
      <c r="E160" s="5"/>
      <c r="F160" s="5"/>
      <c r="G160" s="5"/>
      <c r="H160" s="5"/>
      <c r="I160" s="5"/>
    </row>
    <row r="161" spans="2:9" ht="14.25" hidden="1" customHeight="1" x14ac:dyDescent="0.35">
      <c r="B161" s="5"/>
      <c r="C161" s="5"/>
      <c r="D161" s="5"/>
      <c r="E161" s="5"/>
      <c r="F161" s="5"/>
      <c r="G161" s="5"/>
      <c r="H161" s="5"/>
      <c r="I161" s="5"/>
    </row>
    <row r="162" spans="2:9" ht="14.25" hidden="1" customHeight="1" x14ac:dyDescent="0.35">
      <c r="B162" s="5"/>
      <c r="C162" s="5"/>
      <c r="D162" s="5"/>
      <c r="E162" s="5"/>
      <c r="F162" s="5"/>
      <c r="G162" s="5"/>
      <c r="H162" s="5"/>
      <c r="I162" s="5"/>
    </row>
    <row r="163" spans="2:9" ht="14.25" hidden="1" customHeight="1" x14ac:dyDescent="0.35">
      <c r="B163" s="5"/>
      <c r="C163" s="5"/>
      <c r="D163" s="5"/>
      <c r="E163" s="5"/>
      <c r="F163" s="5"/>
      <c r="G163" s="5"/>
      <c r="H163" s="5"/>
      <c r="I163" s="5"/>
    </row>
    <row r="164" spans="2:9" ht="14.25" hidden="1" customHeight="1" x14ac:dyDescent="0.35">
      <c r="B164" s="5"/>
      <c r="C164" s="5"/>
      <c r="D164" s="5"/>
      <c r="E164" s="5"/>
      <c r="F164" s="5"/>
      <c r="G164" s="5"/>
      <c r="H164" s="5"/>
      <c r="I164" s="5"/>
    </row>
    <row r="165" spans="2:9" ht="14.25" hidden="1" customHeight="1" x14ac:dyDescent="0.35">
      <c r="B165" s="5"/>
      <c r="C165" s="5"/>
      <c r="D165" s="5"/>
      <c r="E165" s="5"/>
      <c r="F165" s="5"/>
      <c r="G165" s="5"/>
      <c r="H165" s="5"/>
      <c r="I165" s="5"/>
    </row>
    <row r="166" spans="2:9" ht="14.25" hidden="1" customHeight="1" x14ac:dyDescent="0.35">
      <c r="B166" s="5"/>
      <c r="C166" s="5"/>
      <c r="D166" s="5"/>
      <c r="E166" s="5"/>
      <c r="F166" s="5"/>
      <c r="G166" s="5"/>
      <c r="H166" s="5"/>
      <c r="I166" s="5"/>
    </row>
    <row r="167" spans="2:9" ht="14.25" hidden="1" customHeight="1" x14ac:dyDescent="0.35">
      <c r="B167" s="5"/>
      <c r="C167" s="5"/>
      <c r="D167" s="5"/>
      <c r="E167" s="5"/>
      <c r="F167" s="5"/>
      <c r="G167" s="5"/>
      <c r="H167" s="5"/>
      <c r="I167" s="5"/>
    </row>
    <row r="168" spans="2:9" ht="14.25" hidden="1" customHeight="1" x14ac:dyDescent="0.35">
      <c r="B168" s="5"/>
      <c r="C168" s="5"/>
      <c r="D168" s="5"/>
      <c r="E168" s="5"/>
      <c r="F168" s="5"/>
      <c r="G168" s="5"/>
      <c r="H168" s="5"/>
      <c r="I168" s="5"/>
    </row>
    <row r="169" spans="2:9" ht="14.25" hidden="1" customHeight="1" x14ac:dyDescent="0.35">
      <c r="B169" s="5"/>
      <c r="C169" s="5"/>
      <c r="D169" s="5"/>
      <c r="E169" s="5"/>
      <c r="F169" s="5"/>
      <c r="G169" s="5"/>
      <c r="H169" s="5"/>
      <c r="I169" s="5"/>
    </row>
    <row r="170" spans="2:9" ht="14.25" hidden="1" customHeight="1" x14ac:dyDescent="0.35">
      <c r="B170" s="5"/>
      <c r="C170" s="5"/>
      <c r="D170" s="5"/>
      <c r="E170" s="5"/>
      <c r="F170" s="5"/>
      <c r="G170" s="5"/>
      <c r="H170" s="5"/>
      <c r="I170" s="5"/>
    </row>
    <row r="171" spans="2:9" ht="14.25" hidden="1" customHeight="1" x14ac:dyDescent="0.35">
      <c r="B171" s="5"/>
      <c r="C171" s="5"/>
      <c r="D171" s="5"/>
      <c r="E171" s="5"/>
      <c r="F171" s="5"/>
      <c r="G171" s="5"/>
      <c r="H171" s="5"/>
      <c r="I171" s="5"/>
    </row>
    <row r="172" spans="2:9" ht="14.25" hidden="1" customHeight="1" x14ac:dyDescent="0.35">
      <c r="B172" s="5"/>
      <c r="C172" s="5"/>
      <c r="D172" s="5"/>
      <c r="E172" s="5"/>
      <c r="F172" s="5"/>
      <c r="G172" s="5"/>
      <c r="H172" s="5"/>
      <c r="I172" s="5"/>
    </row>
    <row r="173" spans="2:9" ht="14.25" hidden="1" customHeight="1" x14ac:dyDescent="0.35">
      <c r="B173" s="5"/>
      <c r="C173" s="5"/>
      <c r="D173" s="5"/>
      <c r="E173" s="5"/>
      <c r="F173" s="5"/>
      <c r="G173" s="5"/>
      <c r="H173" s="5"/>
      <c r="I173" s="5"/>
    </row>
    <row r="174" spans="2:9" ht="14.25" hidden="1" customHeight="1" x14ac:dyDescent="0.35">
      <c r="B174" s="5"/>
      <c r="C174" s="5"/>
      <c r="D174" s="5"/>
      <c r="E174" s="5"/>
      <c r="F174" s="5"/>
      <c r="G174" s="5"/>
      <c r="H174" s="5"/>
      <c r="I174" s="5"/>
    </row>
    <row r="175" spans="2:9" ht="14.25" hidden="1" customHeight="1" x14ac:dyDescent="0.35">
      <c r="B175" s="5"/>
      <c r="C175" s="5"/>
      <c r="D175" s="5"/>
      <c r="E175" s="5"/>
      <c r="F175" s="5"/>
      <c r="G175" s="5"/>
      <c r="H175" s="5"/>
      <c r="I175" s="5"/>
    </row>
    <row r="176" spans="2:9" ht="14.25" hidden="1" customHeight="1" x14ac:dyDescent="0.35">
      <c r="B176" s="5"/>
      <c r="C176" s="5"/>
      <c r="D176" s="5"/>
      <c r="E176" s="5"/>
      <c r="F176" s="5"/>
      <c r="G176" s="5"/>
      <c r="H176" s="5"/>
      <c r="I176" s="5"/>
    </row>
    <row r="177" spans="2:9" ht="14.25" hidden="1" customHeight="1" x14ac:dyDescent="0.35">
      <c r="B177" s="5"/>
      <c r="C177" s="5"/>
      <c r="D177" s="5"/>
      <c r="E177" s="5"/>
      <c r="F177" s="5"/>
      <c r="G177" s="5"/>
      <c r="H177" s="5"/>
      <c r="I177" s="5"/>
    </row>
    <row r="178" spans="2:9" ht="14.25" hidden="1" customHeight="1" x14ac:dyDescent="0.35">
      <c r="B178" s="5"/>
      <c r="C178" s="5"/>
      <c r="D178" s="5"/>
      <c r="E178" s="5"/>
      <c r="F178" s="5"/>
      <c r="G178" s="5"/>
      <c r="H178" s="5"/>
      <c r="I178" s="5"/>
    </row>
    <row r="179" spans="2:9" ht="14.25" hidden="1" customHeight="1" x14ac:dyDescent="0.35">
      <c r="B179" s="5"/>
      <c r="C179" s="5"/>
      <c r="D179" s="5"/>
      <c r="E179" s="5"/>
      <c r="F179" s="5"/>
      <c r="G179" s="5"/>
      <c r="H179" s="5"/>
      <c r="I179" s="5"/>
    </row>
    <row r="180" spans="2:9" ht="14.25" hidden="1" customHeight="1" x14ac:dyDescent="0.35">
      <c r="B180" s="5"/>
      <c r="C180" s="5"/>
      <c r="D180" s="5"/>
      <c r="E180" s="5"/>
      <c r="F180" s="5"/>
      <c r="G180" s="5"/>
      <c r="H180" s="5"/>
      <c r="I180" s="5"/>
    </row>
    <row r="181" spans="2:9" ht="14.25" hidden="1" customHeight="1" x14ac:dyDescent="0.35">
      <c r="B181" s="5"/>
      <c r="C181" s="5"/>
      <c r="D181" s="5"/>
      <c r="E181" s="5"/>
      <c r="F181" s="5"/>
      <c r="G181" s="5"/>
      <c r="H181" s="5"/>
      <c r="I181" s="5"/>
    </row>
  </sheetData>
  <phoneticPr fontId="14" type="noConversion"/>
  <conditionalFormatting sqref="H111:I111">
    <cfRule type="cellIs" dxfId="7" priority="11" operator="equal">
      <formula>"ERRO"</formula>
    </cfRule>
    <cfRule type="cellIs" dxfId="6" priority="12" operator="equal">
      <formula>"OK"</formula>
    </cfRule>
  </conditionalFormatting>
  <conditionalFormatting sqref="G111">
    <cfRule type="cellIs" dxfId="5" priority="1" operator="equal">
      <formula>"ERRO"</formula>
    </cfRule>
    <cfRule type="cellIs" dxfId="4" priority="2" operator="equal">
      <formula>"OK"</formula>
    </cfRule>
  </conditionalFormatting>
  <conditionalFormatting sqref="D59:V59">
    <cfRule type="cellIs" dxfId="3" priority="5" operator="equal">
      <formula>"ERRO"</formula>
    </cfRule>
    <cfRule type="cellIs" dxfId="2" priority="6" operator="equal">
      <formula>"OK"</formula>
    </cfRule>
  </conditionalFormatting>
  <conditionalFormatting sqref="D111:F111">
    <cfRule type="cellIs" dxfId="1" priority="3" operator="equal">
      <formula>"ERRO"</formula>
    </cfRule>
    <cfRule type="cellIs" dxfId="0" priority="4" operator="equal">
      <formula>"OK"</formula>
    </cfRule>
  </conditionalFormatting>
  <hyperlinks>
    <hyperlink ref="B3" r:id="rId1" xr:uid="{8C42046A-2789-4946-B18D-DC3DA6C33653}"/>
  </hyperlinks>
  <pageMargins left="0.511811024" right="0.511811024" top="0.78740157499999996" bottom="0.78740157499999996" header="0.31496062000000002" footer="0.31496062000000002"/>
  <pageSetup paperSize="9" orientation="portrait" r:id="rId2"/>
  <ignoredErrors>
    <ignoredError sqref="C18:V58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C7BD-3A37-409B-9963-C227FB354DA8}">
  <sheetPr codeName="Planilha7"/>
  <dimension ref="A1:BN183"/>
  <sheetViews>
    <sheetView showGridLines="0" zoomScaleNormal="100" workbookViewId="0">
      <pane xSplit="2" topLeftCell="C1" activePane="topRight" state="frozen"/>
      <selection pane="topRight" activeCell="P12" sqref="P12"/>
    </sheetView>
  </sheetViews>
  <sheetFormatPr defaultColWidth="0" defaultRowHeight="14.25" customHeight="1" zeroHeight="1" outlineLevelRow="1" outlineLevelCol="1" x14ac:dyDescent="0.35"/>
  <cols>
    <col min="1" max="1" width="2.6328125" style="35" customWidth="1"/>
    <col min="2" max="2" width="60.6328125" style="1" customWidth="1"/>
    <col min="3" max="18" width="10.6328125" style="1" customWidth="1" outlineLevel="1"/>
    <col min="19" max="25" width="10.6328125" style="1" customWidth="1"/>
    <col min="26" max="26" width="2.6328125" style="1" customWidth="1"/>
    <col min="27" max="66" width="10.6328125" style="1" hidden="1" customWidth="1"/>
    <col min="67" max="16384" width="8.7265625" style="1" hidden="1"/>
  </cols>
  <sheetData>
    <row r="1" spans="2:25" ht="14.25" customHeight="1" x14ac:dyDescent="0.35"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2:25" ht="14.25" customHeight="1" x14ac:dyDescent="0.35">
      <c r="B2" s="9" t="s">
        <v>74</v>
      </c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2:25" ht="14.25" customHeight="1" x14ac:dyDescent="0.35">
      <c r="B3" s="13" t="s">
        <v>33</v>
      </c>
      <c r="Q3" s="62"/>
    </row>
    <row r="4" spans="2:25" ht="14.25" customHeight="1" x14ac:dyDescent="0.35"/>
    <row r="5" spans="2:25" ht="14.25" customHeight="1" x14ac:dyDescent="0.35">
      <c r="B5" s="42" t="s">
        <v>34</v>
      </c>
      <c r="C5" s="41" t="s">
        <v>17</v>
      </c>
      <c r="D5" s="41" t="s">
        <v>16</v>
      </c>
      <c r="E5" s="41" t="s">
        <v>15</v>
      </c>
      <c r="F5" s="41" t="s">
        <v>14</v>
      </c>
      <c r="G5" s="41" t="s">
        <v>13</v>
      </c>
      <c r="H5" s="41" t="s">
        <v>12</v>
      </c>
      <c r="I5" s="41" t="s">
        <v>11</v>
      </c>
      <c r="J5" s="41" t="s">
        <v>10</v>
      </c>
      <c r="K5" s="41" t="s">
        <v>9</v>
      </c>
      <c r="L5" s="41" t="s">
        <v>8</v>
      </c>
      <c r="M5" s="41" t="s">
        <v>7</v>
      </c>
      <c r="N5" s="41" t="s">
        <v>6</v>
      </c>
      <c r="O5" s="41" t="s">
        <v>5</v>
      </c>
      <c r="P5" s="41" t="s">
        <v>4</v>
      </c>
      <c r="Q5" s="41" t="s">
        <v>125</v>
      </c>
      <c r="R5" s="41" t="s">
        <v>126</v>
      </c>
      <c r="S5" s="41" t="s">
        <v>128</v>
      </c>
      <c r="T5" s="41" t="s">
        <v>131</v>
      </c>
      <c r="U5" s="41" t="s">
        <v>137</v>
      </c>
      <c r="V5" s="41" t="s">
        <v>147</v>
      </c>
      <c r="W5" s="41" t="s">
        <v>167</v>
      </c>
      <c r="X5" s="41" t="s">
        <v>192</v>
      </c>
      <c r="Y5" s="41" t="s">
        <v>202</v>
      </c>
    </row>
    <row r="6" spans="2:25" ht="14.25" customHeight="1" x14ac:dyDescent="0.35">
      <c r="B6" s="56" t="s">
        <v>180</v>
      </c>
      <c r="C6" s="57">
        <f t="shared" ref="C6:Y6" si="0">SUM(C7:C8)</f>
        <v>2533.9050530888699</v>
      </c>
      <c r="D6" s="57">
        <f t="shared" si="0"/>
        <v>3028.4341229049742</v>
      </c>
      <c r="E6" s="57">
        <f t="shared" si="0"/>
        <v>3709.6063181001286</v>
      </c>
      <c r="F6" s="57">
        <f t="shared" si="0"/>
        <v>4813.1537199760223</v>
      </c>
      <c r="G6" s="57">
        <f t="shared" si="0"/>
        <v>6022.8237778938719</v>
      </c>
      <c r="H6" s="57">
        <f t="shared" si="0"/>
        <v>8147.3484955780859</v>
      </c>
      <c r="I6" s="57">
        <f t="shared" si="0"/>
        <v>10669.022534191537</v>
      </c>
      <c r="J6" s="57">
        <f t="shared" si="0"/>
        <v>13640.854836397384</v>
      </c>
      <c r="K6" s="57">
        <f t="shared" si="0"/>
        <v>14378.335357501215</v>
      </c>
      <c r="L6" s="57">
        <f t="shared" si="0"/>
        <v>16851.928819032721</v>
      </c>
      <c r="M6" s="57">
        <f t="shared" si="0"/>
        <v>20262.756182896843</v>
      </c>
      <c r="N6" s="57">
        <f t="shared" si="0"/>
        <v>24648.856076392552</v>
      </c>
      <c r="O6" s="57">
        <f t="shared" si="0"/>
        <v>27407.403632319998</v>
      </c>
      <c r="P6" s="57">
        <f t="shared" si="0"/>
        <v>30657.000938260229</v>
      </c>
      <c r="Q6" s="57">
        <f t="shared" si="0"/>
        <v>34875.180252504368</v>
      </c>
      <c r="R6" s="57">
        <f t="shared" si="0"/>
        <v>42093.464334454955</v>
      </c>
      <c r="S6" s="57">
        <f t="shared" si="0"/>
        <v>40203.151278919999</v>
      </c>
      <c r="T6" s="57">
        <f t="shared" si="0"/>
        <v>40139.223447230012</v>
      </c>
      <c r="U6" s="57">
        <f t="shared" si="0"/>
        <v>67595.404933659986</v>
      </c>
      <c r="V6" s="57">
        <f t="shared" si="0"/>
        <v>83396.147767360002</v>
      </c>
      <c r="W6" s="57">
        <f t="shared" si="0"/>
        <v>81439.660031020001</v>
      </c>
      <c r="X6" s="57">
        <f t="shared" si="0"/>
        <v>101981.91488131997</v>
      </c>
      <c r="Y6" s="57">
        <f t="shared" si="0"/>
        <v>125607.05806355001</v>
      </c>
    </row>
    <row r="7" spans="2:25" ht="14.25" customHeight="1" outlineLevel="1" x14ac:dyDescent="0.35">
      <c r="B7" s="11" t="s">
        <v>179</v>
      </c>
      <c r="C7" s="4">
        <v>2533.9050530888699</v>
      </c>
      <c r="D7" s="4">
        <v>3028.4341229049742</v>
      </c>
      <c r="E7" s="4">
        <v>3709.6063181001286</v>
      </c>
      <c r="F7" s="4">
        <v>4813.1537199760223</v>
      </c>
      <c r="G7" s="4">
        <v>6022.8237778938719</v>
      </c>
      <c r="H7" s="4">
        <v>8147.3484955780859</v>
      </c>
      <c r="I7" s="4">
        <v>10669.022534191537</v>
      </c>
      <c r="J7" s="4">
        <v>13640.854836397384</v>
      </c>
      <c r="K7" s="4">
        <v>14378.335357501215</v>
      </c>
      <c r="L7" s="4">
        <v>16851.928819032721</v>
      </c>
      <c r="M7" s="4">
        <v>20262.756182896843</v>
      </c>
      <c r="N7" s="4">
        <v>24648.856076392552</v>
      </c>
      <c r="O7" s="4">
        <v>24412.92857869</v>
      </c>
      <c r="P7" s="4">
        <v>26750.912785360229</v>
      </c>
      <c r="Q7" s="4">
        <v>29383.74783372437</v>
      </c>
      <c r="R7" s="4">
        <v>34271.153756404958</v>
      </c>
      <c r="S7" s="4">
        <v>31659.510708319998</v>
      </c>
      <c r="T7" s="4">
        <v>29794.358119950008</v>
      </c>
      <c r="U7" s="4">
        <v>44813.379815239998</v>
      </c>
      <c r="V7" s="4">
        <v>55265.694315179986</v>
      </c>
      <c r="W7" s="4">
        <v>50029.977972640001</v>
      </c>
      <c r="X7" s="4">
        <v>56335.706650329994</v>
      </c>
      <c r="Y7" s="4">
        <v>66816.486375339999</v>
      </c>
    </row>
    <row r="8" spans="2:25" ht="14.25" customHeight="1" outlineLevel="1" x14ac:dyDescent="0.35">
      <c r="B8" s="75" t="s">
        <v>217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>
        <v>2994.4750536299998</v>
      </c>
      <c r="P8" s="76">
        <v>3906.0881529000003</v>
      </c>
      <c r="Q8" s="76">
        <v>5491.4324187800003</v>
      </c>
      <c r="R8" s="76">
        <v>7822.3105780499991</v>
      </c>
      <c r="S8" s="76">
        <v>8543.6405706000005</v>
      </c>
      <c r="T8" s="76">
        <v>10344.865327280004</v>
      </c>
      <c r="U8" s="76">
        <v>22782.025118419991</v>
      </c>
      <c r="V8" s="76">
        <v>28130.453452180012</v>
      </c>
      <c r="W8" s="76">
        <v>31409.682058380007</v>
      </c>
      <c r="X8" s="76">
        <v>45646.208230989985</v>
      </c>
      <c r="Y8" s="76">
        <v>58790.57168821001</v>
      </c>
    </row>
    <row r="9" spans="2:25" ht="14.25" customHeight="1" x14ac:dyDescent="0.35">
      <c r="B9" s="11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2:25" ht="14.25" customHeight="1" x14ac:dyDescent="0.35">
      <c r="B10" s="42" t="s">
        <v>181</v>
      </c>
      <c r="C10" s="41" t="s">
        <v>17</v>
      </c>
      <c r="D10" s="41" t="s">
        <v>16</v>
      </c>
      <c r="E10" s="41" t="s">
        <v>15</v>
      </c>
      <c r="F10" s="41" t="s">
        <v>14</v>
      </c>
      <c r="G10" s="41" t="s">
        <v>13</v>
      </c>
      <c r="H10" s="41" t="s">
        <v>12</v>
      </c>
      <c r="I10" s="41" t="s">
        <v>11</v>
      </c>
      <c r="J10" s="41" t="s">
        <v>10</v>
      </c>
      <c r="K10" s="41" t="s">
        <v>9</v>
      </c>
      <c r="L10" s="41" t="s">
        <v>8</v>
      </c>
      <c r="M10" s="41" t="s">
        <v>7</v>
      </c>
      <c r="N10" s="41" t="s">
        <v>6</v>
      </c>
      <c r="O10" s="41" t="s">
        <v>5</v>
      </c>
      <c r="P10" s="41" t="s">
        <v>4</v>
      </c>
      <c r="Q10" s="41" t="s">
        <v>125</v>
      </c>
      <c r="R10" s="41" t="s">
        <v>126</v>
      </c>
      <c r="S10" s="41" t="s">
        <v>128</v>
      </c>
      <c r="T10" s="41" t="s">
        <v>131</v>
      </c>
      <c r="U10" s="41" t="s">
        <v>137</v>
      </c>
      <c r="V10" s="41" t="s">
        <v>147</v>
      </c>
      <c r="W10" s="41" t="s">
        <v>167</v>
      </c>
      <c r="X10" s="41" t="s">
        <v>192</v>
      </c>
      <c r="Y10" s="41" t="s">
        <v>202</v>
      </c>
    </row>
    <row r="11" spans="2:25" ht="14.25" customHeight="1" x14ac:dyDescent="0.35">
      <c r="B11" s="56" t="s">
        <v>218</v>
      </c>
      <c r="C11" s="77">
        <v>962.37699999999995</v>
      </c>
      <c r="D11" s="77">
        <v>1065.5229999999999</v>
      </c>
      <c r="E11" s="77">
        <v>1209.751</v>
      </c>
      <c r="F11" s="77">
        <v>1410.8309999999999</v>
      </c>
      <c r="G11" s="77">
        <v>1684.5350000000001</v>
      </c>
      <c r="H11" s="77">
        <v>2076.2869999999998</v>
      </c>
      <c r="I11" s="77">
        <v>2455.3090000000002</v>
      </c>
      <c r="J11" s="77">
        <v>2791.1579999999999</v>
      </c>
      <c r="K11" s="77">
        <v>3086.9</v>
      </c>
      <c r="L11" s="77">
        <v>3503.5169999999998</v>
      </c>
      <c r="M11" s="77">
        <v>3827</v>
      </c>
      <c r="N11" s="77">
        <v>4135.473</v>
      </c>
      <c r="O11" s="77">
        <v>4418.6350000000002</v>
      </c>
      <c r="P11" s="77">
        <v>4714.223</v>
      </c>
      <c r="Q11" s="77">
        <v>5018.9140000000007</v>
      </c>
      <c r="R11" s="77">
        <v>5268.5280000000002</v>
      </c>
      <c r="S11" s="77">
        <v>5496.0050000000001</v>
      </c>
      <c r="T11" s="77">
        <v>5794.9970000000003</v>
      </c>
      <c r="U11" s="77">
        <v>6268.9470000000001</v>
      </c>
      <c r="V11" s="77">
        <v>7034.1620000000003</v>
      </c>
      <c r="W11" s="77">
        <v>7334.7999999999993</v>
      </c>
      <c r="X11" s="77">
        <v>7561.018</v>
      </c>
      <c r="Y11" s="77">
        <v>7700.7469999999994</v>
      </c>
    </row>
    <row r="12" spans="2:25" ht="14.25" customHeight="1" x14ac:dyDescent="0.35">
      <c r="B12" s="56" t="s">
        <v>219</v>
      </c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>
        <f>SUM(O13:O14)</f>
        <v>1123.337</v>
      </c>
      <c r="P12" s="77">
        <f t="shared" ref="P12:Y12" si="1">SUM(P13:P14)</f>
        <v>1397.444</v>
      </c>
      <c r="Q12" s="77">
        <f t="shared" si="1"/>
        <v>1868.9559999999999</v>
      </c>
      <c r="R12" s="77">
        <f t="shared" si="1"/>
        <v>2737.4490000000001</v>
      </c>
      <c r="S12" s="77">
        <f t="shared" si="1"/>
        <v>3749.2570000000001</v>
      </c>
      <c r="T12" s="77">
        <f t="shared" si="1"/>
        <v>4913.491</v>
      </c>
      <c r="U12" s="77">
        <f t="shared" si="1"/>
        <v>6678.5169999999998</v>
      </c>
      <c r="V12" s="77">
        <f t="shared" si="1"/>
        <v>7864.6540000000005</v>
      </c>
      <c r="W12" s="77">
        <f t="shared" si="1"/>
        <v>9131.2459999999992</v>
      </c>
      <c r="X12" s="77">
        <f t="shared" si="1"/>
        <v>11244.356</v>
      </c>
      <c r="Y12" s="77">
        <f t="shared" si="1"/>
        <v>12223.244000000001</v>
      </c>
    </row>
    <row r="13" spans="2:25" ht="14.25" customHeight="1" outlineLevel="1" x14ac:dyDescent="0.35">
      <c r="B13" s="11" t="s">
        <v>182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>
        <v>1057.3879999999999</v>
      </c>
      <c r="P13" s="20">
        <v>1300.585</v>
      </c>
      <c r="Q13" s="20">
        <v>1629.8679999999999</v>
      </c>
      <c r="R13" s="20">
        <v>2351.5460000000003</v>
      </c>
      <c r="S13" s="20">
        <v>3173.81</v>
      </c>
      <c r="T13" s="20">
        <v>3740.799</v>
      </c>
      <c r="U13" s="20">
        <v>4524.0479999999998</v>
      </c>
      <c r="V13" s="20">
        <v>5145.6390000000001</v>
      </c>
      <c r="W13" s="20">
        <v>5679.6839999999993</v>
      </c>
      <c r="X13" s="20">
        <v>6161.1819999999998</v>
      </c>
      <c r="Y13" s="20">
        <v>6454.1790000000001</v>
      </c>
    </row>
    <row r="14" spans="2:25" ht="14.25" customHeight="1" outlineLevel="1" x14ac:dyDescent="0.35">
      <c r="B14" s="75" t="s">
        <v>183</v>
      </c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>
        <v>65.949000000000012</v>
      </c>
      <c r="P14" s="78">
        <v>96.858999999999995</v>
      </c>
      <c r="Q14" s="78">
        <v>239.08799999999999</v>
      </c>
      <c r="R14" s="78">
        <v>385.90299999999996</v>
      </c>
      <c r="S14" s="78">
        <v>575.447</v>
      </c>
      <c r="T14" s="78">
        <v>1172.692</v>
      </c>
      <c r="U14" s="78">
        <v>2154.4690000000001</v>
      </c>
      <c r="V14" s="78">
        <v>2719.0150000000003</v>
      </c>
      <c r="W14" s="78">
        <v>3451.5619999999999</v>
      </c>
      <c r="X14" s="78">
        <v>5083.174</v>
      </c>
      <c r="Y14" s="78">
        <v>5769.0650000000005</v>
      </c>
    </row>
    <row r="15" spans="2:25" ht="14.25" customHeight="1" x14ac:dyDescent="0.35"/>
    <row r="16" spans="2:25" ht="14.25" customHeight="1" x14ac:dyDescent="0.35">
      <c r="B16" s="42" t="s">
        <v>34</v>
      </c>
      <c r="C16" s="41" t="s">
        <v>17</v>
      </c>
      <c r="D16" s="41" t="s">
        <v>16</v>
      </c>
      <c r="E16" s="41" t="s">
        <v>15</v>
      </c>
      <c r="F16" s="41" t="s">
        <v>14</v>
      </c>
      <c r="G16" s="41" t="s">
        <v>13</v>
      </c>
      <c r="H16" s="41" t="s">
        <v>12</v>
      </c>
      <c r="I16" s="41" t="s">
        <v>11</v>
      </c>
      <c r="J16" s="41" t="s">
        <v>10</v>
      </c>
      <c r="K16" s="41" t="s">
        <v>9</v>
      </c>
      <c r="L16" s="41" t="s">
        <v>8</v>
      </c>
      <c r="M16" s="41" t="s">
        <v>7</v>
      </c>
      <c r="N16" s="41" t="s">
        <v>6</v>
      </c>
      <c r="O16" s="41" t="s">
        <v>5</v>
      </c>
      <c r="P16" s="41" t="s">
        <v>4</v>
      </c>
      <c r="Q16" s="41" t="s">
        <v>125</v>
      </c>
      <c r="R16" s="41" t="s">
        <v>126</v>
      </c>
      <c r="S16" s="41" t="s">
        <v>128</v>
      </c>
      <c r="T16" s="41" t="s">
        <v>131</v>
      </c>
      <c r="U16" s="41" t="s">
        <v>137</v>
      </c>
      <c r="V16" s="41" t="s">
        <v>147</v>
      </c>
      <c r="W16" s="41" t="s">
        <v>167</v>
      </c>
      <c r="X16" s="41" t="s">
        <v>192</v>
      </c>
      <c r="Y16" s="41" t="s">
        <v>202</v>
      </c>
    </row>
    <row r="17" spans="2:25" ht="14.25" customHeight="1" x14ac:dyDescent="0.35">
      <c r="B17" s="56" t="s">
        <v>220</v>
      </c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>
        <f>SUM(S18:S20)</f>
        <v>504.04090740000004</v>
      </c>
      <c r="T17" s="57">
        <f t="shared" ref="T17:Y17" si="2">SUM(T18:T20)</f>
        <v>479.23918463999996</v>
      </c>
      <c r="U17" s="57">
        <f t="shared" si="2"/>
        <v>485.87377290999996</v>
      </c>
      <c r="V17" s="57">
        <f t="shared" si="2"/>
        <v>611.64998271000013</v>
      </c>
      <c r="W17" s="57">
        <f t="shared" si="2"/>
        <v>771.35686380000004</v>
      </c>
      <c r="X17" s="57">
        <f t="shared" si="2"/>
        <v>1116.1025651699999</v>
      </c>
      <c r="Y17" s="57">
        <f t="shared" si="2"/>
        <v>1553.18049015</v>
      </c>
    </row>
    <row r="18" spans="2:25" ht="14.25" customHeight="1" outlineLevel="1" x14ac:dyDescent="0.35">
      <c r="B18" s="11" t="s">
        <v>221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>
        <v>337.65230183</v>
      </c>
      <c r="T18" s="4">
        <v>293.83810225999997</v>
      </c>
      <c r="U18" s="4">
        <v>276.99847007</v>
      </c>
      <c r="V18" s="4">
        <v>330.84785019999998</v>
      </c>
      <c r="W18" s="4">
        <v>412.67778549000002</v>
      </c>
      <c r="X18" s="4">
        <v>627.29188580999994</v>
      </c>
      <c r="Y18" s="4">
        <v>882.66328397000007</v>
      </c>
    </row>
    <row r="19" spans="2:25" ht="14.25" customHeight="1" outlineLevel="1" x14ac:dyDescent="0.35">
      <c r="B19" s="11" t="s">
        <v>222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>
        <v>155.58873563</v>
      </c>
      <c r="T19" s="4">
        <v>170.93922379</v>
      </c>
      <c r="U19" s="4">
        <v>189.14503212999998</v>
      </c>
      <c r="V19" s="4">
        <v>257.33752817000004</v>
      </c>
      <c r="W19" s="4">
        <v>333.88552074</v>
      </c>
      <c r="X19" s="4">
        <v>458.88023469000001</v>
      </c>
      <c r="Y19" s="4">
        <v>604.08902654999997</v>
      </c>
    </row>
    <row r="20" spans="2:25" ht="14.25" customHeight="1" outlineLevel="1" x14ac:dyDescent="0.35">
      <c r="B20" s="75" t="s">
        <v>133</v>
      </c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>
        <v>10.799869940000001</v>
      </c>
      <c r="T20" s="76">
        <v>14.461858589999999</v>
      </c>
      <c r="U20" s="76">
        <v>19.730270709999999</v>
      </c>
      <c r="V20" s="76">
        <v>23.464604340000001</v>
      </c>
      <c r="W20" s="76">
        <v>24.793557570000001</v>
      </c>
      <c r="X20" s="76">
        <v>29.93044467</v>
      </c>
      <c r="Y20" s="76">
        <v>66.428179630000002</v>
      </c>
    </row>
    <row r="21" spans="2:25" ht="14.25" customHeight="1" x14ac:dyDescent="0.35"/>
    <row r="183" ht="14" hidden="1" customHeight="1" x14ac:dyDescent="0.35"/>
  </sheetData>
  <phoneticPr fontId="14" type="noConversion"/>
  <hyperlinks>
    <hyperlink ref="B3" r:id="rId1" xr:uid="{37DC13C7-8530-4259-AFC7-79E40391D675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PAGS | 3Q21 Results</vt:lpstr>
      <vt:lpstr>PAGS | IS GAAP</vt:lpstr>
      <vt:lpstr>PAGS | IS NON-GAAP</vt:lpstr>
      <vt:lpstr>PAGS | Take Rate</vt:lpstr>
      <vt:lpstr>PAGS | Operating Expenses</vt:lpstr>
      <vt:lpstr>PAGS | Adjusted EBITDA</vt:lpstr>
      <vt:lpstr>PAGS | Balance Sheet</vt:lpstr>
      <vt:lpstr>PAGS | Cash Flow</vt:lpstr>
      <vt:lpstr>PAGS | Operating Figures</vt:lpstr>
      <vt:lpstr>PAGS | Pricing Policy</vt:lpstr>
      <vt:lpstr>PAGS | XXXXX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Krahembuhl de Oliveira</dc:creator>
  <cp:lastModifiedBy>Natali Dumont Pimenta</cp:lastModifiedBy>
  <cp:lastPrinted>2021-05-12T20:30:22Z</cp:lastPrinted>
  <dcterms:created xsi:type="dcterms:W3CDTF">2019-05-08T01:51:37Z</dcterms:created>
  <dcterms:modified xsi:type="dcterms:W3CDTF">2021-11-12T19:39:00Z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86c2b39-4223-4d15-bcb9-787ea17e6435_Enabled">
    <vt:lpwstr>true</vt:lpwstr>
  </property>
  <property fmtid="{D5CDD505-2E9C-101B-9397-08002B2CF9AE}" pid="3" name="MSIP_Label_086c2b39-4223-4d15-bcb9-787ea17e6435_SetDate">
    <vt:lpwstr>2021-05-17T19:08:50Z</vt:lpwstr>
  </property>
  <property fmtid="{D5CDD505-2E9C-101B-9397-08002B2CF9AE}" pid="4" name="MSIP_Label_086c2b39-4223-4d15-bcb9-787ea17e6435_Method">
    <vt:lpwstr>Standard</vt:lpwstr>
  </property>
  <property fmtid="{D5CDD505-2E9C-101B-9397-08002B2CF9AE}" pid="5" name="MSIP_Label_086c2b39-4223-4d15-bcb9-787ea17e6435_Name">
    <vt:lpwstr>086c2b39-4223-4d15-bcb9-787ea17e6435</vt:lpwstr>
  </property>
  <property fmtid="{D5CDD505-2E9C-101B-9397-08002B2CF9AE}" pid="6" name="MSIP_Label_086c2b39-4223-4d15-bcb9-787ea17e6435_SiteId">
    <vt:lpwstr>7575b092-fc5f-4f6c-b7a5-9e9ef7aca80d</vt:lpwstr>
  </property>
  <property fmtid="{D5CDD505-2E9C-101B-9397-08002B2CF9AE}" pid="7" name="MSIP_Label_086c2b39-4223-4d15-bcb9-787ea17e6435_ActionId">
    <vt:lpwstr>e7f01cd8-322c-492d-ba31-d65137217797</vt:lpwstr>
  </property>
  <property fmtid="{D5CDD505-2E9C-101B-9397-08002B2CF9AE}" pid="8" name="MSIP_Label_086c2b39-4223-4d15-bcb9-787ea17e6435_ContentBits">
    <vt:lpwstr>0</vt:lpwstr>
  </property>
</Properties>
</file>