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EstaPastaDeTrabalho" defaultThemeVersion="166925"/>
  <mc:AlternateContent xmlns:mc="http://schemas.openxmlformats.org/markup-compatibility/2006">
    <mc:Choice Requires="x15">
      <x15ac:absPath xmlns:x15ac="http://schemas.microsoft.com/office/spreadsheetml/2010/11/ac" url="https://uolinc.sharepoint.com/sites/DRI/Documentos Compartilhados/RI/dcf_pags_ri/Earnings Results/2024/3Q24/FINAL/Site/"/>
    </mc:Choice>
  </mc:AlternateContent>
  <xr:revisionPtr revIDLastSave="801" documentId="6_{F4064C30-29B9-4B60-A13C-0F1BC6BBBBE2}" xr6:coauthVersionLast="47" xr6:coauthVersionMax="47" xr10:uidLastSave="{830B745C-A11C-4225-912B-E6FA98413EE4}"/>
  <bookViews>
    <workbookView xWindow="-120" yWindow="-120" windowWidth="20730" windowHeight="11040" tabRatio="870" xr2:uid="{7F61F97D-F849-4632-B5EF-346B7A49B2BF}"/>
  </bookViews>
  <sheets>
    <sheet name="PAGS | Q3-24 Results" sheetId="19" r:id="rId1"/>
    <sheet name="PAGS | Operating Figures" sheetId="8" r:id="rId2"/>
    <sheet name="PAGS | IS GAAP" sheetId="38" r:id="rId3"/>
    <sheet name="PAGS | IS NON-GAAP" sheetId="37" r:id="rId4"/>
    <sheet name="PAGS | Gross Profit" sheetId="39" r:id="rId5"/>
    <sheet name="PAGS | Total Costs and Expenses" sheetId="10" r:id="rId6"/>
    <sheet name="PAGS | Capex" sheetId="29" r:id="rId7"/>
    <sheet name="PAGS | Corporate Structure" sheetId="33" r:id="rId8"/>
    <sheet name="PAGS | Cash Flow" sheetId="12" r:id="rId9"/>
    <sheet name="PAGS | Balance Sheet" sheetId="36" r:id="rId10"/>
    <sheet name="PAGS | Ratings" sheetId="35" r:id="rId11"/>
    <sheet name="PAGS | ESG" sheetId="3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2" i="38" l="1"/>
  <c r="AY18" i="38"/>
  <c r="AY24" i="38"/>
  <c r="AY36" i="38"/>
  <c r="AY37" i="38"/>
  <c r="AY38" i="38"/>
  <c r="AY40" i="38"/>
  <c r="AY41" i="38"/>
  <c r="AY42" i="38"/>
  <c r="AY6" i="10"/>
  <c r="AK64" i="36"/>
  <c r="AK63" i="36"/>
  <c r="AK33" i="10"/>
  <c r="AK27" i="10"/>
  <c r="AK26" i="10"/>
  <c r="AK28" i="10" s="1"/>
  <c r="AK16" i="10"/>
  <c r="AK11" i="10"/>
  <c r="AK9" i="10"/>
  <c r="AY7" i="8"/>
  <c r="AY12" i="8"/>
  <c r="AY13" i="8"/>
  <c r="AV16" i="8"/>
  <c r="AW16" i="8"/>
  <c r="AX16" i="8"/>
  <c r="AY16" i="8"/>
  <c r="AV17" i="8"/>
  <c r="AW17" i="8"/>
  <c r="AX17" i="8"/>
  <c r="AV18" i="8"/>
  <c r="AW18" i="8"/>
  <c r="AX18" i="8"/>
  <c r="AY18" i="8"/>
  <c r="AV19" i="8"/>
  <c r="AW19" i="8"/>
  <c r="AX19" i="8"/>
  <c r="AY19" i="8"/>
  <c r="AV20" i="8"/>
  <c r="AW20" i="8"/>
  <c r="AX20" i="8"/>
  <c r="AY20" i="8"/>
  <c r="AV21" i="8"/>
  <c r="AW21" i="8"/>
  <c r="AX21" i="8"/>
  <c r="AV22" i="8"/>
  <c r="AW22" i="8"/>
  <c r="AX22" i="8"/>
  <c r="AX26" i="8"/>
  <c r="AY26" i="8"/>
  <c r="AV32" i="8"/>
  <c r="AW32" i="8"/>
  <c r="AX32" i="8"/>
  <c r="AY32" i="8"/>
  <c r="AV33" i="8"/>
  <c r="AW33" i="8"/>
  <c r="AX33" i="8"/>
  <c r="AY33" i="8"/>
  <c r="AX38" i="8"/>
  <c r="AY38" i="8"/>
  <c r="AV41" i="8"/>
  <c r="AW41" i="8"/>
  <c r="AX41" i="8"/>
  <c r="AV42" i="8"/>
  <c r="AW42" i="8"/>
  <c r="AX42" i="8"/>
  <c r="AY42" i="8"/>
  <c r="AV43" i="8"/>
  <c r="AW43" i="8"/>
  <c r="AX43" i="8"/>
  <c r="AY43" i="8"/>
  <c r="AV44" i="8"/>
  <c r="AW44" i="8"/>
  <c r="AX44" i="8"/>
  <c r="AX45" i="8"/>
  <c r="AY45" i="8"/>
  <c r="AX46" i="8"/>
  <c r="AY46" i="8"/>
  <c r="AK6" i="37"/>
  <c r="AK7" i="37"/>
  <c r="AK30" i="37" s="1"/>
  <c r="AK8" i="37"/>
  <c r="AK56" i="37" s="1"/>
  <c r="AK9" i="37"/>
  <c r="AK57" i="37" s="1"/>
  <c r="AK11" i="37"/>
  <c r="AK34" i="37" s="1"/>
  <c r="AK37" i="37"/>
  <c r="AK38" i="37"/>
  <c r="AK39" i="37"/>
  <c r="AK24" i="37"/>
  <c r="AK67" i="37"/>
  <c r="AK32" i="37"/>
  <c r="AK36" i="37"/>
  <c r="AK40" i="37"/>
  <c r="AK43" i="37"/>
  <c r="I9" i="39"/>
  <c r="I10" i="39"/>
  <c r="I11" i="39"/>
  <c r="I21" i="39"/>
  <c r="AK44" i="38"/>
  <c r="AK43" i="38"/>
  <c r="AK34" i="38"/>
  <c r="AK33" i="38"/>
  <c r="AK32" i="38"/>
  <c r="AK31" i="38"/>
  <c r="AK24" i="38"/>
  <c r="AK45" i="38" s="1"/>
  <c r="AK46" i="38" s="1"/>
  <c r="AK18" i="38"/>
  <c r="AK19" i="38" s="1"/>
  <c r="AK10" i="38"/>
  <c r="AK44" i="8"/>
  <c r="AK31" i="8"/>
  <c r="AK36" i="8" s="1"/>
  <c r="AK37" i="8" s="1"/>
  <c r="AK22" i="8"/>
  <c r="AK21" i="8"/>
  <c r="AK27" i="8" s="1"/>
  <c r="AK17" i="8"/>
  <c r="AK11" i="8"/>
  <c r="AK6" i="8"/>
  <c r="AK21" i="10" l="1"/>
  <c r="AK22" i="10" s="1"/>
  <c r="AK62" i="36"/>
  <c r="AK47" i="37"/>
  <c r="AK31" i="37"/>
  <c r="AK21" i="38"/>
  <c r="AK25" i="38" s="1"/>
  <c r="AY19" i="38"/>
  <c r="AY21" i="38"/>
  <c r="AY25" i="38" s="1"/>
  <c r="AK55" i="37"/>
  <c r="AK10" i="37"/>
  <c r="AK12" i="37" s="1"/>
  <c r="AK35" i="37" s="1"/>
  <c r="AK35" i="38"/>
  <c r="AK39" i="38" s="1"/>
  <c r="AK34" i="10"/>
  <c r="AK18" i="37"/>
  <c r="AK19" i="37" s="1"/>
  <c r="AK42" i="37" s="1"/>
  <c r="AK46" i="37"/>
  <c r="AK54" i="37"/>
  <c r="AK66" i="37"/>
  <c r="AK68" i="37" s="1"/>
  <c r="AK45" i="37"/>
  <c r="AK29" i="37"/>
  <c r="I16" i="39"/>
  <c r="AK12" i="38"/>
  <c r="AK58" i="37" l="1"/>
  <c r="AK33" i="37"/>
  <c r="AK21" i="37"/>
  <c r="AK44" i="37" s="1"/>
  <c r="AK41" i="37"/>
  <c r="AK62" i="37"/>
  <c r="AK65" i="37" s="1"/>
  <c r="AK69" i="37" s="1"/>
  <c r="I8" i="39"/>
  <c r="AK25" i="37" l="1"/>
  <c r="AK48" i="37" s="1"/>
  <c r="I12" i="39"/>
  <c r="I6" i="39"/>
  <c r="I18" i="39" l="1"/>
  <c r="I19" i="39"/>
  <c r="I13" i="39"/>
  <c r="I14" i="39" s="1"/>
  <c r="AI11" i="10" l="1"/>
  <c r="AJ11" i="10"/>
  <c r="AL11" i="10"/>
  <c r="AM11" i="10"/>
  <c r="AN11" i="10"/>
  <c r="AO28" i="37"/>
  <c r="AO53" i="37"/>
  <c r="AO30" i="38"/>
  <c r="M9" i="39" l="1"/>
  <c r="AO10" i="8"/>
  <c r="AO15" i="8" s="1"/>
  <c r="AO25" i="8" s="1"/>
  <c r="AO30" i="8" s="1"/>
  <c r="AC5" i="33"/>
  <c r="AC14" i="33"/>
  <c r="AC10" i="33"/>
  <c r="AO5" i="36"/>
  <c r="AO61" i="36" s="1"/>
  <c r="AZ5" i="29"/>
  <c r="AO5" i="10"/>
  <c r="M5" i="39"/>
  <c r="M21" i="39"/>
  <c r="AO32" i="38"/>
  <c r="AO7" i="37"/>
  <c r="AO30" i="37" s="1"/>
  <c r="AC6" i="33" l="1"/>
  <c r="AO35" i="8"/>
  <c r="AO40" i="8"/>
  <c r="AO24" i="10"/>
  <c r="AO55" i="37"/>
  <c r="AO11" i="8" l="1"/>
  <c r="AI14" i="29" l="1"/>
  <c r="AB5" i="33"/>
  <c r="AN5" i="36"/>
  <c r="AN61" i="36" s="1"/>
  <c r="AY5" i="29"/>
  <c r="AN24" i="10"/>
  <c r="AN5" i="10"/>
  <c r="L5" i="39"/>
  <c r="AN53" i="37"/>
  <c r="AN28" i="37"/>
  <c r="AN5" i="37"/>
  <c r="AN7" i="37"/>
  <c r="AN30" i="37" s="1"/>
  <c r="AN30" i="38"/>
  <c r="AN5" i="38"/>
  <c r="AN32" i="38"/>
  <c r="AN40" i="8"/>
  <c r="AN35" i="8"/>
  <c r="AN30" i="8"/>
  <c r="AN25" i="8"/>
  <c r="AN15" i="8"/>
  <c r="AN10" i="8"/>
  <c r="L21" i="39"/>
  <c r="AB6" i="33" l="1"/>
  <c r="AB10" i="33"/>
  <c r="AB14" i="33"/>
  <c r="AN21" i="8"/>
  <c r="AN27" i="8" s="1"/>
  <c r="AN28" i="8" s="1"/>
  <c r="AN11" i="8"/>
  <c r="AN17" i="8"/>
  <c r="AN55" i="37"/>
  <c r="AN22" i="8"/>
  <c r="AG15" i="33"/>
  <c r="AG16" i="33"/>
  <c r="AG17" i="33"/>
  <c r="AG12" i="33"/>
  <c r="AG13" i="33"/>
  <c r="AG7" i="33"/>
  <c r="AG8" i="33"/>
  <c r="AG9" i="33"/>
  <c r="X10" i="33" l="1"/>
  <c r="X14" i="33"/>
  <c r="Z6" i="33"/>
  <c r="AG6" i="33" s="1"/>
  <c r="W6" i="33"/>
  <c r="X6" i="33"/>
  <c r="Y14" i="33"/>
  <c r="AA10" i="33"/>
  <c r="Y6" i="33"/>
  <c r="W14" i="33"/>
  <c r="Z10" i="33"/>
  <c r="AG10" i="33" s="1"/>
  <c r="AA6" i="33"/>
  <c r="W10" i="33"/>
  <c r="AA14" i="33"/>
  <c r="Y10" i="33"/>
  <c r="AG11" i="33"/>
  <c r="Z14" i="33"/>
  <c r="AG14" i="33" s="1"/>
  <c r="AY33" i="37" l="1"/>
  <c r="AI9" i="37"/>
  <c r="AM7" i="37"/>
  <c r="AL7" i="37"/>
  <c r="AJ7" i="37"/>
  <c r="AI7" i="37"/>
  <c r="AH43" i="37"/>
  <c r="AG43" i="37"/>
  <c r="AF43" i="37"/>
  <c r="AE43" i="37"/>
  <c r="AD43" i="37"/>
  <c r="AC43" i="37"/>
  <c r="AB43" i="37"/>
  <c r="AA43" i="37"/>
  <c r="Z43" i="37"/>
  <c r="Y43" i="37"/>
  <c r="X43" i="37"/>
  <c r="W43" i="37"/>
  <c r="V43" i="37"/>
  <c r="U43" i="37"/>
  <c r="T43" i="37"/>
  <c r="S43" i="37"/>
  <c r="R43" i="37"/>
  <c r="Q43" i="37"/>
  <c r="P43" i="37"/>
  <c r="O43" i="37"/>
  <c r="N43" i="37"/>
  <c r="M43" i="37"/>
  <c r="L43" i="37"/>
  <c r="K43" i="37"/>
  <c r="J43" i="37"/>
  <c r="I43" i="37"/>
  <c r="H43" i="37"/>
  <c r="G43" i="37"/>
  <c r="F43" i="37"/>
  <c r="E43" i="37"/>
  <c r="D43" i="37"/>
  <c r="C43" i="37"/>
  <c r="AM32" i="38"/>
  <c r="AL32" i="38"/>
  <c r="AJ32" i="38"/>
  <c r="AI32" i="38"/>
  <c r="AI34" i="38"/>
  <c r="AY7" i="37" l="1"/>
  <c r="AY30" i="37" s="1"/>
  <c r="AA31" i="8" l="1"/>
  <c r="Z31" i="8"/>
  <c r="AV31" i="8" s="1"/>
  <c r="AB31" i="8"/>
  <c r="AD31" i="8"/>
  <c r="AW31" i="8" s="1"/>
  <c r="AC31" i="8"/>
  <c r="AH27" i="8" l="1"/>
  <c r="AX27" i="8" s="1"/>
  <c r="AX28" i="8" s="1"/>
  <c r="AG27" i="8"/>
  <c r="AF27" i="8"/>
  <c r="AE27" i="8"/>
  <c r="AE28" i="8" s="1"/>
  <c r="AF28" i="8"/>
  <c r="AG28" i="8"/>
  <c r="AH28" i="8"/>
  <c r="AI21" i="8" l="1"/>
  <c r="AI27" i="8" s="1"/>
  <c r="AI28" i="8" s="1"/>
  <c r="AJ21" i="8" l="1"/>
  <c r="AJ27" i="8" s="1"/>
  <c r="AJ28" i="8" s="1"/>
  <c r="AM21" i="8" l="1"/>
  <c r="AM27" i="8" s="1"/>
  <c r="AM28" i="8" s="1"/>
  <c r="AL21" i="8" l="1"/>
  <c r="AY21" i="8" s="1"/>
  <c r="AL27" i="8" l="1"/>
  <c r="AL28" i="8" l="1"/>
  <c r="AY27" i="8"/>
  <c r="AY28" i="8" s="1"/>
  <c r="AI17" i="8"/>
  <c r="AI22" i="8"/>
  <c r="AJ22" i="8" l="1"/>
  <c r="AJ17" i="8"/>
  <c r="AL22" i="8" l="1"/>
  <c r="AY22" i="8" s="1"/>
  <c r="AL17" i="8"/>
  <c r="AY17" i="8" s="1"/>
  <c r="AM17" i="8"/>
  <c r="AM22" i="8"/>
  <c r="O15" i="39" l="1"/>
  <c r="O8" i="39"/>
  <c r="F8" i="39"/>
  <c r="E8" i="39"/>
  <c r="D8" i="39"/>
  <c r="C8" i="39"/>
  <c r="C21" i="39" l="1"/>
  <c r="D21" i="39"/>
  <c r="E21" i="39"/>
  <c r="F21" i="39"/>
  <c r="O21" i="39" l="1"/>
  <c r="D11" i="39" l="1"/>
  <c r="C11" i="39"/>
  <c r="F9" i="39"/>
  <c r="E9" i="39"/>
  <c r="F11" i="39"/>
  <c r="D9" i="39"/>
  <c r="E11" i="39"/>
  <c r="O11" i="39" l="1"/>
  <c r="C9" i="39" l="1"/>
  <c r="O9" i="39" s="1"/>
  <c r="E10" i="39" l="1"/>
  <c r="E12" i="39" s="1"/>
  <c r="E13" i="39" s="1"/>
  <c r="D10" i="39" l="1"/>
  <c r="D12" i="39" s="1"/>
  <c r="D13" i="39" s="1"/>
  <c r="C10" i="39"/>
  <c r="F10" i="39"/>
  <c r="F12" i="39" s="1"/>
  <c r="F13" i="39" s="1"/>
  <c r="E19" i="39"/>
  <c r="E18" i="39"/>
  <c r="C12" i="39" l="1"/>
  <c r="C13" i="39" s="1"/>
  <c r="O10" i="39"/>
  <c r="O12" i="39" s="1"/>
  <c r="F19" i="39"/>
  <c r="F18" i="39"/>
  <c r="D18" i="39"/>
  <c r="D19" i="39"/>
  <c r="C19" i="39" l="1"/>
  <c r="C18" i="39"/>
  <c r="O13" i="39"/>
  <c r="O19" i="39"/>
  <c r="O18" i="39"/>
  <c r="AL11" i="8" l="1"/>
  <c r="AJ11" i="8"/>
  <c r="AI11" i="8"/>
  <c r="AY11" i="8" s="1"/>
  <c r="AM11" i="8" l="1"/>
  <c r="H21" i="39" l="1"/>
  <c r="G21" i="39"/>
  <c r="J21" i="39" l="1"/>
  <c r="P21" i="39"/>
  <c r="K21" i="39" l="1"/>
  <c r="AJ55" i="37"/>
  <c r="AJ30" i="37"/>
  <c r="AI32" i="37"/>
  <c r="AI57" i="37"/>
  <c r="AI30" i="37"/>
  <c r="AI55" i="37"/>
  <c r="AM30" i="37"/>
  <c r="AM55" i="37"/>
  <c r="AL55" i="37"/>
  <c r="AL30" i="37"/>
  <c r="AY55" i="37" l="1"/>
  <c r="AI6" i="8" l="1"/>
  <c r="AJ6" i="8" l="1"/>
  <c r="AL6" i="8" l="1"/>
  <c r="AN6" i="8" l="1"/>
  <c r="AM6" i="8"/>
  <c r="AL14" i="29" l="1"/>
  <c r="AY14" i="29"/>
  <c r="AJ14" i="29"/>
  <c r="AX14" i="29"/>
  <c r="AY48" i="36" l="1"/>
  <c r="AY47" i="36"/>
  <c r="AY46" i="36"/>
  <c r="AY45" i="36"/>
  <c r="AY44" i="36"/>
  <c r="AY43" i="36"/>
  <c r="AY42" i="36"/>
  <c r="AY40" i="36"/>
  <c r="AY39" i="36"/>
  <c r="AY38" i="36"/>
  <c r="AY37" i="36"/>
  <c r="AY36" i="36"/>
  <c r="AY35" i="36"/>
  <c r="AY34" i="36"/>
  <c r="AY32" i="36"/>
  <c r="AY31" i="36"/>
  <c r="AY30" i="36"/>
  <c r="AY29" i="36"/>
  <c r="AY25" i="36"/>
  <c r="AY24" i="36"/>
  <c r="AY23" i="36"/>
  <c r="AY22" i="36"/>
  <c r="AY21" i="36"/>
  <c r="AY20" i="36"/>
  <c r="AY19" i="36"/>
  <c r="AY18" i="36"/>
  <c r="AY17" i="36"/>
  <c r="AY15" i="36"/>
  <c r="AY14" i="36"/>
  <c r="AY13" i="36"/>
  <c r="AY12" i="36"/>
  <c r="AY11" i="36"/>
  <c r="AY10" i="36"/>
  <c r="AY9" i="36"/>
  <c r="AN27" i="10"/>
  <c r="AM27" i="10"/>
  <c r="AL27" i="10"/>
  <c r="AJ27" i="10"/>
  <c r="AI27" i="10"/>
  <c r="AN26" i="10"/>
  <c r="AM26" i="10"/>
  <c r="AL26" i="10"/>
  <c r="AJ26" i="10"/>
  <c r="AI26" i="10"/>
  <c r="AN67" i="37"/>
  <c r="AM67" i="37"/>
  <c r="AL67" i="37"/>
  <c r="AJ67" i="37"/>
  <c r="AN28" i="10" l="1"/>
  <c r="AJ18" i="37"/>
  <c r="AN40" i="37"/>
  <c r="AN33" i="10"/>
  <c r="AM63" i="36"/>
  <c r="AI64" i="36"/>
  <c r="AI33" i="10"/>
  <c r="AI34" i="10" s="1"/>
  <c r="AI28" i="10"/>
  <c r="AL16" i="10"/>
  <c r="AN63" i="36"/>
  <c r="AJ64" i="36"/>
  <c r="AL28" i="10"/>
  <c r="AL33" i="10"/>
  <c r="AL34" i="10" s="1"/>
  <c r="AJ33" i="10"/>
  <c r="AJ34" i="10" s="1"/>
  <c r="AJ28" i="10"/>
  <c r="AI67" i="37"/>
  <c r="AM16" i="10"/>
  <c r="AI18" i="37"/>
  <c r="AY33" i="36"/>
  <c r="AM64" i="36"/>
  <c r="AL18" i="37"/>
  <c r="AM18" i="37"/>
  <c r="AL66" i="37"/>
  <c r="AL68" i="37" s="1"/>
  <c r="AL24" i="37"/>
  <c r="AN16" i="10"/>
  <c r="AM66" i="37"/>
  <c r="AM68" i="37" s="1"/>
  <c r="AM24" i="37"/>
  <c r="AM28" i="10"/>
  <c r="AM33" i="10"/>
  <c r="AM34" i="10" s="1"/>
  <c r="AN18" i="37"/>
  <c r="AN24" i="37"/>
  <c r="AN66" i="37"/>
  <c r="AN68" i="37" s="1"/>
  <c r="AI66" i="37"/>
  <c r="AI24" i="37"/>
  <c r="AJ24" i="37"/>
  <c r="AJ66" i="37"/>
  <c r="AJ68" i="37" s="1"/>
  <c r="AJ16" i="10"/>
  <c r="AY28" i="36"/>
  <c r="AI63" i="36"/>
  <c r="AJ63" i="36"/>
  <c r="AY8" i="36"/>
  <c r="AL63" i="36"/>
  <c r="AN34" i="10" l="1"/>
  <c r="AN21" i="10"/>
  <c r="AN64" i="36"/>
  <c r="AN62" i="36" s="1"/>
  <c r="AL64" i="36"/>
  <c r="AY64" i="36" s="1"/>
  <c r="AJ62" i="36"/>
  <c r="AM62" i="36"/>
  <c r="AI16" i="10"/>
  <c r="AI68" i="37"/>
  <c r="AY63" i="36"/>
  <c r="AI62" i="36"/>
  <c r="AL62" i="36" l="1"/>
  <c r="AY62" i="36" s="1"/>
  <c r="AM40" i="37"/>
  <c r="AM39" i="37"/>
  <c r="AM38" i="37"/>
  <c r="AJ38" i="37"/>
  <c r="AM37" i="37"/>
  <c r="AM44" i="38" l="1"/>
  <c r="AM46" i="37"/>
  <c r="AM36" i="37"/>
  <c r="AM18" i="38"/>
  <c r="AJ36" i="37"/>
  <c r="AM45" i="37"/>
  <c r="AM43" i="38"/>
  <c r="AM24" i="38"/>
  <c r="AM41" i="37" l="1"/>
  <c r="AM6" i="37"/>
  <c r="AM29" i="37" s="1"/>
  <c r="AM31" i="38"/>
  <c r="AM10" i="38"/>
  <c r="AM21" i="38" s="1"/>
  <c r="AM9" i="37"/>
  <c r="AM57" i="37" s="1"/>
  <c r="AM34" i="38"/>
  <c r="AM45" i="38"/>
  <c r="AM46" i="38" s="1"/>
  <c r="AM47" i="37"/>
  <c r="AM8" i="37"/>
  <c r="AM56" i="37" s="1"/>
  <c r="AM33" i="38"/>
  <c r="AM32" i="37" l="1"/>
  <c r="AM35" i="38"/>
  <c r="AM54" i="37"/>
  <c r="AM58" i="37" s="1"/>
  <c r="AM10" i="37"/>
  <c r="AM33" i="37" s="1"/>
  <c r="AM31" i="37"/>
  <c r="AM25" i="38" l="1"/>
  <c r="AM21" i="37"/>
  <c r="AM25" i="37" s="1"/>
  <c r="K8" i="39"/>
  <c r="AM48" i="37" l="1"/>
  <c r="AM44" i="37"/>
  <c r="L9" i="39" l="1"/>
  <c r="J9" i="39"/>
  <c r="H9" i="39"/>
  <c r="AI11" i="29" l="1"/>
  <c r="AJ11" i="29"/>
  <c r="AL11" i="29"/>
  <c r="AY11" i="29"/>
  <c r="AY59" i="37"/>
  <c r="G9" i="39"/>
  <c r="P9" i="39" s="1"/>
  <c r="K9" i="39"/>
  <c r="AX11" i="29"/>
  <c r="L11" i="39" l="1"/>
  <c r="L10" i="39"/>
  <c r="AN43" i="37"/>
  <c r="AM9" i="10" l="1"/>
  <c r="K11" i="39" l="1"/>
  <c r="AM39" i="38" l="1"/>
  <c r="AM11" i="37"/>
  <c r="AM34" i="37" s="1"/>
  <c r="AM19" i="38"/>
  <c r="AM12" i="38"/>
  <c r="AM19" i="37" l="1"/>
  <c r="AM42" i="37" s="1"/>
  <c r="AM12" i="37"/>
  <c r="AM35" i="37" s="1"/>
  <c r="AM31" i="8"/>
  <c r="AM36" i="8" s="1"/>
  <c r="AM37" i="8" s="1"/>
  <c r="AM43" i="37"/>
  <c r="AX8" i="29" l="1"/>
  <c r="AX12" i="29"/>
  <c r="K6" i="39"/>
  <c r="K16" i="39" l="1"/>
  <c r="J11" i="39" l="1"/>
  <c r="AL9" i="10" l="1"/>
  <c r="AY20" i="37" l="1"/>
  <c r="H11" i="39" l="1"/>
  <c r="AI11" i="37" l="1"/>
  <c r="AI34" i="37" s="1"/>
  <c r="AJ11" i="37"/>
  <c r="AJ19" i="37" s="1"/>
  <c r="AJ34" i="37" l="1"/>
  <c r="AJ9" i="10"/>
  <c r="AI19" i="37"/>
  <c r="AY49" i="36" l="1"/>
  <c r="AY41" i="36"/>
  <c r="AY27" i="36"/>
  <c r="AY16" i="36"/>
  <c r="AY7" i="36"/>
  <c r="AL43" i="37"/>
  <c r="AJ43" i="37"/>
  <c r="AL11" i="37" l="1"/>
  <c r="AL19" i="37" s="1"/>
  <c r="AN31" i="8"/>
  <c r="AN36" i="8" s="1"/>
  <c r="AN37" i="8" s="1"/>
  <c r="AY6" i="36"/>
  <c r="AY26" i="36"/>
  <c r="AF31" i="8"/>
  <c r="AF36" i="8" s="1"/>
  <c r="AF37" i="8" s="1"/>
  <c r="AL34" i="37" l="1"/>
  <c r="AG31" i="8"/>
  <c r="AG36" i="8" s="1"/>
  <c r="AG37" i="8" s="1"/>
  <c r="AH31" i="8"/>
  <c r="AX31" i="8" s="1"/>
  <c r="AE31" i="8"/>
  <c r="AE36" i="8" s="1"/>
  <c r="AE37" i="8" s="1"/>
  <c r="AH36" i="8" l="1"/>
  <c r="AX36" i="8" s="1"/>
  <c r="AH37" i="8" l="1"/>
  <c r="AX37" i="8" s="1"/>
  <c r="AI43" i="37" l="1"/>
  <c r="AI9" i="10" l="1"/>
  <c r="G11" i="39" l="1"/>
  <c r="L16" i="39" l="1"/>
  <c r="AN11" i="37" l="1"/>
  <c r="AN34" i="37" l="1"/>
  <c r="AN19" i="37"/>
  <c r="AN9" i="10" l="1"/>
  <c r="AN22" i="10"/>
  <c r="AL21" i="10" l="1"/>
  <c r="AL22" i="10" s="1"/>
  <c r="J10" i="39"/>
  <c r="AJ21" i="10" l="1"/>
  <c r="AJ22" i="10" s="1"/>
  <c r="H10" i="39"/>
  <c r="AI21" i="10" l="1"/>
  <c r="AI22" i="10" s="1"/>
  <c r="G10" i="39" l="1"/>
  <c r="AM21" i="10"/>
  <c r="AM22" i="10" s="1"/>
  <c r="K10" i="39" l="1"/>
  <c r="K12" i="39" s="1"/>
  <c r="AM62" i="37"/>
  <c r="AM65" i="37" s="1"/>
  <c r="AM69" i="37" s="1"/>
  <c r="K19" i="39" l="1"/>
  <c r="K18" i="39"/>
  <c r="K13" i="39"/>
  <c r="K14" i="39" s="1"/>
  <c r="AL39" i="37" l="1"/>
  <c r="AL40" i="37"/>
  <c r="AL44" i="38" l="1"/>
  <c r="AL46" i="37"/>
  <c r="AL38" i="37"/>
  <c r="AL37" i="37"/>
  <c r="AL8" i="37" l="1"/>
  <c r="AL56" i="37" s="1"/>
  <c r="AL33" i="38"/>
  <c r="AL9" i="37"/>
  <c r="AL57" i="37" s="1"/>
  <c r="AL34" i="38"/>
  <c r="AL45" i="37"/>
  <c r="AL43" i="38"/>
  <c r="AL24" i="38"/>
  <c r="AL36" i="37"/>
  <c r="AL18" i="38"/>
  <c r="AL31" i="37" l="1"/>
  <c r="AL6" i="37"/>
  <c r="AL29" i="37" s="1"/>
  <c r="AL31" i="38"/>
  <c r="AL35" i="38" s="1"/>
  <c r="AL39" i="38" s="1"/>
  <c r="AL10" i="38"/>
  <c r="AL21" i="38" s="1"/>
  <c r="AL19" i="38"/>
  <c r="AL42" i="37" s="1"/>
  <c r="AL41" i="37"/>
  <c r="AL45" i="38"/>
  <c r="AL46" i="38" s="1"/>
  <c r="AL47" i="37"/>
  <c r="AL32" i="37"/>
  <c r="J16" i="39"/>
  <c r="AL12" i="38" l="1"/>
  <c r="AL54" i="37"/>
  <c r="AL58" i="37" s="1"/>
  <c r="AL10" i="37"/>
  <c r="J8" i="39" l="1"/>
  <c r="AL62" i="37"/>
  <c r="AL65" i="37" s="1"/>
  <c r="AL69" i="37" s="1"/>
  <c r="AL25" i="38"/>
  <c r="AL33" i="37"/>
  <c r="AL12" i="37"/>
  <c r="AL35" i="37" s="1"/>
  <c r="AL21" i="37"/>
  <c r="AL25" i="37" s="1"/>
  <c r="AL48" i="37" l="1"/>
  <c r="AL44" i="37"/>
  <c r="J6" i="39"/>
  <c r="J12" i="39"/>
  <c r="AN44" i="38"/>
  <c r="AN46" i="37"/>
  <c r="J13" i="39" l="1"/>
  <c r="J14" i="39" s="1"/>
  <c r="J19" i="39"/>
  <c r="J18" i="39"/>
  <c r="AN24" i="38" l="1"/>
  <c r="AN43" i="38"/>
  <c r="AN45" i="37"/>
  <c r="AN45" i="38" l="1"/>
  <c r="AN47" i="37"/>
  <c r="AN46" i="38" l="1"/>
  <c r="AI40" i="37" l="1"/>
  <c r="AI38" i="37" l="1"/>
  <c r="AI39" i="37"/>
  <c r="AI37" i="37"/>
  <c r="AI43" i="38" l="1"/>
  <c r="AI45" i="37"/>
  <c r="AI24" i="38"/>
  <c r="AI44" i="38"/>
  <c r="AI46" i="37"/>
  <c r="AI36" i="37"/>
  <c r="AI18" i="38"/>
  <c r="AI45" i="38" l="1"/>
  <c r="AI47" i="37"/>
  <c r="AI6" i="37"/>
  <c r="AI29" i="37" s="1"/>
  <c r="AI31" i="38"/>
  <c r="AI19" i="38"/>
  <c r="AI42" i="37" s="1"/>
  <c r="AI41" i="37"/>
  <c r="G16" i="39"/>
  <c r="AI8" i="37" l="1"/>
  <c r="AI56" i="37" s="1"/>
  <c r="AI33" i="38"/>
  <c r="AI10" i="38"/>
  <c r="AI54" i="37"/>
  <c r="AI46" i="38"/>
  <c r="AI10" i="37" l="1"/>
  <c r="AI21" i="37" s="1"/>
  <c r="AI31" i="37"/>
  <c r="AI58" i="37"/>
  <c r="AI21" i="38"/>
  <c r="AI12" i="38"/>
  <c r="AI35" i="38"/>
  <c r="AI39" i="38" s="1"/>
  <c r="AI33" i="37" l="1"/>
  <c r="AI12" i="37"/>
  <c r="AI35" i="37" s="1"/>
  <c r="AI25" i="37"/>
  <c r="AI25" i="38"/>
  <c r="AI44" i="37"/>
  <c r="AI62" i="37"/>
  <c r="G8" i="39"/>
  <c r="AI48" i="37" l="1"/>
  <c r="G12" i="39"/>
  <c r="G6" i="39"/>
  <c r="AI65" i="37"/>
  <c r="AI69" i="37" l="1"/>
  <c r="G19" i="39"/>
  <c r="G13" i="39"/>
  <c r="G18" i="39"/>
  <c r="G14" i="39" l="1"/>
  <c r="AI31" i="8" l="1"/>
  <c r="AI36" i="8" s="1"/>
  <c r="AI37" i="8" s="1"/>
  <c r="AJ44" i="38" l="1"/>
  <c r="AY44" i="38" s="1"/>
  <c r="AJ46" i="37"/>
  <c r="AJ45" i="37" l="1"/>
  <c r="AJ43" i="38"/>
  <c r="AY43" i="38" s="1"/>
  <c r="AJ24" i="38"/>
  <c r="AJ45" i="38" l="1"/>
  <c r="AY45" i="38" s="1"/>
  <c r="AY46" i="38" s="1"/>
  <c r="AJ47" i="37"/>
  <c r="AJ46" i="38" l="1"/>
  <c r="AJ31" i="8" l="1"/>
  <c r="AJ36" i="8" s="1"/>
  <c r="AJ37" i="8" s="1"/>
  <c r="AJ6" i="37" l="1"/>
  <c r="AJ29" i="37" s="1"/>
  <c r="AJ31" i="38"/>
  <c r="AY31" i="38" s="1"/>
  <c r="AJ40" i="37"/>
  <c r="AJ39" i="37"/>
  <c r="AJ54" i="37" l="1"/>
  <c r="AJ8" i="37" l="1"/>
  <c r="AJ31" i="37" s="1"/>
  <c r="AJ33" i="38"/>
  <c r="AY33" i="38" s="1"/>
  <c r="AJ10" i="38"/>
  <c r="AJ9" i="37"/>
  <c r="AJ32" i="37" s="1"/>
  <c r="AJ34" i="38"/>
  <c r="AY34" i="38" s="1"/>
  <c r="AY35" i="38" l="1"/>
  <c r="AY39" i="38" s="1"/>
  <c r="AJ57" i="37"/>
  <c r="AJ12" i="38"/>
  <c r="AJ35" i="38"/>
  <c r="AJ39" i="38" s="1"/>
  <c r="AJ56" i="37"/>
  <c r="AJ10" i="37"/>
  <c r="AJ33" i="37" s="1"/>
  <c r="AJ12" i="37" l="1"/>
  <c r="AJ35" i="37" s="1"/>
  <c r="AJ21" i="37"/>
  <c r="AJ58" i="37"/>
  <c r="AJ37" i="37"/>
  <c r="AJ18" i="38"/>
  <c r="AJ19" i="38" l="1"/>
  <c r="AJ42" i="37" s="1"/>
  <c r="AJ41" i="37"/>
  <c r="AJ21" i="38"/>
  <c r="H8" i="39"/>
  <c r="AJ62" i="37"/>
  <c r="AJ25" i="37"/>
  <c r="AJ65" i="37" l="1"/>
  <c r="H6" i="39"/>
  <c r="H12" i="39"/>
  <c r="AJ25" i="38"/>
  <c r="AJ48" i="37" s="1"/>
  <c r="AJ44" i="37"/>
  <c r="H16" i="39" l="1"/>
  <c r="AJ69" i="37"/>
  <c r="H18" i="39"/>
  <c r="H13" i="39"/>
  <c r="H19" i="39"/>
  <c r="H14" i="39" l="1"/>
  <c r="AL31" i="8" l="1"/>
  <c r="AY31" i="8" s="1"/>
  <c r="AL36" i="8" l="1"/>
  <c r="AY36" i="8" s="1"/>
  <c r="AL37" i="8" l="1"/>
  <c r="AY37" i="8" s="1"/>
  <c r="AN37" i="37" l="1"/>
  <c r="AN39" i="37" l="1"/>
  <c r="AN38" i="37"/>
  <c r="AN10" i="38" l="1"/>
  <c r="AN31" i="38"/>
  <c r="AN6" i="37"/>
  <c r="AN34" i="38"/>
  <c r="AN9" i="37"/>
  <c r="AN57" i="37" s="1"/>
  <c r="AN18" i="38"/>
  <c r="AN36" i="37"/>
  <c r="AN12" i="38" l="1"/>
  <c r="AN21" i="38"/>
  <c r="AN19" i="38"/>
  <c r="AN41" i="37"/>
  <c r="AN32" i="37"/>
  <c r="AN29" i="37"/>
  <c r="AN54" i="37"/>
  <c r="AN33" i="38"/>
  <c r="AN8" i="37"/>
  <c r="AN10" i="37" s="1"/>
  <c r="AN35" i="38" l="1"/>
  <c r="AN42" i="37"/>
  <c r="AN21" i="37"/>
  <c r="AN25" i="37" s="1"/>
  <c r="AN12" i="37"/>
  <c r="AN35" i="37" s="1"/>
  <c r="AN33" i="37"/>
  <c r="AN31" i="37"/>
  <c r="AN56" i="37"/>
  <c r="AN58" i="37" s="1"/>
  <c r="AN25" i="38"/>
  <c r="AN39" i="38" l="1"/>
  <c r="AN44" i="37"/>
  <c r="AN62" i="37"/>
  <c r="AN65" i="37" s="1"/>
  <c r="AN69" i="37" s="1"/>
  <c r="L8" i="39"/>
  <c r="AN48" i="37"/>
  <c r="L12" i="39" l="1"/>
  <c r="L6" i="39"/>
  <c r="L13" i="39" l="1"/>
  <c r="L14" i="39" s="1"/>
  <c r="L18" i="39"/>
  <c r="L19" i="39"/>
  <c r="AY8" i="29" l="1"/>
  <c r="AY12" i="29"/>
  <c r="AY35" i="37" l="1"/>
  <c r="AO21" i="8" l="1"/>
  <c r="AO27" i="8" s="1"/>
  <c r="AO28" i="8" l="1"/>
  <c r="AO6" i="8" l="1"/>
  <c r="AO22" i="8" l="1"/>
  <c r="AO17" i="8"/>
  <c r="AY59" i="36" l="1"/>
  <c r="AY58" i="36"/>
  <c r="AY57" i="36"/>
  <c r="AY56" i="36"/>
  <c r="AY55" i="36"/>
  <c r="AY54" i="36"/>
  <c r="AY53" i="36"/>
  <c r="AY52" i="36"/>
  <c r="AY51" i="36"/>
  <c r="AY50" i="36"/>
  <c r="AO27" i="10"/>
  <c r="AO26" i="10"/>
  <c r="AO67" i="37"/>
  <c r="AY17" i="37"/>
  <c r="AY16" i="37"/>
  <c r="AY15" i="37"/>
  <c r="AY14" i="37"/>
  <c r="AO28" i="10" l="1"/>
  <c r="AO33" i="10"/>
  <c r="AK14" i="29"/>
  <c r="AK11" i="29" s="1"/>
  <c r="AY67" i="37"/>
  <c r="AY23" i="37"/>
  <c r="AY64" i="37"/>
  <c r="AY63" i="37"/>
  <c r="AO66" i="37"/>
  <c r="AO68" i="37" s="1"/>
  <c r="AO24" i="37"/>
  <c r="AO18" i="37"/>
  <c r="AZ14" i="29"/>
  <c r="AZ11" i="29" s="1"/>
  <c r="AY24" i="37"/>
  <c r="AY22" i="37"/>
  <c r="AY13" i="37"/>
  <c r="AO16" i="10" l="1"/>
  <c r="AY68" i="37"/>
  <c r="AY66" i="37"/>
  <c r="AY18" i="37"/>
  <c r="AO34" i="10"/>
  <c r="AO21" i="10"/>
  <c r="AO22" i="10" s="1"/>
  <c r="AO64" i="36"/>
  <c r="AO63" i="36"/>
  <c r="AO62" i="36" l="1"/>
  <c r="AO9" i="10" l="1"/>
  <c r="AO11" i="10" l="1"/>
  <c r="M10" i="39"/>
  <c r="M11" i="39"/>
  <c r="AO11" i="37" l="1"/>
  <c r="AO19" i="37" s="1"/>
  <c r="AO34" i="37" l="1"/>
  <c r="AY60" i="37" l="1"/>
  <c r="P10" i="39"/>
  <c r="AL12" i="29" l="1"/>
  <c r="AY8" i="37" l="1"/>
  <c r="AY56" i="37"/>
  <c r="AY9" i="37"/>
  <c r="AY57" i="37"/>
  <c r="AK12" i="29" l="1"/>
  <c r="AY6" i="37" l="1"/>
  <c r="AY54" i="37" l="1"/>
  <c r="AY25" i="37" l="1"/>
  <c r="AY21" i="37"/>
  <c r="AY58" i="37"/>
  <c r="P8" i="39" l="1"/>
  <c r="AI12" i="29" l="1"/>
  <c r="AY45" i="37" l="1"/>
  <c r="AY29" i="37" l="1"/>
  <c r="AY40" i="37" l="1"/>
  <c r="AY39" i="37"/>
  <c r="AY31" i="37" l="1"/>
  <c r="AY32" i="37"/>
  <c r="AJ12" i="29" l="1"/>
  <c r="AY46" i="37" l="1"/>
  <c r="AY47" i="37"/>
  <c r="AY37" i="37" l="1"/>
  <c r="AY38" i="37"/>
  <c r="AY36" i="37" l="1"/>
  <c r="AY41" i="37" l="1"/>
  <c r="AY48" i="37" l="1"/>
  <c r="AY44" i="37"/>
  <c r="AY61" i="37" l="1"/>
  <c r="AY62" i="37" l="1"/>
  <c r="P11" i="39"/>
  <c r="P12" i="39" l="1"/>
  <c r="AY65" i="37"/>
  <c r="AY69" i="37"/>
  <c r="P18" i="39" l="1"/>
  <c r="P19" i="39"/>
  <c r="AO31" i="8" l="1"/>
  <c r="AO36" i="8" s="1"/>
  <c r="AO37" i="8" s="1"/>
  <c r="AY11" i="37" l="1"/>
  <c r="AY34" i="37" s="1"/>
  <c r="AY19" i="37"/>
  <c r="AY42" i="37" s="1"/>
  <c r="AY43" i="37" l="1"/>
  <c r="AL8" i="29" l="1"/>
  <c r="AK8" i="29"/>
  <c r="AI8" i="29" l="1"/>
  <c r="AJ8" i="29"/>
  <c r="AZ12" i="29"/>
  <c r="AZ8" i="29"/>
  <c r="E16" i="39" l="1"/>
  <c r="E6" i="39"/>
  <c r="E14" i="39" s="1"/>
  <c r="F16" i="39"/>
  <c r="F6" i="39"/>
  <c r="F14" i="39" s="1"/>
  <c r="P7" i="39"/>
  <c r="P6" i="39"/>
  <c r="D16" i="39"/>
  <c r="D6" i="39"/>
  <c r="D14" i="39" s="1"/>
  <c r="C16" i="39" l="1"/>
  <c r="O7" i="39"/>
  <c r="O16" i="39" s="1"/>
  <c r="C6" i="39"/>
  <c r="P15" i="39"/>
  <c r="P16" i="39" s="1"/>
  <c r="P13" i="39" l="1"/>
  <c r="P14" i="39" s="1"/>
  <c r="C14" i="39"/>
  <c r="O6" i="39"/>
  <c r="O14" i="39" s="1"/>
  <c r="M16" i="39" l="1"/>
  <c r="AN44" i="8" l="1"/>
  <c r="AM44" i="8" l="1"/>
  <c r="AJ44" i="8" l="1"/>
  <c r="AY41" i="8" l="1"/>
  <c r="AL44" i="8"/>
  <c r="AY44" i="8" s="1"/>
  <c r="AI44" i="8"/>
  <c r="AO44" i="8" l="1"/>
  <c r="AO43" i="37" l="1"/>
  <c r="AO37" i="37" l="1"/>
  <c r="AO40" i="37"/>
  <c r="AO36" i="37" l="1"/>
  <c r="AO39" i="37" l="1"/>
  <c r="AO8" i="37" l="1"/>
  <c r="AO56" i="37" s="1"/>
  <c r="AO33" i="38"/>
  <c r="AO34" i="38"/>
  <c r="AO9" i="37"/>
  <c r="AO57" i="37" s="1"/>
  <c r="AO31" i="38"/>
  <c r="AO6" i="37"/>
  <c r="AO10" i="38"/>
  <c r="AO44" i="38"/>
  <c r="AO46" i="37"/>
  <c r="AO43" i="38"/>
  <c r="AO24" i="38"/>
  <c r="AO45" i="37"/>
  <c r="AO38" i="37"/>
  <c r="AO18" i="38"/>
  <c r="AO32" i="37" l="1"/>
  <c r="AO35" i="38"/>
  <c r="AO39" i="38" s="1"/>
  <c r="AO31" i="37"/>
  <c r="AO47" i="37"/>
  <c r="AO45" i="38"/>
  <c r="AO46" i="38" s="1"/>
  <c r="AO19" i="38"/>
  <c r="AO42" i="37" s="1"/>
  <c r="AO41" i="37"/>
  <c r="AO12" i="38"/>
  <c r="AO21" i="38"/>
  <c r="AO29" i="37"/>
  <c r="AO54" i="37"/>
  <c r="AO58" i="37" s="1"/>
  <c r="AO10" i="37"/>
  <c r="AO33" i="37" l="1"/>
  <c r="AO12" i="37"/>
  <c r="AO35" i="37" s="1"/>
  <c r="AO21" i="37"/>
  <c r="AO25" i="37" s="1"/>
  <c r="AO62" i="37"/>
  <c r="M8" i="39"/>
  <c r="AO25" i="38"/>
  <c r="AO44" i="37" l="1"/>
  <c r="AO48" i="37"/>
  <c r="M12" i="39"/>
  <c r="M6" i="39"/>
  <c r="M18" i="39" l="1"/>
  <c r="M19" i="39"/>
  <c r="M13" i="39"/>
  <c r="M14" i="39" s="1"/>
  <c r="AO65" i="37" l="1"/>
  <c r="AO69" i="37" s="1"/>
</calcChain>
</file>

<file path=xl/sharedStrings.xml><?xml version="1.0" encoding="utf-8"?>
<sst xmlns="http://schemas.openxmlformats.org/spreadsheetml/2006/main" count="2894" uniqueCount="276">
  <si>
    <t>Other Financial Income</t>
  </si>
  <si>
    <t>Financial Income</t>
  </si>
  <si>
    <t>Net Revenue from Sales</t>
  </si>
  <si>
    <t>Net Revenue from Transaction Activities and Other Services</t>
  </si>
  <si>
    <t>2Q19</t>
  </si>
  <si>
    <t>1Q19</t>
  </si>
  <si>
    <t>4Q18</t>
  </si>
  <si>
    <t>3Q18</t>
  </si>
  <si>
    <t>2Q18</t>
  </si>
  <si>
    <t>1Q18</t>
  </si>
  <si>
    <t>4Q17</t>
  </si>
  <si>
    <t>3Q17</t>
  </si>
  <si>
    <t>2Q17</t>
  </si>
  <si>
    <t>1Q17</t>
  </si>
  <si>
    <t>4Q16</t>
  </si>
  <si>
    <t>3Q16</t>
  </si>
  <si>
    <t>2Q16</t>
  </si>
  <si>
    <t>1Q16</t>
  </si>
  <si>
    <t>4Q15</t>
  </si>
  <si>
    <t>3Q15</t>
  </si>
  <si>
    <t>2Q15</t>
  </si>
  <si>
    <t>1Q15</t>
  </si>
  <si>
    <t>GAAP | R$ million</t>
  </si>
  <si>
    <t>Cost of Sales and Services</t>
  </si>
  <si>
    <t>Selling Expenses</t>
  </si>
  <si>
    <t>Administrative Expenses</t>
  </si>
  <si>
    <t>Other Expenses, Net</t>
  </si>
  <si>
    <t>Deferred Income Tax and Social Contribution</t>
  </si>
  <si>
    <t>Current Income Tax and Social Contribution</t>
  </si>
  <si>
    <t>NON-GAAP | R$ million</t>
  </si>
  <si>
    <t>BALANCE SHEET</t>
  </si>
  <si>
    <t>R$ million</t>
  </si>
  <si>
    <t>Non-controlling interests</t>
  </si>
  <si>
    <t>Inventories</t>
  </si>
  <si>
    <t>Investment</t>
  </si>
  <si>
    <t>INCOME STATEMENT | GAAP</t>
  </si>
  <si>
    <t>INCOME STATEMENT | NON-GAAP</t>
  </si>
  <si>
    <t>Cash and Cash Equivalents</t>
  </si>
  <si>
    <t>Financial Investments</t>
  </si>
  <si>
    <t>Receivables from Related Parties</t>
  </si>
  <si>
    <t>Taxes Recoverable</t>
  </si>
  <si>
    <t>Other Receivables</t>
  </si>
  <si>
    <t>Judicial Deposits</t>
  </si>
  <si>
    <t>Payables to Third Parties</t>
  </si>
  <si>
    <t>Trade Payables</t>
  </si>
  <si>
    <t>Property and Equipment</t>
  </si>
  <si>
    <t>Intangible Assets</t>
  </si>
  <si>
    <t>Payables to Related Parties</t>
  </si>
  <si>
    <t>Salaries and Social Charges</t>
  </si>
  <si>
    <t>Taxes and Contributions</t>
  </si>
  <si>
    <t>Provision for Contingencies</t>
  </si>
  <si>
    <t>Share Capital</t>
  </si>
  <si>
    <t>Legal Reserve</t>
  </si>
  <si>
    <t>Capital Reserve</t>
  </si>
  <si>
    <t>Equity Valuation Adjustments</t>
  </si>
  <si>
    <t>Profit Retention Reserve</t>
  </si>
  <si>
    <t>Treasury Shares</t>
  </si>
  <si>
    <t>Derivative Financial Instruments</t>
  </si>
  <si>
    <t>Dividends Payable and Interest on own Capital</t>
  </si>
  <si>
    <t>Net Parent Investment</t>
  </si>
  <si>
    <t>Profit of the Period</t>
  </si>
  <si>
    <t>Chargebacks</t>
  </si>
  <si>
    <t>Transactions Costs</t>
  </si>
  <si>
    <t>Cost of Goods Sold</t>
  </si>
  <si>
    <t>Marketing and Advertising</t>
  </si>
  <si>
    <t>Personnel Expenses</t>
  </si>
  <si>
    <t>Depreciation and Amortization</t>
  </si>
  <si>
    <t>OPERATING FIGURES</t>
  </si>
  <si>
    <t>Accrual of Provision for Contingencies</t>
  </si>
  <si>
    <t>Share based Long Term Incentive Plan (LTIP)</t>
  </si>
  <si>
    <t>Inventory Provisions</t>
  </si>
  <si>
    <t>Other Financial Cost, Net</t>
  </si>
  <si>
    <t>Receivables from (Payables to) Related Parties</t>
  </si>
  <si>
    <t>Non-controlling Interests</t>
  </si>
  <si>
    <t>Amount paid on Acquisitions, Net of Cash Acquired</t>
  </si>
  <si>
    <t>Purchases of Property and Equipment</t>
  </si>
  <si>
    <t>Purchases and Development of Intangible Assets</t>
  </si>
  <si>
    <t>Acquisition of Financial Investments</t>
  </si>
  <si>
    <t>Redemption of Financial Investments</t>
  </si>
  <si>
    <t>Payment of Borrowings</t>
  </si>
  <si>
    <t>Distribution of Dividends</t>
  </si>
  <si>
    <t>Proceeds from Offering of Shares</t>
  </si>
  <si>
    <t>Capital Increase</t>
  </si>
  <si>
    <t>Transactional Costs</t>
  </si>
  <si>
    <t>Acquisition of Treasury Shares</t>
  </si>
  <si>
    <t xml:space="preserve">Income Tax and Social Contribution paid </t>
  </si>
  <si>
    <t>Transaction with non-controlling Interest</t>
  </si>
  <si>
    <t>Capital Increase by non-controlling Shareholders</t>
  </si>
  <si>
    <t>Cash and Cash Equivalents at the beginning of the Period</t>
  </si>
  <si>
    <t>Cash and Cash Equivalents at the end of the Period</t>
  </si>
  <si>
    <t>Unrealizes on Derivative Instruments</t>
  </si>
  <si>
    <t>Interest Paid</t>
  </si>
  <si>
    <t>3Q19</t>
  </si>
  <si>
    <t>4Q19</t>
  </si>
  <si>
    <t>Other Comprehensive Income</t>
  </si>
  <si>
    <t>1Q20</t>
  </si>
  <si>
    <t>2Q20</t>
  </si>
  <si>
    <t>Others</t>
  </si>
  <si>
    <t>Interchange and Card Scheme Fee (ITC)</t>
  </si>
  <si>
    <t>Deposits</t>
  </si>
  <si>
    <t>Other (Expenses) Income, Net</t>
  </si>
  <si>
    <t>3Q20</t>
  </si>
  <si>
    <t>Expenses (Revenues) not affecting Cash</t>
  </si>
  <si>
    <t xml:space="preserve">Reversal of Taxes and Contributions </t>
  </si>
  <si>
    <t>Financial Investments (Mandatory Guarantee)</t>
  </si>
  <si>
    <t>Increase (Decrease) in Cash and Cash Equivalents</t>
  </si>
  <si>
    <t>Accounts Receivable</t>
  </si>
  <si>
    <t>Other Liabilities</t>
  </si>
  <si>
    <t>4Q20</t>
  </si>
  <si>
    <t>Total Revenue and Income</t>
  </si>
  <si>
    <t>Total Revenue and Income (ex-ITC)</t>
  </si>
  <si>
    <t>Total Costs and Expenses</t>
  </si>
  <si>
    <t>Total Costs and Expenses (ex-ITC)</t>
  </si>
  <si>
    <t>EBT</t>
  </si>
  <si>
    <t>Income Tax and Social Contribution</t>
  </si>
  <si>
    <t>Net Income</t>
  </si>
  <si>
    <t>Deferred Revenue</t>
  </si>
  <si>
    <t>6M17</t>
  </si>
  <si>
    <t>9M17</t>
  </si>
  <si>
    <t>6M18</t>
  </si>
  <si>
    <t>9M18</t>
  </si>
  <si>
    <t>6M19</t>
  </si>
  <si>
    <t>9M19</t>
  </si>
  <si>
    <t>6M20</t>
  </si>
  <si>
    <t>9M20</t>
  </si>
  <si>
    <t>1Q21</t>
  </si>
  <si>
    <t>Payment of leases</t>
  </si>
  <si>
    <t>2Q21</t>
  </si>
  <si>
    <t>6M21</t>
  </si>
  <si>
    <t>3Q21</t>
  </si>
  <si>
    <t>9M21</t>
  </si>
  <si>
    <t>Interest accrued</t>
  </si>
  <si>
    <t>Assets</t>
  </si>
  <si>
    <t>Current Assets</t>
  </si>
  <si>
    <t>Non-Current Assets</t>
  </si>
  <si>
    <t>Liabilities and Equity</t>
  </si>
  <si>
    <t>Current Liabilities</t>
  </si>
  <si>
    <t>Non-Current Liabilities</t>
  </si>
  <si>
    <t>Active Merchants</t>
  </si>
  <si>
    <t>Total Credit Portfolio</t>
  </si>
  <si>
    <t>Credit Cards</t>
  </si>
  <si>
    <t>4Q21</t>
  </si>
  <si>
    <t>Card Interchange</t>
  </si>
  <si>
    <t>Card Scheme Fees</t>
  </si>
  <si>
    <t>Gross Profit</t>
  </si>
  <si>
    <t>Net Income | Non-GAAP</t>
  </si>
  <si>
    <t>6M16</t>
  </si>
  <si>
    <t>9M16</t>
  </si>
  <si>
    <t>6M15</t>
  </si>
  <si>
    <t>9M15</t>
  </si>
  <si>
    <t>NON-GAAP Effects | R$ million</t>
  </si>
  <si>
    <t>-</t>
  </si>
  <si>
    <t>1Q22</t>
  </si>
  <si>
    <t>R$ billion</t>
  </si>
  <si>
    <t>Total Deposits</t>
  </si>
  <si>
    <t>Working Capital</t>
  </si>
  <si>
    <t>Capital Expenditures</t>
  </si>
  <si>
    <t>CAPITAL EXPENDITURES</t>
  </si>
  <si>
    <t>CASH FLOW</t>
  </si>
  <si>
    <t xml:space="preserve">Card Scheme Fee </t>
  </si>
  <si>
    <t>Opex and Other Costs</t>
  </si>
  <si>
    <t>Equity</t>
  </si>
  <si>
    <t>2Q22</t>
  </si>
  <si>
    <t>Interchange and Card Scheme Fee</t>
  </si>
  <si>
    <t>6M22</t>
  </si>
  <si>
    <t>Cash Position</t>
  </si>
  <si>
    <t>Liabilities</t>
  </si>
  <si>
    <t>3Q22</t>
  </si>
  <si>
    <t>9M22</t>
  </si>
  <si>
    <t>Payment of Borrowings Interest</t>
  </si>
  <si>
    <t>Payroll Loan + FGTS</t>
  </si>
  <si>
    <t>TOTAL COSTS AND EXPENSES</t>
  </si>
  <si>
    <t>4Q22</t>
  </si>
  <si>
    <t>1Q23</t>
  </si>
  <si>
    <t>Payables to related parties</t>
  </si>
  <si>
    <t># million</t>
  </si>
  <si>
    <t>Total Finance Volume (TFV)</t>
  </si>
  <si>
    <t>Total Payment Volume (TPV)</t>
  </si>
  <si>
    <t>Total Banking Volume (TBV)</t>
  </si>
  <si>
    <t>% Total Revenue and Income</t>
  </si>
  <si>
    <t>POS Write-offs</t>
  </si>
  <si>
    <t>Depreciation and Amortization | Non-GAAP</t>
  </si>
  <si>
    <t>Total Losses</t>
  </si>
  <si>
    <t>Expected Credit Losses</t>
  </si>
  <si>
    <t>R$ Million</t>
  </si>
  <si>
    <t>Receivables from related parties</t>
  </si>
  <si>
    <t>Other receivables</t>
  </si>
  <si>
    <t>2Q23</t>
  </si>
  <si>
    <t>6M23</t>
  </si>
  <si>
    <t>3Q23</t>
  </si>
  <si>
    <t>9M23</t>
  </si>
  <si>
    <t>Total Payment Volume</t>
  </si>
  <si>
    <t>4Q23</t>
  </si>
  <si>
    <t>CORPORATE STRUCTURE</t>
  </si>
  <si>
    <t>Shareholders</t>
  </si>
  <si>
    <t>TOTAL</t>
  </si>
  <si>
    <t>UOL</t>
  </si>
  <si>
    <t>Free Float</t>
  </si>
  <si>
    <t>Class A</t>
  </si>
  <si>
    <t>Class B</t>
  </si>
  <si>
    <t>C-</t>
  </si>
  <si>
    <t>S&amp;P CSA (Corporate Sustainability Assessment)¹</t>
  </si>
  <si>
    <t>ISS Corporate Rating²</t>
  </si>
  <si>
    <t>ISS Cyber Risk Score²</t>
  </si>
  <si>
    <t>B</t>
  </si>
  <si>
    <t>Rating</t>
  </si>
  <si>
    <t>brAAA</t>
  </si>
  <si>
    <t>F</t>
  </si>
  <si>
    <t>C</t>
  </si>
  <si>
    <t>ESG RATINGS</t>
  </si>
  <si>
    <t>http://investors.pagbank.com/</t>
  </si>
  <si>
    <t>Emissions (tCO2e)</t>
  </si>
  <si>
    <t>Scope 1</t>
  </si>
  <si>
    <t>Scope 2</t>
  </si>
  <si>
    <t>Scope 3</t>
  </si>
  <si>
    <t>Total</t>
  </si>
  <si>
    <t>1Q24</t>
  </si>
  <si>
    <t>Banking</t>
  </si>
  <si>
    <t>Banking + Payments</t>
  </si>
  <si>
    <t>Payments</t>
  </si>
  <si>
    <t>MSMB</t>
  </si>
  <si>
    <t>LMEC</t>
  </si>
  <si>
    <t/>
  </si>
  <si>
    <t>Checking Accounts</t>
  </si>
  <si>
    <t>Total Clients</t>
  </si>
  <si>
    <t>Active Clients¹</t>
  </si>
  <si>
    <t>Banking Issuances</t>
  </si>
  <si>
    <t>1 - Starting Q1 2024, “Active Clients” metric includes Active Merchants "("Payments") that are not PagBank Clients (“Banking”). For comparison, previous quarters were adjusted accordingly</t>
  </si>
  <si>
    <t>Financial Costs</t>
  </si>
  <si>
    <t>Transaction Costs</t>
  </si>
  <si>
    <t>Operating Expenses (Marketing, Personnel and Others)</t>
  </si>
  <si>
    <t>Depreciation and Amortization + POS Write-Offs</t>
  </si>
  <si>
    <t>TPV</t>
  </si>
  <si>
    <t>% of TPV</t>
  </si>
  <si>
    <t>% of Total Revenue and Income</t>
  </si>
  <si>
    <t>Gross Profit Margin</t>
  </si>
  <si>
    <t>% of Banking Revenue and Income</t>
  </si>
  <si>
    <t>% of Payments Revenue and Income</t>
  </si>
  <si>
    <t>GROSS PROFIT | NON-GAAP</t>
  </si>
  <si>
    <t>Cash-In</t>
  </si>
  <si>
    <t xml:space="preserve"> Active Banking Clients (# million)</t>
  </si>
  <si>
    <t>Cash-In per Active Banking Client (R$ thousand)</t>
  </si>
  <si>
    <t>Active Banking Clients</t>
  </si>
  <si>
    <t>INCOME STATEMENT by Costs and Expenses Nature | NON-GAAP</t>
  </si>
  <si>
    <r>
      <t>CDP</t>
    </r>
    <r>
      <rPr>
        <vertAlign val="superscript"/>
        <sz val="8"/>
        <color theme="1"/>
        <rFont val="Arial Nova"/>
        <family val="2"/>
      </rPr>
      <t>1</t>
    </r>
  </si>
  <si>
    <r>
      <t>Sustainalytics (Morningstar)</t>
    </r>
    <r>
      <rPr>
        <vertAlign val="superscript"/>
        <sz val="8"/>
        <color theme="1"/>
        <rFont val="Arial Nova"/>
        <family val="2"/>
      </rPr>
      <t>2</t>
    </r>
  </si>
  <si>
    <t>INCOME STATEMENT by Costs and Expenses Nature | GAAP</t>
  </si>
  <si>
    <t>Gross Profit¹</t>
  </si>
  <si>
    <t>1 - Starting 1Q24, Gross Profit no longer excludes Other Financial Income. This change is neutral for the reported result as it has no impact on Earnings Before Tax (EBT) and Net Income. Previous quarters are shown under the new criteria, for comparison.</t>
  </si>
  <si>
    <t>Off Platform</t>
  </si>
  <si>
    <t>On Platform</t>
  </si>
  <si>
    <t>NPL 90+ | Secured Products</t>
  </si>
  <si>
    <t>NPL 90+ | Total Credit Portfolio</t>
  </si>
  <si>
    <t>Loss on Disposal of Property, Equipment, Intangible and Investment Assets</t>
  </si>
  <si>
    <t>Derivative Financial Instruments, net</t>
  </si>
  <si>
    <t>Interest Income Received (paid)</t>
  </si>
  <si>
    <t>Net Cash Provided by Operating Activities</t>
  </si>
  <si>
    <t>Borrowings</t>
  </si>
  <si>
    <t>Payment of Derivative Financial Instruments, net</t>
  </si>
  <si>
    <t>Net Cash Provided by Financing Activities</t>
  </si>
  <si>
    <t>Net Cash Used in Investing Activities</t>
  </si>
  <si>
    <t>Changes in Operating Assets/Liabilities</t>
  </si>
  <si>
    <t>RATINGS</t>
  </si>
  <si>
    <t>2Q24</t>
  </si>
  <si>
    <t>AAA.br</t>
  </si>
  <si>
    <t>6M24</t>
  </si>
  <si>
    <t>Banco Seguro S.A.</t>
  </si>
  <si>
    <t>S&amp;P Global</t>
  </si>
  <si>
    <t>Moody's</t>
  </si>
  <si>
    <t>Earnings before Income Tax</t>
  </si>
  <si>
    <t>Tax Receivable</t>
  </si>
  <si>
    <t>3Q24</t>
  </si>
  <si>
    <t>9M24</t>
  </si>
  <si>
    <r>
      <t xml:space="preserve">1. Last update: </t>
    </r>
    <r>
      <rPr>
        <b/>
        <sz val="8"/>
        <color theme="1"/>
        <rFont val="Arial Nova"/>
        <family val="2"/>
      </rPr>
      <t>Nov 13, 2024</t>
    </r>
  </si>
  <si>
    <r>
      <t xml:space="preserve">2. Last update: </t>
    </r>
    <r>
      <rPr>
        <b/>
        <sz val="8"/>
        <color theme="1"/>
        <rFont val="Arial Nova"/>
        <family val="2"/>
      </rPr>
      <t>Nov 13, 2024</t>
    </r>
  </si>
  <si>
    <t>Emission Intensity (per employee)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</si>
</sst>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0.0&quot;  &quot;;\(#,##0.0\)&quot; &quot;;#,##0.0&quot;  &quot;;@&quot;  &quot;"/>
    <numFmt numFmtId="165" formatCode="0.0%"/>
    <numFmt numFmtId="166" formatCode="#,##0.0"/>
    <numFmt numFmtId="167" formatCode="#,##0.0000000000000_);\(#,##0.0000000000000\)"/>
    <numFmt numFmtId="168" formatCode="#,##0&quot;  &quot;;\(#,##0\)&quot; &quot;;#,##0&quot;  &quot;;@&quot;  &quot;"/>
    <numFmt numFmtId="169" formatCode="#,##0.00&quot;  &quot;;\(#,##0.00\)&quot; &quot;;#,##0.00&quot;  &quot;;@&quot;  &quot;"/>
    <numFmt numFmtId="170" formatCode="#,##0.000&quot;  &quot;;\(#,##0.000\)&quot; &quot;;#,##0.000&quot;  &quot;;@&quot;  &quot;"/>
    <numFmt numFmtId="171" formatCode="#,##0.00000&quot;  &quot;;\(#,##0.00000\)&quot; &quot;;#,##0.00000&quot;  &quot;;@&quot;  &quot;"/>
  </numFmts>
  <fonts count="31" x14ac:knownFonts="1">
    <font>
      <sz val="11"/>
      <color theme="1"/>
      <name val="Calibri"/>
      <family val="2"/>
      <scheme val="minor"/>
    </font>
    <font>
      <sz val="11"/>
      <color theme="1"/>
      <name val="Calibri"/>
      <family val="2"/>
      <scheme val="minor"/>
    </font>
    <font>
      <sz val="8"/>
      <color theme="1"/>
      <name val="Arial"/>
      <family val="2"/>
    </font>
    <font>
      <sz val="10"/>
      <name val="Arial"/>
      <family val="2"/>
    </font>
    <font>
      <b/>
      <sz val="8"/>
      <name val="Arial"/>
      <family val="2"/>
    </font>
    <font>
      <b/>
      <sz val="8"/>
      <color theme="1"/>
      <name val="Arial"/>
      <family val="2"/>
    </font>
    <font>
      <sz val="8"/>
      <name val="Arial"/>
      <family val="2"/>
    </font>
    <font>
      <u/>
      <sz val="11"/>
      <color theme="10"/>
      <name val="Calibri"/>
      <family val="2"/>
      <scheme val="minor"/>
    </font>
    <font>
      <sz val="8"/>
      <color theme="0"/>
      <name val="Arial"/>
      <family val="2"/>
    </font>
    <font>
      <sz val="8"/>
      <name val="Calibri"/>
      <family val="2"/>
      <scheme val="minor"/>
    </font>
    <font>
      <b/>
      <sz val="11"/>
      <color theme="1"/>
      <name val="Calibri"/>
      <family val="2"/>
      <scheme val="minor"/>
    </font>
    <font>
      <sz val="8"/>
      <name val="Arial Nova"/>
      <family val="2"/>
    </font>
    <font>
      <b/>
      <sz val="8"/>
      <color theme="1"/>
      <name val="Arial Nova"/>
      <family val="2"/>
    </font>
    <font>
      <b/>
      <sz val="8"/>
      <name val="Arial Nova"/>
      <family val="2"/>
    </font>
    <font>
      <b/>
      <sz val="10"/>
      <color theme="1"/>
      <name val="Arial Nova"/>
      <family val="2"/>
    </font>
    <font>
      <sz val="8"/>
      <color theme="1"/>
      <name val="Arial Nova"/>
      <family val="2"/>
    </font>
    <font>
      <u/>
      <sz val="8"/>
      <color theme="10"/>
      <name val="Arial Nova"/>
      <family val="2"/>
    </font>
    <font>
      <vertAlign val="superscript"/>
      <sz val="8"/>
      <color theme="1"/>
      <name val="Arial Nova"/>
      <family val="2"/>
    </font>
    <font>
      <sz val="11"/>
      <color theme="1"/>
      <name val="Arial Nova"/>
      <family val="2"/>
    </font>
    <font>
      <i/>
      <sz val="8"/>
      <color theme="1"/>
      <name val="Arial Nova"/>
      <family val="2"/>
    </font>
    <font>
      <sz val="8"/>
      <color theme="0"/>
      <name val="Arial Nova"/>
      <family val="2"/>
    </font>
    <font>
      <sz val="6"/>
      <color theme="1"/>
      <name val="Arial Nova"/>
      <family val="2"/>
    </font>
    <font>
      <sz val="8"/>
      <color rgb="FFFF0000"/>
      <name val="Arial Nova"/>
      <family val="2"/>
    </font>
    <font>
      <sz val="7"/>
      <name val="Arial Nova"/>
      <family val="2"/>
    </font>
    <font>
      <b/>
      <i/>
      <sz val="8"/>
      <name val="Arial Nova"/>
      <family val="2"/>
    </font>
    <font>
      <b/>
      <sz val="11"/>
      <color theme="1"/>
      <name val="Arial Nova"/>
      <family val="2"/>
    </font>
    <font>
      <b/>
      <i/>
      <sz val="8"/>
      <color theme="1"/>
      <name val="Arial Nova"/>
      <family val="2"/>
    </font>
    <font>
      <b/>
      <sz val="8"/>
      <color rgb="FFFF0000"/>
      <name val="Arial Nova"/>
      <family val="2"/>
    </font>
    <font>
      <b/>
      <sz val="6"/>
      <color rgb="FFFF0000"/>
      <name val="Arial Nova"/>
      <family val="2"/>
    </font>
    <font>
      <sz val="8"/>
      <name val="Arial Nova"/>
      <family val="2"/>
    </font>
    <font>
      <sz val="1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7DCDA"/>
        <bgColor indexed="64"/>
      </patternFill>
    </fill>
    <fill>
      <patternFill patternType="solid">
        <fgColor theme="0" tint="-0.249977111117893"/>
        <bgColor indexed="64"/>
      </patternFill>
    </fill>
    <fill>
      <patternFill patternType="solid">
        <fgColor theme="0"/>
        <bgColor indexed="64"/>
      </patternFill>
    </fill>
    <fill>
      <patternFill patternType="solid">
        <fgColor theme="7"/>
        <bgColor indexed="64"/>
      </patternFill>
    </fill>
    <fill>
      <patternFill patternType="solid">
        <fgColor rgb="FFFFC000"/>
        <bgColor indexed="64"/>
      </patternFill>
    </fill>
    <fill>
      <patternFill patternType="solid">
        <fgColor rgb="FFFFF2CC"/>
        <bgColor indexed="64"/>
      </patternFill>
    </fill>
  </fills>
  <borders count="6">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s>
  <cellStyleXfs count="10">
    <xf numFmtId="0" fontId="0" fillId="0" borderId="0"/>
    <xf numFmtId="9" fontId="1" fillId="0" borderId="0" applyFont="0" applyFill="0" applyBorder="0" applyAlignment="0" applyProtection="0"/>
    <xf numFmtId="0" fontId="3" fillId="0" borderId="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30" fillId="0" borderId="0"/>
  </cellStyleXfs>
  <cellXfs count="141">
    <xf numFmtId="0" fontId="0" fillId="0" borderId="0" xfId="0"/>
    <xf numFmtId="0" fontId="2" fillId="0" borderId="0" xfId="0" applyFont="1" applyAlignment="1">
      <alignment vertical="center"/>
    </xf>
    <xf numFmtId="164" fontId="4" fillId="2" borderId="0" xfId="2" applyNumberFormat="1" applyFont="1" applyFill="1" applyAlignment="1">
      <alignment horizontal="right" vertical="center"/>
    </xf>
    <xf numFmtId="164" fontId="4" fillId="0" borderId="0" xfId="2" applyNumberFormat="1" applyFont="1" applyAlignment="1">
      <alignment horizontal="right" vertical="center"/>
    </xf>
    <xf numFmtId="0" fontId="8" fillId="0" borderId="0" xfId="0" applyFont="1" applyAlignment="1">
      <alignment horizontal="center" vertical="center"/>
    </xf>
    <xf numFmtId="0" fontId="5" fillId="4" borderId="1" xfId="0" applyFont="1" applyFill="1" applyBorder="1" applyAlignment="1">
      <alignment horizontal="right" vertical="center"/>
    </xf>
    <xf numFmtId="0" fontId="6" fillId="0" borderId="0" xfId="0" applyFont="1" applyAlignment="1">
      <alignment horizontal="left" vertical="center" indent="2"/>
    </xf>
    <xf numFmtId="164" fontId="5" fillId="2" borderId="0" xfId="2" applyNumberFormat="1" applyFont="1" applyFill="1" applyAlignment="1">
      <alignment horizontal="right" vertical="center"/>
    </xf>
    <xf numFmtId="0" fontId="0" fillId="0" borderId="0" xfId="0" quotePrefix="1"/>
    <xf numFmtId="0" fontId="8" fillId="0" borderId="0" xfId="2" applyFont="1" applyAlignment="1">
      <alignment horizontal="center" vertical="center"/>
    </xf>
    <xf numFmtId="0" fontId="5" fillId="0" borderId="0" xfId="0" applyFont="1" applyAlignment="1">
      <alignment vertical="center"/>
    </xf>
    <xf numFmtId="0" fontId="2" fillId="0" borderId="0" xfId="0" applyFont="1"/>
    <xf numFmtId="0" fontId="2" fillId="0" borderId="0" xfId="0" quotePrefix="1" applyFont="1"/>
    <xf numFmtId="0" fontId="10" fillId="0" borderId="0" xfId="0" applyFont="1"/>
    <xf numFmtId="0" fontId="11" fillId="0" borderId="0" xfId="0" applyFont="1" applyAlignment="1">
      <alignment horizontal="left" vertical="center" indent="1"/>
    </xf>
    <xf numFmtId="0" fontId="12" fillId="7" borderId="3" xfId="0" applyFont="1" applyFill="1" applyBorder="1" applyAlignment="1">
      <alignment horizontal="left" vertical="center"/>
    </xf>
    <xf numFmtId="0" fontId="14" fillId="0" borderId="0" xfId="0" applyFont="1" applyAlignment="1">
      <alignment vertical="center"/>
    </xf>
    <xf numFmtId="0" fontId="15" fillId="0" borderId="0" xfId="0" applyFont="1"/>
    <xf numFmtId="0" fontId="16" fillId="0" borderId="0" xfId="3" applyFont="1" applyAlignment="1">
      <alignment vertical="center"/>
    </xf>
    <xf numFmtId="167" fontId="15" fillId="0" borderId="0" xfId="0" applyNumberFormat="1" applyFont="1"/>
    <xf numFmtId="0" fontId="12" fillId="7" borderId="3" xfId="0" applyFont="1" applyFill="1" applyBorder="1" applyAlignment="1">
      <alignment horizontal="right" vertical="center"/>
    </xf>
    <xf numFmtId="0" fontId="15" fillId="0" borderId="0" xfId="0" applyFont="1" applyAlignment="1">
      <alignment horizontal="left" vertical="center"/>
    </xf>
    <xf numFmtId="3" fontId="15" fillId="0" borderId="0" xfId="0" applyNumberFormat="1" applyFont="1" applyAlignment="1">
      <alignment horizontal="right" vertical="center"/>
    </xf>
    <xf numFmtId="166" fontId="15" fillId="0" borderId="0" xfId="0" applyNumberFormat="1" applyFont="1" applyAlignment="1">
      <alignment vertical="center"/>
    </xf>
    <xf numFmtId="3" fontId="15" fillId="0" borderId="0" xfId="0" applyNumberFormat="1" applyFont="1" applyAlignment="1">
      <alignment vertical="center"/>
    </xf>
    <xf numFmtId="0" fontId="15" fillId="0" borderId="3" xfId="0" applyFont="1" applyBorder="1" applyAlignment="1">
      <alignment horizontal="left" vertical="center"/>
    </xf>
    <xf numFmtId="3" fontId="15" fillId="0" borderId="3" xfId="0" applyNumberFormat="1" applyFont="1" applyBorder="1" applyAlignment="1">
      <alignment horizontal="right" vertical="center"/>
    </xf>
    <xf numFmtId="0" fontId="15" fillId="0" borderId="0" xfId="0" applyFont="1" applyAlignment="1">
      <alignment horizontal="left" vertical="center" indent="1"/>
    </xf>
    <xf numFmtId="0" fontId="15" fillId="0" borderId="0" xfId="0" applyFont="1" applyAlignment="1">
      <alignment vertical="center"/>
    </xf>
    <xf numFmtId="0" fontId="18" fillId="0" borderId="0" xfId="0" applyFont="1"/>
    <xf numFmtId="167" fontId="18" fillId="0" borderId="0" xfId="0" applyNumberFormat="1" applyFont="1"/>
    <xf numFmtId="0" fontId="12" fillId="7" borderId="3" xfId="0" applyFont="1" applyFill="1" applyBorder="1" applyAlignment="1">
      <alignment vertical="center"/>
    </xf>
    <xf numFmtId="0" fontId="12" fillId="5" borderId="0" xfId="0" applyFont="1" applyFill="1" applyAlignment="1">
      <alignment vertical="center"/>
    </xf>
    <xf numFmtId="3" fontId="12" fillId="5" borderId="0" xfId="0" applyNumberFormat="1" applyFont="1" applyFill="1" applyAlignment="1">
      <alignment vertical="center"/>
    </xf>
    <xf numFmtId="0" fontId="12" fillId="2" borderId="0" xfId="0" applyFont="1" applyFill="1" applyAlignment="1">
      <alignment horizontal="left" vertical="center" indent="1"/>
    </xf>
    <xf numFmtId="3" fontId="12" fillId="2" borderId="0" xfId="0" applyNumberFormat="1" applyFont="1" applyFill="1" applyAlignment="1">
      <alignment horizontal="left" vertical="center" indent="1"/>
    </xf>
    <xf numFmtId="3" fontId="12" fillId="2" borderId="0" xfId="0" applyNumberFormat="1" applyFont="1" applyFill="1" applyAlignment="1">
      <alignment horizontal="right" vertical="center"/>
    </xf>
    <xf numFmtId="0" fontId="15" fillId="0" borderId="0" xfId="0" applyFont="1" applyAlignment="1">
      <alignment horizontal="left" vertical="center" indent="2"/>
    </xf>
    <xf numFmtId="0" fontId="15" fillId="0" borderId="3" xfId="0" applyFont="1" applyBorder="1" applyAlignment="1">
      <alignment horizontal="left" vertical="center" indent="2"/>
    </xf>
    <xf numFmtId="3" fontId="15" fillId="0" borderId="3" xfId="0" applyNumberFormat="1" applyFont="1" applyBorder="1" applyAlignment="1">
      <alignment vertical="center"/>
    </xf>
    <xf numFmtId="0" fontId="19" fillId="9" borderId="0" xfId="0" applyFont="1" applyFill="1" applyAlignment="1">
      <alignment horizontal="left" vertical="center"/>
    </xf>
    <xf numFmtId="0" fontId="11" fillId="0" borderId="3" xfId="0" applyFont="1" applyBorder="1" applyAlignment="1">
      <alignment horizontal="left" vertical="center" indent="1"/>
    </xf>
    <xf numFmtId="9" fontId="15" fillId="0" borderId="0" xfId="1" applyFont="1" applyAlignment="1">
      <alignment vertical="center"/>
    </xf>
    <xf numFmtId="164" fontId="11" fillId="0" borderId="0" xfId="2" applyNumberFormat="1" applyFont="1" applyAlignment="1">
      <alignment horizontal="right" vertical="center"/>
    </xf>
    <xf numFmtId="0" fontId="12" fillId="2" borderId="0" xfId="0" applyFont="1" applyFill="1" applyAlignment="1">
      <alignment vertical="center"/>
    </xf>
    <xf numFmtId="164" fontId="13" fillId="2" borderId="0" xfId="2" applyNumberFormat="1" applyFont="1" applyFill="1" applyAlignment="1">
      <alignment horizontal="right" vertical="center"/>
    </xf>
    <xf numFmtId="0" fontId="12" fillId="9" borderId="0" xfId="0" applyFont="1" applyFill="1" applyAlignment="1">
      <alignment vertical="center"/>
    </xf>
    <xf numFmtId="164" fontId="13" fillId="9" borderId="0" xfId="2" applyNumberFormat="1" applyFont="1" applyFill="1" applyAlignment="1">
      <alignment horizontal="right" vertical="center"/>
    </xf>
    <xf numFmtId="0" fontId="12" fillId="2" borderId="0" xfId="0" applyFont="1" applyFill="1" applyAlignment="1">
      <alignment horizontal="left" vertical="center"/>
    </xf>
    <xf numFmtId="0" fontId="12" fillId="2" borderId="3" xfId="0" applyFont="1" applyFill="1" applyBorder="1" applyAlignment="1">
      <alignment vertical="center"/>
    </xf>
    <xf numFmtId="164" fontId="13" fillId="2" borderId="3" xfId="2" applyNumberFormat="1" applyFont="1" applyFill="1" applyBorder="1" applyAlignment="1">
      <alignment horizontal="right" vertical="center"/>
    </xf>
    <xf numFmtId="164" fontId="15" fillId="0" borderId="0" xfId="0" applyNumberFormat="1" applyFont="1" applyAlignment="1">
      <alignment horizontal="right" vertical="center"/>
    </xf>
    <xf numFmtId="164" fontId="15" fillId="0" borderId="0" xfId="0" applyNumberFormat="1" applyFont="1" applyAlignment="1">
      <alignment vertical="center"/>
    </xf>
    <xf numFmtId="166" fontId="15" fillId="0" borderId="0" xfId="0" quotePrefix="1" applyNumberFormat="1" applyFont="1" applyAlignment="1">
      <alignment vertical="center"/>
    </xf>
    <xf numFmtId="165" fontId="15" fillId="0" borderId="0" xfId="1" applyNumberFormat="1" applyFont="1" applyAlignment="1">
      <alignment vertical="center"/>
    </xf>
    <xf numFmtId="0" fontId="20" fillId="0" borderId="0" xfId="0" applyFont="1" applyAlignment="1">
      <alignment horizontal="center" vertical="center"/>
    </xf>
    <xf numFmtId="0" fontId="12" fillId="2" borderId="3" xfId="0" applyFont="1" applyFill="1" applyBorder="1" applyAlignment="1">
      <alignment horizontal="left" vertical="center"/>
    </xf>
    <xf numFmtId="165" fontId="11" fillId="0" borderId="0" xfId="1" applyNumberFormat="1" applyFont="1" applyFill="1" applyBorder="1" applyAlignment="1">
      <alignment horizontal="right" vertical="center"/>
    </xf>
    <xf numFmtId="10" fontId="11" fillId="0" borderId="0" xfId="1" applyNumberFormat="1" applyFont="1" applyFill="1" applyBorder="1" applyAlignment="1">
      <alignment horizontal="right" vertical="center"/>
    </xf>
    <xf numFmtId="0" fontId="13" fillId="7" borderId="3" xfId="0" applyFont="1" applyFill="1" applyBorder="1" applyAlignment="1">
      <alignment vertical="center"/>
    </xf>
    <xf numFmtId="164" fontId="11" fillId="6" borderId="0" xfId="2" applyNumberFormat="1" applyFont="1" applyFill="1" applyAlignment="1">
      <alignment horizontal="right" vertical="center"/>
    </xf>
    <xf numFmtId="164" fontId="13" fillId="2" borderId="3" xfId="2" applyNumberFormat="1" applyFont="1" applyFill="1" applyBorder="1" applyAlignment="1">
      <alignment vertical="center"/>
    </xf>
    <xf numFmtId="0" fontId="15" fillId="0" borderId="0" xfId="0" applyFont="1" applyAlignment="1">
      <alignment horizontal="right" vertical="center"/>
    </xf>
    <xf numFmtId="0" fontId="22" fillId="0" borderId="0" xfId="0" applyFont="1" applyAlignment="1">
      <alignment vertical="center"/>
    </xf>
    <xf numFmtId="0" fontId="12" fillId="5" borderId="0" xfId="0" applyFont="1" applyFill="1" applyAlignment="1">
      <alignment horizontal="left" vertical="center"/>
    </xf>
    <xf numFmtId="164" fontId="13" fillId="5" borderId="0" xfId="2" applyNumberFormat="1" applyFont="1" applyFill="1" applyAlignment="1">
      <alignment horizontal="right" vertical="center"/>
    </xf>
    <xf numFmtId="0" fontId="15" fillId="0" borderId="3" xfId="0" applyFont="1" applyBorder="1" applyAlignment="1">
      <alignment horizontal="left" vertical="center" indent="1"/>
    </xf>
    <xf numFmtId="0" fontId="15" fillId="0" borderId="3" xfId="0" applyFont="1" applyBorder="1" applyAlignment="1">
      <alignment horizontal="right" vertical="center"/>
    </xf>
    <xf numFmtId="164" fontId="11" fillId="0" borderId="3" xfId="2" applyNumberFormat="1" applyFont="1" applyBorder="1" applyAlignment="1">
      <alignment horizontal="right" vertical="center"/>
    </xf>
    <xf numFmtId="0" fontId="15" fillId="6" borderId="0" xfId="0" applyFont="1" applyFill="1" applyAlignment="1">
      <alignment vertical="center"/>
    </xf>
    <xf numFmtId="164" fontId="13" fillId="6" borderId="0" xfId="2" applyNumberFormat="1" applyFont="1" applyFill="1" applyAlignment="1">
      <alignment horizontal="right" vertical="center"/>
    </xf>
    <xf numFmtId="164" fontId="13" fillId="5" borderId="0" xfId="2" applyNumberFormat="1" applyFont="1" applyFill="1" applyAlignment="1">
      <alignment horizontal="left" vertical="center"/>
    </xf>
    <xf numFmtId="0" fontId="13" fillId="2" borderId="0" xfId="0" applyFont="1" applyFill="1" applyAlignment="1">
      <alignment horizontal="left" vertical="center"/>
    </xf>
    <xf numFmtId="0" fontId="13" fillId="2" borderId="0" xfId="0" applyFont="1" applyFill="1" applyAlignment="1">
      <alignment horizontal="right" vertical="center"/>
    </xf>
    <xf numFmtId="0" fontId="11" fillId="0" borderId="0" xfId="0" applyFont="1" applyAlignment="1">
      <alignment horizontal="right" vertical="center"/>
    </xf>
    <xf numFmtId="164" fontId="12" fillId="2" borderId="0" xfId="0" applyNumberFormat="1" applyFont="1" applyFill="1" applyAlignment="1">
      <alignment horizontal="right" vertical="center"/>
    </xf>
    <xf numFmtId="164" fontId="12" fillId="2" borderId="3" xfId="0" applyNumberFormat="1" applyFont="1" applyFill="1" applyBorder="1" applyAlignment="1">
      <alignment horizontal="right" vertical="center"/>
    </xf>
    <xf numFmtId="0" fontId="23" fillId="0" borderId="0" xfId="0" applyFont="1" applyAlignment="1">
      <alignment horizontal="left" vertical="center"/>
    </xf>
    <xf numFmtId="0" fontId="12" fillId="7" borderId="1" xfId="0" applyFont="1" applyFill="1" applyBorder="1" applyAlignment="1">
      <alignment vertical="center"/>
    </xf>
    <xf numFmtId="0" fontId="12" fillId="8" borderId="1" xfId="0" applyFont="1" applyFill="1" applyBorder="1" applyAlignment="1">
      <alignment horizontal="right" vertical="center"/>
    </xf>
    <xf numFmtId="0" fontId="13" fillId="2" borderId="3" xfId="0" applyFont="1" applyFill="1" applyBorder="1" applyAlignment="1">
      <alignment horizontal="left" vertical="center"/>
    </xf>
    <xf numFmtId="9" fontId="15" fillId="0" borderId="0" xfId="1" applyFont="1" applyBorder="1" applyAlignment="1">
      <alignment vertical="center"/>
    </xf>
    <xf numFmtId="164" fontId="15" fillId="0" borderId="0" xfId="2" applyNumberFormat="1" applyFont="1" applyAlignment="1">
      <alignment horizontal="right" vertical="center"/>
    </xf>
    <xf numFmtId="164" fontId="15" fillId="0" borderId="3" xfId="2" applyNumberFormat="1" applyFont="1" applyBorder="1" applyAlignment="1">
      <alignment horizontal="right" vertical="center"/>
    </xf>
    <xf numFmtId="10" fontId="24" fillId="9" borderId="0" xfId="1" applyNumberFormat="1" applyFont="1" applyFill="1" applyAlignment="1">
      <alignment horizontal="left" vertical="center"/>
    </xf>
    <xf numFmtId="165" fontId="24" fillId="9" borderId="0" xfId="1" applyNumberFormat="1" applyFont="1" applyFill="1" applyAlignment="1">
      <alignment horizontal="right" vertical="center"/>
    </xf>
    <xf numFmtId="10" fontId="24" fillId="9" borderId="0" xfId="1" applyNumberFormat="1" applyFont="1" applyFill="1" applyAlignment="1">
      <alignment horizontal="right" vertical="center"/>
    </xf>
    <xf numFmtId="10" fontId="24" fillId="9" borderId="3" xfId="1" applyNumberFormat="1" applyFont="1" applyFill="1" applyBorder="1" applyAlignment="1">
      <alignment horizontal="left" vertical="center"/>
    </xf>
    <xf numFmtId="165" fontId="24" fillId="9" borderId="3" xfId="1" applyNumberFormat="1" applyFont="1" applyFill="1" applyBorder="1" applyAlignment="1">
      <alignment horizontal="right" vertical="center"/>
    </xf>
    <xf numFmtId="10" fontId="24" fillId="9" borderId="3" xfId="1" applyNumberFormat="1" applyFont="1" applyFill="1" applyBorder="1" applyAlignment="1">
      <alignment horizontal="right" vertical="center"/>
    </xf>
    <xf numFmtId="0" fontId="18" fillId="0" borderId="0" xfId="0" quotePrefix="1" applyFont="1"/>
    <xf numFmtId="164" fontId="12" fillId="2" borderId="0" xfId="2" applyNumberFormat="1" applyFont="1" applyFill="1" applyAlignment="1">
      <alignment horizontal="right" vertical="center"/>
    </xf>
    <xf numFmtId="0" fontId="19" fillId="9" borderId="0" xfId="0" applyFont="1" applyFill="1" applyAlignment="1">
      <alignment horizontal="left" vertical="center" indent="1"/>
    </xf>
    <xf numFmtId="165" fontId="19" fillId="9" borderId="0" xfId="1" applyNumberFormat="1" applyFont="1" applyFill="1" applyAlignment="1">
      <alignment vertical="center"/>
    </xf>
    <xf numFmtId="0" fontId="19" fillId="9" borderId="1" xfId="0" applyFont="1" applyFill="1" applyBorder="1" applyAlignment="1">
      <alignment horizontal="left" vertical="center" indent="1"/>
    </xf>
    <xf numFmtId="165" fontId="19" fillId="9" borderId="1" xfId="1" applyNumberFormat="1" applyFont="1" applyFill="1" applyBorder="1" applyAlignment="1">
      <alignment vertical="center"/>
    </xf>
    <xf numFmtId="0" fontId="12" fillId="0" borderId="0" xfId="0" applyFont="1" applyAlignment="1">
      <alignment horizontal="left" vertical="center"/>
    </xf>
    <xf numFmtId="0" fontId="25" fillId="0" borderId="0" xfId="0" applyFont="1"/>
    <xf numFmtId="0" fontId="26" fillId="9" borderId="0" xfId="0" applyFont="1" applyFill="1" applyAlignment="1">
      <alignment horizontal="left" vertical="center" indent="1"/>
    </xf>
    <xf numFmtId="165" fontId="18" fillId="0" borderId="0" xfId="1" applyNumberFormat="1" applyFont="1"/>
    <xf numFmtId="0" fontId="26" fillId="9" borderId="3" xfId="0" applyFont="1" applyFill="1" applyBorder="1" applyAlignment="1">
      <alignment horizontal="left" vertical="center" indent="1"/>
    </xf>
    <xf numFmtId="168" fontId="13" fillId="2" borderId="0" xfId="2" applyNumberFormat="1" applyFont="1" applyFill="1" applyAlignment="1">
      <alignment horizontal="right" vertical="center"/>
    </xf>
    <xf numFmtId="164" fontId="13" fillId="0" borderId="0" xfId="2" applyNumberFormat="1" applyFont="1" applyAlignment="1">
      <alignment horizontal="right" vertical="center"/>
    </xf>
    <xf numFmtId="9" fontId="11" fillId="0" borderId="0" xfId="1" applyFont="1" applyFill="1" applyBorder="1" applyAlignment="1">
      <alignment horizontal="right" vertical="center"/>
    </xf>
    <xf numFmtId="0" fontId="12" fillId="3" borderId="0" xfId="0" applyFont="1" applyFill="1" applyAlignment="1">
      <alignment horizontal="left" vertical="center" indent="1"/>
    </xf>
    <xf numFmtId="164" fontId="13" fillId="3" borderId="0" xfId="2" applyNumberFormat="1" applyFont="1" applyFill="1" applyAlignment="1">
      <alignment horizontal="right" vertical="center"/>
    </xf>
    <xf numFmtId="0" fontId="19" fillId="0" borderId="0" xfId="0" applyFont="1" applyAlignment="1">
      <alignment vertical="center"/>
    </xf>
    <xf numFmtId="0" fontId="12" fillId="9" borderId="3" xfId="0" applyFont="1" applyFill="1" applyBorder="1" applyAlignment="1">
      <alignment vertical="center"/>
    </xf>
    <xf numFmtId="164" fontId="13" fillId="9" borderId="3" xfId="2" applyNumberFormat="1" applyFont="1" applyFill="1" applyBorder="1" applyAlignment="1">
      <alignment horizontal="right" vertical="center"/>
    </xf>
    <xf numFmtId="166" fontId="27" fillId="0" borderId="0" xfId="0" applyNumberFormat="1" applyFont="1" applyAlignment="1">
      <alignment vertical="center"/>
    </xf>
    <xf numFmtId="165" fontId="19" fillId="9" borderId="0" xfId="1" applyNumberFormat="1" applyFont="1" applyFill="1" applyAlignment="1">
      <alignment horizontal="right" vertical="center"/>
    </xf>
    <xf numFmtId="165" fontId="19" fillId="9" borderId="0" xfId="1" applyNumberFormat="1" applyFont="1" applyFill="1" applyBorder="1" applyAlignment="1">
      <alignment horizontal="right" vertical="center"/>
    </xf>
    <xf numFmtId="164" fontId="28" fillId="0" borderId="0" xfId="2" applyNumberFormat="1" applyFont="1" applyAlignment="1">
      <alignment horizontal="right" vertical="center"/>
    </xf>
    <xf numFmtId="0" fontId="13" fillId="7" borderId="3" xfId="0" applyFont="1" applyFill="1" applyBorder="1" applyAlignment="1">
      <alignment horizontal="right" vertical="center"/>
    </xf>
    <xf numFmtId="0" fontId="13" fillId="5" borderId="0" xfId="0" applyFont="1" applyFill="1" applyAlignment="1">
      <alignment horizontal="left" vertical="center"/>
    </xf>
    <xf numFmtId="0" fontId="13" fillId="2" borderId="0" xfId="0" applyFont="1" applyFill="1" applyAlignment="1">
      <alignment horizontal="left" vertical="center" indent="1"/>
    </xf>
    <xf numFmtId="0" fontId="11" fillId="0" borderId="0" xfId="0" applyFont="1" applyAlignment="1">
      <alignment horizontal="left" vertical="center" indent="2"/>
    </xf>
    <xf numFmtId="164" fontId="12" fillId="5" borderId="2" xfId="0" applyNumberFormat="1" applyFont="1" applyFill="1" applyBorder="1" applyAlignment="1">
      <alignment horizontal="right" vertical="center"/>
    </xf>
    <xf numFmtId="164" fontId="12" fillId="5" borderId="0" xfId="0" applyNumberFormat="1" applyFont="1" applyFill="1" applyAlignment="1">
      <alignment horizontal="right" vertical="center"/>
    </xf>
    <xf numFmtId="164" fontId="11" fillId="0" borderId="0" xfId="2" applyNumberFormat="1" applyFont="1" applyAlignment="1">
      <alignment horizontal="left" vertical="center" indent="1"/>
    </xf>
    <xf numFmtId="164" fontId="11" fillId="0" borderId="3" xfId="2" applyNumberFormat="1" applyFont="1" applyBorder="1" applyAlignment="1">
      <alignment horizontal="left" vertical="center" indent="1"/>
    </xf>
    <xf numFmtId="164" fontId="15" fillId="0" borderId="3" xfId="0" applyNumberFormat="1" applyFont="1" applyBorder="1" applyAlignment="1">
      <alignment horizontal="right" vertical="center"/>
    </xf>
    <xf numFmtId="169" fontId="11" fillId="0" borderId="0" xfId="2" applyNumberFormat="1" applyFont="1" applyAlignment="1">
      <alignment horizontal="right" vertical="center"/>
    </xf>
    <xf numFmtId="4" fontId="15" fillId="0" borderId="0" xfId="1" applyNumberFormat="1" applyFont="1" applyAlignment="1">
      <alignment vertical="center"/>
    </xf>
    <xf numFmtId="10" fontId="15" fillId="0" borderId="0" xfId="1" applyNumberFormat="1" applyFont="1" applyAlignment="1">
      <alignment vertical="center"/>
    </xf>
    <xf numFmtId="4" fontId="15" fillId="0" borderId="0" xfId="0" applyNumberFormat="1" applyFont="1" applyAlignment="1">
      <alignment vertical="center"/>
    </xf>
    <xf numFmtId="164" fontId="29" fillId="0" borderId="3" xfId="2" applyNumberFormat="1" applyFont="1" applyBorder="1" applyAlignment="1">
      <alignment horizontal="right" vertical="center"/>
    </xf>
    <xf numFmtId="165" fontId="15" fillId="0" borderId="0" xfId="1" applyNumberFormat="1" applyFont="1" applyBorder="1" applyAlignment="1">
      <alignment vertical="center"/>
    </xf>
    <xf numFmtId="164" fontId="29" fillId="0" borderId="0" xfId="2" applyNumberFormat="1" applyFont="1" applyAlignment="1">
      <alignment horizontal="right" vertical="center"/>
    </xf>
    <xf numFmtId="170" fontId="29" fillId="0" borderId="0" xfId="2" applyNumberFormat="1" applyFont="1" applyAlignment="1">
      <alignment horizontal="right" vertical="center"/>
    </xf>
    <xf numFmtId="171" fontId="29" fillId="0" borderId="0" xfId="2" applyNumberFormat="1" applyFont="1" applyAlignment="1">
      <alignment horizontal="right" vertical="center"/>
    </xf>
    <xf numFmtId="0" fontId="15" fillId="0" borderId="3" xfId="0" applyFont="1" applyBorder="1" applyAlignment="1">
      <alignment vertical="center"/>
    </xf>
    <xf numFmtId="9" fontId="11" fillId="0" borderId="0" xfId="1" applyFont="1" applyAlignment="1">
      <alignment horizontal="right" vertical="center"/>
    </xf>
    <xf numFmtId="165" fontId="11" fillId="0" borderId="0" xfId="1" applyNumberFormat="1" applyFont="1" applyAlignment="1">
      <alignment horizontal="right" vertical="center"/>
    </xf>
    <xf numFmtId="169" fontId="13" fillId="2" borderId="3" xfId="2" applyNumberFormat="1" applyFont="1" applyFill="1" applyBorder="1" applyAlignment="1">
      <alignment horizontal="right" vertical="center"/>
    </xf>
    <xf numFmtId="4" fontId="15" fillId="0" borderId="0" xfId="0" applyNumberFormat="1" applyFont="1" applyAlignment="1">
      <alignment horizontal="right" vertical="center"/>
    </xf>
    <xf numFmtId="4" fontId="15" fillId="0" borderId="3" xfId="0" applyNumberFormat="1" applyFont="1" applyBorder="1" applyAlignment="1">
      <alignment horizontal="right" vertical="center"/>
    </xf>
    <xf numFmtId="0" fontId="12" fillId="2" borderId="5" xfId="0" applyFont="1" applyFill="1" applyBorder="1" applyAlignment="1">
      <alignment horizontal="left" vertical="center"/>
    </xf>
    <xf numFmtId="2" fontId="12" fillId="2" borderId="5" xfId="0" applyNumberFormat="1" applyFont="1" applyFill="1" applyBorder="1" applyAlignment="1">
      <alignment horizontal="right" vertical="center"/>
    </xf>
    <xf numFmtId="0" fontId="21" fillId="0" borderId="4" xfId="0" applyFont="1" applyBorder="1" applyAlignment="1">
      <alignment horizontal="left" vertical="center" wrapText="1"/>
    </xf>
    <xf numFmtId="0" fontId="21" fillId="0" borderId="0" xfId="0" applyFont="1" applyAlignment="1">
      <alignment horizontal="left" vertical="center" wrapText="1"/>
    </xf>
  </cellXfs>
  <cellStyles count="10">
    <cellStyle name="Comma 10 2" xfId="4" xr:uid="{1B2C9B78-22ED-42E9-A8BB-2260A004C12E}"/>
    <cellStyle name="Comma 10 2 2" xfId="5" xr:uid="{67BC65A9-9D44-4E23-A752-7AF64705DB82}"/>
    <cellStyle name="Comma 2" xfId="7" xr:uid="{C7A59622-E50C-4D87-B85B-5DC1BA825522}"/>
    <cellStyle name="Hiperlink" xfId="3" builtinId="8"/>
    <cellStyle name="Moeda 2" xfId="6" xr:uid="{4C7D87B2-DFCA-4523-A24A-6A749757A39B}"/>
    <cellStyle name="Normal" xfId="0" builtinId="0"/>
    <cellStyle name="Normal 2" xfId="8" xr:uid="{D1F20B14-838F-4568-BEEC-8435D95153E2}"/>
    <cellStyle name="Normal 2 2 3" xfId="2" xr:uid="{FD6FBDDF-E884-4657-993E-5BC86B7D8311}"/>
    <cellStyle name="Normal 3" xfId="9" xr:uid="{62703CEA-E179-442F-9A32-3FBB9BD5426D}"/>
    <cellStyle name="Porcentagem" xfId="1" builtinId="5"/>
  </cellStyles>
  <dxfs count="6">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s>
  <tableStyles count="0" defaultTableStyle="TableStyleMedium2" defaultPivotStyle="PivotStyleLight16"/>
  <colors>
    <mruColors>
      <color rgb="FFFFF2CC"/>
      <color rgb="FFA7DCDA"/>
      <color rgb="FFDDE461"/>
      <color rgb="FF40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150906</xdr:colOff>
      <xdr:row>3</xdr:row>
      <xdr:rowOff>126816</xdr:rowOff>
    </xdr:from>
    <xdr:to>
      <xdr:col>4</xdr:col>
      <xdr:colOff>230281</xdr:colOff>
      <xdr:row>8</xdr:row>
      <xdr:rowOff>171266</xdr:rowOff>
    </xdr:to>
    <xdr:sp macro="" textlink="">
      <xdr:nvSpPr>
        <xdr:cNvPr id="5" name="Text Placeholder 24">
          <a:extLst>
            <a:ext uri="{FF2B5EF4-FFF2-40B4-BE49-F238E27FC236}">
              <a16:creationId xmlns:a16="http://schemas.microsoft.com/office/drawing/2014/main" id="{0CDF2680-9B57-4E46-A6DA-86D816A4FA0D}"/>
            </a:ext>
          </a:extLst>
        </xdr:cNvPr>
        <xdr:cNvSpPr txBox="1">
          <a:spLocks/>
        </xdr:cNvSpPr>
      </xdr:nvSpPr>
      <xdr:spPr>
        <a:xfrm>
          <a:off x="150906" y="482416"/>
          <a:ext cx="2289175" cy="933450"/>
        </a:xfrm>
        <a:prstGeom prst="rect">
          <a:avLst/>
        </a:prstGeom>
        <a:noFill/>
        <a:effectLst/>
        <a:scene3d>
          <a:camera prst="orthographicFront"/>
          <a:lightRig rig="threePt" dir="t"/>
        </a:scene3d>
        <a:sp3d>
          <a:bevelT prst="angle"/>
        </a:sp3d>
      </xdr:spPr>
      <xdr:txBody>
        <a:bodyPr wrap="square" lIns="99569" tIns="49785" rIns="99569" bIns="49785" anchor="t"/>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lvl="0" algn="l">
            <a:spcBef>
              <a:spcPts val="0"/>
            </a:spcBef>
            <a:buClr>
              <a:schemeClr val="accent2"/>
            </a:buClr>
            <a:defRPr/>
          </a:pPr>
          <a:r>
            <a:rPr kumimoji="0" lang="en-GB" sz="1400" b="1"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rPr>
            <a:t>PagSeguro Digital</a:t>
          </a:r>
          <a:endParaRPr kumimoji="0" lang="en-GB" sz="2000" b="1"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endParaRPr>
        </a:p>
        <a:p>
          <a:pPr lvl="0" algn="l">
            <a:spcBef>
              <a:spcPts val="0"/>
            </a:spcBef>
            <a:buClr>
              <a:schemeClr val="accent2"/>
            </a:buClr>
            <a:defRPr/>
          </a:pPr>
          <a:r>
            <a:rPr kumimoji="0" lang="en-GB" sz="900" b="0"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rPr>
            <a:t>Investor Relations</a:t>
          </a:r>
          <a:endParaRPr lang="pt-BR" sz="700">
            <a:solidFill>
              <a:srgbClr val="403F3F"/>
            </a:solidFill>
            <a:effectLst/>
            <a:latin typeface="Arial" panose="020B0604020202020204" pitchFamily="34" charset="0"/>
            <a:cs typeface="Arial" panose="020B0604020202020204" pitchFamily="34" charset="0"/>
          </a:endParaRPr>
        </a:p>
      </xdr:txBody>
    </xdr:sp>
    <xdr:clientData/>
  </xdr:twoCellAnchor>
  <xdr:twoCellAnchor>
    <xdr:from>
      <xdr:col>0</xdr:col>
      <xdr:colOff>150906</xdr:colOff>
      <xdr:row>1</xdr:row>
      <xdr:rowOff>44450</xdr:rowOff>
    </xdr:from>
    <xdr:to>
      <xdr:col>3</xdr:col>
      <xdr:colOff>590550</xdr:colOff>
      <xdr:row>5</xdr:row>
      <xdr:rowOff>57150</xdr:rowOff>
    </xdr:to>
    <xdr:sp macro="" textlink="">
      <xdr:nvSpPr>
        <xdr:cNvPr id="12" name="Text Placeholder 24">
          <a:extLst>
            <a:ext uri="{FF2B5EF4-FFF2-40B4-BE49-F238E27FC236}">
              <a16:creationId xmlns:a16="http://schemas.microsoft.com/office/drawing/2014/main" id="{C85C23D8-776C-4D92-8203-D7C45FD25835}"/>
            </a:ext>
          </a:extLst>
        </xdr:cNvPr>
        <xdr:cNvSpPr txBox="1">
          <a:spLocks/>
        </xdr:cNvSpPr>
      </xdr:nvSpPr>
      <xdr:spPr>
        <a:xfrm>
          <a:off x="150906" y="44450"/>
          <a:ext cx="1912844" cy="723900"/>
        </a:xfrm>
        <a:prstGeom prst="rect">
          <a:avLst/>
        </a:prstGeom>
        <a:noFill/>
        <a:effectLst/>
        <a:scene3d>
          <a:camera prst="orthographicFront"/>
          <a:lightRig rig="threePt" dir="t"/>
        </a:scene3d>
        <a:sp3d>
          <a:bevelT prst="angle"/>
        </a:sp3d>
      </xdr:spPr>
      <xdr:txBody>
        <a:bodyPr wrap="square" lIns="99569" tIns="49785" rIns="99569" bIns="49785" anchor="t"/>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lvl="0" algn="l">
            <a:spcBef>
              <a:spcPts val="0"/>
            </a:spcBef>
            <a:buClr>
              <a:schemeClr val="accent2"/>
            </a:buClr>
            <a:defRPr/>
          </a:pPr>
          <a:r>
            <a:rPr lang="en-GB" sz="2000" b="1">
              <a:solidFill>
                <a:schemeClr val="tx1"/>
              </a:solidFill>
              <a:latin typeface="Arial" panose="020B0604020202020204" pitchFamily="34" charset="0"/>
              <a:ea typeface="Arial" charset="0"/>
              <a:cs typeface="Arial" panose="020B0604020202020204" pitchFamily="34" charset="0"/>
            </a:rPr>
            <a:t>Q3-24 </a:t>
          </a:r>
          <a:r>
            <a:rPr kumimoji="0" lang="en-GB" sz="2000" b="1" u="none" strike="noStrike" kern="1200" cap="none" spc="0" normalizeH="0" baseline="0">
              <a:ln>
                <a:noFill/>
              </a:ln>
              <a:solidFill>
                <a:schemeClr val="tx1"/>
              </a:solidFill>
              <a:effectLst/>
              <a:uLnTx/>
              <a:uFillTx/>
              <a:latin typeface="Arial" panose="020B0604020202020204" pitchFamily="34" charset="0"/>
              <a:ea typeface="Arial" charset="0"/>
              <a:cs typeface="Arial" panose="020B0604020202020204" pitchFamily="34" charset="0"/>
            </a:rPr>
            <a:t>Results</a:t>
          </a:r>
          <a:endParaRPr kumimoji="0" lang="en-GB" sz="500" b="1" u="none" strike="noStrike" kern="1200" cap="none" spc="0" normalizeH="0" baseline="0">
            <a:ln>
              <a:noFill/>
            </a:ln>
            <a:solidFill>
              <a:schemeClr val="tx1"/>
            </a:solidFill>
            <a:effectLst/>
            <a:uLnTx/>
            <a:uFillTx/>
            <a:latin typeface="Arial" charset="0"/>
            <a:ea typeface="Arial" charset="0"/>
            <a:cs typeface="Arial" charset="0"/>
          </a:endParaRPr>
        </a:p>
      </xdr:txBody>
    </xdr:sp>
    <xdr:clientData/>
  </xdr:twoCellAnchor>
  <xdr:twoCellAnchor editAs="oneCell">
    <xdr:from>
      <xdr:col>3</xdr:col>
      <xdr:colOff>640901</xdr:colOff>
      <xdr:row>0</xdr:row>
      <xdr:rowOff>15876</xdr:rowOff>
    </xdr:from>
    <xdr:to>
      <xdr:col>10</xdr:col>
      <xdr:colOff>0</xdr:colOff>
      <xdr:row>21</xdr:row>
      <xdr:rowOff>0</xdr:rowOff>
    </xdr:to>
    <xdr:pic>
      <xdr:nvPicPr>
        <xdr:cNvPr id="3" name="Imagem 2">
          <a:extLst>
            <a:ext uri="{FF2B5EF4-FFF2-40B4-BE49-F238E27FC236}">
              <a16:creationId xmlns:a16="http://schemas.microsoft.com/office/drawing/2014/main" id="{DB97A9B3-79D3-5C52-215F-6AEA680DC865}"/>
            </a:ext>
          </a:extLst>
        </xdr:cNvPr>
        <xdr:cNvPicPr>
          <a:picLocks noChangeAspect="1"/>
        </xdr:cNvPicPr>
      </xdr:nvPicPr>
      <xdr:blipFill>
        <a:blip xmlns:r="http://schemas.openxmlformats.org/officeDocument/2006/relationships" r:embed="rId1"/>
        <a:stretch>
          <a:fillRect/>
        </a:stretch>
      </xdr:blipFill>
      <xdr:spPr>
        <a:xfrm>
          <a:off x="2760214" y="15876"/>
          <a:ext cx="4304161" cy="3817937"/>
        </a:xfrm>
        <a:prstGeom prst="rect">
          <a:avLst/>
        </a:prstGeom>
      </xdr:spPr>
    </xdr:pic>
    <xdr:clientData/>
  </xdr:twoCellAnchor>
  <xdr:twoCellAnchor>
    <xdr:from>
      <xdr:col>0</xdr:col>
      <xdr:colOff>184150</xdr:colOff>
      <xdr:row>3</xdr:row>
      <xdr:rowOff>76200</xdr:rowOff>
    </xdr:from>
    <xdr:to>
      <xdr:col>2</xdr:col>
      <xdr:colOff>495300</xdr:colOff>
      <xdr:row>3</xdr:row>
      <xdr:rowOff>76200</xdr:rowOff>
    </xdr:to>
    <xdr:cxnSp macro="">
      <xdr:nvCxnSpPr>
        <xdr:cNvPr id="4" name="Conector reto 3">
          <a:extLst>
            <a:ext uri="{FF2B5EF4-FFF2-40B4-BE49-F238E27FC236}">
              <a16:creationId xmlns:a16="http://schemas.microsoft.com/office/drawing/2014/main" id="{BE69CC27-BB67-DED7-BB85-9E4067EE86FE}"/>
            </a:ext>
          </a:extLst>
        </xdr:cNvPr>
        <xdr:cNvCxnSpPr>
          <a:cxnSpLocks/>
        </xdr:cNvCxnSpPr>
      </xdr:nvCxnSpPr>
      <xdr:spPr>
        <a:xfrm>
          <a:off x="184150" y="431800"/>
          <a:ext cx="1784350"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132915</xdr:colOff>
      <xdr:row>17</xdr:row>
      <xdr:rowOff>15658</xdr:rowOff>
    </xdr:from>
    <xdr:to>
      <xdr:col>2</xdr:col>
      <xdr:colOff>359834</xdr:colOff>
      <xdr:row>20</xdr:row>
      <xdr:rowOff>24342</xdr:rowOff>
    </xdr:to>
    <xdr:pic>
      <xdr:nvPicPr>
        <xdr:cNvPr id="6" name="Picture 8" descr="pagbank-logo-0 – PNG e Vetor - Download de Logo">
          <a:extLst>
            <a:ext uri="{FF2B5EF4-FFF2-40B4-BE49-F238E27FC236}">
              <a16:creationId xmlns:a16="http://schemas.microsoft.com/office/drawing/2014/main" id="{494FA9C8-FF02-8F45-19BC-C47B34953E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5389" b="32797"/>
        <a:stretch/>
      </xdr:blipFill>
      <xdr:spPr bwMode="auto">
        <a:xfrm>
          <a:off x="132915" y="3074241"/>
          <a:ext cx="1698002" cy="548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112807</xdr:colOff>
      <xdr:row>7</xdr:row>
      <xdr:rowOff>31750</xdr:rowOff>
    </xdr:from>
    <xdr:to>
      <xdr:col>2</xdr:col>
      <xdr:colOff>596901</xdr:colOff>
      <xdr:row>8</xdr:row>
      <xdr:rowOff>146050</xdr:rowOff>
    </xdr:to>
    <xdr:sp macro="" textlink="">
      <xdr:nvSpPr>
        <xdr:cNvPr id="7" name="Text Placeholder 24">
          <a:extLst>
            <a:ext uri="{FF2B5EF4-FFF2-40B4-BE49-F238E27FC236}">
              <a16:creationId xmlns:a16="http://schemas.microsoft.com/office/drawing/2014/main" id="{793AB972-4DB4-93A1-4FB8-06E785F960CE}"/>
            </a:ext>
          </a:extLst>
        </xdr:cNvPr>
        <xdr:cNvSpPr txBox="1">
          <a:spLocks/>
        </xdr:cNvSpPr>
      </xdr:nvSpPr>
      <xdr:spPr>
        <a:xfrm>
          <a:off x="112807" y="1276350"/>
          <a:ext cx="1957294" cy="292100"/>
        </a:xfrm>
        <a:prstGeom prst="rect">
          <a:avLst/>
        </a:prstGeom>
        <a:noFill/>
        <a:effectLst/>
        <a:scene3d>
          <a:camera prst="orthographicFront"/>
          <a:lightRig rig="threePt" dir="t"/>
        </a:scene3d>
        <a:sp3d>
          <a:bevelT prst="angle"/>
        </a:sp3d>
      </xdr:spPr>
      <xdr:txBody>
        <a:bodyPr wrap="square" lIns="99569" tIns="49785" rIns="99569" bIns="49785" anchor="t"/>
        <a:lstStyle>
          <a:defPPr>
            <a:defRPr lang="en-US"/>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r>
            <a:rPr lang="pt-BR" sz="700" b="1" i="0" kern="1200">
              <a:solidFill>
                <a:schemeClr val="accent2"/>
              </a:solidFill>
              <a:effectLst/>
              <a:latin typeface="Arial" panose="020B0604020202020204" pitchFamily="34" charset="0"/>
              <a:ea typeface="+mn-ea"/>
              <a:cs typeface="Arial" panose="020B0604020202020204" pitchFamily="34" charset="0"/>
            </a:rPr>
            <a:t>Website:</a:t>
          </a:r>
          <a:r>
            <a:rPr lang="pt-BR" sz="700" b="0" i="0" kern="1200">
              <a:solidFill>
                <a:srgbClr val="403F3F"/>
              </a:solidFill>
              <a:effectLst/>
              <a:latin typeface="Arial" panose="020B0604020202020204" pitchFamily="34" charset="0"/>
              <a:ea typeface="+mn-ea"/>
              <a:cs typeface="Arial" panose="020B0604020202020204" pitchFamily="34" charset="0"/>
            </a:rPr>
            <a:t> </a:t>
          </a:r>
          <a:r>
            <a:rPr lang="pt-BR" sz="700" kern="1200">
              <a:solidFill>
                <a:srgbClr val="403F3F"/>
              </a:solidFill>
              <a:effectLst/>
              <a:latin typeface="Arial" panose="020B0604020202020204" pitchFamily="34" charset="0"/>
              <a:ea typeface="+mn-ea"/>
              <a:cs typeface="Arial" panose="020B0604020202020204" pitchFamily="34" charset="0"/>
            </a:rPr>
            <a:t>http://investors.pagbank.com</a:t>
          </a:r>
          <a:endParaRPr lang="pt-BR" sz="700">
            <a:solidFill>
              <a:srgbClr val="403F3F"/>
            </a:solidFill>
            <a:effectLst/>
            <a:latin typeface="Arial" panose="020B0604020202020204" pitchFamily="34" charset="0"/>
            <a:cs typeface="Arial" panose="020B0604020202020204" pitchFamily="34" charset="0"/>
          </a:endParaRPr>
        </a:p>
        <a:p>
          <a:r>
            <a:rPr lang="pt-BR" sz="700" b="1" i="0" kern="1200">
              <a:solidFill>
                <a:schemeClr val="accent2"/>
              </a:solidFill>
              <a:effectLst/>
              <a:latin typeface="Arial" panose="020B0604020202020204" pitchFamily="34" charset="0"/>
              <a:ea typeface="+mn-ea"/>
              <a:cs typeface="Arial" panose="020B0604020202020204" pitchFamily="34" charset="0"/>
            </a:rPr>
            <a:t>E-mail:</a:t>
          </a:r>
          <a:r>
            <a:rPr lang="pt-BR" sz="700" b="0" i="0" kern="1200">
              <a:solidFill>
                <a:srgbClr val="403F3F"/>
              </a:solidFill>
              <a:effectLst/>
              <a:latin typeface="Arial" panose="020B0604020202020204" pitchFamily="34" charset="0"/>
              <a:ea typeface="+mn-ea"/>
              <a:cs typeface="Arial" panose="020B0604020202020204" pitchFamily="34" charset="0"/>
            </a:rPr>
            <a:t> ir@pagbank.com</a:t>
          </a:r>
          <a:endParaRPr lang="pt-BR" sz="700">
            <a:solidFill>
              <a:srgbClr val="403F3F"/>
            </a:solidFill>
            <a:effectLst/>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investors.pagbank.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investors.pagbank.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investors.pagbank.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nvestors.pagbank.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investors.pagbank.com/" TargetMode="External"/><Relationship Id="rId1" Type="http://schemas.openxmlformats.org/officeDocument/2006/relationships/hyperlink" Target="http://investors.pagbank.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investors.pagbank.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investors.pagbank.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nvestors.pagbank.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nvestors.pagbank.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investors.pagban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6077-96B4-460B-88AA-2550A07B0D7C}">
  <sheetPr>
    <tabColor theme="7"/>
  </sheetPr>
  <dimension ref="A1:J21"/>
  <sheetViews>
    <sheetView showGridLines="0" showRowColHeaders="0" tabSelected="1" zoomScaleNormal="100" workbookViewId="0"/>
  </sheetViews>
  <sheetFormatPr defaultColWidth="0" defaultRowHeight="14.25" customHeight="1" zeroHeight="1" x14ac:dyDescent="0.25"/>
  <cols>
    <col min="1" max="10" width="10.5703125" style="1" customWidth="1"/>
    <col min="11" max="11" width="10.5703125" style="1" hidden="1" customWidth="1"/>
    <col min="12" max="16384" width="10.5703125" style="1" hidden="1"/>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C77A3-0507-4C92-BBA7-57F4150C46AD}">
  <sheetPr>
    <tabColor theme="7"/>
  </sheetPr>
  <dimension ref="A1:BA65"/>
  <sheetViews>
    <sheetView showGridLines="0" zoomScaleNormal="100" workbookViewId="0">
      <pane xSplit="2" ySplit="5" topLeftCell="AJ6" activePane="bottomRight" state="frozen"/>
      <selection activeCell="AG27" sqref="AG27"/>
      <selection pane="topRight" activeCell="AG27" sqref="AG27"/>
      <selection pane="bottomLeft" activeCell="AG27" sqref="AG27"/>
      <selection pane="bottomRight" activeCell="AO30" sqref="AO30"/>
    </sheetView>
  </sheetViews>
  <sheetFormatPr defaultColWidth="0" defaultRowHeight="14.45" customHeight="1" zeroHeight="1" outlineLevelRow="1" outlineLevelCol="1" x14ac:dyDescent="0.25"/>
  <cols>
    <col min="1" max="1" width="2.5703125" style="1" customWidth="1"/>
    <col min="2" max="2" width="60.5703125" style="28" customWidth="1"/>
    <col min="3" max="22" width="10.5703125" style="28" hidden="1" customWidth="1" outlineLevel="1"/>
    <col min="23" max="23" width="10.5703125" style="28" hidden="1" customWidth="1" outlineLevel="1" collapsed="1"/>
    <col min="24" max="26" width="10.5703125" style="28" hidden="1" customWidth="1" outlineLevel="1"/>
    <col min="27" max="27" width="10.5703125" style="28" hidden="1" customWidth="1" outlineLevel="1" collapsed="1"/>
    <col min="28" max="34" width="10.5703125" style="28" hidden="1" customWidth="1" outlineLevel="1"/>
    <col min="35" max="35" width="10.5703125" style="28" customWidth="1" collapsed="1"/>
    <col min="36" max="41" width="10.5703125" style="28" customWidth="1"/>
    <col min="42" max="42" width="2.5703125" style="28" customWidth="1"/>
    <col min="43" max="47" width="10.5703125" style="28" hidden="1" customWidth="1" outlineLevel="1"/>
    <col min="48" max="48" width="10.5703125" style="28" hidden="1" customWidth="1" outlineLevel="1" collapsed="1"/>
    <col min="49" max="49" width="10.5703125" style="28" customWidth="1" collapsed="1"/>
    <col min="50" max="51" width="10.5703125" style="28" customWidth="1"/>
    <col min="52" max="52" width="2.5703125" style="1" customWidth="1"/>
    <col min="53" max="53" width="10.42578125" style="1" hidden="1" customWidth="1"/>
    <col min="54" max="16384" width="9.140625" style="1" hidden="1"/>
  </cols>
  <sheetData>
    <row r="1" spans="1:51" ht="14.45" customHeight="1" x14ac:dyDescent="0.25">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51" ht="14.45" customHeight="1" x14ac:dyDescent="0.25">
      <c r="B2" s="16" t="s">
        <v>30</v>
      </c>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Q2" s="43"/>
      <c r="AR2" s="43"/>
      <c r="AS2" s="43"/>
      <c r="AT2" s="43"/>
      <c r="AU2" s="43"/>
      <c r="AV2" s="43"/>
      <c r="AW2" s="43"/>
      <c r="AX2" s="43"/>
      <c r="AY2" s="43"/>
    </row>
    <row r="3" spans="1:51" ht="14.45" customHeight="1" x14ac:dyDescent="0.25">
      <c r="B3" s="18" t="s">
        <v>210</v>
      </c>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row>
    <row r="4" spans="1:51" ht="14.45" customHeight="1" x14ac:dyDescent="0.25">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row>
    <row r="5" spans="1:51" ht="14.45" customHeight="1" thickBot="1" x14ac:dyDescent="0.3">
      <c r="B5" s="31" t="s">
        <v>31</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216</v>
      </c>
      <c r="AN5" s="20" t="str">
        <f>'PAGS | Operating Figures'!$AN$5</f>
        <v>2Q24</v>
      </c>
      <c r="AO5" s="20" t="str">
        <f>'PAGS | Operating Figures'!$AO$5</f>
        <v>3Q24</v>
      </c>
      <c r="AQ5" s="20">
        <v>2015</v>
      </c>
      <c r="AR5" s="20">
        <v>2016</v>
      </c>
      <c r="AS5" s="20">
        <v>2017</v>
      </c>
      <c r="AT5" s="20">
        <v>2018</v>
      </c>
      <c r="AU5" s="20">
        <v>2019</v>
      </c>
      <c r="AV5" s="20">
        <v>2020</v>
      </c>
      <c r="AW5" s="20">
        <v>2021</v>
      </c>
      <c r="AX5" s="20">
        <v>2022</v>
      </c>
      <c r="AY5" s="20">
        <v>2023</v>
      </c>
    </row>
    <row r="6" spans="1:51" ht="14.45" customHeight="1" x14ac:dyDescent="0.25">
      <c r="A6" s="4"/>
      <c r="B6" s="44" t="s">
        <v>132</v>
      </c>
      <c r="C6" s="45">
        <v>824.09637195754772</v>
      </c>
      <c r="D6" s="45">
        <v>1036.716414467548</v>
      </c>
      <c r="E6" s="45">
        <v>1205.75257992</v>
      </c>
      <c r="F6" s="45">
        <v>1300.6942808756</v>
      </c>
      <c r="G6" s="45">
        <v>1397.0103974402414</v>
      </c>
      <c r="H6" s="45">
        <v>1446.6832680971997</v>
      </c>
      <c r="I6" s="45">
        <v>1887.7850648867195</v>
      </c>
      <c r="J6" s="45">
        <v>2370.4030606317997</v>
      </c>
      <c r="K6" s="45">
        <v>2493.4453804477898</v>
      </c>
      <c r="L6" s="45">
        <v>2818.5802295685339</v>
      </c>
      <c r="M6" s="45">
        <v>3264.1325000000002</v>
      </c>
      <c r="N6" s="45">
        <v>4235.7569999999996</v>
      </c>
      <c r="O6" s="45">
        <v>7795.2932899999987</v>
      </c>
      <c r="P6" s="45">
        <v>9417.1717079999999</v>
      </c>
      <c r="Q6" s="45">
        <v>10362.359999999999</v>
      </c>
      <c r="R6" s="45">
        <v>11417.277999999998</v>
      </c>
      <c r="S6" s="45">
        <v>11893.832939999998</v>
      </c>
      <c r="T6" s="45">
        <v>12690.422000000002</v>
      </c>
      <c r="U6" s="45">
        <v>12984.886604416803</v>
      </c>
      <c r="V6" s="45">
        <v>14582.246492723425</v>
      </c>
      <c r="W6" s="45">
        <v>14468.128350498737</v>
      </c>
      <c r="X6" s="45">
        <v>16343.758251796176</v>
      </c>
      <c r="Y6" s="45">
        <v>18624.563733684568</v>
      </c>
      <c r="Z6" s="45">
        <v>22324.321383538361</v>
      </c>
      <c r="AA6" s="45">
        <v>21976.496947</v>
      </c>
      <c r="AB6" s="45">
        <v>24186.03798611509</v>
      </c>
      <c r="AC6" s="45">
        <v>26960.099372845543</v>
      </c>
      <c r="AD6" s="45">
        <v>31075.803844019996</v>
      </c>
      <c r="AE6" s="45">
        <v>33807.506776169976</v>
      </c>
      <c r="AF6" s="45">
        <v>39195.790434403818</v>
      </c>
      <c r="AG6" s="45">
        <v>43275.88295527405</v>
      </c>
      <c r="AH6" s="45">
        <v>45329.319215361204</v>
      </c>
      <c r="AI6" s="45">
        <v>43191.629371546063</v>
      </c>
      <c r="AJ6" s="45">
        <v>42836.29954902485</v>
      </c>
      <c r="AK6" s="45">
        <v>47326.986295500006</v>
      </c>
      <c r="AL6" s="45">
        <v>55108.093493443288</v>
      </c>
      <c r="AM6" s="45">
        <v>59165.056400000001</v>
      </c>
      <c r="AN6" s="45">
        <v>66478.144606331174</v>
      </c>
      <c r="AO6" s="45">
        <v>67219.479551035081</v>
      </c>
      <c r="AQ6" s="45">
        <v>1300.6942808756</v>
      </c>
      <c r="AR6" s="45">
        <v>2370.4030606317997</v>
      </c>
      <c r="AS6" s="45">
        <v>4235.7569999999996</v>
      </c>
      <c r="AT6" s="45">
        <v>11417.277999999998</v>
      </c>
      <c r="AU6" s="45">
        <v>14582.246492723425</v>
      </c>
      <c r="AV6" s="45">
        <v>22324.321383538361</v>
      </c>
      <c r="AW6" s="45">
        <v>31075.803844019996</v>
      </c>
      <c r="AX6" s="45">
        <v>45329.319215361204</v>
      </c>
      <c r="AY6" s="45">
        <f t="shared" ref="AY6:AY37" si="0">AL6</f>
        <v>55108.093493443288</v>
      </c>
    </row>
    <row r="7" spans="1:51" ht="14.45" customHeight="1" x14ac:dyDescent="0.25">
      <c r="A7" s="4"/>
      <c r="B7" s="104" t="s">
        <v>133</v>
      </c>
      <c r="C7" s="105">
        <v>790.57370251999998</v>
      </c>
      <c r="D7" s="105">
        <v>1000.5772979500003</v>
      </c>
      <c r="E7" s="105">
        <v>1164.05417659</v>
      </c>
      <c r="F7" s="105">
        <v>1240.7609377700001</v>
      </c>
      <c r="G7" s="105">
        <v>1331.5048702809813</v>
      </c>
      <c r="H7" s="105">
        <v>1369.7421787699998</v>
      </c>
      <c r="I7" s="105">
        <v>1798.8652987899995</v>
      </c>
      <c r="J7" s="105">
        <v>2270.7529988699998</v>
      </c>
      <c r="K7" s="105">
        <v>2392.4055193466638</v>
      </c>
      <c r="L7" s="105">
        <v>2677.88966422568</v>
      </c>
      <c r="M7" s="105">
        <v>3108.8405000000002</v>
      </c>
      <c r="N7" s="105">
        <v>4027.953</v>
      </c>
      <c r="O7" s="105">
        <v>7528.063791999999</v>
      </c>
      <c r="P7" s="105">
        <v>9175.3350709999995</v>
      </c>
      <c r="Q7" s="105">
        <v>10090.531999999999</v>
      </c>
      <c r="R7" s="105">
        <v>11042.080999999998</v>
      </c>
      <c r="S7" s="105">
        <v>11386.135999999999</v>
      </c>
      <c r="T7" s="105">
        <v>12096.074000000002</v>
      </c>
      <c r="U7" s="105">
        <v>12186.372130936332</v>
      </c>
      <c r="V7" s="105">
        <v>13548.393651671222</v>
      </c>
      <c r="W7" s="105">
        <v>13146.372297344158</v>
      </c>
      <c r="X7" s="105">
        <v>14604.749080899315</v>
      </c>
      <c r="Y7" s="105">
        <v>16383.246409921636</v>
      </c>
      <c r="Z7" s="105">
        <v>19247.08065711306</v>
      </c>
      <c r="AA7" s="105">
        <v>18643.261525999998</v>
      </c>
      <c r="AB7" s="105">
        <v>20627.070022281234</v>
      </c>
      <c r="AC7" s="105">
        <v>23007.457577543672</v>
      </c>
      <c r="AD7" s="105">
        <v>26719.335145999998</v>
      </c>
      <c r="AE7" s="105">
        <v>28871.719643519878</v>
      </c>
      <c r="AF7" s="105">
        <v>33955.021622689252</v>
      </c>
      <c r="AG7" s="105">
        <v>37709.291145777126</v>
      </c>
      <c r="AH7" s="105">
        <v>39767.075050005398</v>
      </c>
      <c r="AI7" s="105">
        <v>37507.593658836151</v>
      </c>
      <c r="AJ7" s="105">
        <v>36897.780505084746</v>
      </c>
      <c r="AK7" s="105">
        <v>41164.804656500004</v>
      </c>
      <c r="AL7" s="105">
        <v>48728.827830745126</v>
      </c>
      <c r="AM7" s="105">
        <v>52397.905599999998</v>
      </c>
      <c r="AN7" s="105">
        <v>58983.20244576993</v>
      </c>
      <c r="AO7" s="105">
        <v>59379.850143967269</v>
      </c>
      <c r="AQ7" s="105">
        <v>1240.7609377700001</v>
      </c>
      <c r="AR7" s="105">
        <v>2270.7529988699998</v>
      </c>
      <c r="AS7" s="105">
        <v>4027.953</v>
      </c>
      <c r="AT7" s="105">
        <v>11042.080999999998</v>
      </c>
      <c r="AU7" s="105">
        <v>13548.393651671222</v>
      </c>
      <c r="AV7" s="105">
        <v>19247.08065711306</v>
      </c>
      <c r="AW7" s="105">
        <v>26719.335145999998</v>
      </c>
      <c r="AX7" s="105">
        <v>39767.075050005398</v>
      </c>
      <c r="AY7" s="105">
        <f t="shared" si="0"/>
        <v>48728.827830745126</v>
      </c>
    </row>
    <row r="8" spans="1:51" ht="14.45" hidden="1" customHeight="1" outlineLevel="1" x14ac:dyDescent="0.25">
      <c r="A8" s="4"/>
      <c r="B8" s="37" t="s">
        <v>37</v>
      </c>
      <c r="C8" s="43">
        <v>12.65761522</v>
      </c>
      <c r="D8" s="43">
        <v>49.655644559999999</v>
      </c>
      <c r="E8" s="43">
        <v>8.6017515000000007</v>
      </c>
      <c r="F8" s="43">
        <v>6.8881074199999999</v>
      </c>
      <c r="G8" s="43">
        <v>7.1517994100000006</v>
      </c>
      <c r="H8" s="43">
        <v>8.9972446500000007</v>
      </c>
      <c r="I8" s="43">
        <v>13.936304209999999</v>
      </c>
      <c r="J8" s="43">
        <v>79.969012049999989</v>
      </c>
      <c r="K8" s="43">
        <v>14.743815578512001</v>
      </c>
      <c r="L8" s="43">
        <v>13.152774301000001</v>
      </c>
      <c r="M8" s="43">
        <v>41.811</v>
      </c>
      <c r="N8" s="43">
        <v>66.766999999999996</v>
      </c>
      <c r="O8" s="43">
        <v>2545.3894970000001</v>
      </c>
      <c r="P8" s="43">
        <v>2913.4819079999997</v>
      </c>
      <c r="Q8" s="43">
        <v>2470.0590000000002</v>
      </c>
      <c r="R8" s="43">
        <v>2763.05</v>
      </c>
      <c r="S8" s="43">
        <v>832.89700000000005</v>
      </c>
      <c r="T8" s="43">
        <v>254.767</v>
      </c>
      <c r="U8" s="43">
        <v>314.08237312335001</v>
      </c>
      <c r="V8" s="43">
        <v>1403.9546958500002</v>
      </c>
      <c r="W8" s="43">
        <v>3043.1531313390319</v>
      </c>
      <c r="X8" s="43">
        <v>2665.3166686498071</v>
      </c>
      <c r="Y8" s="43">
        <v>1595.1477523981162</v>
      </c>
      <c r="Z8" s="43">
        <v>1640.0647823756271</v>
      </c>
      <c r="AA8" s="43">
        <v>1260.2781649999999</v>
      </c>
      <c r="AB8" s="43">
        <v>1195.5440782197882</v>
      </c>
      <c r="AC8" s="43">
        <v>1122.3877331605786</v>
      </c>
      <c r="AD8" s="43">
        <v>1794.36167</v>
      </c>
      <c r="AE8" s="43">
        <v>1483.0922275436819</v>
      </c>
      <c r="AF8" s="43">
        <v>1191.9857783086084</v>
      </c>
      <c r="AG8" s="43">
        <v>1404.5188520904248</v>
      </c>
      <c r="AH8" s="43">
        <v>1829.0969444130237</v>
      </c>
      <c r="AI8" s="43">
        <v>1816.1644145744222</v>
      </c>
      <c r="AJ8" s="43">
        <v>1724.081317753338</v>
      </c>
      <c r="AK8" s="43">
        <v>1974.6180494999999</v>
      </c>
      <c r="AL8" s="43">
        <v>2899.0604780707549</v>
      </c>
      <c r="AM8" s="43">
        <v>4366.3590000000004</v>
      </c>
      <c r="AN8" s="43">
        <v>1374.2179925954333</v>
      </c>
      <c r="AO8" s="43">
        <v>720.10589696999989</v>
      </c>
      <c r="AQ8" s="43">
        <v>6.8881074199999999</v>
      </c>
      <c r="AR8" s="43">
        <v>79.969012049999989</v>
      </c>
      <c r="AS8" s="43">
        <v>66.766999999999996</v>
      </c>
      <c r="AT8" s="43">
        <v>2763.05</v>
      </c>
      <c r="AU8" s="43">
        <v>1403.9546958500002</v>
      </c>
      <c r="AV8" s="43">
        <v>1640.0647823756271</v>
      </c>
      <c r="AW8" s="43">
        <v>1794.36167</v>
      </c>
      <c r="AX8" s="43">
        <v>1829.0969444130237</v>
      </c>
      <c r="AY8" s="43">
        <f t="shared" si="0"/>
        <v>2899.0604780707549</v>
      </c>
    </row>
    <row r="9" spans="1:51" ht="14.45" hidden="1" customHeight="1" outlineLevel="1" x14ac:dyDescent="0.25">
      <c r="A9" s="4"/>
      <c r="B9" s="37" t="s">
        <v>38</v>
      </c>
      <c r="C9" s="43">
        <v>0</v>
      </c>
      <c r="D9" s="43">
        <v>0</v>
      </c>
      <c r="E9" s="43">
        <v>0</v>
      </c>
      <c r="F9" s="43">
        <v>0</v>
      </c>
      <c r="G9" s="43">
        <v>0</v>
      </c>
      <c r="H9" s="43">
        <v>0</v>
      </c>
      <c r="I9" s="43">
        <v>0</v>
      </c>
      <c r="J9" s="43">
        <v>131.23945322</v>
      </c>
      <c r="K9" s="43">
        <v>17.856733640000002</v>
      </c>
      <c r="L9" s="43">
        <v>0</v>
      </c>
      <c r="M9" s="43">
        <v>0</v>
      </c>
      <c r="N9" s="43">
        <v>210.10300000000001</v>
      </c>
      <c r="O9" s="43">
        <v>0</v>
      </c>
      <c r="P9" s="43">
        <v>0</v>
      </c>
      <c r="Q9" s="43">
        <v>0</v>
      </c>
      <c r="R9" s="43">
        <v>0</v>
      </c>
      <c r="S9" s="43">
        <v>1589.566</v>
      </c>
      <c r="T9" s="43">
        <v>1761.7449999999999</v>
      </c>
      <c r="U9" s="43">
        <v>1779.5663712800003</v>
      </c>
      <c r="V9" s="43">
        <v>1349.66604732</v>
      </c>
      <c r="W9" s="43">
        <v>499.78202888999994</v>
      </c>
      <c r="X9" s="43">
        <v>658.04990407000003</v>
      </c>
      <c r="Y9" s="43">
        <v>863.31146039999987</v>
      </c>
      <c r="Z9" s="43">
        <v>979.83692366999992</v>
      </c>
      <c r="AA9" s="43">
        <v>965.1119030000001</v>
      </c>
      <c r="AB9" s="43">
        <v>1009.98373226</v>
      </c>
      <c r="AC9" s="43">
        <v>1000.8770346399999</v>
      </c>
      <c r="AD9" s="43">
        <v>782.64705400000003</v>
      </c>
      <c r="AE9" s="43">
        <v>1131.7879108999998</v>
      </c>
      <c r="AF9" s="43">
        <v>1046.55760455</v>
      </c>
      <c r="AG9" s="43">
        <v>1073.81639931</v>
      </c>
      <c r="AH9" s="43">
        <v>1103.29925239</v>
      </c>
      <c r="AI9" s="43">
        <v>1063.65030727</v>
      </c>
      <c r="AJ9" s="43">
        <v>1122.2155519699998</v>
      </c>
      <c r="AK9" s="43">
        <v>1078.3191880000002</v>
      </c>
      <c r="AL9" s="43">
        <v>3308.5825007399999</v>
      </c>
      <c r="AM9" s="43">
        <v>4398.5240999999996</v>
      </c>
      <c r="AN9" s="43">
        <v>4843.8741241100006</v>
      </c>
      <c r="AO9" s="43">
        <v>4838.3267715399988</v>
      </c>
      <c r="AQ9" s="43">
        <v>0</v>
      </c>
      <c r="AR9" s="43">
        <v>131.23945322</v>
      </c>
      <c r="AS9" s="43">
        <v>210.10300000000001</v>
      </c>
      <c r="AT9" s="43">
        <v>0</v>
      </c>
      <c r="AU9" s="43">
        <v>1349.66604732</v>
      </c>
      <c r="AV9" s="43">
        <v>979.83692366999992</v>
      </c>
      <c r="AW9" s="43">
        <v>782.64705400000003</v>
      </c>
      <c r="AX9" s="43">
        <v>1103.29925239</v>
      </c>
      <c r="AY9" s="43">
        <f t="shared" si="0"/>
        <v>3308.5825007399999</v>
      </c>
    </row>
    <row r="10" spans="1:51" ht="14.45" hidden="1" customHeight="1" outlineLevel="1" x14ac:dyDescent="0.25">
      <c r="A10" s="4"/>
      <c r="B10" s="37" t="s">
        <v>106</v>
      </c>
      <c r="C10" s="43">
        <v>621.63462898</v>
      </c>
      <c r="D10" s="43">
        <v>747.33656380000025</v>
      </c>
      <c r="E10" s="43">
        <v>957.85116063000009</v>
      </c>
      <c r="F10" s="43">
        <v>1110.0195968599999</v>
      </c>
      <c r="G10" s="43">
        <v>1135.9793410600003</v>
      </c>
      <c r="H10" s="43">
        <v>1213.5718096000001</v>
      </c>
      <c r="I10" s="43">
        <v>1449.7051029699999</v>
      </c>
      <c r="J10" s="43">
        <v>1715.5137789</v>
      </c>
      <c r="K10" s="43">
        <v>1871.0406285099998</v>
      </c>
      <c r="L10" s="43">
        <v>2358.1175138400004</v>
      </c>
      <c r="M10" s="43">
        <v>2980.78</v>
      </c>
      <c r="N10" s="43">
        <v>3522.3490000000002</v>
      </c>
      <c r="O10" s="43">
        <v>4883.3213409999998</v>
      </c>
      <c r="P10" s="43">
        <v>6172.1062089999996</v>
      </c>
      <c r="Q10" s="43">
        <v>7489.826</v>
      </c>
      <c r="R10" s="43">
        <v>8104.6790000000001</v>
      </c>
      <c r="S10" s="43">
        <v>8817.92</v>
      </c>
      <c r="T10" s="43">
        <v>9859.1980000000003</v>
      </c>
      <c r="U10" s="43">
        <v>9873.9874243129816</v>
      </c>
      <c r="V10" s="43">
        <v>10477.179325501222</v>
      </c>
      <c r="W10" s="43">
        <v>9268.5711396540537</v>
      </c>
      <c r="X10" s="43">
        <v>10890.967549353336</v>
      </c>
      <c r="Y10" s="43">
        <v>13538.587123868521</v>
      </c>
      <c r="Z10" s="43">
        <v>16042.970360507807</v>
      </c>
      <c r="AA10" s="43">
        <v>15824.049702</v>
      </c>
      <c r="AB10" s="43">
        <v>17644.092843892748</v>
      </c>
      <c r="AC10" s="43">
        <v>20122.691861239873</v>
      </c>
      <c r="AD10" s="43">
        <v>23428.522396</v>
      </c>
      <c r="AE10" s="43">
        <v>25528.928501482093</v>
      </c>
      <c r="AF10" s="43">
        <v>31024.817329686295</v>
      </c>
      <c r="AG10" s="43">
        <v>34569.772123180599</v>
      </c>
      <c r="AH10" s="43">
        <v>36248.588881233576</v>
      </c>
      <c r="AI10" s="43">
        <v>34002.110758020783</v>
      </c>
      <c r="AJ10" s="43">
        <v>33440.463231144182</v>
      </c>
      <c r="AK10" s="43">
        <v>37521.292117999998</v>
      </c>
      <c r="AL10" s="43">
        <v>41757.204145917618</v>
      </c>
      <c r="AM10" s="43">
        <v>42856.5674</v>
      </c>
      <c r="AN10" s="43">
        <v>52051.02586440408</v>
      </c>
      <c r="AO10" s="43">
        <v>52975.902061020839</v>
      </c>
      <c r="AQ10" s="43">
        <v>1110.0195968599999</v>
      </c>
      <c r="AR10" s="43">
        <v>1715.5137789</v>
      </c>
      <c r="AS10" s="43">
        <v>3522.3490000000002</v>
      </c>
      <c r="AT10" s="43">
        <v>8104.6790000000001</v>
      </c>
      <c r="AU10" s="43">
        <v>10477.179325501222</v>
      </c>
      <c r="AV10" s="43">
        <v>16042.970360507807</v>
      </c>
      <c r="AW10" s="43">
        <v>23428.522396</v>
      </c>
      <c r="AX10" s="43">
        <v>36248.588881233576</v>
      </c>
      <c r="AY10" s="43">
        <f t="shared" si="0"/>
        <v>41757.204145917618</v>
      </c>
    </row>
    <row r="11" spans="1:51" ht="14.45" hidden="1" customHeight="1" outlineLevel="1" x14ac:dyDescent="0.25">
      <c r="A11" s="4"/>
      <c r="B11" s="37" t="s">
        <v>57</v>
      </c>
      <c r="C11" s="43">
        <v>0</v>
      </c>
      <c r="D11" s="43">
        <v>0</v>
      </c>
      <c r="E11" s="43">
        <v>0</v>
      </c>
      <c r="F11" s="43">
        <v>0</v>
      </c>
      <c r="G11" s="43">
        <v>0</v>
      </c>
      <c r="H11" s="43">
        <v>0</v>
      </c>
      <c r="I11" s="43">
        <v>0</v>
      </c>
      <c r="J11" s="43">
        <v>0</v>
      </c>
      <c r="K11" s="43">
        <v>0</v>
      </c>
      <c r="L11" s="43">
        <v>0</v>
      </c>
      <c r="M11" s="43">
        <v>0</v>
      </c>
      <c r="N11" s="43">
        <v>0</v>
      </c>
      <c r="O11" s="43">
        <v>0</v>
      </c>
      <c r="P11" s="43">
        <v>0</v>
      </c>
      <c r="Q11" s="43">
        <v>0</v>
      </c>
      <c r="R11" s="43">
        <v>0</v>
      </c>
      <c r="S11" s="43">
        <v>0</v>
      </c>
      <c r="T11" s="43">
        <v>0</v>
      </c>
      <c r="U11" s="43">
        <v>0</v>
      </c>
      <c r="V11" s="43">
        <v>0</v>
      </c>
      <c r="W11" s="43">
        <v>0</v>
      </c>
      <c r="X11" s="43">
        <v>0</v>
      </c>
      <c r="Y11" s="43">
        <v>0</v>
      </c>
      <c r="Z11" s="43">
        <v>0</v>
      </c>
      <c r="AA11" s="43">
        <v>0</v>
      </c>
      <c r="AB11" s="43">
        <v>0</v>
      </c>
      <c r="AC11" s="43">
        <v>0</v>
      </c>
      <c r="AD11" s="43">
        <v>0</v>
      </c>
      <c r="AE11" s="43">
        <v>1.3293851600000002</v>
      </c>
      <c r="AF11" s="43">
        <v>4.4285869900000003</v>
      </c>
      <c r="AG11" s="43">
        <v>0</v>
      </c>
      <c r="AH11" s="43">
        <v>0</v>
      </c>
      <c r="AI11" s="43">
        <v>0</v>
      </c>
      <c r="AJ11" s="43">
        <v>0</v>
      </c>
      <c r="AK11" s="43">
        <v>0</v>
      </c>
      <c r="AL11" s="43">
        <v>0</v>
      </c>
      <c r="AM11" s="43">
        <v>0</v>
      </c>
      <c r="AN11" s="43">
        <v>20.934288370000001</v>
      </c>
      <c r="AO11" s="43">
        <v>18.421238129999999</v>
      </c>
      <c r="AQ11" s="43">
        <v>0</v>
      </c>
      <c r="AR11" s="43">
        <v>0</v>
      </c>
      <c r="AS11" s="43">
        <v>0</v>
      </c>
      <c r="AT11" s="43">
        <v>0</v>
      </c>
      <c r="AU11" s="43">
        <v>0</v>
      </c>
      <c r="AV11" s="43">
        <v>0</v>
      </c>
      <c r="AW11" s="43">
        <v>0</v>
      </c>
      <c r="AX11" s="43">
        <v>0</v>
      </c>
      <c r="AY11" s="43">
        <f t="shared" si="0"/>
        <v>0</v>
      </c>
    </row>
    <row r="12" spans="1:51" ht="14.45" hidden="1" customHeight="1" outlineLevel="1" x14ac:dyDescent="0.25">
      <c r="A12" s="4"/>
      <c r="B12" s="37" t="s">
        <v>39</v>
      </c>
      <c r="C12" s="43">
        <v>124.81078768</v>
      </c>
      <c r="D12" s="43">
        <v>156.48666833000001</v>
      </c>
      <c r="E12" s="43">
        <v>162.22953305000001</v>
      </c>
      <c r="F12" s="43">
        <v>55.855936100000022</v>
      </c>
      <c r="G12" s="43">
        <v>140.15836308000002</v>
      </c>
      <c r="H12" s="43">
        <v>105.83278528999979</v>
      </c>
      <c r="I12" s="43">
        <v>304.88900000000001</v>
      </c>
      <c r="J12" s="43">
        <v>300.80935048999964</v>
      </c>
      <c r="K12" s="43">
        <v>434.66688380000028</v>
      </c>
      <c r="L12" s="43">
        <v>238.03372476999951</v>
      </c>
      <c r="M12" s="43">
        <v>0.27900000000000003</v>
      </c>
      <c r="N12" s="43">
        <v>124.723</v>
      </c>
      <c r="O12" s="43">
        <v>0.90879700000000008</v>
      </c>
      <c r="P12" s="43">
        <v>0</v>
      </c>
      <c r="Q12" s="43">
        <v>0</v>
      </c>
      <c r="R12" s="43">
        <v>0</v>
      </c>
      <c r="S12" s="43">
        <v>0</v>
      </c>
      <c r="T12" s="43">
        <v>0</v>
      </c>
      <c r="U12" s="43">
        <v>0</v>
      </c>
      <c r="V12" s="43">
        <v>0</v>
      </c>
      <c r="W12" s="43">
        <v>0</v>
      </c>
      <c r="X12" s="43">
        <v>0</v>
      </c>
      <c r="Y12" s="43">
        <v>0</v>
      </c>
      <c r="Z12" s="43">
        <v>0</v>
      </c>
      <c r="AA12" s="43">
        <v>0</v>
      </c>
      <c r="AB12" s="43">
        <v>0</v>
      </c>
      <c r="AC12" s="43">
        <v>0</v>
      </c>
      <c r="AD12" s="43">
        <v>0</v>
      </c>
      <c r="AE12" s="43">
        <v>0</v>
      </c>
      <c r="AF12" s="43">
        <v>0</v>
      </c>
      <c r="AG12" s="43">
        <v>0</v>
      </c>
      <c r="AH12" s="43">
        <v>0</v>
      </c>
      <c r="AI12" s="43">
        <v>0</v>
      </c>
      <c r="AJ12" s="43">
        <v>2.1643866599999964</v>
      </c>
      <c r="AK12" s="43">
        <v>4.3994660000000003</v>
      </c>
      <c r="AL12" s="43">
        <v>4.3066472999999972</v>
      </c>
      <c r="AM12" s="43">
        <v>4.1701999999999995</v>
      </c>
      <c r="AN12" s="43">
        <v>5.7402080400000068</v>
      </c>
      <c r="AO12" s="43">
        <v>7.4699749399999975</v>
      </c>
      <c r="AQ12" s="43">
        <v>55.855936100000022</v>
      </c>
      <c r="AR12" s="43">
        <v>300.80935048999964</v>
      </c>
      <c r="AS12" s="43">
        <v>124.723</v>
      </c>
      <c r="AT12" s="43">
        <v>0</v>
      </c>
      <c r="AU12" s="43">
        <v>0</v>
      </c>
      <c r="AV12" s="43">
        <v>0</v>
      </c>
      <c r="AW12" s="43">
        <v>0</v>
      </c>
      <c r="AX12" s="43">
        <v>0</v>
      </c>
      <c r="AY12" s="43">
        <f t="shared" si="0"/>
        <v>4.3066472999999972</v>
      </c>
    </row>
    <row r="13" spans="1:51" ht="14.45" hidden="1" customHeight="1" outlineLevel="1" x14ac:dyDescent="0.25">
      <c r="A13" s="4"/>
      <c r="B13" s="37" t="s">
        <v>33</v>
      </c>
      <c r="C13" s="43">
        <v>17.641198329999998</v>
      </c>
      <c r="D13" s="43">
        <v>6.9528214899999998</v>
      </c>
      <c r="E13" s="43">
        <v>19.598771710000001</v>
      </c>
      <c r="F13" s="43">
        <v>41.203995929999998</v>
      </c>
      <c r="G13" s="43">
        <v>24.22946628</v>
      </c>
      <c r="H13" s="43">
        <v>15.928516089999999</v>
      </c>
      <c r="I13" s="43">
        <v>19.687731410000001</v>
      </c>
      <c r="J13" s="43">
        <v>21.02278845</v>
      </c>
      <c r="K13" s="43">
        <v>34.387295530000003</v>
      </c>
      <c r="L13" s="43">
        <v>54.524884709999995</v>
      </c>
      <c r="M13" s="43">
        <v>66.305999999999997</v>
      </c>
      <c r="N13" s="43">
        <v>61.609000000000002</v>
      </c>
      <c r="O13" s="43">
        <v>61.602342999999998</v>
      </c>
      <c r="P13" s="43">
        <v>54.355233999999996</v>
      </c>
      <c r="Q13" s="43">
        <v>72.585999999999999</v>
      </c>
      <c r="R13" s="43">
        <v>88.551000000000002</v>
      </c>
      <c r="S13" s="43">
        <v>50.442999999999998</v>
      </c>
      <c r="T13" s="43">
        <v>78.494</v>
      </c>
      <c r="U13" s="43">
        <v>59.085268899999996</v>
      </c>
      <c r="V13" s="43">
        <v>61.936426930000003</v>
      </c>
      <c r="W13" s="43">
        <v>70.210950660000023</v>
      </c>
      <c r="X13" s="43">
        <v>73.624182939999997</v>
      </c>
      <c r="Y13" s="43">
        <v>34.890367929999996</v>
      </c>
      <c r="Z13" s="43">
        <v>30.428736099999998</v>
      </c>
      <c r="AA13" s="43">
        <v>53.045862999999997</v>
      </c>
      <c r="AB13" s="43">
        <v>72.97058242</v>
      </c>
      <c r="AC13" s="43">
        <v>86.214355749999996</v>
      </c>
      <c r="AD13" s="43">
        <v>49.537286000000002</v>
      </c>
      <c r="AE13" s="43">
        <v>49.273927599999993</v>
      </c>
      <c r="AF13" s="43">
        <v>47.890113710000008</v>
      </c>
      <c r="AG13" s="43">
        <v>52.062380510000004</v>
      </c>
      <c r="AH13" s="43">
        <v>13.280499589999998</v>
      </c>
      <c r="AI13" s="43">
        <v>21.613291810000003</v>
      </c>
      <c r="AJ13" s="43">
        <v>32.789881399999999</v>
      </c>
      <c r="AK13" s="43">
        <v>26.195367999999998</v>
      </c>
      <c r="AL13" s="43">
        <v>33.536709710000004</v>
      </c>
      <c r="AM13" s="43">
        <v>29.735799999999998</v>
      </c>
      <c r="AN13" s="43">
        <v>30.209866989999998</v>
      </c>
      <c r="AO13" s="43">
        <v>29.741155939999995</v>
      </c>
      <c r="AQ13" s="43">
        <v>41.203995929999998</v>
      </c>
      <c r="AR13" s="43">
        <v>21.02278845</v>
      </c>
      <c r="AS13" s="43">
        <v>61.609000000000002</v>
      </c>
      <c r="AT13" s="43">
        <v>88.551000000000002</v>
      </c>
      <c r="AU13" s="43">
        <v>61.936426930000003</v>
      </c>
      <c r="AV13" s="43">
        <v>30.428736099999998</v>
      </c>
      <c r="AW13" s="43">
        <v>49.537286000000002</v>
      </c>
      <c r="AX13" s="43">
        <v>13.280499589999998</v>
      </c>
      <c r="AY13" s="43">
        <f t="shared" si="0"/>
        <v>33.536709710000004</v>
      </c>
    </row>
    <row r="14" spans="1:51" ht="14.45" hidden="1" customHeight="1" outlineLevel="1" x14ac:dyDescent="0.25">
      <c r="A14" s="4"/>
      <c r="B14" s="37" t="s">
        <v>40</v>
      </c>
      <c r="C14" s="43">
        <v>3.8438391799999998</v>
      </c>
      <c r="D14" s="43">
        <v>3.6968718799999998</v>
      </c>
      <c r="E14" s="43">
        <v>4.7839386999999993</v>
      </c>
      <c r="F14" s="43">
        <v>5.7610818900000016</v>
      </c>
      <c r="G14" s="43">
        <v>8.8601184809810292</v>
      </c>
      <c r="H14" s="43">
        <v>4.5950248100000008</v>
      </c>
      <c r="I14" s="43">
        <v>3.8595189199999984</v>
      </c>
      <c r="J14" s="43">
        <v>17.70346369</v>
      </c>
      <c r="K14" s="43">
        <v>15.593926999999999</v>
      </c>
      <c r="L14" s="43">
        <v>7.630644404679999</v>
      </c>
      <c r="M14" s="43">
        <v>11.853</v>
      </c>
      <c r="N14" s="43">
        <v>14.446</v>
      </c>
      <c r="O14" s="43">
        <v>18.007814</v>
      </c>
      <c r="P14" s="43">
        <v>17.883650000000003</v>
      </c>
      <c r="Q14" s="43">
        <v>42.082000000000001</v>
      </c>
      <c r="R14" s="43">
        <v>65.653000000000006</v>
      </c>
      <c r="S14" s="43">
        <v>65.078999999999994</v>
      </c>
      <c r="T14" s="43">
        <v>100.161</v>
      </c>
      <c r="U14" s="43">
        <v>120.67676981999999</v>
      </c>
      <c r="V14" s="43">
        <v>171.56091997999994</v>
      </c>
      <c r="W14" s="43">
        <v>193.32097363000003</v>
      </c>
      <c r="X14" s="43">
        <v>254.09851791</v>
      </c>
      <c r="Y14" s="43">
        <v>285.08604807</v>
      </c>
      <c r="Z14" s="43">
        <v>388.97529052000004</v>
      </c>
      <c r="AA14" s="43">
        <v>383.23054500000001</v>
      </c>
      <c r="AB14" s="43">
        <v>565.05407232000005</v>
      </c>
      <c r="AC14" s="43">
        <v>545.68223493042012</v>
      </c>
      <c r="AD14" s="43">
        <v>469.49048900000003</v>
      </c>
      <c r="AE14" s="43">
        <v>434.38426425709997</v>
      </c>
      <c r="AF14" s="43">
        <v>440.23127755438804</v>
      </c>
      <c r="AG14" s="43">
        <v>460.24847111805678</v>
      </c>
      <c r="AH14" s="43">
        <v>410.80070440190201</v>
      </c>
      <c r="AI14" s="43">
        <v>448.28288716095113</v>
      </c>
      <c r="AJ14" s="43">
        <v>421.45528373231889</v>
      </c>
      <c r="AK14" s="43">
        <v>379.141457</v>
      </c>
      <c r="AL14" s="43">
        <v>563.30498520368224</v>
      </c>
      <c r="AM14" s="43">
        <v>584.1662</v>
      </c>
      <c r="AN14" s="43">
        <v>466.10403938585688</v>
      </c>
      <c r="AO14" s="43">
        <v>594.11214387000018</v>
      </c>
      <c r="AQ14" s="43">
        <v>5.7610818900000016</v>
      </c>
      <c r="AR14" s="43">
        <v>17.70346369</v>
      </c>
      <c r="AS14" s="43">
        <v>14.446</v>
      </c>
      <c r="AT14" s="43">
        <v>65.653000000000006</v>
      </c>
      <c r="AU14" s="43">
        <v>171.56091997999994</v>
      </c>
      <c r="AV14" s="43">
        <v>388.97529052000004</v>
      </c>
      <c r="AW14" s="43">
        <v>469.49048900000003</v>
      </c>
      <c r="AX14" s="43">
        <v>410.80070440190201</v>
      </c>
      <c r="AY14" s="43">
        <f t="shared" si="0"/>
        <v>563.30498520368224</v>
      </c>
    </row>
    <row r="15" spans="1:51" ht="14.45" hidden="1" customHeight="1" outlineLevel="1" x14ac:dyDescent="0.25">
      <c r="A15" s="4"/>
      <c r="B15" s="37" t="s">
        <v>41</v>
      </c>
      <c r="C15" s="43">
        <v>9.9856331300000001</v>
      </c>
      <c r="D15" s="43">
        <v>36.448727889999994</v>
      </c>
      <c r="E15" s="43">
        <v>10.989021000000001</v>
      </c>
      <c r="F15" s="43">
        <v>21.032219570000002</v>
      </c>
      <c r="G15" s="43">
        <v>15.125781969999998</v>
      </c>
      <c r="H15" s="43">
        <v>20.816798330000001</v>
      </c>
      <c r="I15" s="43">
        <v>6.7876412799999999</v>
      </c>
      <c r="J15" s="43">
        <v>4.4951520700000005</v>
      </c>
      <c r="K15" s="43">
        <v>4.1162352881519997</v>
      </c>
      <c r="L15" s="43">
        <v>6.4301221999999996</v>
      </c>
      <c r="M15" s="43">
        <v>7.8114999999999997</v>
      </c>
      <c r="N15" s="43">
        <v>27.956</v>
      </c>
      <c r="O15" s="43">
        <v>18.834</v>
      </c>
      <c r="P15" s="43">
        <v>17.50807</v>
      </c>
      <c r="Q15" s="43">
        <v>15.978999999999999</v>
      </c>
      <c r="R15" s="43">
        <v>20.148</v>
      </c>
      <c r="S15" s="43">
        <v>30.231000000000002</v>
      </c>
      <c r="T15" s="43">
        <v>41.709000000000003</v>
      </c>
      <c r="U15" s="43">
        <v>38.97392349999997</v>
      </c>
      <c r="V15" s="43">
        <v>84.096236089999977</v>
      </c>
      <c r="W15" s="43">
        <v>71.334073171071992</v>
      </c>
      <c r="X15" s="43">
        <v>62.692257976170005</v>
      </c>
      <c r="Y15" s="43">
        <v>66.223657255000006</v>
      </c>
      <c r="Z15" s="43">
        <v>164.80456393962498</v>
      </c>
      <c r="AA15" s="43">
        <v>157.54534799999999</v>
      </c>
      <c r="AB15" s="43">
        <v>139.42471316870004</v>
      </c>
      <c r="AC15" s="43">
        <v>129.60435782280007</v>
      </c>
      <c r="AD15" s="43">
        <v>194.776251</v>
      </c>
      <c r="AE15" s="43">
        <v>242.92342657700698</v>
      </c>
      <c r="AF15" s="43">
        <v>199.11093188995801</v>
      </c>
      <c r="AG15" s="43">
        <v>148.87291956805001</v>
      </c>
      <c r="AH15" s="43">
        <v>162.00876797689497</v>
      </c>
      <c r="AI15" s="43">
        <v>155.77199999999999</v>
      </c>
      <c r="AJ15" s="43">
        <v>154.61085242490603</v>
      </c>
      <c r="AK15" s="43">
        <v>180.83901</v>
      </c>
      <c r="AL15" s="43">
        <v>162.83236380305999</v>
      </c>
      <c r="AM15" s="43">
        <v>158.38290000000001</v>
      </c>
      <c r="AN15" s="43">
        <v>191.09606187456006</v>
      </c>
      <c r="AO15" s="43">
        <v>195.77090155643333</v>
      </c>
      <c r="AQ15" s="43">
        <v>21.032219570000002</v>
      </c>
      <c r="AR15" s="43">
        <v>4.4951520700000005</v>
      </c>
      <c r="AS15" s="43">
        <v>27.956</v>
      </c>
      <c r="AT15" s="43">
        <v>20.148</v>
      </c>
      <c r="AU15" s="43">
        <v>84.096236089999977</v>
      </c>
      <c r="AV15" s="43">
        <v>164.80456393962498</v>
      </c>
      <c r="AW15" s="43">
        <v>194.776251</v>
      </c>
      <c r="AX15" s="43">
        <v>162.00876797689497</v>
      </c>
      <c r="AY15" s="43">
        <f t="shared" si="0"/>
        <v>162.83236380305999</v>
      </c>
    </row>
    <row r="16" spans="1:51" ht="14.45" customHeight="1" collapsed="1" x14ac:dyDescent="0.25">
      <c r="A16" s="4"/>
      <c r="B16" s="104" t="s">
        <v>134</v>
      </c>
      <c r="C16" s="105">
        <v>33.522669437547677</v>
      </c>
      <c r="D16" s="105">
        <v>36.139116517547677</v>
      </c>
      <c r="E16" s="105">
        <v>41.698403329999998</v>
      </c>
      <c r="F16" s="105">
        <v>59.933343105600002</v>
      </c>
      <c r="G16" s="105">
        <v>65.505527159259998</v>
      </c>
      <c r="H16" s="105">
        <v>76.941089327200018</v>
      </c>
      <c r="I16" s="105">
        <v>88.919766096720011</v>
      </c>
      <c r="J16" s="105">
        <v>99.650061761800004</v>
      </c>
      <c r="K16" s="105">
        <v>101.03986110112601</v>
      </c>
      <c r="L16" s="105">
        <v>140.69056534285372</v>
      </c>
      <c r="M16" s="105">
        <v>155.292</v>
      </c>
      <c r="N16" s="105">
        <v>207.80399999999997</v>
      </c>
      <c r="O16" s="105">
        <v>267.22949800000004</v>
      </c>
      <c r="P16" s="105">
        <v>241.836637</v>
      </c>
      <c r="Q16" s="105">
        <v>271.82799999999997</v>
      </c>
      <c r="R16" s="105">
        <v>375.197</v>
      </c>
      <c r="S16" s="105">
        <v>507.69693999999998</v>
      </c>
      <c r="T16" s="105">
        <v>594.34799999999996</v>
      </c>
      <c r="U16" s="105">
        <v>798.51447348047054</v>
      </c>
      <c r="V16" s="105">
        <v>1033.8528410522031</v>
      </c>
      <c r="W16" s="105">
        <v>1321.7560531545778</v>
      </c>
      <c r="X16" s="105">
        <v>1739.0091708968612</v>
      </c>
      <c r="Y16" s="105">
        <v>2241.3173237629317</v>
      </c>
      <c r="Z16" s="105">
        <v>3077.2407264253025</v>
      </c>
      <c r="AA16" s="105">
        <v>3333.2354210000003</v>
      </c>
      <c r="AB16" s="105">
        <v>3558.9679638338575</v>
      </c>
      <c r="AC16" s="105">
        <v>3952.6417953018699</v>
      </c>
      <c r="AD16" s="105">
        <v>4356.4686980199995</v>
      </c>
      <c r="AE16" s="105">
        <v>4935.7871326500972</v>
      </c>
      <c r="AF16" s="105">
        <v>5240.7688117145672</v>
      </c>
      <c r="AG16" s="105">
        <v>5566.5918094969238</v>
      </c>
      <c r="AH16" s="105">
        <v>5562.2441653558053</v>
      </c>
      <c r="AI16" s="105">
        <v>5684.0357127099132</v>
      </c>
      <c r="AJ16" s="105">
        <v>5938.5190439401031</v>
      </c>
      <c r="AK16" s="105">
        <v>6162.1816390000004</v>
      </c>
      <c r="AL16" s="105">
        <v>6379.2656626981634</v>
      </c>
      <c r="AM16" s="105">
        <v>6767.1507999999994</v>
      </c>
      <c r="AN16" s="105">
        <v>7494.9421605612397</v>
      </c>
      <c r="AO16" s="105">
        <v>7839.6294070678123</v>
      </c>
      <c r="AQ16" s="105">
        <v>59.933343105600002</v>
      </c>
      <c r="AR16" s="105">
        <v>99.650061761800004</v>
      </c>
      <c r="AS16" s="105">
        <v>207.80399999999997</v>
      </c>
      <c r="AT16" s="105">
        <v>375.197</v>
      </c>
      <c r="AU16" s="105">
        <v>1033.8528410522031</v>
      </c>
      <c r="AV16" s="105">
        <v>3077.2407264253025</v>
      </c>
      <c r="AW16" s="105">
        <v>4356.4686980199995</v>
      </c>
      <c r="AX16" s="105">
        <v>5562.2441653558053</v>
      </c>
      <c r="AY16" s="105">
        <f t="shared" si="0"/>
        <v>6379.2656626981634</v>
      </c>
    </row>
    <row r="17" spans="1:51" ht="14.45" hidden="1" customHeight="1" outlineLevel="1" x14ac:dyDescent="0.25">
      <c r="A17" s="4"/>
      <c r="B17" s="37" t="s">
        <v>42</v>
      </c>
      <c r="C17" s="43">
        <v>0.55527179000000004</v>
      </c>
      <c r="D17" s="43">
        <v>0.58889027999999999</v>
      </c>
      <c r="E17" s="43">
        <v>0.61651307</v>
      </c>
      <c r="F17" s="43">
        <v>0.37631351000000002</v>
      </c>
      <c r="G17" s="43">
        <v>0.32684294999999974</v>
      </c>
      <c r="H17" s="43">
        <v>0.32752631999999993</v>
      </c>
      <c r="I17" s="43">
        <v>0.39479258000000117</v>
      </c>
      <c r="J17" s="43">
        <v>0.53413273000000117</v>
      </c>
      <c r="K17" s="43">
        <v>0.58090436000000045</v>
      </c>
      <c r="L17" s="43">
        <v>0.6755248599999919</v>
      </c>
      <c r="M17" s="43">
        <v>0.79500000000000004</v>
      </c>
      <c r="N17" s="43">
        <v>0.872</v>
      </c>
      <c r="O17" s="43">
        <v>1.198164</v>
      </c>
      <c r="P17" s="43">
        <v>1.344641</v>
      </c>
      <c r="Q17" s="43">
        <v>1.4430000000000001</v>
      </c>
      <c r="R17" s="43">
        <v>1.5109999999999999</v>
      </c>
      <c r="S17" s="43">
        <v>2.45763</v>
      </c>
      <c r="T17" s="43">
        <v>2.907</v>
      </c>
      <c r="U17" s="43">
        <v>4.3801032399999507</v>
      </c>
      <c r="V17" s="43">
        <v>5.6514568899999258</v>
      </c>
      <c r="W17" s="43">
        <v>6.7512087899999615</v>
      </c>
      <c r="X17" s="43">
        <v>5.9803680299999114</v>
      </c>
      <c r="Y17" s="43">
        <v>6.800120560000062</v>
      </c>
      <c r="Z17" s="43">
        <v>7.4489868600000735</v>
      </c>
      <c r="AA17" s="43">
        <v>37.698647999999999</v>
      </c>
      <c r="AB17" s="43">
        <v>38.254655910000025</v>
      </c>
      <c r="AC17" s="43">
        <v>38.412827780000029</v>
      </c>
      <c r="AD17" s="43">
        <v>40.224169019999977</v>
      </c>
      <c r="AE17" s="43">
        <v>41.147523509999992</v>
      </c>
      <c r="AF17" s="43">
        <v>41.02468243000007</v>
      </c>
      <c r="AG17" s="43">
        <v>44.062021489999893</v>
      </c>
      <c r="AH17" s="43">
        <v>44.858467579999981</v>
      </c>
      <c r="AI17" s="43">
        <v>44.21034703000003</v>
      </c>
      <c r="AJ17" s="43">
        <v>49.55914123000008</v>
      </c>
      <c r="AK17" s="43">
        <v>49.634442</v>
      </c>
      <c r="AL17" s="43">
        <v>50.99232905000013</v>
      </c>
      <c r="AM17" s="43">
        <v>56.9268</v>
      </c>
      <c r="AN17" s="43">
        <v>61.334418600000085</v>
      </c>
      <c r="AO17" s="43">
        <v>69.520142489999898</v>
      </c>
      <c r="AQ17" s="43">
        <v>0.37631351000000002</v>
      </c>
      <c r="AR17" s="43">
        <v>0.53413273000000117</v>
      </c>
      <c r="AS17" s="43">
        <v>0.872</v>
      </c>
      <c r="AT17" s="43">
        <v>1.5109999999999999</v>
      </c>
      <c r="AU17" s="43">
        <v>5.6514568899999258</v>
      </c>
      <c r="AV17" s="43">
        <v>7.4489868600000735</v>
      </c>
      <c r="AW17" s="43">
        <v>40.224169019999977</v>
      </c>
      <c r="AX17" s="43">
        <v>44.858467579999981</v>
      </c>
      <c r="AY17" s="43">
        <f t="shared" si="0"/>
        <v>50.99232905000013</v>
      </c>
    </row>
    <row r="18" spans="1:51" ht="14.45" hidden="1" customHeight="1" outlineLevel="1" x14ac:dyDescent="0.25">
      <c r="A18" s="4"/>
      <c r="B18" s="37" t="s">
        <v>106</v>
      </c>
      <c r="C18" s="43">
        <v>0</v>
      </c>
      <c r="D18" s="43">
        <v>0</v>
      </c>
      <c r="E18" s="43">
        <v>0</v>
      </c>
      <c r="F18" s="43">
        <v>0</v>
      </c>
      <c r="G18" s="43">
        <v>0</v>
      </c>
      <c r="H18" s="43">
        <v>0</v>
      </c>
      <c r="I18" s="43">
        <v>0</v>
      </c>
      <c r="J18" s="43">
        <v>0</v>
      </c>
      <c r="K18" s="43">
        <v>0</v>
      </c>
      <c r="L18" s="43">
        <v>0</v>
      </c>
      <c r="M18" s="43">
        <v>0</v>
      </c>
      <c r="N18" s="43">
        <v>0</v>
      </c>
      <c r="O18" s="43">
        <v>0</v>
      </c>
      <c r="P18" s="43">
        <v>0</v>
      </c>
      <c r="Q18" s="43">
        <v>0</v>
      </c>
      <c r="R18" s="43">
        <v>0</v>
      </c>
      <c r="S18" s="43">
        <v>33.892057999999999</v>
      </c>
      <c r="T18" s="43">
        <v>12.26</v>
      </c>
      <c r="U18" s="43">
        <v>21.94064040702181</v>
      </c>
      <c r="V18" s="43">
        <v>29.942968538772099</v>
      </c>
      <c r="W18" s="43">
        <v>23.72969766594445</v>
      </c>
      <c r="X18" s="43">
        <v>17.897456136664147</v>
      </c>
      <c r="Y18" s="43">
        <v>27.846506951484251</v>
      </c>
      <c r="Z18" s="43">
        <v>33.569947052191715</v>
      </c>
      <c r="AA18" s="43">
        <v>44.451402000000002</v>
      </c>
      <c r="AB18" s="43">
        <v>53.18669447726171</v>
      </c>
      <c r="AC18" s="43">
        <v>179.85548677013534</v>
      </c>
      <c r="AD18" s="43">
        <v>228.879874</v>
      </c>
      <c r="AE18" s="43">
        <v>390.42772765291022</v>
      </c>
      <c r="AF18" s="43">
        <v>511.56620592083993</v>
      </c>
      <c r="AG18" s="43">
        <v>731.36069034143895</v>
      </c>
      <c r="AH18" s="43">
        <v>745.54564903728817</v>
      </c>
      <c r="AI18" s="43">
        <v>803.08043058370447</v>
      </c>
      <c r="AJ18" s="43">
        <v>918.07417212516714</v>
      </c>
      <c r="AK18" s="43">
        <v>1000.115247</v>
      </c>
      <c r="AL18" s="43">
        <v>1143.7789711440187</v>
      </c>
      <c r="AM18" s="43">
        <v>1391.1030000000001</v>
      </c>
      <c r="AN18" s="43">
        <v>1699.5024823349729</v>
      </c>
      <c r="AO18" s="43">
        <v>2011.5799341191459</v>
      </c>
      <c r="AQ18" s="43">
        <v>0</v>
      </c>
      <c r="AR18" s="43">
        <v>0</v>
      </c>
      <c r="AS18" s="43">
        <v>0</v>
      </c>
      <c r="AT18" s="43">
        <v>0</v>
      </c>
      <c r="AU18" s="43">
        <v>29.942968538772099</v>
      </c>
      <c r="AV18" s="43">
        <v>33.569947052191715</v>
      </c>
      <c r="AW18" s="43">
        <v>228.879874</v>
      </c>
      <c r="AX18" s="43">
        <v>745.54564903728817</v>
      </c>
      <c r="AY18" s="43">
        <f t="shared" si="0"/>
        <v>1143.7789711440187</v>
      </c>
    </row>
    <row r="19" spans="1:51" ht="14.45" hidden="1" customHeight="1" outlineLevel="1" x14ac:dyDescent="0.25">
      <c r="A19" s="4"/>
      <c r="B19" s="37" t="s">
        <v>270</v>
      </c>
      <c r="C19" s="43">
        <v>0</v>
      </c>
      <c r="D19" s="43">
        <v>0</v>
      </c>
      <c r="E19" s="43">
        <v>0</v>
      </c>
      <c r="F19" s="43">
        <v>0</v>
      </c>
      <c r="G19" s="43">
        <v>0</v>
      </c>
      <c r="H19" s="43">
        <v>0</v>
      </c>
      <c r="I19" s="43">
        <v>0</v>
      </c>
      <c r="J19" s="43">
        <v>0</v>
      </c>
      <c r="K19" s="43">
        <v>0</v>
      </c>
      <c r="L19" s="43">
        <v>0</v>
      </c>
      <c r="M19" s="43">
        <v>0</v>
      </c>
      <c r="N19" s="43">
        <v>0</v>
      </c>
      <c r="O19" s="43">
        <v>0</v>
      </c>
      <c r="P19" s="43">
        <v>0</v>
      </c>
      <c r="Q19" s="43">
        <v>0</v>
      </c>
      <c r="R19" s="43">
        <v>0</v>
      </c>
      <c r="S19" s="43">
        <v>0</v>
      </c>
      <c r="T19" s="43">
        <v>0</v>
      </c>
      <c r="U19" s="43">
        <v>0</v>
      </c>
      <c r="V19" s="43">
        <v>0</v>
      </c>
      <c r="W19" s="43">
        <v>0</v>
      </c>
      <c r="X19" s="43">
        <v>0</v>
      </c>
      <c r="Y19" s="43">
        <v>0</v>
      </c>
      <c r="Z19" s="43">
        <v>0</v>
      </c>
      <c r="AA19" s="43">
        <v>0</v>
      </c>
      <c r="AB19" s="43">
        <v>0</v>
      </c>
      <c r="AC19" s="43">
        <v>0</v>
      </c>
      <c r="AD19" s="43">
        <v>0</v>
      </c>
      <c r="AE19" s="43">
        <v>0</v>
      </c>
      <c r="AF19" s="43">
        <v>0</v>
      </c>
      <c r="AG19" s="43">
        <v>0</v>
      </c>
      <c r="AH19" s="43">
        <v>0</v>
      </c>
      <c r="AI19" s="43">
        <v>0</v>
      </c>
      <c r="AJ19" s="43">
        <v>0</v>
      </c>
      <c r="AK19" s="43">
        <v>0</v>
      </c>
      <c r="AL19" s="43">
        <v>0</v>
      </c>
      <c r="AM19" s="43">
        <v>0</v>
      </c>
      <c r="AN19" s="43">
        <v>200.63701791999998</v>
      </c>
      <c r="AO19" s="43">
        <v>123.31765527</v>
      </c>
      <c r="AQ19" s="43">
        <v>0</v>
      </c>
      <c r="AR19" s="43">
        <v>0</v>
      </c>
      <c r="AS19" s="43">
        <v>0</v>
      </c>
      <c r="AT19" s="43">
        <v>0</v>
      </c>
      <c r="AU19" s="43">
        <v>0</v>
      </c>
      <c r="AV19" s="43">
        <v>0</v>
      </c>
      <c r="AW19" s="43">
        <v>0</v>
      </c>
      <c r="AX19" s="43">
        <v>0</v>
      </c>
      <c r="AY19" s="43">
        <f t="shared" si="0"/>
        <v>0</v>
      </c>
    </row>
    <row r="20" spans="1:51" ht="14.45" hidden="1" customHeight="1" outlineLevel="1" x14ac:dyDescent="0.25">
      <c r="A20" s="4"/>
      <c r="B20" s="37" t="s">
        <v>185</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c r="Z20" s="43">
        <v>0</v>
      </c>
      <c r="AA20" s="43">
        <v>0</v>
      </c>
      <c r="AB20" s="43">
        <v>0</v>
      </c>
      <c r="AC20" s="43">
        <v>0</v>
      </c>
      <c r="AD20" s="43">
        <v>0</v>
      </c>
      <c r="AE20" s="43">
        <v>0</v>
      </c>
      <c r="AF20" s="43">
        <v>0</v>
      </c>
      <c r="AG20" s="43">
        <v>0</v>
      </c>
      <c r="AH20" s="43">
        <v>0</v>
      </c>
      <c r="AI20" s="43">
        <v>0</v>
      </c>
      <c r="AJ20" s="43">
        <v>13.393423949999999</v>
      </c>
      <c r="AK20" s="43">
        <v>28.024224999999998</v>
      </c>
      <c r="AL20" s="43">
        <v>27.974495929999996</v>
      </c>
      <c r="AM20" s="43">
        <v>27.942400000000003</v>
      </c>
      <c r="AN20" s="43">
        <v>26.252755139999998</v>
      </c>
      <c r="AO20" s="43">
        <v>24.441536680000002</v>
      </c>
      <c r="AQ20" s="43"/>
      <c r="AR20" s="43"/>
      <c r="AS20" s="43"/>
      <c r="AT20" s="43"/>
      <c r="AU20" s="43"/>
      <c r="AV20" s="43"/>
      <c r="AW20" s="43"/>
      <c r="AX20" s="43"/>
      <c r="AY20" s="43">
        <f t="shared" si="0"/>
        <v>27.974495929999996</v>
      </c>
    </row>
    <row r="21" spans="1:51" ht="14.45" hidden="1" customHeight="1" outlineLevel="1" x14ac:dyDescent="0.25">
      <c r="A21" s="4"/>
      <c r="B21" s="37" t="s">
        <v>186</v>
      </c>
      <c r="C21" s="43">
        <v>0</v>
      </c>
      <c r="D21" s="43">
        <v>1.2825E-3</v>
      </c>
      <c r="E21" s="43">
        <v>6.0344999999999996E-2</v>
      </c>
      <c r="F21" s="43">
        <v>0.373</v>
      </c>
      <c r="G21" s="43">
        <v>0.26437189</v>
      </c>
      <c r="H21" s="43">
        <v>0.19048492000000003</v>
      </c>
      <c r="I21" s="43">
        <v>0.12885669999999999</v>
      </c>
      <c r="J21" s="43">
        <v>0.1456809</v>
      </c>
      <c r="K21" s="43">
        <v>0.11412125000000001</v>
      </c>
      <c r="L21" s="43">
        <v>9.7912300000000008E-2</v>
      </c>
      <c r="M21" s="43">
        <v>6.9000000000000006E-2</v>
      </c>
      <c r="N21" s="43">
        <v>0.16</v>
      </c>
      <c r="O21" s="43">
        <v>0.50620100000000001</v>
      </c>
      <c r="P21" s="43">
        <v>0.45079399999999997</v>
      </c>
      <c r="Q21" s="43">
        <v>1.3049999999999999</v>
      </c>
      <c r="R21" s="43">
        <v>0.96799999999999997</v>
      </c>
      <c r="S21" s="43">
        <v>1.257339</v>
      </c>
      <c r="T21" s="43">
        <v>5.0010000000000003</v>
      </c>
      <c r="U21" s="43">
        <v>4.9484876599999996</v>
      </c>
      <c r="V21" s="43">
        <v>7.2147193200000004</v>
      </c>
      <c r="W21" s="43">
        <v>10.892582000000001</v>
      </c>
      <c r="X21" s="43">
        <v>10.094791809999998</v>
      </c>
      <c r="Y21" s="43">
        <v>12.07508984</v>
      </c>
      <c r="Z21" s="43">
        <v>10.29281312</v>
      </c>
      <c r="AA21" s="43">
        <v>9.3260009999999998</v>
      </c>
      <c r="AB21" s="43">
        <v>8.9513865600000013</v>
      </c>
      <c r="AC21" s="43">
        <v>14.094434230000001</v>
      </c>
      <c r="AD21" s="43">
        <v>11.709636</v>
      </c>
      <c r="AE21" s="43">
        <v>9.8902571899999998</v>
      </c>
      <c r="AF21" s="43">
        <v>24.29603706</v>
      </c>
      <c r="AG21" s="43">
        <v>15.58868659</v>
      </c>
      <c r="AH21" s="43">
        <v>18.506330146390003</v>
      </c>
      <c r="AI21" s="43">
        <v>27.164000000000001</v>
      </c>
      <c r="AJ21" s="43">
        <v>25.072442130000006</v>
      </c>
      <c r="AK21" s="43">
        <v>20.826087000000001</v>
      </c>
      <c r="AL21" s="43">
        <v>35.583805962000007</v>
      </c>
      <c r="AM21" s="43">
        <v>44.799399999999999</v>
      </c>
      <c r="AN21" s="43">
        <v>77.303267768729995</v>
      </c>
      <c r="AO21" s="43">
        <v>81.186733286666652</v>
      </c>
      <c r="AQ21" s="43">
        <v>0.373</v>
      </c>
      <c r="AR21" s="43">
        <v>0.1456809</v>
      </c>
      <c r="AS21" s="43">
        <v>0.16</v>
      </c>
      <c r="AT21" s="43">
        <v>0.96799999999999997</v>
      </c>
      <c r="AU21" s="43">
        <v>7.2147193200000004</v>
      </c>
      <c r="AV21" s="43">
        <v>10.29281312</v>
      </c>
      <c r="AW21" s="43">
        <v>11.709636</v>
      </c>
      <c r="AX21" s="43">
        <v>18.506330146390003</v>
      </c>
      <c r="AY21" s="43">
        <f t="shared" si="0"/>
        <v>35.583805962000007</v>
      </c>
    </row>
    <row r="22" spans="1:51" ht="14.45" hidden="1" customHeight="1" outlineLevel="1" x14ac:dyDescent="0.25">
      <c r="A22" s="4"/>
      <c r="B22" s="37" t="s">
        <v>27</v>
      </c>
      <c r="C22" s="43">
        <v>0</v>
      </c>
      <c r="D22" s="43">
        <v>0</v>
      </c>
      <c r="E22" s="43">
        <v>0</v>
      </c>
      <c r="F22" s="43">
        <v>6.7264352955999982</v>
      </c>
      <c r="G22" s="43">
        <v>6.7032099492600006</v>
      </c>
      <c r="H22" s="43">
        <v>9.948359807200001</v>
      </c>
      <c r="I22" s="43">
        <v>11.870932176720002</v>
      </c>
      <c r="J22" s="43">
        <v>8.3050215617999985</v>
      </c>
      <c r="K22" s="43">
        <v>0</v>
      </c>
      <c r="L22" s="43">
        <v>20.016373309999999</v>
      </c>
      <c r="M22" s="43">
        <v>23.231999999999999</v>
      </c>
      <c r="N22" s="43">
        <v>37.015000000000001</v>
      </c>
      <c r="O22" s="43">
        <v>63.822489999999995</v>
      </c>
      <c r="P22" s="43">
        <v>14.713823</v>
      </c>
      <c r="Q22" s="43">
        <v>0</v>
      </c>
      <c r="R22" s="43">
        <v>0</v>
      </c>
      <c r="S22" s="43">
        <v>0</v>
      </c>
      <c r="T22" s="43">
        <v>0</v>
      </c>
      <c r="U22" s="43">
        <v>0</v>
      </c>
      <c r="V22" s="43">
        <v>0</v>
      </c>
      <c r="W22" s="43">
        <v>0</v>
      </c>
      <c r="X22" s="43">
        <v>104.24010562000001</v>
      </c>
      <c r="Y22" s="43">
        <v>97.610180860000014</v>
      </c>
      <c r="Z22" s="43">
        <v>83.296433110000009</v>
      </c>
      <c r="AA22" s="43">
        <v>77.225634999999997</v>
      </c>
      <c r="AB22" s="43">
        <v>88.082689259999981</v>
      </c>
      <c r="AC22" s="43">
        <v>88.749117030000036</v>
      </c>
      <c r="AD22" s="43">
        <v>120.761679</v>
      </c>
      <c r="AE22" s="43">
        <v>114.30916291358005</v>
      </c>
      <c r="AF22" s="43">
        <v>103.13333593880898</v>
      </c>
      <c r="AG22" s="43">
        <v>102.95246806625998</v>
      </c>
      <c r="AH22" s="43">
        <v>99.411216610000011</v>
      </c>
      <c r="AI22" s="43">
        <v>102.10533661000001</v>
      </c>
      <c r="AJ22" s="43">
        <v>97.749090300000006</v>
      </c>
      <c r="AK22" s="43">
        <v>101.54090600000001</v>
      </c>
      <c r="AL22" s="43">
        <v>98.855775750000006</v>
      </c>
      <c r="AM22" s="43">
        <v>97.638999999999996</v>
      </c>
      <c r="AN22" s="43">
        <v>104.44339114999998</v>
      </c>
      <c r="AO22" s="43">
        <v>86.952999409999961</v>
      </c>
      <c r="AQ22" s="43">
        <v>6.7264352955999982</v>
      </c>
      <c r="AR22" s="43">
        <v>8.3050215617999985</v>
      </c>
      <c r="AS22" s="43">
        <v>37.015000000000001</v>
      </c>
      <c r="AT22" s="43">
        <v>0</v>
      </c>
      <c r="AU22" s="43">
        <v>0</v>
      </c>
      <c r="AV22" s="43">
        <v>83.296433110000009</v>
      </c>
      <c r="AW22" s="43">
        <v>120.761679</v>
      </c>
      <c r="AX22" s="43">
        <v>99.411216610000011</v>
      </c>
      <c r="AY22" s="43">
        <f t="shared" si="0"/>
        <v>98.855775750000006</v>
      </c>
    </row>
    <row r="23" spans="1:51" ht="14.45" hidden="1" customHeight="1" outlineLevel="1" x14ac:dyDescent="0.25">
      <c r="A23" s="4"/>
      <c r="B23" s="37" t="s">
        <v>34</v>
      </c>
      <c r="C23" s="43">
        <v>0</v>
      </c>
      <c r="D23" s="43">
        <v>0</v>
      </c>
      <c r="E23" s="43">
        <v>0</v>
      </c>
      <c r="F23" s="43">
        <v>0</v>
      </c>
      <c r="G23" s="43">
        <v>0</v>
      </c>
      <c r="H23" s="43">
        <v>0</v>
      </c>
      <c r="I23" s="43">
        <v>0</v>
      </c>
      <c r="J23" s="43">
        <v>0</v>
      </c>
      <c r="K23" s="43">
        <v>0</v>
      </c>
      <c r="L23" s="43">
        <v>0</v>
      </c>
      <c r="M23" s="43">
        <v>0</v>
      </c>
      <c r="N23" s="43">
        <v>0</v>
      </c>
      <c r="O23" s="43">
        <v>0</v>
      </c>
      <c r="P23" s="43">
        <v>0</v>
      </c>
      <c r="Q23" s="43">
        <v>0</v>
      </c>
      <c r="R23" s="43">
        <v>0</v>
      </c>
      <c r="S23" s="43">
        <v>1.5</v>
      </c>
      <c r="T23" s="43">
        <v>1.5</v>
      </c>
      <c r="U23" s="43">
        <v>1.4999999943789</v>
      </c>
      <c r="V23" s="43">
        <v>1.5000000034310998</v>
      </c>
      <c r="W23" s="43">
        <v>1.4999999997835001</v>
      </c>
      <c r="X23" s="43">
        <v>1.5000000041918999</v>
      </c>
      <c r="Y23" s="43">
        <v>1.5000000017171999</v>
      </c>
      <c r="Z23" s="43">
        <v>16.399838449425602</v>
      </c>
      <c r="AA23" s="43">
        <v>16.400039</v>
      </c>
      <c r="AB23" s="43">
        <v>16.155449955305603</v>
      </c>
      <c r="AC23" s="43">
        <v>15.956237999999999</v>
      </c>
      <c r="AD23" s="43">
        <v>15.665587</v>
      </c>
      <c r="AE23" s="43">
        <v>15.511572804432399</v>
      </c>
      <c r="AF23" s="43">
        <v>14.728448544269801</v>
      </c>
      <c r="AG23" s="43">
        <v>1.5744792338289009</v>
      </c>
      <c r="AH23" s="43">
        <v>1.6508855557800002</v>
      </c>
      <c r="AI23" s="43">
        <v>1.7625846409823001</v>
      </c>
      <c r="AJ23" s="43">
        <v>1.8110540412824001</v>
      </c>
      <c r="AK23" s="43">
        <v>0</v>
      </c>
      <c r="AL23" s="43">
        <v>0</v>
      </c>
      <c r="AM23" s="43">
        <v>0</v>
      </c>
      <c r="AN23" s="43">
        <v>0</v>
      </c>
      <c r="AO23" s="43">
        <v>0</v>
      </c>
      <c r="AQ23" s="43">
        <v>0</v>
      </c>
      <c r="AR23" s="43">
        <v>0</v>
      </c>
      <c r="AS23" s="43">
        <v>0</v>
      </c>
      <c r="AT23" s="43">
        <v>0</v>
      </c>
      <c r="AU23" s="43">
        <v>1.5000000034310998</v>
      </c>
      <c r="AV23" s="43">
        <v>16.399838449425602</v>
      </c>
      <c r="AW23" s="43">
        <v>15.665587</v>
      </c>
      <c r="AX23" s="43">
        <v>1.6508855557800002</v>
      </c>
      <c r="AY23" s="43">
        <f t="shared" si="0"/>
        <v>0</v>
      </c>
    </row>
    <row r="24" spans="1:51" ht="14.45" hidden="1" customHeight="1" outlineLevel="1" x14ac:dyDescent="0.25">
      <c r="A24" s="4"/>
      <c r="B24" s="37" t="s">
        <v>45</v>
      </c>
      <c r="C24" s="43">
        <v>1.8731227675476032</v>
      </c>
      <c r="D24" s="43">
        <v>1.7041258875476031</v>
      </c>
      <c r="E24" s="43">
        <v>1.9927393899999999</v>
      </c>
      <c r="F24" s="43">
        <v>3.8384983899999998</v>
      </c>
      <c r="G24" s="43">
        <v>3.4513081699999999</v>
      </c>
      <c r="H24" s="43">
        <v>3.1579768100000001</v>
      </c>
      <c r="I24" s="43">
        <v>3.36200214</v>
      </c>
      <c r="J24" s="43">
        <v>4.557518410000001</v>
      </c>
      <c r="K24" s="43">
        <v>4.235654871126</v>
      </c>
      <c r="L24" s="43">
        <v>4.3241333839999996</v>
      </c>
      <c r="M24" s="43">
        <v>5.2679999999999998</v>
      </c>
      <c r="N24" s="43">
        <v>10.888999999999999</v>
      </c>
      <c r="O24" s="43">
        <v>11.064675999999999</v>
      </c>
      <c r="P24" s="43">
        <v>20.884460000000001</v>
      </c>
      <c r="Q24" s="43">
        <v>36.683999999999997</v>
      </c>
      <c r="R24" s="43">
        <v>67.103999999999999</v>
      </c>
      <c r="S24" s="43">
        <v>93.407831999999999</v>
      </c>
      <c r="T24" s="43">
        <v>146.739</v>
      </c>
      <c r="U24" s="43">
        <v>253.17072766906995</v>
      </c>
      <c r="V24" s="43">
        <v>399.99048642000002</v>
      </c>
      <c r="W24" s="43">
        <v>607.23251313884998</v>
      </c>
      <c r="X24" s="43">
        <v>889.54147739600512</v>
      </c>
      <c r="Y24" s="43">
        <v>1275.0718117697302</v>
      </c>
      <c r="Z24" s="43">
        <v>1802.6129697136846</v>
      </c>
      <c r="AA24" s="43">
        <v>1944.0950220000002</v>
      </c>
      <c r="AB24" s="43">
        <v>2047.63033605129</v>
      </c>
      <c r="AC24" s="43">
        <v>2148.2946022297347</v>
      </c>
      <c r="AD24" s="43">
        <v>2289.0518509999997</v>
      </c>
      <c r="AE24" s="43">
        <v>2578.5250164271743</v>
      </c>
      <c r="AF24" s="43">
        <v>2646.6479826986483</v>
      </c>
      <c r="AG24" s="43">
        <v>2671.7572103033963</v>
      </c>
      <c r="AH24" s="43">
        <v>2493.4989673943464</v>
      </c>
      <c r="AI24" s="43">
        <v>2437.9842227832264</v>
      </c>
      <c r="AJ24" s="43">
        <v>2473.7128286016541</v>
      </c>
      <c r="AK24" s="43">
        <v>2478.1137230000004</v>
      </c>
      <c r="AL24" s="43">
        <v>2451.0110899226447</v>
      </c>
      <c r="AM24" s="43">
        <v>2505.7203999999997</v>
      </c>
      <c r="AN24" s="43">
        <v>2593.9678373655374</v>
      </c>
      <c r="AO24" s="43">
        <v>2616.1129003700007</v>
      </c>
      <c r="AQ24" s="43">
        <v>3.8384983899999998</v>
      </c>
      <c r="AR24" s="43">
        <v>4.557518410000001</v>
      </c>
      <c r="AS24" s="43">
        <v>10.888999999999999</v>
      </c>
      <c r="AT24" s="43">
        <v>67.103999999999999</v>
      </c>
      <c r="AU24" s="43">
        <v>399.99048642000002</v>
      </c>
      <c r="AV24" s="43">
        <v>1802.6129697136846</v>
      </c>
      <c r="AW24" s="43">
        <v>2289.0518509999997</v>
      </c>
      <c r="AX24" s="43">
        <v>2493.4989673943464</v>
      </c>
      <c r="AY24" s="43">
        <f t="shared" si="0"/>
        <v>2451.0110899226447</v>
      </c>
    </row>
    <row r="25" spans="1:51" ht="14.45" hidden="1" customHeight="1" outlineLevel="1" x14ac:dyDescent="0.25">
      <c r="A25" s="4"/>
      <c r="B25" s="37" t="s">
        <v>46</v>
      </c>
      <c r="C25" s="43">
        <v>31.094274880000075</v>
      </c>
      <c r="D25" s="43">
        <v>33.844817850000076</v>
      </c>
      <c r="E25" s="43">
        <v>39.028805869999999</v>
      </c>
      <c r="F25" s="43">
        <v>48.619095910000006</v>
      </c>
      <c r="G25" s="43">
        <v>54.759794200000002</v>
      </c>
      <c r="H25" s="43">
        <v>63.316741470000011</v>
      </c>
      <c r="I25" s="43">
        <v>73.163182500000005</v>
      </c>
      <c r="J25" s="43">
        <v>86.107708160000001</v>
      </c>
      <c r="K25" s="43">
        <v>96.109180620000004</v>
      </c>
      <c r="L25" s="43">
        <v>115.57662148885373</v>
      </c>
      <c r="M25" s="43">
        <v>125.928</v>
      </c>
      <c r="N25" s="43">
        <v>158.86799999999999</v>
      </c>
      <c r="O25" s="43">
        <v>190.637967</v>
      </c>
      <c r="P25" s="43">
        <v>204.44291899999999</v>
      </c>
      <c r="Q25" s="43">
        <v>232.39599999999999</v>
      </c>
      <c r="R25" s="43">
        <v>305.61399999999998</v>
      </c>
      <c r="S25" s="43">
        <v>375.18208099999998</v>
      </c>
      <c r="T25" s="43">
        <v>425.94099999999997</v>
      </c>
      <c r="U25" s="43">
        <v>512.57451450999997</v>
      </c>
      <c r="V25" s="43">
        <v>589.55320987999994</v>
      </c>
      <c r="W25" s="43">
        <v>671.65005155999995</v>
      </c>
      <c r="X25" s="43">
        <v>709.7549719000001</v>
      </c>
      <c r="Y25" s="43">
        <v>820.41361377999999</v>
      </c>
      <c r="Z25" s="43">
        <v>1123.6197381200002</v>
      </c>
      <c r="AA25" s="43">
        <v>1204.0386740000001</v>
      </c>
      <c r="AB25" s="43">
        <v>1306.7067516200004</v>
      </c>
      <c r="AC25" s="43">
        <v>1467.2790892620001</v>
      </c>
      <c r="AD25" s="43">
        <v>1650.175902</v>
      </c>
      <c r="AE25" s="43">
        <v>1785.9758721520004</v>
      </c>
      <c r="AF25" s="43">
        <v>1899.372119122</v>
      </c>
      <c r="AG25" s="43">
        <v>1999.2962534720002</v>
      </c>
      <c r="AH25" s="43">
        <v>2158.7726490320001</v>
      </c>
      <c r="AI25" s="43">
        <v>2267.7287910620003</v>
      </c>
      <c r="AJ25" s="43">
        <v>2359.1468915619998</v>
      </c>
      <c r="AK25" s="43">
        <v>2483.927009</v>
      </c>
      <c r="AL25" s="43">
        <v>2571.0691949394995</v>
      </c>
      <c r="AM25" s="43">
        <v>2643.0198</v>
      </c>
      <c r="AN25" s="43">
        <v>2731.5009902819993</v>
      </c>
      <c r="AO25" s="43">
        <v>2826.5175054419997</v>
      </c>
      <c r="AQ25" s="43">
        <v>48.619095910000006</v>
      </c>
      <c r="AR25" s="43">
        <v>86.107708160000001</v>
      </c>
      <c r="AS25" s="43">
        <v>158.86799999999999</v>
      </c>
      <c r="AT25" s="43">
        <v>305.61399999999998</v>
      </c>
      <c r="AU25" s="43">
        <v>589.55320987999994</v>
      </c>
      <c r="AV25" s="43">
        <v>1123.6197381200002</v>
      </c>
      <c r="AW25" s="43">
        <v>1650.175902</v>
      </c>
      <c r="AX25" s="43">
        <v>2158.7726490320001</v>
      </c>
      <c r="AY25" s="43">
        <f t="shared" si="0"/>
        <v>2571.0691949394995</v>
      </c>
    </row>
    <row r="26" spans="1:51" ht="14.45" customHeight="1" collapsed="1" x14ac:dyDescent="0.25">
      <c r="A26" s="4"/>
      <c r="B26" s="44" t="s">
        <v>135</v>
      </c>
      <c r="C26" s="45">
        <v>824.09641967754806</v>
      </c>
      <c r="D26" s="45">
        <v>1036.7162095678812</v>
      </c>
      <c r="E26" s="45">
        <v>1205.7524938499998</v>
      </c>
      <c r="F26" s="45">
        <v>1300.6939044541184</v>
      </c>
      <c r="G26" s="45">
        <v>1397.0107840615262</v>
      </c>
      <c r="H26" s="45">
        <v>1446.6833711692188</v>
      </c>
      <c r="I26" s="45">
        <v>1887.7847095297197</v>
      </c>
      <c r="J26" s="45">
        <v>2370.4019096640332</v>
      </c>
      <c r="K26" s="45">
        <v>2493.4439270146154</v>
      </c>
      <c r="L26" s="45">
        <v>2818.5825228733443</v>
      </c>
      <c r="M26" s="45">
        <v>3264.1330000000007</v>
      </c>
      <c r="N26" s="45">
        <v>4235.7569999999996</v>
      </c>
      <c r="O26" s="45">
        <v>7795.2911729999996</v>
      </c>
      <c r="P26" s="45">
        <v>9417.1727100000026</v>
      </c>
      <c r="Q26" s="45">
        <v>10362.359999999999</v>
      </c>
      <c r="R26" s="45">
        <v>11417.275999999998</v>
      </c>
      <c r="S26" s="45">
        <v>11893.832958999999</v>
      </c>
      <c r="T26" s="45">
        <v>12690.447791999999</v>
      </c>
      <c r="U26" s="45">
        <v>12984.886604586765</v>
      </c>
      <c r="V26" s="45">
        <v>14582.24507560434</v>
      </c>
      <c r="W26" s="45">
        <v>14468.131349895963</v>
      </c>
      <c r="X26" s="45">
        <v>16343.758251686198</v>
      </c>
      <c r="Y26" s="45">
        <v>18624.563734005045</v>
      </c>
      <c r="Z26" s="45">
        <v>22324.321383587849</v>
      </c>
      <c r="AA26" s="45">
        <v>21976.496945999999</v>
      </c>
      <c r="AB26" s="45">
        <v>24186.037986395339</v>
      </c>
      <c r="AC26" s="45">
        <v>26960.098373311062</v>
      </c>
      <c r="AD26" s="45">
        <v>31075.805844161339</v>
      </c>
      <c r="AE26" s="45">
        <v>33807.506776903654</v>
      </c>
      <c r="AF26" s="45">
        <v>39195.790415640869</v>
      </c>
      <c r="AG26" s="45">
        <v>43275.882955525871</v>
      </c>
      <c r="AH26" s="45">
        <v>45329.345323696398</v>
      </c>
      <c r="AI26" s="45">
        <v>43191.627205285738</v>
      </c>
      <c r="AJ26" s="45">
        <v>42836.299549040028</v>
      </c>
      <c r="AK26" s="45">
        <v>47326.985293999998</v>
      </c>
      <c r="AL26" s="45">
        <v>55108.092261170328</v>
      </c>
      <c r="AM26" s="45">
        <v>59165.055430599969</v>
      </c>
      <c r="AN26" s="45">
        <v>66478.142617223755</v>
      </c>
      <c r="AO26" s="45">
        <v>67219.481550303753</v>
      </c>
      <c r="AQ26" s="45">
        <v>1300.6939044541184</v>
      </c>
      <c r="AR26" s="45">
        <v>2370.4019096640332</v>
      </c>
      <c r="AS26" s="45">
        <v>4235.7569999999996</v>
      </c>
      <c r="AT26" s="45">
        <v>11417.275999999998</v>
      </c>
      <c r="AU26" s="45">
        <v>14582.24507560434</v>
      </c>
      <c r="AV26" s="45">
        <v>22324.321383587849</v>
      </c>
      <c r="AW26" s="45">
        <v>31075.805844161339</v>
      </c>
      <c r="AX26" s="45">
        <v>45329.345323696398</v>
      </c>
      <c r="AY26" s="45">
        <f t="shared" si="0"/>
        <v>55108.092261170328</v>
      </c>
    </row>
    <row r="27" spans="1:51" ht="14.45" customHeight="1" x14ac:dyDescent="0.25">
      <c r="A27" s="4"/>
      <c r="B27" s="104" t="s">
        <v>136</v>
      </c>
      <c r="C27" s="105">
        <v>460.09909280397488</v>
      </c>
      <c r="D27" s="105">
        <v>613.86140365318772</v>
      </c>
      <c r="E27" s="105">
        <v>776.69673739118741</v>
      </c>
      <c r="F27" s="105">
        <v>832.53546222999989</v>
      </c>
      <c r="G27" s="105">
        <v>912.15133483</v>
      </c>
      <c r="H27" s="105">
        <v>924.52134813036673</v>
      </c>
      <c r="I27" s="105">
        <v>1247.7610485865198</v>
      </c>
      <c r="J27" s="105">
        <v>1712.5486859700002</v>
      </c>
      <c r="K27" s="105">
        <v>1787.3585906109661</v>
      </c>
      <c r="L27" s="105">
        <v>2011.3068710187065</v>
      </c>
      <c r="M27" s="105">
        <v>2543.9440000000009</v>
      </c>
      <c r="N27" s="105">
        <v>3318.9669999999996</v>
      </c>
      <c r="O27" s="105">
        <v>3251.7196609999996</v>
      </c>
      <c r="P27" s="105">
        <v>3448.1025200000004</v>
      </c>
      <c r="Q27" s="105">
        <v>4046.6349999999993</v>
      </c>
      <c r="R27" s="105">
        <v>4710.7739999999994</v>
      </c>
      <c r="S27" s="105">
        <v>4770.8319999999994</v>
      </c>
      <c r="T27" s="105">
        <v>5098.4855530000004</v>
      </c>
      <c r="U27" s="105">
        <v>4888.2327292740083</v>
      </c>
      <c r="V27" s="105">
        <v>5893.0627586715354</v>
      </c>
      <c r="W27" s="105">
        <v>5297.7670374239324</v>
      </c>
      <c r="X27" s="105">
        <v>6620.5807021818318</v>
      </c>
      <c r="Y27" s="105">
        <v>8487.8750957585416</v>
      </c>
      <c r="Z27" s="105">
        <v>11574.476502700032</v>
      </c>
      <c r="AA27" s="105">
        <v>10714.138042999999</v>
      </c>
      <c r="AB27" s="105">
        <v>12568.657432246919</v>
      </c>
      <c r="AC27" s="105">
        <v>14820.597255098948</v>
      </c>
      <c r="AD27" s="105">
        <v>19002.918690000006</v>
      </c>
      <c r="AE27" s="105">
        <v>20926.444410090266</v>
      </c>
      <c r="AF27" s="105">
        <v>-221.27221609</v>
      </c>
      <c r="AG27" s="105">
        <v>28286.841226211149</v>
      </c>
      <c r="AH27" s="105">
        <v>29740.349204556358</v>
      </c>
      <c r="AI27" s="105">
        <v>25703.236336313017</v>
      </c>
      <c r="AJ27" s="105">
        <v>25889.511090923861</v>
      </c>
      <c r="AK27" s="105">
        <v>28665.418527999998</v>
      </c>
      <c r="AL27" s="105">
        <v>34431.919014187792</v>
      </c>
      <c r="AM27" s="105">
        <v>36515.92803162997</v>
      </c>
      <c r="AN27" s="105">
        <v>39856.419973164462</v>
      </c>
      <c r="AO27" s="105">
        <v>39167.387271664513</v>
      </c>
      <c r="AQ27" s="105">
        <v>832.53546222999989</v>
      </c>
      <c r="AR27" s="105">
        <v>1719.1618897400001</v>
      </c>
      <c r="AS27" s="105">
        <v>3318.9669999999996</v>
      </c>
      <c r="AT27" s="105">
        <v>4710.7739999999994</v>
      </c>
      <c r="AU27" s="105">
        <v>5893.0627586715354</v>
      </c>
      <c r="AV27" s="105">
        <v>11574.476502700032</v>
      </c>
      <c r="AW27" s="105">
        <v>19002.918690000006</v>
      </c>
      <c r="AX27" s="105">
        <v>29740.349204556358</v>
      </c>
      <c r="AY27" s="105">
        <f t="shared" si="0"/>
        <v>34431.919014187792</v>
      </c>
    </row>
    <row r="28" spans="1:51" ht="14.45" hidden="1" customHeight="1" outlineLevel="1" x14ac:dyDescent="0.25">
      <c r="A28" s="4"/>
      <c r="B28" s="37" t="s">
        <v>43</v>
      </c>
      <c r="C28" s="43">
        <v>361.21742486000039</v>
      </c>
      <c r="D28" s="43">
        <v>429.44686625000026</v>
      </c>
      <c r="E28" s="43">
        <v>504.77215218999999</v>
      </c>
      <c r="F28" s="43">
        <v>683.09240305999992</v>
      </c>
      <c r="G28" s="43">
        <v>675.72954094000011</v>
      </c>
      <c r="H28" s="43">
        <v>794.26133004999986</v>
      </c>
      <c r="I28" s="43">
        <v>899.06621253000014</v>
      </c>
      <c r="J28" s="43">
        <v>1304.03088454</v>
      </c>
      <c r="K28" s="43">
        <v>1442.7472652700003</v>
      </c>
      <c r="L28" s="43">
        <v>1800.1375131999996</v>
      </c>
      <c r="M28" s="43">
        <v>2261.4720000000002</v>
      </c>
      <c r="N28" s="43">
        <v>3080.569</v>
      </c>
      <c r="O28" s="43">
        <v>2975.2973320000001</v>
      </c>
      <c r="P28" s="43">
        <v>3084.7863950000001</v>
      </c>
      <c r="Q28" s="43">
        <v>3702.7139999999999</v>
      </c>
      <c r="R28" s="43">
        <v>4324.1980000000003</v>
      </c>
      <c r="S28" s="43">
        <v>4368.09</v>
      </c>
      <c r="T28" s="43">
        <v>4581.475203</v>
      </c>
      <c r="U28" s="43">
        <v>4408.3261443699994</v>
      </c>
      <c r="V28" s="43">
        <v>5326.2902085200003</v>
      </c>
      <c r="W28" s="43">
        <v>4691.2603002299993</v>
      </c>
      <c r="X28" s="43">
        <v>5649.3659551500004</v>
      </c>
      <c r="Y28" s="43">
        <v>7660.02527242</v>
      </c>
      <c r="Z28" s="43">
        <v>10101.510160279997</v>
      </c>
      <c r="AA28" s="43">
        <v>8747.5710669999989</v>
      </c>
      <c r="AB28" s="43">
        <v>9817.0368688299986</v>
      </c>
      <c r="AC28" s="43">
        <v>11068.114052049998</v>
      </c>
      <c r="AD28" s="43">
        <v>13217.149925000002</v>
      </c>
      <c r="AE28" s="43">
        <v>13180.32123385802</v>
      </c>
      <c r="AF28" s="43">
        <v>14359.488252585905</v>
      </c>
      <c r="AG28" s="43">
        <v>14947.304700213619</v>
      </c>
      <c r="AH28" s="43">
        <v>17988.138755102151</v>
      </c>
      <c r="AI28" s="43">
        <v>8722.5981353315456</v>
      </c>
      <c r="AJ28" s="43">
        <v>8373.8677997591312</v>
      </c>
      <c r="AK28" s="43">
        <v>9051.9106565499897</v>
      </c>
      <c r="AL28" s="43">
        <v>9965.6033393746657</v>
      </c>
      <c r="AM28" s="43">
        <v>9858.1931999999997</v>
      </c>
      <c r="AN28" s="43">
        <v>10948.729811218844</v>
      </c>
      <c r="AO28" s="43">
        <v>10820.191461916987</v>
      </c>
      <c r="AQ28" s="43">
        <v>683.09240305999992</v>
      </c>
      <c r="AR28" s="43">
        <v>1304.03088454</v>
      </c>
      <c r="AS28" s="43">
        <v>3080.569</v>
      </c>
      <c r="AT28" s="43">
        <v>4324.1980000000003</v>
      </c>
      <c r="AU28" s="43">
        <v>5326.2902085200003</v>
      </c>
      <c r="AV28" s="43">
        <v>10101.510160279997</v>
      </c>
      <c r="AW28" s="43">
        <v>13217.149925000002</v>
      </c>
      <c r="AX28" s="43">
        <v>17988.138755102151</v>
      </c>
      <c r="AY28" s="43">
        <f t="shared" si="0"/>
        <v>9965.6033393746657</v>
      </c>
    </row>
    <row r="29" spans="1:51" ht="14.45" hidden="1" customHeight="1" outlineLevel="1" x14ac:dyDescent="0.25">
      <c r="A29" s="4"/>
      <c r="B29" s="37" t="s">
        <v>223</v>
      </c>
      <c r="C29" s="43">
        <v>0</v>
      </c>
      <c r="D29" s="43">
        <v>0</v>
      </c>
      <c r="E29" s="43">
        <v>0</v>
      </c>
      <c r="F29" s="43">
        <v>0</v>
      </c>
      <c r="G29" s="43">
        <v>0</v>
      </c>
      <c r="H29" s="43">
        <v>0</v>
      </c>
      <c r="I29" s="43">
        <v>0</v>
      </c>
      <c r="J29" s="43">
        <v>0</v>
      </c>
      <c r="K29" s="43">
        <v>0</v>
      </c>
      <c r="L29" s="43">
        <v>0</v>
      </c>
      <c r="M29" s="43">
        <v>0</v>
      </c>
      <c r="N29" s="43">
        <v>0</v>
      </c>
      <c r="O29" s="43">
        <v>0</v>
      </c>
      <c r="P29" s="43">
        <v>0</v>
      </c>
      <c r="Q29" s="43">
        <v>0</v>
      </c>
      <c r="R29" s="43">
        <v>0</v>
      </c>
      <c r="S29" s="43">
        <v>0</v>
      </c>
      <c r="T29" s="43">
        <v>0</v>
      </c>
      <c r="U29" s="43">
        <v>0</v>
      </c>
      <c r="V29" s="43">
        <v>0</v>
      </c>
      <c r="W29" s="43">
        <v>0</v>
      </c>
      <c r="X29" s="43">
        <v>0</v>
      </c>
      <c r="Y29" s="43">
        <v>0</v>
      </c>
      <c r="Z29" s="43">
        <v>0</v>
      </c>
      <c r="AA29" s="43">
        <v>0</v>
      </c>
      <c r="AB29" s="43">
        <v>0</v>
      </c>
      <c r="AC29" s="43">
        <v>0</v>
      </c>
      <c r="AD29" s="43">
        <v>0</v>
      </c>
      <c r="AE29" s="43">
        <v>0</v>
      </c>
      <c r="AF29" s="43">
        <v>0</v>
      </c>
      <c r="AG29" s="43">
        <v>0</v>
      </c>
      <c r="AH29" s="43">
        <v>0</v>
      </c>
      <c r="AI29" s="43">
        <v>7924.9676889799903</v>
      </c>
      <c r="AJ29" s="43">
        <v>8257.7695836499897</v>
      </c>
      <c r="AK29" s="43">
        <v>9654.7159334500102</v>
      </c>
      <c r="AL29" s="43">
        <v>11382.924000000001</v>
      </c>
      <c r="AM29" s="43">
        <v>10854.989677629977</v>
      </c>
      <c r="AN29" s="43">
        <v>11508.73383359</v>
      </c>
      <c r="AO29" s="43">
        <v>10512.393896889997</v>
      </c>
      <c r="AQ29" s="43"/>
      <c r="AR29" s="43"/>
      <c r="AS29" s="43"/>
      <c r="AT29" s="43"/>
      <c r="AU29" s="43"/>
      <c r="AV29" s="43"/>
      <c r="AW29" s="43"/>
      <c r="AX29" s="43"/>
      <c r="AY29" s="43">
        <f t="shared" si="0"/>
        <v>11382.924000000001</v>
      </c>
    </row>
    <row r="30" spans="1:51" ht="14.45" hidden="1" customHeight="1" outlineLevel="1" x14ac:dyDescent="0.25">
      <c r="A30" s="4"/>
      <c r="B30" s="37" t="s">
        <v>44</v>
      </c>
      <c r="C30" s="43">
        <v>24.875384830000005</v>
      </c>
      <c r="D30" s="43">
        <v>61.679372700000009</v>
      </c>
      <c r="E30" s="43">
        <v>65.988341200000022</v>
      </c>
      <c r="F30" s="43">
        <v>35.344009919999998</v>
      </c>
      <c r="G30" s="43">
        <v>44.231761810000009</v>
      </c>
      <c r="H30" s="43">
        <v>95.241131450000125</v>
      </c>
      <c r="I30" s="43">
        <v>88.133077969999874</v>
      </c>
      <c r="J30" s="43">
        <v>61.718512560000043</v>
      </c>
      <c r="K30" s="43">
        <v>92.728522999927662</v>
      </c>
      <c r="L30" s="43">
        <v>102.98471134000016</v>
      </c>
      <c r="M30" s="43">
        <v>112.59699999999999</v>
      </c>
      <c r="N30" s="43">
        <v>92.444000000000003</v>
      </c>
      <c r="O30" s="43">
        <v>119.15516000000001</v>
      </c>
      <c r="P30" s="43">
        <v>156.81050099999999</v>
      </c>
      <c r="Q30" s="43">
        <v>151.62100000000001</v>
      </c>
      <c r="R30" s="43">
        <v>167.17500000000001</v>
      </c>
      <c r="S30" s="43">
        <v>162.72900000000001</v>
      </c>
      <c r="T30" s="43">
        <v>237.771435</v>
      </c>
      <c r="U30" s="43">
        <v>185.66732904999995</v>
      </c>
      <c r="V30" s="43">
        <v>256.28108086000452</v>
      </c>
      <c r="W30" s="43">
        <v>279.26202624200016</v>
      </c>
      <c r="X30" s="43">
        <v>227.23519366965695</v>
      </c>
      <c r="Y30" s="43">
        <v>214.68558818609998</v>
      </c>
      <c r="Z30" s="43">
        <v>335.53875136422459</v>
      </c>
      <c r="AA30" s="43">
        <v>305.70709700000003</v>
      </c>
      <c r="AB30" s="43">
        <v>343.93815429077085</v>
      </c>
      <c r="AC30" s="43">
        <v>377.58872745107584</v>
      </c>
      <c r="AD30" s="43">
        <v>578.00400500000001</v>
      </c>
      <c r="AE30" s="43">
        <v>557.65419165916001</v>
      </c>
      <c r="AF30" s="43">
        <v>507.35468097518788</v>
      </c>
      <c r="AG30" s="43">
        <v>371.73023130600001</v>
      </c>
      <c r="AH30" s="43">
        <v>449.10168531492184</v>
      </c>
      <c r="AI30" s="43">
        <v>437.4687408999074</v>
      </c>
      <c r="AJ30" s="43">
        <v>465.07065265340003</v>
      </c>
      <c r="AK30" s="43">
        <v>439.35936800000002</v>
      </c>
      <c r="AL30" s="43">
        <v>513.920209977083</v>
      </c>
      <c r="AM30" s="43">
        <v>526.32560699999999</v>
      </c>
      <c r="AN30" s="43">
        <v>638.9281541097431</v>
      </c>
      <c r="AO30" s="43">
        <v>606.32210877310013</v>
      </c>
      <c r="AQ30" s="43">
        <v>35.344009919999998</v>
      </c>
      <c r="AR30" s="43">
        <v>61.718512560000043</v>
      </c>
      <c r="AS30" s="43">
        <v>92.444000000000003</v>
      </c>
      <c r="AT30" s="43">
        <v>167.17500000000001</v>
      </c>
      <c r="AU30" s="43">
        <v>256.28108086000452</v>
      </c>
      <c r="AV30" s="43">
        <v>335.53875136422459</v>
      </c>
      <c r="AW30" s="43">
        <v>578.00400500000001</v>
      </c>
      <c r="AX30" s="43">
        <v>449.10168531492184</v>
      </c>
      <c r="AY30" s="43">
        <f t="shared" si="0"/>
        <v>513.920209977083</v>
      </c>
    </row>
    <row r="31" spans="1:51" ht="14.45" hidden="1" customHeight="1" outlineLevel="1" x14ac:dyDescent="0.25">
      <c r="A31" s="4"/>
      <c r="B31" s="37" t="s">
        <v>47</v>
      </c>
      <c r="C31" s="43">
        <v>65.665749203974499</v>
      </c>
      <c r="D31" s="43">
        <v>108.94425530318749</v>
      </c>
      <c r="E31" s="43">
        <v>180.73279725118743</v>
      </c>
      <c r="F31" s="43">
        <v>92.402000000000001</v>
      </c>
      <c r="G31" s="43">
        <v>178.19852429000002</v>
      </c>
      <c r="H31" s="43">
        <v>16.84736337</v>
      </c>
      <c r="I31" s="43">
        <v>28.715585740000002</v>
      </c>
      <c r="J31" s="43">
        <v>76.248962319999592</v>
      </c>
      <c r="K31" s="43">
        <v>162.66656752</v>
      </c>
      <c r="L31" s="43">
        <v>31.666373460000038</v>
      </c>
      <c r="M31" s="43">
        <v>72.616</v>
      </c>
      <c r="N31" s="43">
        <v>39.100999999999999</v>
      </c>
      <c r="O31" s="43">
        <v>44.973367999999994</v>
      </c>
      <c r="P31" s="43">
        <v>33.614622000000004</v>
      </c>
      <c r="Q31" s="43">
        <v>32.262999999999998</v>
      </c>
      <c r="R31" s="43">
        <v>28.869</v>
      </c>
      <c r="S31" s="43">
        <v>30.539000000000001</v>
      </c>
      <c r="T31" s="43">
        <v>36.594506000000003</v>
      </c>
      <c r="U31" s="43">
        <v>34.875155913833346</v>
      </c>
      <c r="V31" s="43">
        <v>22.187333190621764</v>
      </c>
      <c r="W31" s="43">
        <v>35.767287265127614</v>
      </c>
      <c r="X31" s="43">
        <v>145.39731887273214</v>
      </c>
      <c r="Y31" s="43">
        <v>130.83620781323216</v>
      </c>
      <c r="Z31" s="43">
        <v>58.335783160000453</v>
      </c>
      <c r="AA31" s="43">
        <v>79.653467000000006</v>
      </c>
      <c r="AB31" s="43">
        <v>288.16923820996914</v>
      </c>
      <c r="AC31" s="43">
        <v>369.50093550996911</v>
      </c>
      <c r="AD31" s="43">
        <v>543.62106400000005</v>
      </c>
      <c r="AE31" s="43">
        <v>282.76730566999998</v>
      </c>
      <c r="AF31" s="43">
        <v>270.29374202999998</v>
      </c>
      <c r="AG31" s="43">
        <v>450.98666144999999</v>
      </c>
      <c r="AH31" s="43">
        <v>593.90602500299997</v>
      </c>
      <c r="AI31" s="43">
        <v>360.26520691999997</v>
      </c>
      <c r="AJ31" s="43">
        <v>74.117428849999982</v>
      </c>
      <c r="AK31" s="43">
        <v>78.358508</v>
      </c>
      <c r="AL31" s="43">
        <v>135.47815966408996</v>
      </c>
      <c r="AM31" s="43">
        <v>105.05396499999999</v>
      </c>
      <c r="AN31" s="43">
        <v>118.80549609000006</v>
      </c>
      <c r="AO31" s="43">
        <v>85.111457749999829</v>
      </c>
      <c r="AQ31" s="43">
        <v>92.402000000000001</v>
      </c>
      <c r="AR31" s="43">
        <v>76.248962319999592</v>
      </c>
      <c r="AS31" s="43">
        <v>39.100999999999999</v>
      </c>
      <c r="AT31" s="43">
        <v>28.869</v>
      </c>
      <c r="AU31" s="43">
        <v>22.187333190621764</v>
      </c>
      <c r="AV31" s="43">
        <v>58.335783160000453</v>
      </c>
      <c r="AW31" s="43">
        <v>543.62106400000005</v>
      </c>
      <c r="AX31" s="43">
        <v>593.90602500299997</v>
      </c>
      <c r="AY31" s="43">
        <f t="shared" si="0"/>
        <v>135.47815966408996</v>
      </c>
    </row>
    <row r="32" spans="1:51" ht="14.45" hidden="1" customHeight="1" outlineLevel="1" x14ac:dyDescent="0.25">
      <c r="A32" s="4"/>
      <c r="B32" s="37" t="s">
        <v>257</v>
      </c>
      <c r="C32" s="43">
        <v>0</v>
      </c>
      <c r="D32" s="43">
        <v>0</v>
      </c>
      <c r="E32" s="43">
        <v>0</v>
      </c>
      <c r="F32" s="43">
        <v>0</v>
      </c>
      <c r="G32" s="43">
        <v>0</v>
      </c>
      <c r="H32" s="43">
        <v>0</v>
      </c>
      <c r="I32" s="43">
        <v>201.84571093</v>
      </c>
      <c r="J32" s="43">
        <v>205.20389422999997</v>
      </c>
      <c r="K32" s="43">
        <v>0</v>
      </c>
      <c r="L32" s="43">
        <v>0</v>
      </c>
      <c r="M32" s="43">
        <v>0</v>
      </c>
      <c r="N32" s="43">
        <v>0</v>
      </c>
      <c r="O32" s="43">
        <v>0</v>
      </c>
      <c r="P32" s="43">
        <v>0</v>
      </c>
      <c r="Q32" s="43">
        <v>0</v>
      </c>
      <c r="R32" s="43">
        <v>0</v>
      </c>
      <c r="S32" s="43">
        <v>0</v>
      </c>
      <c r="T32" s="43">
        <v>0</v>
      </c>
      <c r="U32" s="43">
        <v>0</v>
      </c>
      <c r="V32" s="43">
        <v>0</v>
      </c>
      <c r="W32" s="43">
        <v>0</v>
      </c>
      <c r="X32" s="43">
        <v>0</v>
      </c>
      <c r="Y32" s="43">
        <v>0</v>
      </c>
      <c r="Z32" s="43">
        <v>0</v>
      </c>
      <c r="AA32" s="43">
        <v>0</v>
      </c>
      <c r="AB32" s="43">
        <v>0</v>
      </c>
      <c r="AC32" s="43">
        <v>0</v>
      </c>
      <c r="AD32" s="43">
        <v>1005.786907</v>
      </c>
      <c r="AE32" s="43">
        <v>1110.3722831599998</v>
      </c>
      <c r="AF32" s="43">
        <v>1205.5702833</v>
      </c>
      <c r="AG32" s="43">
        <v>986.69530813999995</v>
      </c>
      <c r="AH32" s="43">
        <v>0</v>
      </c>
      <c r="AI32" s="43">
        <v>195.65083769</v>
      </c>
      <c r="AJ32" s="43">
        <v>291.90131659000002</v>
      </c>
      <c r="AK32" s="43">
        <v>192.77789199999998</v>
      </c>
      <c r="AL32" s="43">
        <v>189.42652164</v>
      </c>
      <c r="AM32" s="43">
        <v>900.11151399999994</v>
      </c>
      <c r="AN32" s="43">
        <v>2457.75543586</v>
      </c>
      <c r="AO32" s="43">
        <v>2971.3245525100001</v>
      </c>
      <c r="AQ32" s="43">
        <v>0</v>
      </c>
      <c r="AR32" s="43">
        <v>205.20389422999997</v>
      </c>
      <c r="AS32" s="43">
        <v>0</v>
      </c>
      <c r="AT32" s="43">
        <v>0</v>
      </c>
      <c r="AU32" s="43">
        <v>0</v>
      </c>
      <c r="AV32" s="43">
        <v>0</v>
      </c>
      <c r="AW32" s="43">
        <v>1005.786907</v>
      </c>
      <c r="AX32" s="43">
        <v>0</v>
      </c>
      <c r="AY32" s="43">
        <f t="shared" si="0"/>
        <v>189.42652164</v>
      </c>
    </row>
    <row r="33" spans="1:51" ht="14.45" hidden="1" customHeight="1" outlineLevel="1" x14ac:dyDescent="0.25">
      <c r="A33" s="4"/>
      <c r="B33" s="37" t="s">
        <v>57</v>
      </c>
      <c r="C33" s="43">
        <v>0</v>
      </c>
      <c r="D33" s="43">
        <v>0</v>
      </c>
      <c r="E33" s="43">
        <v>0</v>
      </c>
      <c r="F33" s="43">
        <v>0</v>
      </c>
      <c r="G33" s="43">
        <v>0</v>
      </c>
      <c r="H33" s="43">
        <v>0</v>
      </c>
      <c r="I33" s="43">
        <v>0</v>
      </c>
      <c r="J33" s="43">
        <v>0</v>
      </c>
      <c r="K33" s="43">
        <v>0</v>
      </c>
      <c r="L33" s="43">
        <v>0</v>
      </c>
      <c r="M33" s="43">
        <v>0</v>
      </c>
      <c r="N33" s="43">
        <v>0</v>
      </c>
      <c r="O33" s="43">
        <v>0</v>
      </c>
      <c r="P33" s="43">
        <v>0</v>
      </c>
      <c r="Q33" s="43">
        <v>0</v>
      </c>
      <c r="R33" s="43">
        <v>0</v>
      </c>
      <c r="S33" s="43">
        <v>0</v>
      </c>
      <c r="T33" s="43">
        <v>0</v>
      </c>
      <c r="U33" s="43">
        <v>0</v>
      </c>
      <c r="V33" s="43">
        <v>0</v>
      </c>
      <c r="W33" s="43">
        <v>0</v>
      </c>
      <c r="X33" s="43">
        <v>0</v>
      </c>
      <c r="Y33" s="43">
        <v>0</v>
      </c>
      <c r="Z33" s="43">
        <v>0</v>
      </c>
      <c r="AA33" s="43">
        <v>0</v>
      </c>
      <c r="AB33" s="43">
        <v>0</v>
      </c>
      <c r="AC33" s="43">
        <v>0</v>
      </c>
      <c r="AD33" s="43">
        <v>14.316891</v>
      </c>
      <c r="AE33" s="43">
        <v>192.74299605999997</v>
      </c>
      <c r="AF33" s="43">
        <v>143.48454170000002</v>
      </c>
      <c r="AG33" s="43">
        <v>157.01277574000002</v>
      </c>
      <c r="AH33" s="43">
        <v>22.289287829999999</v>
      </c>
      <c r="AI33" s="43">
        <v>26.414529719999997</v>
      </c>
      <c r="AJ33" s="43">
        <v>32.744956999999999</v>
      </c>
      <c r="AK33" s="43">
        <v>28.090835999999999</v>
      </c>
      <c r="AL33" s="43">
        <v>40.945248200000002</v>
      </c>
      <c r="AM33" s="43">
        <v>17.440335999999999</v>
      </c>
      <c r="AN33" s="43">
        <v>7.8909607199999998</v>
      </c>
      <c r="AO33" s="43">
        <v>16.44520417</v>
      </c>
      <c r="AQ33" s="43">
        <v>0</v>
      </c>
      <c r="AR33" s="43">
        <v>6.6132037699999993</v>
      </c>
      <c r="AS33" s="43">
        <v>0</v>
      </c>
      <c r="AT33" s="43">
        <v>0</v>
      </c>
      <c r="AU33" s="43">
        <v>0</v>
      </c>
      <c r="AV33" s="43">
        <v>0</v>
      </c>
      <c r="AW33" s="43">
        <v>14.316891</v>
      </c>
      <c r="AX33" s="43">
        <v>22.289287829999999</v>
      </c>
      <c r="AY33" s="43">
        <f t="shared" si="0"/>
        <v>40.945248200000002</v>
      </c>
    </row>
    <row r="34" spans="1:51" ht="14.45" hidden="1" customHeight="1" outlineLevel="1" x14ac:dyDescent="0.25">
      <c r="A34" s="4"/>
      <c r="B34" s="37" t="s">
        <v>99</v>
      </c>
      <c r="C34" s="43">
        <v>0</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318.54046082000002</v>
      </c>
      <c r="Y34" s="43">
        <v>133.68845831000002</v>
      </c>
      <c r="Z34" s="43">
        <v>571.99622041999999</v>
      </c>
      <c r="AA34" s="43">
        <v>1157.9047949999999</v>
      </c>
      <c r="AB34" s="43">
        <v>1547.0087573599999</v>
      </c>
      <c r="AC34" s="43">
        <v>2458.3764313100005</v>
      </c>
      <c r="AD34" s="43">
        <v>3056.4438</v>
      </c>
      <c r="AE34" s="43">
        <v>5145.8643629200005</v>
      </c>
      <c r="AF34" s="43">
        <v>7689.2326845999996</v>
      </c>
      <c r="AG34" s="43">
        <v>10795.29461854</v>
      </c>
      <c r="AH34" s="43">
        <v>10100.59886860412</v>
      </c>
      <c r="AI34" s="43">
        <v>7521.5609987607104</v>
      </c>
      <c r="AJ34" s="43">
        <v>7813.0968426408144</v>
      </c>
      <c r="AK34" s="43">
        <v>8577.4447679999994</v>
      </c>
      <c r="AL34" s="43">
        <v>11365.373247031866</v>
      </c>
      <c r="AM34" s="43">
        <v>13473.325885</v>
      </c>
      <c r="AN34" s="43">
        <v>13305.18952107039</v>
      </c>
      <c r="AO34" s="43">
        <v>13295.865356169999</v>
      </c>
      <c r="AQ34" s="43">
        <v>0</v>
      </c>
      <c r="AR34" s="43">
        <v>0</v>
      </c>
      <c r="AS34" s="43">
        <v>0</v>
      </c>
      <c r="AT34" s="43">
        <v>0</v>
      </c>
      <c r="AU34" s="43">
        <v>0</v>
      </c>
      <c r="AV34" s="43">
        <v>571.99622041999999</v>
      </c>
      <c r="AW34" s="43">
        <v>3056.4438</v>
      </c>
      <c r="AX34" s="43">
        <v>10100.59886860412</v>
      </c>
      <c r="AY34" s="43">
        <f t="shared" si="0"/>
        <v>11365.373247031866</v>
      </c>
    </row>
    <row r="35" spans="1:51" ht="14.45" hidden="1" customHeight="1" outlineLevel="1" x14ac:dyDescent="0.25">
      <c r="A35" s="4"/>
      <c r="B35" s="37" t="s">
        <v>48</v>
      </c>
      <c r="C35" s="43">
        <v>0.41897174999999998</v>
      </c>
      <c r="D35" s="43">
        <v>0.48157870000000003</v>
      </c>
      <c r="E35" s="43">
        <v>11.261370480000004</v>
      </c>
      <c r="F35" s="43">
        <v>13.651075909999999</v>
      </c>
      <c r="G35" s="43">
        <v>10.240309479999999</v>
      </c>
      <c r="H35" s="43">
        <v>13.899488180000001</v>
      </c>
      <c r="I35" s="43">
        <v>19.617411860000001</v>
      </c>
      <c r="J35" s="43">
        <v>20.26919646</v>
      </c>
      <c r="K35" s="43">
        <v>16.558898116528002</v>
      </c>
      <c r="L35" s="43">
        <v>24.977384278999999</v>
      </c>
      <c r="M35" s="43">
        <v>32.192</v>
      </c>
      <c r="N35" s="43">
        <v>34.268999999999998</v>
      </c>
      <c r="O35" s="43">
        <v>26.191637</v>
      </c>
      <c r="P35" s="43">
        <v>62.651248000000002</v>
      </c>
      <c r="Q35" s="43">
        <v>73.497</v>
      </c>
      <c r="R35" s="43">
        <v>73.936000000000007</v>
      </c>
      <c r="S35" s="43">
        <v>70.596000000000004</v>
      </c>
      <c r="T35" s="43">
        <v>108.98389200000001</v>
      </c>
      <c r="U35" s="43">
        <v>116.16301815612501</v>
      </c>
      <c r="V35" s="43">
        <v>106.81225565999999</v>
      </c>
      <c r="W35" s="43">
        <v>71.234214320000035</v>
      </c>
      <c r="X35" s="43">
        <v>95.323381740000016</v>
      </c>
      <c r="Y35" s="43">
        <v>107.21347094000001</v>
      </c>
      <c r="Z35" s="43">
        <v>175.19765276000001</v>
      </c>
      <c r="AA35" s="43">
        <v>152.86887899999999</v>
      </c>
      <c r="AB35" s="43">
        <v>217.8343155</v>
      </c>
      <c r="AC35" s="43">
        <v>247.28313052000001</v>
      </c>
      <c r="AD35" s="43">
        <v>259.72374400000001</v>
      </c>
      <c r="AE35" s="43">
        <v>182.97425510000002</v>
      </c>
      <c r="AF35" s="43">
        <v>251.4296863438</v>
      </c>
      <c r="AG35" s="43">
        <v>300.75949915717626</v>
      </c>
      <c r="AH35" s="43">
        <v>292.77786669044002</v>
      </c>
      <c r="AI35" s="43">
        <v>205.17707729868562</v>
      </c>
      <c r="AJ35" s="43">
        <v>276.45444627192808</v>
      </c>
      <c r="AK35" s="43">
        <v>333.84743199999997</v>
      </c>
      <c r="AL35" s="43">
        <v>345.24766147968205</v>
      </c>
      <c r="AM35" s="43">
        <v>232.33942800000003</v>
      </c>
      <c r="AN35" s="43">
        <v>311.92454523858368</v>
      </c>
      <c r="AO35" s="43">
        <v>392.86563361999998</v>
      </c>
      <c r="AQ35" s="43">
        <v>13.651075909999999</v>
      </c>
      <c r="AR35" s="43">
        <v>20.26919646</v>
      </c>
      <c r="AS35" s="43">
        <v>34.268999999999998</v>
      </c>
      <c r="AT35" s="43">
        <v>73.936000000000007</v>
      </c>
      <c r="AU35" s="43">
        <v>106.81225565999999</v>
      </c>
      <c r="AV35" s="43">
        <v>175.19765276000001</v>
      </c>
      <c r="AW35" s="43">
        <v>259.72374400000001</v>
      </c>
      <c r="AX35" s="43">
        <v>292.77786669044002</v>
      </c>
      <c r="AY35" s="43">
        <f t="shared" si="0"/>
        <v>345.24766147968205</v>
      </c>
    </row>
    <row r="36" spans="1:51" ht="14.45" hidden="1" customHeight="1" outlineLevel="1" x14ac:dyDescent="0.25">
      <c r="A36" s="4"/>
      <c r="B36" s="37" t="s">
        <v>49</v>
      </c>
      <c r="C36" s="43">
        <v>1.3339264099999999</v>
      </c>
      <c r="D36" s="43">
        <v>3.6597912100000003</v>
      </c>
      <c r="E36" s="43">
        <v>7.4905481999999992</v>
      </c>
      <c r="F36" s="43">
        <v>2.9978719700000007</v>
      </c>
      <c r="G36" s="43">
        <v>2.4875276299999998</v>
      </c>
      <c r="H36" s="43">
        <v>1.6062909403667254</v>
      </c>
      <c r="I36" s="43">
        <v>8.1951135665200017</v>
      </c>
      <c r="J36" s="43">
        <v>6.9109971500000027</v>
      </c>
      <c r="K36" s="43">
        <v>31.161708270910001</v>
      </c>
      <c r="L36" s="43">
        <v>29.939023556429984</v>
      </c>
      <c r="M36" s="43">
        <v>40.081000000000003</v>
      </c>
      <c r="N36" s="43">
        <v>52.064</v>
      </c>
      <c r="O36" s="43">
        <v>57.861652999999997</v>
      </c>
      <c r="P36" s="43">
        <v>82.823017000000007</v>
      </c>
      <c r="Q36" s="43">
        <v>59.72</v>
      </c>
      <c r="R36" s="43">
        <v>80.093000000000004</v>
      </c>
      <c r="S36" s="43">
        <v>104.114</v>
      </c>
      <c r="T36" s="43">
        <v>109.12975400000001</v>
      </c>
      <c r="U36" s="43">
        <v>129.62938255085004</v>
      </c>
      <c r="V36" s="43">
        <v>124.00360442000002</v>
      </c>
      <c r="W36" s="43">
        <v>124.95579773911791</v>
      </c>
      <c r="X36" s="43">
        <v>26.856642758040966</v>
      </c>
      <c r="Y36" s="43">
        <v>28.226767075327992</v>
      </c>
      <c r="Z36" s="43">
        <v>26.042438066641928</v>
      </c>
      <c r="AA36" s="43">
        <v>30.45016</v>
      </c>
      <c r="AB36" s="43">
        <v>30.247742119635941</v>
      </c>
      <c r="AC36" s="43">
        <v>38.230805029421987</v>
      </c>
      <c r="AD36" s="43">
        <v>63.933655999999999</v>
      </c>
      <c r="AE36" s="43">
        <v>55.948721859059631</v>
      </c>
      <c r="AF36" s="43">
        <v>53.11540827103174</v>
      </c>
      <c r="AG36" s="43">
        <v>73.467055565151924</v>
      </c>
      <c r="AH36" s="43">
        <v>89.778760843572087</v>
      </c>
      <c r="AI36" s="43">
        <v>99.972759442667964</v>
      </c>
      <c r="AJ36" s="43">
        <v>83.268818127762501</v>
      </c>
      <c r="AK36" s="43">
        <v>82.921929999999989</v>
      </c>
      <c r="AL36" s="43">
        <v>240.67090193316085</v>
      </c>
      <c r="AM36" s="43">
        <v>273.94369799999998</v>
      </c>
      <c r="AN36" s="43">
        <v>343.6471751640222</v>
      </c>
      <c r="AO36" s="43">
        <v>237.6861842900002</v>
      </c>
      <c r="AQ36" s="43">
        <v>2.9978719700000007</v>
      </c>
      <c r="AR36" s="43">
        <v>6.9109971500000027</v>
      </c>
      <c r="AS36" s="43">
        <v>52.064</v>
      </c>
      <c r="AT36" s="43">
        <v>80.093000000000004</v>
      </c>
      <c r="AU36" s="43">
        <v>124.00360442000002</v>
      </c>
      <c r="AV36" s="43">
        <v>26.042438066641928</v>
      </c>
      <c r="AW36" s="43">
        <v>63.933655999999999</v>
      </c>
      <c r="AX36" s="43">
        <v>89.778760843572087</v>
      </c>
      <c r="AY36" s="43">
        <f t="shared" si="0"/>
        <v>240.67090193316085</v>
      </c>
    </row>
    <row r="37" spans="1:51" ht="14.45" hidden="1" customHeight="1" outlineLevel="1" x14ac:dyDescent="0.25">
      <c r="A37" s="4"/>
      <c r="B37" s="37" t="s">
        <v>50</v>
      </c>
      <c r="C37" s="43">
        <v>1.5945552399999998</v>
      </c>
      <c r="D37" s="43">
        <v>1.4652471899999999</v>
      </c>
      <c r="E37" s="43">
        <v>1.1600010000000001E-2</v>
      </c>
      <c r="F37" s="43">
        <v>4.7886350000000001E-2</v>
      </c>
      <c r="G37" s="43">
        <v>0.23949437000000001</v>
      </c>
      <c r="H37" s="43">
        <v>0.70291663999999998</v>
      </c>
      <c r="I37" s="43">
        <v>0.53000857000000001</v>
      </c>
      <c r="J37" s="43">
        <v>0.67951989999999995</v>
      </c>
      <c r="K37" s="43">
        <v>0.99339803999999998</v>
      </c>
      <c r="L37" s="43">
        <v>1.34396552</v>
      </c>
      <c r="M37" s="43">
        <v>1.587</v>
      </c>
      <c r="N37" s="43">
        <v>4.6479999999999997</v>
      </c>
      <c r="O37" s="43">
        <v>5.2125110000000001</v>
      </c>
      <c r="P37" s="43">
        <v>5.3187920000000002</v>
      </c>
      <c r="Q37" s="43">
        <v>6.3449999999999998</v>
      </c>
      <c r="R37" s="43">
        <v>7.0039999999999996</v>
      </c>
      <c r="S37" s="43">
        <v>7.6970000000000001</v>
      </c>
      <c r="T37" s="43">
        <v>8.2636430000000001</v>
      </c>
      <c r="U37" s="43">
        <v>8.3279009000000013</v>
      </c>
      <c r="V37" s="43">
        <v>11.848740950000002</v>
      </c>
      <c r="W37" s="43">
        <v>14.71580983</v>
      </c>
      <c r="X37" s="43">
        <v>13.571013240000001</v>
      </c>
      <c r="Y37" s="43">
        <v>14.553138060000002</v>
      </c>
      <c r="Z37" s="43">
        <v>17.063007719999998</v>
      </c>
      <c r="AA37" s="43">
        <v>19.781631000000001</v>
      </c>
      <c r="AB37" s="43">
        <v>20.091625519999994</v>
      </c>
      <c r="AC37" s="43">
        <v>24.407024390000004</v>
      </c>
      <c r="AD37" s="43">
        <v>27.652597</v>
      </c>
      <c r="AE37" s="43">
        <v>29.791035220000001</v>
      </c>
      <c r="AF37" s="43">
        <v>33.159419449999994</v>
      </c>
      <c r="AG37" s="43">
        <v>42.782035139999998</v>
      </c>
      <c r="AH37" s="43">
        <v>46.233308970000003</v>
      </c>
      <c r="AI37" s="43">
        <v>54.70296119999999</v>
      </c>
      <c r="AJ37" s="43">
        <v>61.848057420000032</v>
      </c>
      <c r="AK37" s="43">
        <v>70.163397000000003</v>
      </c>
      <c r="AL37" s="43">
        <v>91.489990469999981</v>
      </c>
      <c r="AM37" s="43">
        <v>102.712965</v>
      </c>
      <c r="AN37" s="43">
        <v>44.067282149701462</v>
      </c>
      <c r="AO37" s="43">
        <v>40.684578924086864</v>
      </c>
      <c r="AQ37" s="43">
        <v>4.7886350000000001E-2</v>
      </c>
      <c r="AR37" s="43">
        <v>0.67951989999999995</v>
      </c>
      <c r="AS37" s="43">
        <v>4.6479999999999997</v>
      </c>
      <c r="AT37" s="43">
        <v>7.0039999999999996</v>
      </c>
      <c r="AU37" s="43">
        <v>11.848740950000002</v>
      </c>
      <c r="AV37" s="43">
        <v>17.063007719999998</v>
      </c>
      <c r="AW37" s="43">
        <v>27.652597</v>
      </c>
      <c r="AX37" s="43">
        <v>46.233308970000003</v>
      </c>
      <c r="AY37" s="43">
        <f t="shared" si="0"/>
        <v>91.489990469999981</v>
      </c>
    </row>
    <row r="38" spans="1:51" ht="14.45" hidden="1" customHeight="1" outlineLevel="1" x14ac:dyDescent="0.25">
      <c r="A38" s="4"/>
      <c r="B38" s="37" t="s">
        <v>58</v>
      </c>
      <c r="C38" s="43">
        <v>1.26</v>
      </c>
      <c r="D38" s="43">
        <v>2.8215557699999998</v>
      </c>
      <c r="E38" s="43">
        <v>3.0712657999999995</v>
      </c>
      <c r="F38" s="43">
        <v>3.246</v>
      </c>
      <c r="G38" s="43">
        <v>8.1248840000000003E-2</v>
      </c>
      <c r="H38" s="43">
        <v>8.1248840000000003E-2</v>
      </c>
      <c r="I38" s="43">
        <v>8.1248840000000003E-2</v>
      </c>
      <c r="J38" s="43">
        <v>22.242863910000001</v>
      </c>
      <c r="K38" s="43">
        <v>22.149863910000001</v>
      </c>
      <c r="L38" s="43">
        <v>1E-3</v>
      </c>
      <c r="M38" s="43">
        <v>1E-3</v>
      </c>
      <c r="N38" s="43">
        <v>0</v>
      </c>
      <c r="O38" s="43">
        <v>0</v>
      </c>
      <c r="P38" s="43">
        <v>0</v>
      </c>
      <c r="Q38" s="43">
        <v>0</v>
      </c>
      <c r="R38" s="43">
        <v>0</v>
      </c>
      <c r="S38" s="43">
        <v>0</v>
      </c>
      <c r="T38" s="43">
        <v>0</v>
      </c>
      <c r="U38" s="43">
        <v>0</v>
      </c>
      <c r="V38" s="43">
        <v>0</v>
      </c>
      <c r="W38" s="43">
        <v>0</v>
      </c>
      <c r="X38" s="43">
        <v>0</v>
      </c>
      <c r="Y38" s="43">
        <v>0</v>
      </c>
      <c r="Z38" s="43">
        <v>0</v>
      </c>
      <c r="AA38" s="43">
        <v>0</v>
      </c>
      <c r="AB38" s="43">
        <v>0</v>
      </c>
      <c r="AC38" s="43">
        <v>0</v>
      </c>
      <c r="AD38" s="43">
        <v>0</v>
      </c>
      <c r="AE38" s="43">
        <v>0</v>
      </c>
      <c r="AF38" s="43">
        <v>0</v>
      </c>
      <c r="AG38" s="43">
        <v>0</v>
      </c>
      <c r="AH38" s="43">
        <v>0</v>
      </c>
      <c r="AI38" s="43">
        <v>0</v>
      </c>
      <c r="AJ38" s="43">
        <v>0</v>
      </c>
      <c r="AK38" s="43">
        <v>0</v>
      </c>
      <c r="AL38" s="43">
        <v>0</v>
      </c>
      <c r="AM38" s="43">
        <v>0</v>
      </c>
      <c r="AN38" s="43">
        <v>0</v>
      </c>
      <c r="AO38" s="43">
        <v>0</v>
      </c>
      <c r="AQ38" s="43">
        <v>3.246</v>
      </c>
      <c r="AR38" s="43">
        <v>22.242863910000001</v>
      </c>
      <c r="AS38" s="43">
        <v>0</v>
      </c>
      <c r="AT38" s="43">
        <v>0</v>
      </c>
      <c r="AU38" s="43">
        <v>0</v>
      </c>
      <c r="AV38" s="43">
        <v>0</v>
      </c>
      <c r="AW38" s="43">
        <v>0</v>
      </c>
      <c r="AX38" s="43">
        <v>0</v>
      </c>
      <c r="AY38" s="43">
        <f t="shared" ref="AY38:AY59" si="1">AL38</f>
        <v>0</v>
      </c>
    </row>
    <row r="39" spans="1:51" ht="14.45" hidden="1" customHeight="1" outlineLevel="1" x14ac:dyDescent="0.25">
      <c r="A39" s="4"/>
      <c r="B39" s="37" t="s">
        <v>116</v>
      </c>
      <c r="C39" s="43">
        <v>0</v>
      </c>
      <c r="D39" s="43">
        <v>0</v>
      </c>
      <c r="E39" s="43">
        <v>0</v>
      </c>
      <c r="F39" s="43">
        <v>0</v>
      </c>
      <c r="G39" s="43">
        <v>0</v>
      </c>
      <c r="H39" s="43">
        <v>0</v>
      </c>
      <c r="I39" s="43">
        <v>0</v>
      </c>
      <c r="J39" s="43">
        <v>0</v>
      </c>
      <c r="K39" s="43">
        <v>0</v>
      </c>
      <c r="L39" s="43">
        <v>0</v>
      </c>
      <c r="M39" s="43">
        <v>0</v>
      </c>
      <c r="N39" s="43">
        <v>0</v>
      </c>
      <c r="O39" s="43">
        <v>0</v>
      </c>
      <c r="P39" s="43">
        <v>0</v>
      </c>
      <c r="Q39" s="43">
        <v>0</v>
      </c>
      <c r="R39" s="43">
        <v>0</v>
      </c>
      <c r="S39" s="43">
        <v>0</v>
      </c>
      <c r="T39" s="43">
        <v>0</v>
      </c>
      <c r="U39" s="43">
        <v>0</v>
      </c>
      <c r="V39" s="43">
        <v>42.524920610909163</v>
      </c>
      <c r="W39" s="43">
        <v>0</v>
      </c>
      <c r="X39" s="43">
        <v>0</v>
      </c>
      <c r="Y39" s="43">
        <v>0</v>
      </c>
      <c r="Z39" s="43">
        <v>186.21917202032628</v>
      </c>
      <c r="AA39" s="43">
        <v>193.76964799999999</v>
      </c>
      <c r="AB39" s="43">
        <v>195.1523943794474</v>
      </c>
      <c r="AC39" s="43">
        <v>180.98443013672531</v>
      </c>
      <c r="AD39" s="43">
        <v>162.56566000000001</v>
      </c>
      <c r="AE39" s="43">
        <v>147.48916945210524</v>
      </c>
      <c r="AF39" s="43">
        <v>137.63923302864879</v>
      </c>
      <c r="AG39" s="43">
        <v>131.88781070632032</v>
      </c>
      <c r="AH39" s="43">
        <v>126.04209522646831</v>
      </c>
      <c r="AI39" s="43">
        <v>125.33908675078824</v>
      </c>
      <c r="AJ39" s="43">
        <v>124.97792641107684</v>
      </c>
      <c r="AK39" s="43">
        <v>125.800522</v>
      </c>
      <c r="AL39" s="43">
        <v>128.46058495771084</v>
      </c>
      <c r="AM39" s="43">
        <v>130.625317</v>
      </c>
      <c r="AN39" s="43">
        <v>134.64168311527263</v>
      </c>
      <c r="AO39" s="43">
        <v>133.63072165035089</v>
      </c>
      <c r="AQ39" s="43">
        <v>0</v>
      </c>
      <c r="AR39" s="43">
        <v>0</v>
      </c>
      <c r="AS39" s="43">
        <v>0</v>
      </c>
      <c r="AT39" s="43">
        <v>0</v>
      </c>
      <c r="AU39" s="43">
        <v>42.524920610909163</v>
      </c>
      <c r="AV39" s="43">
        <v>186.21917202032628</v>
      </c>
      <c r="AW39" s="43">
        <v>162.56566000000001</v>
      </c>
      <c r="AX39" s="43">
        <v>126.04209522646831</v>
      </c>
      <c r="AY39" s="43">
        <f t="shared" si="1"/>
        <v>128.46058495771084</v>
      </c>
    </row>
    <row r="40" spans="1:51" ht="14.45" hidden="1" customHeight="1" outlineLevel="1" x14ac:dyDescent="0.25">
      <c r="A40" s="4"/>
      <c r="B40" s="37" t="s">
        <v>107</v>
      </c>
      <c r="C40" s="43">
        <v>3.7330805099999997</v>
      </c>
      <c r="D40" s="43">
        <v>5.3627365300000003</v>
      </c>
      <c r="E40" s="43">
        <v>3.3686622600000002</v>
      </c>
      <c r="F40" s="43">
        <v>1.7542150200000002</v>
      </c>
      <c r="G40" s="43">
        <v>0.94292746999999988</v>
      </c>
      <c r="H40" s="43">
        <v>1.8815786599999997</v>
      </c>
      <c r="I40" s="43">
        <v>1.5766785800000001</v>
      </c>
      <c r="J40" s="43">
        <v>15.243854900000002</v>
      </c>
      <c r="K40" s="43">
        <v>18.352366483600001</v>
      </c>
      <c r="L40" s="43">
        <v>20.256899663277039</v>
      </c>
      <c r="M40" s="43">
        <v>23.398</v>
      </c>
      <c r="N40" s="43">
        <v>15.872</v>
      </c>
      <c r="O40" s="43">
        <v>23.027999999999999</v>
      </c>
      <c r="P40" s="43">
        <v>22.097944999999999</v>
      </c>
      <c r="Q40" s="43">
        <v>20.475000000000001</v>
      </c>
      <c r="R40" s="43">
        <v>29.498999999999999</v>
      </c>
      <c r="S40" s="43">
        <v>27.067</v>
      </c>
      <c r="T40" s="43">
        <v>16.267120000000002</v>
      </c>
      <c r="U40" s="43">
        <v>5.2437983332000035</v>
      </c>
      <c r="V40" s="43">
        <v>3.1146144599999999</v>
      </c>
      <c r="W40" s="43">
        <v>80.571601797687265</v>
      </c>
      <c r="X40" s="43">
        <v>144.29073593140188</v>
      </c>
      <c r="Y40" s="43">
        <v>198.64619295388056</v>
      </c>
      <c r="Z40" s="43">
        <v>102.57331690884</v>
      </c>
      <c r="AA40" s="43">
        <v>26.431298999999999</v>
      </c>
      <c r="AB40" s="43">
        <v>109.178336037096</v>
      </c>
      <c r="AC40" s="43">
        <v>56.11171870175999</v>
      </c>
      <c r="AD40" s="43">
        <v>73.720441000000008</v>
      </c>
      <c r="AE40" s="43">
        <v>40.518855131919992</v>
      </c>
      <c r="AF40" s="43">
        <v>29.785708842240005</v>
      </c>
      <c r="AG40" s="43">
        <v>28.920530252880006</v>
      </c>
      <c r="AH40" s="43">
        <v>31.482550971680002</v>
      </c>
      <c r="AI40" s="43">
        <v>29.118313318717</v>
      </c>
      <c r="AJ40" s="43">
        <v>34.393261549757</v>
      </c>
      <c r="AK40" s="43">
        <v>30.027284999999999</v>
      </c>
      <c r="AL40" s="43">
        <v>32.379149459520001</v>
      </c>
      <c r="AM40" s="43">
        <v>40.866439</v>
      </c>
      <c r="AN40" s="43">
        <v>36.106074837908309</v>
      </c>
      <c r="AO40" s="43">
        <v>54.866115000000001</v>
      </c>
      <c r="AQ40" s="43">
        <v>1.7542150200000002</v>
      </c>
      <c r="AR40" s="43">
        <v>15.243854900000002</v>
      </c>
      <c r="AS40" s="43">
        <v>15.872</v>
      </c>
      <c r="AT40" s="43">
        <v>29.498999999999999</v>
      </c>
      <c r="AU40" s="43">
        <v>3.1146144599999999</v>
      </c>
      <c r="AV40" s="43">
        <v>102.57331690884</v>
      </c>
      <c r="AW40" s="43">
        <v>73.720441000000008</v>
      </c>
      <c r="AX40" s="43">
        <v>31.482550971680002</v>
      </c>
      <c r="AY40" s="43">
        <f t="shared" si="1"/>
        <v>32.379149459520001</v>
      </c>
    </row>
    <row r="41" spans="1:51" ht="14.45" customHeight="1" collapsed="1" x14ac:dyDescent="0.25">
      <c r="A41" s="4"/>
      <c r="B41" s="104" t="s">
        <v>137</v>
      </c>
      <c r="C41" s="105">
        <v>0.33630228000000006</v>
      </c>
      <c r="D41" s="105">
        <v>0.12541179</v>
      </c>
      <c r="E41" s="105">
        <v>0.14314671999999998</v>
      </c>
      <c r="F41" s="105">
        <v>6.2807394603333258</v>
      </c>
      <c r="G41" s="105">
        <v>9.8782993051055126</v>
      </c>
      <c r="H41" s="105">
        <v>14.188559232590091</v>
      </c>
      <c r="I41" s="105">
        <v>18.8370842522</v>
      </c>
      <c r="J41" s="105">
        <v>24.378022984133327</v>
      </c>
      <c r="K41" s="105">
        <v>18.5981194136494</v>
      </c>
      <c r="L41" s="105">
        <v>37.435352119999997</v>
      </c>
      <c r="M41" s="105">
        <v>41.758000000000003</v>
      </c>
      <c r="N41" s="105">
        <v>46.399000000000001</v>
      </c>
      <c r="O41" s="105">
        <v>66.849952999999999</v>
      </c>
      <c r="P41" s="105">
        <v>0</v>
      </c>
      <c r="Q41" s="105">
        <v>34.195</v>
      </c>
      <c r="R41" s="105">
        <v>132.126</v>
      </c>
      <c r="S41" s="105">
        <v>237.37800000000001</v>
      </c>
      <c r="T41" s="105">
        <v>374.42475300000001</v>
      </c>
      <c r="U41" s="105">
        <v>491.74312143999992</v>
      </c>
      <c r="V41" s="105">
        <v>674.23687611000025</v>
      </c>
      <c r="W41" s="105">
        <v>816.71671558227285</v>
      </c>
      <c r="X41" s="105">
        <v>1054.692630152698</v>
      </c>
      <c r="Y41" s="105">
        <v>1187.6222285257898</v>
      </c>
      <c r="Z41" s="105">
        <v>1422.3885468594738</v>
      </c>
      <c r="AA41" s="105">
        <v>1582.0656760000002</v>
      </c>
      <c r="AB41" s="105">
        <v>1608.2855927310532</v>
      </c>
      <c r="AC41" s="105">
        <v>1682.7104619978948</v>
      </c>
      <c r="AD41" s="105">
        <v>1570.6880890968416</v>
      </c>
      <c r="AE41" s="105">
        <v>2089.7990171878951</v>
      </c>
      <c r="AF41" s="105">
        <v>3325.9063558008775</v>
      </c>
      <c r="AG41" s="105">
        <v>3477.4181516686399</v>
      </c>
      <c r="AH41" s="105">
        <v>3746.8460553957925</v>
      </c>
      <c r="AI41" s="105">
        <v>5281.2249769307491</v>
      </c>
      <c r="AJ41" s="105">
        <v>4421.2425853712439</v>
      </c>
      <c r="AK41" s="105">
        <v>5793.3592590000007</v>
      </c>
      <c r="AL41" s="105">
        <v>7435.4867479437153</v>
      </c>
      <c r="AM41" s="105">
        <v>8879.7757569999994</v>
      </c>
      <c r="AN41" s="105">
        <v>12303.831626765745</v>
      </c>
      <c r="AO41" s="105">
        <v>13609.274386878578</v>
      </c>
      <c r="AQ41" s="105">
        <v>6.2807394603333258</v>
      </c>
      <c r="AR41" s="105">
        <v>24.378022984133327</v>
      </c>
      <c r="AS41" s="105">
        <v>46.399000000000001</v>
      </c>
      <c r="AT41" s="105">
        <v>132.126</v>
      </c>
      <c r="AU41" s="105">
        <v>674.23687611000025</v>
      </c>
      <c r="AV41" s="105">
        <v>1422.3885468594738</v>
      </c>
      <c r="AW41" s="105">
        <v>1570.6880890968416</v>
      </c>
      <c r="AX41" s="105">
        <v>3746.8460553957925</v>
      </c>
      <c r="AY41" s="105">
        <f t="shared" si="1"/>
        <v>7435.4867479437153</v>
      </c>
    </row>
    <row r="42" spans="1:51" ht="14.45" hidden="1" customHeight="1" outlineLevel="1" x14ac:dyDescent="0.25">
      <c r="A42" s="4"/>
      <c r="B42" s="37" t="s">
        <v>43</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3">
        <v>0</v>
      </c>
      <c r="AC42" s="43">
        <v>0</v>
      </c>
      <c r="AD42" s="43">
        <v>0</v>
      </c>
      <c r="AE42" s="43">
        <v>0</v>
      </c>
      <c r="AF42" s="43">
        <v>0</v>
      </c>
      <c r="AG42" s="43">
        <v>0</v>
      </c>
      <c r="AH42" s="43">
        <v>84.759227225089163</v>
      </c>
      <c r="AI42" s="43">
        <v>93.522951303608821</v>
      </c>
      <c r="AJ42" s="43">
        <v>127.44982581118099</v>
      </c>
      <c r="AK42" s="43">
        <v>159.437814</v>
      </c>
      <c r="AL42" s="43">
        <v>185.86080696424767</v>
      </c>
      <c r="AM42" s="43">
        <v>204.987022</v>
      </c>
      <c r="AN42" s="43">
        <v>53.155612826888934</v>
      </c>
      <c r="AO42" s="43">
        <v>66.711501083017666</v>
      </c>
      <c r="AQ42" s="43">
        <v>0</v>
      </c>
      <c r="AR42" s="43">
        <v>0</v>
      </c>
      <c r="AS42" s="43">
        <v>0</v>
      </c>
      <c r="AT42" s="43">
        <v>0</v>
      </c>
      <c r="AU42" s="43">
        <v>0</v>
      </c>
      <c r="AV42" s="43">
        <v>0</v>
      </c>
      <c r="AW42" s="43">
        <v>0</v>
      </c>
      <c r="AX42" s="43">
        <v>84.759227225089163</v>
      </c>
      <c r="AY42" s="43">
        <f t="shared" si="1"/>
        <v>185.86080696424767</v>
      </c>
    </row>
    <row r="43" spans="1:51" ht="14.45" hidden="1" customHeight="1" outlineLevel="1" x14ac:dyDescent="0.25">
      <c r="A43" s="4"/>
      <c r="B43" s="37" t="s">
        <v>27</v>
      </c>
      <c r="C43" s="43">
        <v>0</v>
      </c>
      <c r="D43" s="43">
        <v>0</v>
      </c>
      <c r="E43" s="43">
        <v>0</v>
      </c>
      <c r="F43" s="43">
        <v>6.2567394603333257</v>
      </c>
      <c r="G43" s="43">
        <v>9.8782993051055126</v>
      </c>
      <c r="H43" s="43">
        <v>14.188559232590091</v>
      </c>
      <c r="I43" s="43">
        <v>18.8370842522</v>
      </c>
      <c r="J43" s="43">
        <v>24.378022984133327</v>
      </c>
      <c r="K43" s="43">
        <v>18.5981194136494</v>
      </c>
      <c r="L43" s="43">
        <v>33.91157621</v>
      </c>
      <c r="M43" s="43">
        <v>38.201000000000001</v>
      </c>
      <c r="N43" s="43">
        <v>42.808999999999997</v>
      </c>
      <c r="O43" s="43">
        <v>63.226341999999995</v>
      </c>
      <c r="P43" s="43">
        <v>0</v>
      </c>
      <c r="Q43" s="43">
        <v>34.195</v>
      </c>
      <c r="R43" s="43">
        <v>132.126</v>
      </c>
      <c r="S43" s="43">
        <v>221.578</v>
      </c>
      <c r="T43" s="43">
        <v>358.624753</v>
      </c>
      <c r="U43" s="43">
        <v>474.48062143999994</v>
      </c>
      <c r="V43" s="43">
        <v>630.94987611000022</v>
      </c>
      <c r="W43" s="43">
        <v>766.38848466000013</v>
      </c>
      <c r="X43" s="43">
        <v>968.78507244999992</v>
      </c>
      <c r="Y43" s="43">
        <v>1035.0124093700001</v>
      </c>
      <c r="Z43" s="43">
        <v>1132.59537897</v>
      </c>
      <c r="AA43" s="43">
        <v>1183.8379320000001</v>
      </c>
      <c r="AB43" s="43">
        <v>1259.0556857000004</v>
      </c>
      <c r="AC43" s="43">
        <v>1350.4601987000001</v>
      </c>
      <c r="AD43" s="43">
        <v>1391.7603085699996</v>
      </c>
      <c r="AE43" s="43">
        <v>1421.70475794</v>
      </c>
      <c r="AF43" s="43">
        <v>1482.52998996</v>
      </c>
      <c r="AG43" s="43">
        <v>1530.32630554</v>
      </c>
      <c r="AH43" s="43">
        <v>1564.2284636599998</v>
      </c>
      <c r="AI43" s="43">
        <v>1613.5336663999999</v>
      </c>
      <c r="AJ43" s="43">
        <v>1666.3954475799999</v>
      </c>
      <c r="AK43" s="43">
        <v>1755.4285279999999</v>
      </c>
      <c r="AL43" s="43">
        <v>1832.0868928300001</v>
      </c>
      <c r="AM43" s="43">
        <v>1897.1773529999998</v>
      </c>
      <c r="AN43" s="43">
        <v>1848.6191590199999</v>
      </c>
      <c r="AO43" s="43">
        <v>1870.5191463499998</v>
      </c>
      <c r="AQ43" s="43">
        <v>6.2567394603333257</v>
      </c>
      <c r="AR43" s="43">
        <v>24.378022984133327</v>
      </c>
      <c r="AS43" s="43">
        <v>42.808999999999997</v>
      </c>
      <c r="AT43" s="43">
        <v>132.126</v>
      </c>
      <c r="AU43" s="43">
        <v>630.94987611000022</v>
      </c>
      <c r="AV43" s="43">
        <v>1132.59537897</v>
      </c>
      <c r="AW43" s="43">
        <v>1391.7603085699996</v>
      </c>
      <c r="AX43" s="43">
        <v>1564.2284636599998</v>
      </c>
      <c r="AY43" s="43">
        <f t="shared" si="1"/>
        <v>1832.0868928300001</v>
      </c>
    </row>
    <row r="44" spans="1:51" ht="14.45" hidden="1" customHeight="1" outlineLevel="1" x14ac:dyDescent="0.25">
      <c r="A44" s="4"/>
      <c r="B44" s="37" t="s">
        <v>50</v>
      </c>
      <c r="C44" s="43">
        <v>0.33630228000000006</v>
      </c>
      <c r="D44" s="43">
        <v>0.12541179</v>
      </c>
      <c r="E44" s="43">
        <v>0.14314671999999998</v>
      </c>
      <c r="F44" s="43">
        <v>2.4E-2</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11.741379670000001</v>
      </c>
      <c r="AA44" s="43">
        <v>12.633370000000001</v>
      </c>
      <c r="AB44" s="43">
        <v>12.814935949999999</v>
      </c>
      <c r="AC44" s="43">
        <v>12.807079089999998</v>
      </c>
      <c r="AD44" s="43">
        <v>13.910468260000002</v>
      </c>
      <c r="AE44" s="43">
        <v>13.6557967</v>
      </c>
      <c r="AF44" s="43">
        <v>14.115684709999998</v>
      </c>
      <c r="AG44" s="43">
        <v>14.526301500000001</v>
      </c>
      <c r="AH44" s="43">
        <v>14.370448289999999</v>
      </c>
      <c r="AI44" s="43">
        <v>14.827072370000002</v>
      </c>
      <c r="AJ44" s="43">
        <v>6.8681260899999996</v>
      </c>
      <c r="AK44" s="43">
        <v>6.3139880000000002</v>
      </c>
      <c r="AL44" s="43">
        <v>5.7288388999999995</v>
      </c>
      <c r="AM44" s="43">
        <v>5.4841859999999993</v>
      </c>
      <c r="AN44" s="43">
        <v>70.97733071029856</v>
      </c>
      <c r="AO44" s="43">
        <v>57.770240395913113</v>
      </c>
      <c r="AQ44" s="43">
        <v>2.4E-2</v>
      </c>
      <c r="AR44" s="43">
        <v>0</v>
      </c>
      <c r="AS44" s="43">
        <v>0</v>
      </c>
      <c r="AT44" s="43">
        <v>0</v>
      </c>
      <c r="AU44" s="43">
        <v>0</v>
      </c>
      <c r="AV44" s="43">
        <v>11.741379670000001</v>
      </c>
      <c r="AW44" s="43">
        <v>13.910468260000002</v>
      </c>
      <c r="AX44" s="43">
        <v>14.370448289999999</v>
      </c>
      <c r="AY44" s="43">
        <f t="shared" si="1"/>
        <v>5.7288388999999995</v>
      </c>
    </row>
    <row r="45" spans="1:51" ht="14.45" hidden="1" customHeight="1" outlineLevel="1" x14ac:dyDescent="0.25">
      <c r="A45" s="4"/>
      <c r="B45" s="116" t="s">
        <v>99</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61.61745663</v>
      </c>
      <c r="Z45" s="43">
        <v>194.09014230000002</v>
      </c>
      <c r="AA45" s="43">
        <v>288.87627800000001</v>
      </c>
      <c r="AB45" s="43">
        <v>242.51209657999999</v>
      </c>
      <c r="AC45" s="43">
        <v>211.76924861999998</v>
      </c>
      <c r="AD45" s="43">
        <v>77.551869280000005</v>
      </c>
      <c r="AE45" s="43">
        <v>568.51502073999995</v>
      </c>
      <c r="AF45" s="43">
        <v>1735.2119641700001</v>
      </c>
      <c r="AG45" s="43">
        <v>1843.4012978699998</v>
      </c>
      <c r="AH45" s="43">
        <v>1894.6892017358787</v>
      </c>
      <c r="AI45" s="43">
        <v>3156.5350562992885</v>
      </c>
      <c r="AJ45" s="43">
        <v>2219.4048169991861</v>
      </c>
      <c r="AK45" s="43">
        <v>3337.0234870000004</v>
      </c>
      <c r="AL45" s="43">
        <v>4823.0665354081348</v>
      </c>
      <c r="AM45" s="43">
        <v>6232.7726190000003</v>
      </c>
      <c r="AN45" s="43">
        <v>9428.8018751996096</v>
      </c>
      <c r="AO45" s="43">
        <v>10393.486062999998</v>
      </c>
      <c r="AQ45" s="43">
        <v>0</v>
      </c>
      <c r="AR45" s="43">
        <v>0</v>
      </c>
      <c r="AS45" s="43">
        <v>0</v>
      </c>
      <c r="AT45" s="43">
        <v>0</v>
      </c>
      <c r="AU45" s="43">
        <v>0</v>
      </c>
      <c r="AV45" s="43">
        <v>194.09014230000002</v>
      </c>
      <c r="AW45" s="43">
        <v>77.551869280000005</v>
      </c>
      <c r="AX45" s="43">
        <v>1894.6892017358787</v>
      </c>
      <c r="AY45" s="43">
        <f t="shared" si="1"/>
        <v>4823.0665354081348</v>
      </c>
    </row>
    <row r="46" spans="1:51" ht="14.45" hidden="1" customHeight="1" outlineLevel="1" x14ac:dyDescent="0.25">
      <c r="A46" s="4"/>
      <c r="B46" s="37" t="s">
        <v>116</v>
      </c>
      <c r="C46" s="43">
        <v>0</v>
      </c>
      <c r="D46" s="43">
        <v>0</v>
      </c>
      <c r="E46" s="43">
        <v>0</v>
      </c>
      <c r="F46" s="43">
        <v>0</v>
      </c>
      <c r="G46" s="43">
        <v>0</v>
      </c>
      <c r="H46" s="43">
        <v>0</v>
      </c>
      <c r="I46" s="43">
        <v>0</v>
      </c>
      <c r="J46" s="43">
        <v>0</v>
      </c>
      <c r="K46" s="43">
        <v>0</v>
      </c>
      <c r="L46" s="43">
        <v>0</v>
      </c>
      <c r="M46" s="43">
        <v>0</v>
      </c>
      <c r="N46" s="43">
        <v>0</v>
      </c>
      <c r="O46" s="43">
        <v>0</v>
      </c>
      <c r="P46" s="43">
        <v>0</v>
      </c>
      <c r="Q46" s="43">
        <v>0</v>
      </c>
      <c r="R46" s="43">
        <v>0</v>
      </c>
      <c r="S46" s="43">
        <v>0</v>
      </c>
      <c r="T46" s="43">
        <v>0</v>
      </c>
      <c r="U46" s="43">
        <v>0</v>
      </c>
      <c r="V46" s="43">
        <v>26.024831901818182</v>
      </c>
      <c r="W46" s="43">
        <v>0</v>
      </c>
      <c r="X46" s="43">
        <v>0</v>
      </c>
      <c r="Y46" s="43">
        <v>0</v>
      </c>
      <c r="Z46" s="43">
        <v>27.335969029473681</v>
      </c>
      <c r="AA46" s="43">
        <v>25.484883999999997</v>
      </c>
      <c r="AB46" s="43">
        <v>26.757112671052624</v>
      </c>
      <c r="AC46" s="43">
        <v>21.875989717894733</v>
      </c>
      <c r="AD46" s="43">
        <v>17.300422046842101</v>
      </c>
      <c r="AE46" s="43">
        <v>16.750506517894738</v>
      </c>
      <c r="AF46" s="43">
        <v>19.813494850877195</v>
      </c>
      <c r="AG46" s="43">
        <v>19.105887838640346</v>
      </c>
      <c r="AH46" s="43">
        <v>17.485978844824565</v>
      </c>
      <c r="AI46" s="43">
        <v>17.792415477850881</v>
      </c>
      <c r="AJ46" s="43">
        <v>17.792546450877193</v>
      </c>
      <c r="AK46" s="43">
        <v>18.07377</v>
      </c>
      <c r="AL46" s="43">
        <v>17.723759481333335</v>
      </c>
      <c r="AM46" s="43">
        <v>20.023538000000002</v>
      </c>
      <c r="AN46" s="43">
        <v>20.822948698947368</v>
      </c>
      <c r="AO46" s="43">
        <v>19.516036769649123</v>
      </c>
      <c r="AQ46" s="43">
        <v>0</v>
      </c>
      <c r="AR46" s="43">
        <v>0</v>
      </c>
      <c r="AS46" s="43">
        <v>0</v>
      </c>
      <c r="AT46" s="43">
        <v>0</v>
      </c>
      <c r="AU46" s="43">
        <v>26.024831901818182</v>
      </c>
      <c r="AV46" s="43">
        <v>27.335969029473681</v>
      </c>
      <c r="AW46" s="43">
        <v>17.300422046842101</v>
      </c>
      <c r="AX46" s="43">
        <v>17.485978844824565</v>
      </c>
      <c r="AY46" s="43">
        <f t="shared" si="1"/>
        <v>17.723759481333335</v>
      </c>
    </row>
    <row r="47" spans="1:51" ht="14.45" hidden="1" customHeight="1" outlineLevel="1" x14ac:dyDescent="0.25">
      <c r="A47" s="4"/>
      <c r="B47" s="37" t="s">
        <v>174</v>
      </c>
      <c r="C47" s="43">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3">
        <v>0</v>
      </c>
      <c r="AG47" s="43">
        <v>0</v>
      </c>
      <c r="AH47" s="43">
        <v>0</v>
      </c>
      <c r="AI47" s="43">
        <v>161.08538435999998</v>
      </c>
      <c r="AJ47" s="43">
        <v>154.82769747</v>
      </c>
      <c r="AK47" s="43">
        <v>284.08225500000003</v>
      </c>
      <c r="AL47" s="43">
        <v>341.32605359999997</v>
      </c>
      <c r="AM47" s="43">
        <v>290.10563299999995</v>
      </c>
      <c r="AN47" s="43">
        <v>652.73421915999995</v>
      </c>
      <c r="AO47" s="43">
        <v>968.97455795999997</v>
      </c>
      <c r="AQ47" s="43"/>
      <c r="AR47" s="43"/>
      <c r="AS47" s="43"/>
      <c r="AT47" s="43"/>
      <c r="AU47" s="43"/>
      <c r="AV47" s="43"/>
      <c r="AW47" s="43"/>
      <c r="AX47" s="43"/>
      <c r="AY47" s="43">
        <f t="shared" si="1"/>
        <v>341.32605359999997</v>
      </c>
    </row>
    <row r="48" spans="1:51" ht="14.45" hidden="1" customHeight="1" outlineLevel="1" x14ac:dyDescent="0.25">
      <c r="A48" s="4"/>
      <c r="B48" s="37" t="s">
        <v>107</v>
      </c>
      <c r="C48" s="43">
        <v>0</v>
      </c>
      <c r="D48" s="43">
        <v>0</v>
      </c>
      <c r="E48" s="43">
        <v>0</v>
      </c>
      <c r="F48" s="43">
        <v>0</v>
      </c>
      <c r="G48" s="43">
        <v>0</v>
      </c>
      <c r="H48" s="43">
        <v>0</v>
      </c>
      <c r="I48" s="43">
        <v>0</v>
      </c>
      <c r="J48" s="43">
        <v>0</v>
      </c>
      <c r="K48" s="43">
        <v>0</v>
      </c>
      <c r="L48" s="43">
        <v>3.5237759100000003</v>
      </c>
      <c r="M48" s="43">
        <v>3.5569999999999999</v>
      </c>
      <c r="N48" s="43">
        <v>3.59</v>
      </c>
      <c r="O48" s="43">
        <v>3.6236109999999999</v>
      </c>
      <c r="P48" s="43">
        <v>0</v>
      </c>
      <c r="Q48" s="43">
        <v>0</v>
      </c>
      <c r="R48" s="43">
        <v>0</v>
      </c>
      <c r="S48" s="43">
        <v>15.8</v>
      </c>
      <c r="T48" s="43">
        <v>15.8</v>
      </c>
      <c r="U48" s="43">
        <v>17.262499999999999</v>
      </c>
      <c r="V48" s="43">
        <v>17.262168098181817</v>
      </c>
      <c r="W48" s="43">
        <v>50.328230922272731</v>
      </c>
      <c r="X48" s="43">
        <v>85.907557702698114</v>
      </c>
      <c r="Y48" s="43">
        <v>90.992362525789474</v>
      </c>
      <c r="Z48" s="43">
        <v>56.625676890000001</v>
      </c>
      <c r="AA48" s="43">
        <v>71.233211999999995</v>
      </c>
      <c r="AB48" s="43">
        <v>67.145761829999998</v>
      </c>
      <c r="AC48" s="43">
        <v>85.797945870000007</v>
      </c>
      <c r="AD48" s="43">
        <v>70.165020940000005</v>
      </c>
      <c r="AE48" s="43">
        <v>69.172935289999998</v>
      </c>
      <c r="AF48" s="43">
        <v>74.235222109999995</v>
      </c>
      <c r="AG48" s="43">
        <v>70.058358919999989</v>
      </c>
      <c r="AH48" s="43">
        <v>171.31273564000003</v>
      </c>
      <c r="AI48" s="43">
        <v>223.92843072000005</v>
      </c>
      <c r="AJ48" s="43">
        <v>228.50412496999999</v>
      </c>
      <c r="AK48" s="43">
        <v>232.99941699999999</v>
      </c>
      <c r="AL48" s="43">
        <v>229.69386075999998</v>
      </c>
      <c r="AM48" s="43">
        <v>229.22540599999999</v>
      </c>
      <c r="AN48" s="43">
        <v>228.72048115000001</v>
      </c>
      <c r="AO48" s="43">
        <v>232.29684132</v>
      </c>
      <c r="AQ48" s="43">
        <v>0</v>
      </c>
      <c r="AR48" s="43">
        <v>0</v>
      </c>
      <c r="AS48" s="43">
        <v>3.59</v>
      </c>
      <c r="AT48" s="43">
        <v>0</v>
      </c>
      <c r="AU48" s="43">
        <v>17.262168098181817</v>
      </c>
      <c r="AV48" s="43">
        <v>56.625676890000001</v>
      </c>
      <c r="AW48" s="43">
        <v>70.165020940000005</v>
      </c>
      <c r="AX48" s="43">
        <v>171.31273564000003</v>
      </c>
      <c r="AY48" s="43">
        <f t="shared" si="1"/>
        <v>229.69386075999998</v>
      </c>
    </row>
    <row r="49" spans="1:51" ht="14.45" customHeight="1" collapsed="1" x14ac:dyDescent="0.25">
      <c r="A49" s="4"/>
      <c r="B49" s="104" t="s">
        <v>161</v>
      </c>
      <c r="C49" s="105">
        <v>363.66102459357319</v>
      </c>
      <c r="D49" s="105">
        <v>422.72939412469333</v>
      </c>
      <c r="E49" s="105">
        <v>428.91260973881242</v>
      </c>
      <c r="F49" s="105">
        <v>461.87770276378524</v>
      </c>
      <c r="G49" s="105">
        <v>474.98114992642076</v>
      </c>
      <c r="H49" s="105">
        <v>507.97346380626186</v>
      </c>
      <c r="I49" s="105">
        <v>618.51957001099993</v>
      </c>
      <c r="J49" s="105">
        <v>626.86199693989988</v>
      </c>
      <c r="K49" s="105">
        <v>687.48721699000009</v>
      </c>
      <c r="L49" s="105">
        <v>769.84029973463782</v>
      </c>
      <c r="M49" s="105">
        <v>678.43100000000004</v>
      </c>
      <c r="N49" s="105">
        <v>870.39099999999996</v>
      </c>
      <c r="O49" s="105">
        <v>4476.7215589999996</v>
      </c>
      <c r="P49" s="105">
        <v>5969.0701900000013</v>
      </c>
      <c r="Q49" s="105">
        <v>6281.53</v>
      </c>
      <c r="R49" s="105">
        <v>6574.3759999999993</v>
      </c>
      <c r="S49" s="105">
        <v>6885.6229590000003</v>
      </c>
      <c r="T49" s="105">
        <v>7217.5374859999993</v>
      </c>
      <c r="U49" s="105">
        <v>7604.9107538727558</v>
      </c>
      <c r="V49" s="105">
        <v>8014.9454408228048</v>
      </c>
      <c r="W49" s="105">
        <v>8353.6475968897576</v>
      </c>
      <c r="X49" s="105">
        <v>8668.4849193516693</v>
      </c>
      <c r="Y49" s="105">
        <v>8949.0664097207155</v>
      </c>
      <c r="Z49" s="105">
        <v>9327.4563340283421</v>
      </c>
      <c r="AA49" s="105">
        <v>9680.2932270000001</v>
      </c>
      <c r="AB49" s="105">
        <v>10009.094961417366</v>
      </c>
      <c r="AC49" s="105">
        <v>10456.79065621422</v>
      </c>
      <c r="AD49" s="105">
        <v>10502.199065064489</v>
      </c>
      <c r="AE49" s="105">
        <v>10791.263349625491</v>
      </c>
      <c r="AF49" s="105">
        <v>11189.330418713182</v>
      </c>
      <c r="AG49" s="105">
        <v>11511.623577646082</v>
      </c>
      <c r="AH49" s="105">
        <v>11842.150063744242</v>
      </c>
      <c r="AI49" s="105">
        <v>12207.165892041974</v>
      </c>
      <c r="AJ49" s="105">
        <v>12525.545872744922</v>
      </c>
      <c r="AK49" s="105">
        <v>12868.207507000001</v>
      </c>
      <c r="AL49" s="105">
        <v>13240.68649903882</v>
      </c>
      <c r="AM49" s="105">
        <v>13769.351641969999</v>
      </c>
      <c r="AN49" s="105">
        <v>14317.891017293545</v>
      </c>
      <c r="AO49" s="105">
        <v>14442.819891760668</v>
      </c>
      <c r="AQ49" s="105">
        <v>461.87770276378524</v>
      </c>
      <c r="AR49" s="105">
        <v>626.86199693989988</v>
      </c>
      <c r="AS49" s="105">
        <v>870.39099999999996</v>
      </c>
      <c r="AT49" s="105">
        <v>6574.3759999999993</v>
      </c>
      <c r="AU49" s="105">
        <v>8014.9454408228048</v>
      </c>
      <c r="AV49" s="105">
        <v>9327.4563340283421</v>
      </c>
      <c r="AW49" s="105">
        <v>10502.199065064489</v>
      </c>
      <c r="AX49" s="105">
        <v>11842.150063744242</v>
      </c>
      <c r="AY49" s="105">
        <f t="shared" si="1"/>
        <v>13240.68649903882</v>
      </c>
    </row>
    <row r="50" spans="1:51" ht="14.45" hidden="1" customHeight="1" outlineLevel="1" x14ac:dyDescent="0.25">
      <c r="A50" s="4"/>
      <c r="B50" s="37" t="s">
        <v>51</v>
      </c>
      <c r="C50" s="43">
        <v>42.56800484</v>
      </c>
      <c r="D50" s="43">
        <v>42.56800484</v>
      </c>
      <c r="E50" s="43">
        <v>380.67570000000001</v>
      </c>
      <c r="F50" s="43">
        <v>441.6158441312852</v>
      </c>
      <c r="G50" s="43">
        <v>441.6158441312852</v>
      </c>
      <c r="H50" s="43">
        <v>441.6158441312852</v>
      </c>
      <c r="I50" s="43">
        <v>524.57721699000001</v>
      </c>
      <c r="J50" s="43">
        <v>524.57721699000001</v>
      </c>
      <c r="K50" s="43">
        <v>524.57721699000001</v>
      </c>
      <c r="L50" s="43">
        <v>524.57721699000001</v>
      </c>
      <c r="M50" s="43">
        <v>524.577</v>
      </c>
      <c r="N50" s="43">
        <v>524.577</v>
      </c>
      <c r="O50" s="43">
        <v>2.4999000000000004E-2</v>
      </c>
      <c r="P50" s="43">
        <v>2.6495999999999999E-2</v>
      </c>
      <c r="Q50" s="43">
        <v>2.5999999999999999E-2</v>
      </c>
      <c r="R50" s="43">
        <v>2.5999999999999999E-2</v>
      </c>
      <c r="S50" s="43">
        <v>2.5867000000000001E-2</v>
      </c>
      <c r="T50" s="43">
        <v>2.5867000000000001E-2</v>
      </c>
      <c r="U50" s="43">
        <v>2.586664E-2</v>
      </c>
      <c r="V50" s="43">
        <v>2.586664E-2</v>
      </c>
      <c r="W50" s="43">
        <v>2.586664E-2</v>
      </c>
      <c r="X50" s="43">
        <v>2.586664E-2</v>
      </c>
      <c r="Y50" s="43">
        <v>2.586664E-2</v>
      </c>
      <c r="Z50" s="43">
        <v>2.6107970000000001E-2</v>
      </c>
      <c r="AA50" s="43">
        <v>2.6107999999999999E-2</v>
      </c>
      <c r="AB50" s="43">
        <v>2.6107970000000001E-2</v>
      </c>
      <c r="AC50" s="43">
        <v>2.6107999999999999E-2</v>
      </c>
      <c r="AD50" s="43">
        <v>2.6107970000000001E-2</v>
      </c>
      <c r="AE50" s="43">
        <v>2.6107970000000001E-2</v>
      </c>
      <c r="AF50" s="43">
        <v>2.6107970000000001E-2</v>
      </c>
      <c r="AG50" s="43">
        <v>2.6107970000000001E-2</v>
      </c>
      <c r="AH50" s="43">
        <v>2.6107970000000001E-2</v>
      </c>
      <c r="AI50" s="43">
        <v>2.6107970000000001E-2</v>
      </c>
      <c r="AJ50" s="43">
        <v>2.6107970000000001E-2</v>
      </c>
      <c r="AK50" s="43">
        <v>2.6107999999999999E-2</v>
      </c>
      <c r="AL50" s="43">
        <v>2.6107970000000001E-2</v>
      </c>
      <c r="AM50" s="43">
        <v>2.6107970000000001E-2</v>
      </c>
      <c r="AN50" s="43">
        <v>2.6107970000000001E-2</v>
      </c>
      <c r="AO50" s="43">
        <v>2.6107970000000001E-2</v>
      </c>
      <c r="AQ50" s="43">
        <v>441.6158441312852</v>
      </c>
      <c r="AR50" s="43">
        <v>524.57721699000001</v>
      </c>
      <c r="AS50" s="43">
        <v>524.577</v>
      </c>
      <c r="AT50" s="43">
        <v>2.5999999999999999E-2</v>
      </c>
      <c r="AU50" s="43">
        <v>2.586664E-2</v>
      </c>
      <c r="AV50" s="43">
        <v>2.6107970000000001E-2</v>
      </c>
      <c r="AW50" s="43">
        <v>2.6107970000000001E-2</v>
      </c>
      <c r="AX50" s="43">
        <v>2.6107970000000001E-2</v>
      </c>
      <c r="AY50" s="43">
        <f t="shared" si="1"/>
        <v>2.6107970000000001E-2</v>
      </c>
    </row>
    <row r="51" spans="1:51" ht="14.45" hidden="1" customHeight="1" outlineLevel="1" x14ac:dyDescent="0.25">
      <c r="A51" s="4"/>
      <c r="B51" s="37" t="s">
        <v>59</v>
      </c>
      <c r="C51" s="43">
        <v>282.57992320588079</v>
      </c>
      <c r="D51" s="43">
        <v>337.13761543588095</v>
      </c>
      <c r="E51" s="43">
        <v>0</v>
      </c>
      <c r="F51" s="43">
        <v>9.73</v>
      </c>
      <c r="G51" s="43">
        <v>9.73</v>
      </c>
      <c r="H51" s="43">
        <v>9.73</v>
      </c>
      <c r="I51" s="43">
        <v>0</v>
      </c>
      <c r="J51" s="43">
        <v>0</v>
      </c>
      <c r="K51" s="43">
        <v>0</v>
      </c>
      <c r="L51" s="43">
        <v>0</v>
      </c>
      <c r="M51" s="43">
        <v>0</v>
      </c>
      <c r="N51" s="43">
        <v>0</v>
      </c>
      <c r="O51" s="43">
        <v>0</v>
      </c>
      <c r="P51" s="43">
        <v>0</v>
      </c>
      <c r="Q51" s="43">
        <v>0</v>
      </c>
      <c r="R51" s="43">
        <v>0</v>
      </c>
      <c r="S51" s="43">
        <v>0</v>
      </c>
      <c r="T51" s="43">
        <v>2.5867000000000001E-2</v>
      </c>
      <c r="U51" s="43">
        <v>0</v>
      </c>
      <c r="V51" s="43">
        <v>0</v>
      </c>
      <c r="W51" s="43">
        <v>0</v>
      </c>
      <c r="X51" s="43">
        <v>0</v>
      </c>
      <c r="Y51" s="43">
        <v>0</v>
      </c>
      <c r="Z51" s="43">
        <v>0</v>
      </c>
      <c r="AA51" s="43">
        <v>0</v>
      </c>
      <c r="AB51" s="43">
        <v>0</v>
      </c>
      <c r="AC51" s="43">
        <v>0</v>
      </c>
      <c r="AD51" s="43">
        <v>0</v>
      </c>
      <c r="AE51" s="43">
        <v>0</v>
      </c>
      <c r="AF51" s="43">
        <v>0</v>
      </c>
      <c r="AG51" s="43">
        <v>0</v>
      </c>
      <c r="AH51" s="43">
        <v>0</v>
      </c>
      <c r="AI51" s="43">
        <v>0</v>
      </c>
      <c r="AJ51" s="43">
        <v>0</v>
      </c>
      <c r="AK51" s="43">
        <v>0</v>
      </c>
      <c r="AL51" s="43">
        <v>0</v>
      </c>
      <c r="AM51" s="43">
        <v>0</v>
      </c>
      <c r="AN51" s="43">
        <v>0</v>
      </c>
      <c r="AO51" s="43">
        <v>0</v>
      </c>
      <c r="AQ51" s="43">
        <v>9.73</v>
      </c>
      <c r="AR51" s="43">
        <v>0</v>
      </c>
      <c r="AS51" s="43">
        <v>0</v>
      </c>
      <c r="AT51" s="43">
        <v>0</v>
      </c>
      <c r="AU51" s="43">
        <v>0</v>
      </c>
      <c r="AV51" s="43">
        <v>0</v>
      </c>
      <c r="AW51" s="43">
        <v>0</v>
      </c>
      <c r="AX51" s="43">
        <v>0</v>
      </c>
      <c r="AY51" s="43">
        <f t="shared" si="1"/>
        <v>0</v>
      </c>
    </row>
    <row r="52" spans="1:51" ht="14.45" hidden="1" customHeight="1" outlineLevel="1" x14ac:dyDescent="0.25">
      <c r="A52" s="4"/>
      <c r="B52" s="37" t="s">
        <v>53</v>
      </c>
      <c r="C52" s="43">
        <v>0</v>
      </c>
      <c r="D52" s="43">
        <v>0</v>
      </c>
      <c r="E52" s="43">
        <v>0</v>
      </c>
      <c r="F52" s="43">
        <v>0</v>
      </c>
      <c r="G52" s="43">
        <v>0</v>
      </c>
      <c r="H52" s="43">
        <v>0</v>
      </c>
      <c r="I52" s="43">
        <v>0</v>
      </c>
      <c r="J52" s="43">
        <v>0</v>
      </c>
      <c r="K52" s="43">
        <v>0</v>
      </c>
      <c r="L52" s="43">
        <v>0</v>
      </c>
      <c r="M52" s="43">
        <v>0</v>
      </c>
      <c r="N52" s="43">
        <v>0</v>
      </c>
      <c r="O52" s="43">
        <v>4311.7815289999999</v>
      </c>
      <c r="P52" s="43">
        <v>5577.2862910000003</v>
      </c>
      <c r="Q52" s="43">
        <v>5657.7030000000004</v>
      </c>
      <c r="R52" s="43">
        <v>5688.134</v>
      </c>
      <c r="S52" s="43">
        <v>5704.3970810000001</v>
      </c>
      <c r="T52" s="43">
        <v>5715.8872699999993</v>
      </c>
      <c r="U52" s="43">
        <v>5760.2327533200005</v>
      </c>
      <c r="V52" s="43">
        <v>5781.5028826500002</v>
      </c>
      <c r="W52" s="43">
        <v>5807.8844171400006</v>
      </c>
      <c r="X52" s="43">
        <v>5826.4773584599998</v>
      </c>
      <c r="Y52" s="43">
        <v>5773.1998810799996</v>
      </c>
      <c r="Z52" s="43">
        <v>5784.2880303500006</v>
      </c>
      <c r="AA52" s="43">
        <v>5852.8403630000003</v>
      </c>
      <c r="AB52" s="43">
        <v>5909.9937750500003</v>
      </c>
      <c r="AC52" s="43">
        <v>6035.1096960800005</v>
      </c>
      <c r="AD52" s="43">
        <v>6076.2860099400004</v>
      </c>
      <c r="AE52" s="43">
        <v>6014.2159830399996</v>
      </c>
      <c r="AF52" s="43">
        <v>6054.0134391400006</v>
      </c>
      <c r="AG52" s="43">
        <v>6089.3598179499995</v>
      </c>
      <c r="AH52" s="43">
        <v>6102.572433280001</v>
      </c>
      <c r="AI52" s="43">
        <v>6029.4365499899995</v>
      </c>
      <c r="AJ52" s="43">
        <v>6062.30303508</v>
      </c>
      <c r="AK52" s="43">
        <v>6097.3909129999993</v>
      </c>
      <c r="AL52" s="43">
        <v>6132.7458467400002</v>
      </c>
      <c r="AM52" s="43">
        <v>6002.4136859999999</v>
      </c>
      <c r="AN52" s="43">
        <v>6046.550698770001</v>
      </c>
      <c r="AO52" s="43">
        <v>6090.6208054600002</v>
      </c>
      <c r="AQ52" s="43">
        <v>0</v>
      </c>
      <c r="AR52" s="43">
        <v>0</v>
      </c>
      <c r="AS52" s="43">
        <v>0</v>
      </c>
      <c r="AT52" s="43">
        <v>5688.134</v>
      </c>
      <c r="AU52" s="43">
        <v>5781.5028826500002</v>
      </c>
      <c r="AV52" s="43">
        <v>5784.2880303500006</v>
      </c>
      <c r="AW52" s="43">
        <v>6076.2860099400004</v>
      </c>
      <c r="AX52" s="43">
        <v>6102.572433280001</v>
      </c>
      <c r="AY52" s="43">
        <f t="shared" si="1"/>
        <v>6132.7458467400002</v>
      </c>
    </row>
    <row r="53" spans="1:51" ht="14.45" hidden="1" customHeight="1" outlineLevel="1" x14ac:dyDescent="0.25">
      <c r="A53" s="4"/>
      <c r="B53" s="37" t="s">
        <v>94</v>
      </c>
      <c r="C53" s="43">
        <v>0</v>
      </c>
      <c r="D53" s="43">
        <v>0</v>
      </c>
      <c r="E53" s="43">
        <v>0</v>
      </c>
      <c r="F53" s="43">
        <v>0</v>
      </c>
      <c r="G53" s="43">
        <v>0</v>
      </c>
      <c r="H53" s="43">
        <v>0</v>
      </c>
      <c r="I53" s="43">
        <v>0</v>
      </c>
      <c r="J53" s="43">
        <v>0</v>
      </c>
      <c r="K53" s="43">
        <v>0</v>
      </c>
      <c r="L53" s="43">
        <v>0</v>
      </c>
      <c r="M53" s="43">
        <v>0</v>
      </c>
      <c r="N53" s="43">
        <v>0</v>
      </c>
      <c r="O53" s="43">
        <v>0</v>
      </c>
      <c r="P53" s="43">
        <v>0</v>
      </c>
      <c r="Q53" s="43">
        <v>0</v>
      </c>
      <c r="R53" s="43">
        <v>0</v>
      </c>
      <c r="S53" s="43">
        <v>0</v>
      </c>
      <c r="T53" s="43">
        <v>0</v>
      </c>
      <c r="U53" s="43">
        <v>0</v>
      </c>
      <c r="V53" s="43">
        <v>-0.19</v>
      </c>
      <c r="W53" s="43">
        <v>0.32669924</v>
      </c>
      <c r="X53" s="43">
        <v>0.23578960999999998</v>
      </c>
      <c r="Y53" s="43">
        <v>0.17519113</v>
      </c>
      <c r="Z53" s="43">
        <v>0.49120708000000002</v>
      </c>
      <c r="AA53" s="43">
        <v>0.72620799999999996</v>
      </c>
      <c r="AB53" s="43">
        <v>0.21167598000000001</v>
      </c>
      <c r="AC53" s="43">
        <v>0.57726626000000003</v>
      </c>
      <c r="AD53" s="43">
        <v>0.64543022999999988</v>
      </c>
      <c r="AE53" s="43">
        <v>-2.5934295400000003</v>
      </c>
      <c r="AF53" s="43">
        <v>-11.59567124</v>
      </c>
      <c r="AG53" s="43">
        <v>-8.5431439299999994</v>
      </c>
      <c r="AH53" s="43">
        <v>-0.13816929</v>
      </c>
      <c r="AI53" s="43">
        <v>0.17662604000000001</v>
      </c>
      <c r="AJ53" s="43">
        <v>-1.0993153599999999</v>
      </c>
      <c r="AK53" s="43">
        <v>-6.9900000000000004E-2</v>
      </c>
      <c r="AL53" s="43">
        <v>-0.47294580000000003</v>
      </c>
      <c r="AM53" s="43">
        <v>-1.1185740000000002</v>
      </c>
      <c r="AN53" s="43">
        <v>-0.36086597999999998</v>
      </c>
      <c r="AO53" s="43">
        <v>-22.935677819999999</v>
      </c>
      <c r="AQ53" s="43">
        <v>0</v>
      </c>
      <c r="AR53" s="43">
        <v>0</v>
      </c>
      <c r="AS53" s="43">
        <v>0</v>
      </c>
      <c r="AT53" s="43">
        <v>0</v>
      </c>
      <c r="AU53" s="43">
        <v>-0.19</v>
      </c>
      <c r="AV53" s="43">
        <v>0.49120708000000002</v>
      </c>
      <c r="AW53" s="43">
        <v>0.64543022999999988</v>
      </c>
      <c r="AX53" s="43">
        <v>-0.13816929</v>
      </c>
      <c r="AY53" s="43">
        <f t="shared" si="1"/>
        <v>-0.47294580000000003</v>
      </c>
    </row>
    <row r="54" spans="1:51" ht="14.45" hidden="1" customHeight="1" outlineLevel="1" x14ac:dyDescent="0.25">
      <c r="A54" s="4"/>
      <c r="B54" s="37" t="s">
        <v>52</v>
      </c>
      <c r="C54" s="43">
        <v>1.6042266200000002</v>
      </c>
      <c r="D54" s="43">
        <v>1.6042266200000002</v>
      </c>
      <c r="E54" s="43">
        <v>1.72346055</v>
      </c>
      <c r="F54" s="43">
        <v>0.75724999999999998</v>
      </c>
      <c r="G54" s="43">
        <v>0.75724999999999998</v>
      </c>
      <c r="H54" s="43">
        <v>0.75724999999999998</v>
      </c>
      <c r="I54" s="43">
        <v>0.75724999999999998</v>
      </c>
      <c r="J54" s="43">
        <v>6.2759999999999998</v>
      </c>
      <c r="K54" s="43">
        <v>6.2770000000000001</v>
      </c>
      <c r="L54" s="43">
        <v>6.2759999999999998</v>
      </c>
      <c r="M54" s="43">
        <v>6.2770000000000001</v>
      </c>
      <c r="N54" s="43">
        <v>30.216000000000001</v>
      </c>
      <c r="O54" s="43">
        <v>0</v>
      </c>
      <c r="P54" s="43">
        <v>0</v>
      </c>
      <c r="Q54" s="43">
        <v>0</v>
      </c>
      <c r="R54" s="43">
        <v>0</v>
      </c>
      <c r="S54" s="43">
        <v>0</v>
      </c>
      <c r="T54" s="43">
        <v>0</v>
      </c>
      <c r="U54" s="43">
        <v>0</v>
      </c>
      <c r="V54" s="43">
        <v>0</v>
      </c>
      <c r="W54" s="43">
        <v>0</v>
      </c>
      <c r="X54" s="43">
        <v>0</v>
      </c>
      <c r="Y54" s="43">
        <v>0</v>
      </c>
      <c r="Z54" s="43">
        <v>0</v>
      </c>
      <c r="AA54" s="43">
        <v>0</v>
      </c>
      <c r="AB54" s="43">
        <v>0</v>
      </c>
      <c r="AC54" s="43">
        <v>0</v>
      </c>
      <c r="AD54" s="43">
        <v>0</v>
      </c>
      <c r="AE54" s="43">
        <v>0</v>
      </c>
      <c r="AF54" s="43">
        <v>0</v>
      </c>
      <c r="AG54" s="43">
        <v>0</v>
      </c>
      <c r="AH54" s="43">
        <v>2.6107970000000001E-2</v>
      </c>
      <c r="AI54" s="43">
        <v>0</v>
      </c>
      <c r="AJ54" s="43">
        <v>0</v>
      </c>
      <c r="AK54" s="43">
        <v>0</v>
      </c>
      <c r="AL54" s="43">
        <v>0</v>
      </c>
      <c r="AM54" s="43">
        <v>0</v>
      </c>
      <c r="AN54" s="43">
        <v>0</v>
      </c>
      <c r="AO54" s="43">
        <v>0</v>
      </c>
      <c r="AQ54" s="43">
        <v>0.75724999999999998</v>
      </c>
      <c r="AR54" s="43">
        <v>6.2759999999999998</v>
      </c>
      <c r="AS54" s="43">
        <v>30.216000000000001</v>
      </c>
      <c r="AT54" s="43">
        <v>0</v>
      </c>
      <c r="AU54" s="43">
        <v>0</v>
      </c>
      <c r="AV54" s="43">
        <v>0</v>
      </c>
      <c r="AW54" s="43">
        <v>0</v>
      </c>
      <c r="AX54" s="43">
        <v>2.6107970000000001E-2</v>
      </c>
      <c r="AY54" s="43">
        <f t="shared" si="1"/>
        <v>0</v>
      </c>
    </row>
    <row r="55" spans="1:51" ht="14.45" hidden="1" customHeight="1" outlineLevel="1" x14ac:dyDescent="0.25">
      <c r="A55" s="4"/>
      <c r="B55" s="37" t="s">
        <v>54</v>
      </c>
      <c r="C55" s="43">
        <v>0</v>
      </c>
      <c r="D55" s="43">
        <v>0</v>
      </c>
      <c r="E55" s="43">
        <v>0</v>
      </c>
      <c r="F55" s="43">
        <v>0</v>
      </c>
      <c r="G55" s="43">
        <v>0</v>
      </c>
      <c r="H55" s="43">
        <v>0</v>
      </c>
      <c r="I55" s="43">
        <v>0</v>
      </c>
      <c r="J55" s="43">
        <v>0</v>
      </c>
      <c r="K55" s="43">
        <v>0</v>
      </c>
      <c r="L55" s="43">
        <v>0</v>
      </c>
      <c r="M55" s="43">
        <v>0</v>
      </c>
      <c r="N55" s="43">
        <v>5.5E-2</v>
      </c>
      <c r="O55" s="43">
        <v>-6.7011769999999995</v>
      </c>
      <c r="P55" s="43">
        <v>-7.177054</v>
      </c>
      <c r="Q55" s="43">
        <v>-6.8849999999999998</v>
      </c>
      <c r="R55" s="43">
        <v>-7.3250000000000002</v>
      </c>
      <c r="S55" s="43">
        <v>-19.704266000000001</v>
      </c>
      <c r="T55" s="43">
        <v>-22.784509999999997</v>
      </c>
      <c r="U55" s="43">
        <v>-22.637807519999999</v>
      </c>
      <c r="V55" s="43">
        <v>-22.372</v>
      </c>
      <c r="W55" s="43">
        <v>-22.371617750000002</v>
      </c>
      <c r="X55" s="43">
        <v>-22.37261775</v>
      </c>
      <c r="Y55" s="43">
        <v>-22.37261775</v>
      </c>
      <c r="Z55" s="43">
        <v>-22.37261775</v>
      </c>
      <c r="AA55" s="43">
        <v>-22.372617999999999</v>
      </c>
      <c r="AB55" s="43">
        <v>-22.371617750000002</v>
      </c>
      <c r="AC55" s="43">
        <v>-22.372617748</v>
      </c>
      <c r="AD55" s="43">
        <v>-22.371617748000002</v>
      </c>
      <c r="AE55" s="43">
        <v>-22.372617748</v>
      </c>
      <c r="AF55" s="43">
        <v>-22.372617748</v>
      </c>
      <c r="AG55" s="43">
        <v>-22.372617748</v>
      </c>
      <c r="AH55" s="43">
        <v>-22.372617748</v>
      </c>
      <c r="AI55" s="43">
        <v>-22.371617747999998</v>
      </c>
      <c r="AJ55" s="43">
        <v>-22.372617748</v>
      </c>
      <c r="AK55" s="43">
        <v>-22.371617999999998</v>
      </c>
      <c r="AL55" s="43">
        <v>-22.371617748000002</v>
      </c>
      <c r="AM55" s="43">
        <v>-22.371617999999998</v>
      </c>
      <c r="AN55" s="43">
        <v>-22.371617748000002</v>
      </c>
      <c r="AO55" s="43">
        <v>-22.371617748000002</v>
      </c>
      <c r="AQ55" s="43">
        <v>0</v>
      </c>
      <c r="AR55" s="43">
        <v>0</v>
      </c>
      <c r="AS55" s="43">
        <v>5.5E-2</v>
      </c>
      <c r="AT55" s="43">
        <v>-7.3250000000000002</v>
      </c>
      <c r="AU55" s="43">
        <v>-22.372</v>
      </c>
      <c r="AV55" s="43">
        <v>-22.37261775</v>
      </c>
      <c r="AW55" s="43">
        <v>-22.371617748000002</v>
      </c>
      <c r="AX55" s="43">
        <v>-22.372617748</v>
      </c>
      <c r="AY55" s="43">
        <f t="shared" si="1"/>
        <v>-22.371617748000002</v>
      </c>
    </row>
    <row r="56" spans="1:51" ht="14.45" hidden="1" customHeight="1" outlineLevel="1" x14ac:dyDescent="0.25">
      <c r="A56" s="4"/>
      <c r="B56" s="37" t="s">
        <v>55</v>
      </c>
      <c r="C56" s="43">
        <v>34.244866590192395</v>
      </c>
      <c r="D56" s="43">
        <v>39.061474323812398</v>
      </c>
      <c r="E56" s="43">
        <v>43.925060381312413</v>
      </c>
      <c r="F56" s="43">
        <v>7.5882500000000004</v>
      </c>
      <c r="G56" s="43">
        <v>22.333616757635522</v>
      </c>
      <c r="H56" s="43">
        <v>55.870369674976637</v>
      </c>
      <c r="I56" s="43">
        <v>93.185103020999961</v>
      </c>
      <c r="J56" s="43">
        <v>96.008779949899889</v>
      </c>
      <c r="K56" s="43">
        <v>156.63300000000001</v>
      </c>
      <c r="L56" s="43">
        <v>96.009498779999959</v>
      </c>
      <c r="M56" s="43">
        <v>0</v>
      </c>
      <c r="N56" s="43">
        <v>312.04700000000003</v>
      </c>
      <c r="O56" s="43">
        <v>148.37799999999999</v>
      </c>
      <c r="P56" s="43">
        <v>375.54605099999998</v>
      </c>
      <c r="Q56" s="43">
        <v>606.83100000000002</v>
      </c>
      <c r="R56" s="43">
        <v>909.26700000000005</v>
      </c>
      <c r="S56" s="43">
        <v>1218.579033</v>
      </c>
      <c r="T56" s="43">
        <v>1540.978253</v>
      </c>
      <c r="U56" s="43">
        <v>1883.2207897836633</v>
      </c>
      <c r="V56" s="43">
        <v>2274.8621372828047</v>
      </c>
      <c r="W56" s="43">
        <v>2631.5354754197569</v>
      </c>
      <c r="X56" s="43">
        <v>2927.6675665616694</v>
      </c>
      <c r="Y56" s="43">
        <v>3190.9724006107162</v>
      </c>
      <c r="Z56" s="43">
        <v>3566.5192011483414</v>
      </c>
      <c r="AA56" s="43">
        <v>3837.7856400000001</v>
      </c>
      <c r="AB56" s="43">
        <v>4109.8346357673654</v>
      </c>
      <c r="AC56" s="43">
        <v>4431.2257002222204</v>
      </c>
      <c r="AD56" s="43">
        <v>4732.6242846624882</v>
      </c>
      <c r="AE56" s="43">
        <v>5082.5420697934933</v>
      </c>
      <c r="AF56" s="43">
        <v>5449.4635754811825</v>
      </c>
      <c r="AG56" s="43">
        <v>5829.7509467940827</v>
      </c>
      <c r="AH56" s="43">
        <v>6237.3876070122415</v>
      </c>
      <c r="AI56" s="43">
        <v>6607.235697659974</v>
      </c>
      <c r="AJ56" s="43">
        <v>6992.3263394929209</v>
      </c>
      <c r="AK56" s="43">
        <v>7403.0564680000007</v>
      </c>
      <c r="AL56" s="43">
        <v>7891.0761938368205</v>
      </c>
      <c r="AM56" s="43">
        <v>8373.6221069999992</v>
      </c>
      <c r="AN56" s="43">
        <v>8877.2667613515441</v>
      </c>
      <c r="AO56" s="43">
        <v>9408.419345768667</v>
      </c>
      <c r="AQ56" s="43">
        <v>7.5882500000000004</v>
      </c>
      <c r="AR56" s="43">
        <v>96.008779949899889</v>
      </c>
      <c r="AS56" s="43">
        <v>312.04700000000003</v>
      </c>
      <c r="AT56" s="43">
        <v>909.26700000000005</v>
      </c>
      <c r="AU56" s="43">
        <v>2274.8621372828047</v>
      </c>
      <c r="AV56" s="43">
        <v>3566.5192011483414</v>
      </c>
      <c r="AW56" s="43">
        <v>4732.6242846624882</v>
      </c>
      <c r="AX56" s="43">
        <v>6237.3876070122415</v>
      </c>
      <c r="AY56" s="43">
        <f t="shared" si="1"/>
        <v>7891.0761938368205</v>
      </c>
    </row>
    <row r="57" spans="1:51" ht="14.45" hidden="1" customHeight="1" outlineLevel="1" x14ac:dyDescent="0.25">
      <c r="A57" s="4"/>
      <c r="B57" s="37" t="s">
        <v>60</v>
      </c>
      <c r="C57" s="43">
        <v>0</v>
      </c>
      <c r="D57" s="43">
        <v>0</v>
      </c>
      <c r="E57" s="43">
        <v>0</v>
      </c>
      <c r="F57" s="43">
        <v>0</v>
      </c>
      <c r="G57" s="43">
        <v>0</v>
      </c>
      <c r="H57" s="43">
        <v>0</v>
      </c>
      <c r="I57" s="43">
        <v>0</v>
      </c>
      <c r="J57" s="43">
        <v>0</v>
      </c>
      <c r="K57" s="43">
        <v>0</v>
      </c>
      <c r="L57" s="43">
        <v>142.79447721864767</v>
      </c>
      <c r="M57" s="43">
        <v>147.042</v>
      </c>
      <c r="N57" s="43">
        <v>0</v>
      </c>
      <c r="O57" s="43">
        <v>0</v>
      </c>
      <c r="P57" s="43">
        <v>0</v>
      </c>
      <c r="Q57" s="43">
        <v>0</v>
      </c>
      <c r="R57" s="43">
        <v>0</v>
      </c>
      <c r="S57" s="43">
        <v>0</v>
      </c>
      <c r="T57" s="43">
        <v>0</v>
      </c>
      <c r="U57" s="43">
        <v>0</v>
      </c>
      <c r="V57" s="43">
        <v>0</v>
      </c>
      <c r="W57" s="43">
        <v>0</v>
      </c>
      <c r="X57" s="43">
        <v>0</v>
      </c>
      <c r="Y57" s="43">
        <v>0</v>
      </c>
      <c r="Z57" s="43">
        <v>0</v>
      </c>
      <c r="AA57" s="43">
        <v>0</v>
      </c>
      <c r="AB57" s="43">
        <v>0</v>
      </c>
      <c r="AC57" s="43">
        <v>0</v>
      </c>
      <c r="AD57" s="43">
        <v>0</v>
      </c>
      <c r="AE57" s="43">
        <v>0</v>
      </c>
      <c r="AF57" s="43">
        <v>0</v>
      </c>
      <c r="AG57" s="43">
        <v>0</v>
      </c>
      <c r="AH57" s="43">
        <v>0</v>
      </c>
      <c r="AI57" s="43">
        <v>0</v>
      </c>
      <c r="AJ57" s="43">
        <v>0</v>
      </c>
      <c r="AK57" s="43">
        <v>0</v>
      </c>
      <c r="AL57" s="43">
        <v>0</v>
      </c>
      <c r="AM57" s="43">
        <v>0</v>
      </c>
      <c r="AN57" s="43">
        <v>0</v>
      </c>
      <c r="AO57" s="43">
        <v>0</v>
      </c>
      <c r="AQ57" s="43">
        <v>0</v>
      </c>
      <c r="AR57" s="43">
        <v>0</v>
      </c>
      <c r="AS57" s="43">
        <v>0</v>
      </c>
      <c r="AT57" s="43">
        <v>0</v>
      </c>
      <c r="AU57" s="43">
        <v>0</v>
      </c>
      <c r="AV57" s="43">
        <v>0</v>
      </c>
      <c r="AW57" s="43">
        <v>0</v>
      </c>
      <c r="AX57" s="43">
        <v>0</v>
      </c>
      <c r="AY57" s="43">
        <f t="shared" si="1"/>
        <v>0</v>
      </c>
    </row>
    <row r="58" spans="1:51" ht="14.45" hidden="1" customHeight="1" outlineLevel="1" x14ac:dyDescent="0.25">
      <c r="A58" s="4"/>
      <c r="B58" s="37" t="s">
        <v>56</v>
      </c>
      <c r="C58" s="43">
        <v>0</v>
      </c>
      <c r="D58" s="43">
        <v>0</v>
      </c>
      <c r="E58" s="43">
        <v>0</v>
      </c>
      <c r="F58" s="43">
        <v>0</v>
      </c>
      <c r="G58" s="43">
        <v>0</v>
      </c>
      <c r="H58" s="43">
        <v>0</v>
      </c>
      <c r="I58" s="43">
        <v>0</v>
      </c>
      <c r="J58" s="43">
        <v>0</v>
      </c>
      <c r="K58" s="43">
        <v>0</v>
      </c>
      <c r="L58" s="43">
        <v>0</v>
      </c>
      <c r="M58" s="43">
        <v>0</v>
      </c>
      <c r="N58" s="43">
        <v>0</v>
      </c>
      <c r="O58" s="43">
        <v>0</v>
      </c>
      <c r="P58" s="43">
        <v>0</v>
      </c>
      <c r="Q58" s="43">
        <v>0</v>
      </c>
      <c r="R58" s="43">
        <v>-39.531999999999996</v>
      </c>
      <c r="S58" s="43">
        <v>-39.532044999999997</v>
      </c>
      <c r="T58" s="43">
        <v>-39.532044999999997</v>
      </c>
      <c r="U58" s="43">
        <v>-39.532044759999998</v>
      </c>
      <c r="V58" s="43">
        <v>-41.26726541</v>
      </c>
      <c r="W58" s="43">
        <v>-86.041603780000003</v>
      </c>
      <c r="X58" s="43">
        <v>-86.041603780000003</v>
      </c>
      <c r="Y58" s="43">
        <v>-15.598185490000001</v>
      </c>
      <c r="Z58" s="43">
        <v>-13.609000230000001</v>
      </c>
      <c r="AA58" s="43">
        <v>-0.88633299999999993</v>
      </c>
      <c r="AB58" s="43">
        <v>-0.87035431000000008</v>
      </c>
      <c r="AC58" s="43">
        <v>-0.19900730999999999</v>
      </c>
      <c r="AD58" s="43">
        <v>-285.01114998999998</v>
      </c>
      <c r="AE58" s="43">
        <v>-280.55476389</v>
      </c>
      <c r="AF58" s="43">
        <v>-280.20441489000001</v>
      </c>
      <c r="AG58" s="43">
        <v>-376.59753338999997</v>
      </c>
      <c r="AH58" s="43">
        <v>-475.35140545000002</v>
      </c>
      <c r="AI58" s="43">
        <v>-407.33747187</v>
      </c>
      <c r="AJ58" s="43">
        <v>-505.63767668999998</v>
      </c>
      <c r="AK58" s="43">
        <v>-609.82446400000003</v>
      </c>
      <c r="AL58" s="43">
        <v>-760.3170859600001</v>
      </c>
      <c r="AM58" s="43">
        <v>-583.22006700000009</v>
      </c>
      <c r="AN58" s="43">
        <v>-583.22006707000014</v>
      </c>
      <c r="AO58" s="43">
        <v>-1010.93907187</v>
      </c>
      <c r="AQ58" s="43">
        <v>0</v>
      </c>
      <c r="AR58" s="43">
        <v>0</v>
      </c>
      <c r="AS58" s="43">
        <v>0</v>
      </c>
      <c r="AT58" s="43">
        <v>-39.531999999999996</v>
      </c>
      <c r="AU58" s="43">
        <v>-41.26726541</v>
      </c>
      <c r="AV58" s="43">
        <v>-13.609000230000001</v>
      </c>
      <c r="AW58" s="43">
        <v>-285.01114998999998</v>
      </c>
      <c r="AX58" s="43">
        <v>-475.35140545000002</v>
      </c>
      <c r="AY58" s="43">
        <f t="shared" si="1"/>
        <v>-760.3170859600001</v>
      </c>
    </row>
    <row r="59" spans="1:51" ht="14.45" hidden="1" customHeight="1" outlineLevel="1" thickBot="1" x14ac:dyDescent="0.3">
      <c r="A59" s="4"/>
      <c r="B59" s="38" t="s">
        <v>32</v>
      </c>
      <c r="C59" s="68">
        <v>2.6640033375000001</v>
      </c>
      <c r="D59" s="68">
        <v>2.3580729049999998</v>
      </c>
      <c r="E59" s="68">
        <v>2.5883888074999994</v>
      </c>
      <c r="F59" s="68">
        <v>2.1863586324999997</v>
      </c>
      <c r="G59" s="68">
        <v>0.54443903749999989</v>
      </c>
      <c r="H59" s="68">
        <v>0</v>
      </c>
      <c r="I59" s="68">
        <v>0</v>
      </c>
      <c r="J59" s="68">
        <v>0</v>
      </c>
      <c r="K59" s="68">
        <v>0</v>
      </c>
      <c r="L59" s="68">
        <v>0.18310674599020002</v>
      </c>
      <c r="M59" s="68">
        <v>0.53500000000000003</v>
      </c>
      <c r="N59" s="68">
        <v>3.496</v>
      </c>
      <c r="O59" s="68">
        <v>23.238208</v>
      </c>
      <c r="P59" s="68">
        <v>23.388406</v>
      </c>
      <c r="Q59" s="68">
        <v>23.855</v>
      </c>
      <c r="R59" s="68">
        <v>23.806000000000001</v>
      </c>
      <c r="S59" s="68">
        <v>21.857289000000002</v>
      </c>
      <c r="T59" s="68">
        <v>22.936783999999999</v>
      </c>
      <c r="U59" s="68">
        <v>23.601196409091902</v>
      </c>
      <c r="V59" s="68">
        <v>22.38381966</v>
      </c>
      <c r="W59" s="68">
        <v>22.288359980000003</v>
      </c>
      <c r="X59" s="68">
        <v>22.492559610000001</v>
      </c>
      <c r="Y59" s="68">
        <v>22.663873500000001</v>
      </c>
      <c r="Z59" s="68">
        <v>12.113405460000001</v>
      </c>
      <c r="AA59" s="68">
        <v>12.173859</v>
      </c>
      <c r="AB59" s="68">
        <v>12.270738710000002</v>
      </c>
      <c r="AC59" s="68">
        <v>12.42351071</v>
      </c>
      <c r="AD59" s="68">
        <v>0</v>
      </c>
      <c r="AE59" s="68">
        <v>0</v>
      </c>
      <c r="AF59" s="68">
        <v>0</v>
      </c>
      <c r="AG59" s="68">
        <v>0</v>
      </c>
      <c r="AH59" s="68">
        <v>0</v>
      </c>
      <c r="AI59" s="68">
        <v>0</v>
      </c>
      <c r="AJ59" s="68">
        <v>0</v>
      </c>
      <c r="AK59" s="68">
        <v>0</v>
      </c>
      <c r="AL59" s="68">
        <v>0</v>
      </c>
      <c r="AM59" s="68">
        <v>0</v>
      </c>
      <c r="AN59" s="68">
        <v>0</v>
      </c>
      <c r="AO59" s="68">
        <v>0</v>
      </c>
      <c r="AQ59" s="68">
        <v>2.1863586324999997</v>
      </c>
      <c r="AR59" s="68">
        <v>0</v>
      </c>
      <c r="AS59" s="68">
        <v>3.496</v>
      </c>
      <c r="AT59" s="68">
        <v>23.806000000000001</v>
      </c>
      <c r="AU59" s="68">
        <v>22.38381966</v>
      </c>
      <c r="AV59" s="68">
        <v>12.113405460000001</v>
      </c>
      <c r="AW59" s="68">
        <v>0</v>
      </c>
      <c r="AX59" s="68">
        <v>0</v>
      </c>
      <c r="AY59" s="68">
        <f t="shared" si="1"/>
        <v>0</v>
      </c>
    </row>
    <row r="60" spans="1:51" ht="14.45" customHeight="1" collapsed="1" x14ac:dyDescent="0.25">
      <c r="B60" s="27"/>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Q60" s="43"/>
      <c r="AR60" s="43"/>
      <c r="AS60" s="43"/>
      <c r="AT60" s="43"/>
      <c r="AU60" s="43"/>
      <c r="AV60" s="43"/>
      <c r="AW60" s="43"/>
      <c r="AX60" s="43"/>
      <c r="AY60" s="43"/>
    </row>
    <row r="61" spans="1:51" ht="14.45" customHeight="1" thickBot="1" x14ac:dyDescent="0.3">
      <c r="B61" s="31" t="s">
        <v>22</v>
      </c>
      <c r="C61" s="20" t="s">
        <v>21</v>
      </c>
      <c r="D61" s="20" t="s">
        <v>20</v>
      </c>
      <c r="E61" s="20" t="s">
        <v>19</v>
      </c>
      <c r="F61" s="20" t="s">
        <v>18</v>
      </c>
      <c r="G61" s="20" t="s">
        <v>17</v>
      </c>
      <c r="H61" s="20" t="s">
        <v>16</v>
      </c>
      <c r="I61" s="20" t="s">
        <v>15</v>
      </c>
      <c r="J61" s="20" t="s">
        <v>14</v>
      </c>
      <c r="K61" s="20" t="s">
        <v>13</v>
      </c>
      <c r="L61" s="20" t="s">
        <v>12</v>
      </c>
      <c r="M61" s="20" t="s">
        <v>11</v>
      </c>
      <c r="N61" s="20" t="s">
        <v>10</v>
      </c>
      <c r="O61" s="20" t="s">
        <v>9</v>
      </c>
      <c r="P61" s="20" t="s">
        <v>8</v>
      </c>
      <c r="Q61" s="20" t="s">
        <v>7</v>
      </c>
      <c r="R61" s="20" t="s">
        <v>6</v>
      </c>
      <c r="S61" s="20" t="s">
        <v>5</v>
      </c>
      <c r="T61" s="20" t="s">
        <v>4</v>
      </c>
      <c r="U61" s="20" t="s">
        <v>92</v>
      </c>
      <c r="V61" s="20" t="s">
        <v>93</v>
      </c>
      <c r="W61" s="20" t="s">
        <v>95</v>
      </c>
      <c r="X61" s="20" t="s">
        <v>96</v>
      </c>
      <c r="Y61" s="20" t="s">
        <v>101</v>
      </c>
      <c r="Z61" s="20" t="s">
        <v>108</v>
      </c>
      <c r="AA61" s="20" t="s">
        <v>125</v>
      </c>
      <c r="AB61" s="20" t="s">
        <v>127</v>
      </c>
      <c r="AC61" s="20" t="s">
        <v>129</v>
      </c>
      <c r="AD61" s="20" t="s">
        <v>141</v>
      </c>
      <c r="AE61" s="20" t="s">
        <v>152</v>
      </c>
      <c r="AF61" s="20" t="s">
        <v>162</v>
      </c>
      <c r="AG61" s="20" t="s">
        <v>167</v>
      </c>
      <c r="AH61" s="20" t="s">
        <v>172</v>
      </c>
      <c r="AI61" s="20" t="s">
        <v>173</v>
      </c>
      <c r="AJ61" s="20" t="s">
        <v>187</v>
      </c>
      <c r="AK61" s="20" t="s">
        <v>189</v>
      </c>
      <c r="AL61" s="20" t="s">
        <v>192</v>
      </c>
      <c r="AM61" s="20" t="s">
        <v>216</v>
      </c>
      <c r="AN61" s="20" t="str">
        <f>AN5</f>
        <v>2Q24</v>
      </c>
      <c r="AO61" s="20" t="str">
        <f>AO5</f>
        <v>3Q24</v>
      </c>
      <c r="AQ61" s="20">
        <v>2015</v>
      </c>
      <c r="AR61" s="20">
        <v>2016</v>
      </c>
      <c r="AS61" s="20">
        <v>2017</v>
      </c>
      <c r="AT61" s="20">
        <v>2018</v>
      </c>
      <c r="AU61" s="20">
        <v>2019</v>
      </c>
      <c r="AV61" s="20">
        <v>2020</v>
      </c>
      <c r="AW61" s="20">
        <v>2021</v>
      </c>
      <c r="AX61" s="20">
        <v>2022</v>
      </c>
      <c r="AY61" s="20">
        <v>2023</v>
      </c>
    </row>
    <row r="62" spans="1:51" ht="14.45" customHeight="1" x14ac:dyDescent="0.25">
      <c r="B62" s="32" t="s">
        <v>165</v>
      </c>
      <c r="C62" s="117">
        <v>273.07481933999964</v>
      </c>
      <c r="D62" s="117">
        <v>367.54534211000004</v>
      </c>
      <c r="E62" s="117">
        <v>461.68075994000009</v>
      </c>
      <c r="F62" s="117">
        <v>433.81530122000004</v>
      </c>
      <c r="G62" s="117">
        <v>467.40159953000011</v>
      </c>
      <c r="H62" s="117">
        <v>428.30772420000028</v>
      </c>
      <c r="I62" s="117">
        <v>362.72948371999951</v>
      </c>
      <c r="J62" s="117">
        <v>417.48746540000002</v>
      </c>
      <c r="K62" s="117">
        <v>460.89391245851152</v>
      </c>
      <c r="L62" s="117">
        <v>571.13277494100089</v>
      </c>
      <c r="M62" s="117">
        <v>761.11900000000014</v>
      </c>
      <c r="N62" s="117">
        <v>718.65000000000009</v>
      </c>
      <c r="O62" s="117">
        <v>4453.4135059999999</v>
      </c>
      <c r="P62" s="117">
        <v>6000.8017219999992</v>
      </c>
      <c r="Q62" s="117">
        <v>6257.1710000000003</v>
      </c>
      <c r="R62" s="117">
        <v>6543.530999999999</v>
      </c>
      <c r="S62" s="117">
        <v>6906.1850579999991</v>
      </c>
      <c r="T62" s="117">
        <v>7306.4947970000012</v>
      </c>
      <c r="U62" s="117">
        <v>7581.2506647533537</v>
      </c>
      <c r="V62" s="117">
        <v>7934.4528286899931</v>
      </c>
      <c r="W62" s="117">
        <v>8143.9756973190297</v>
      </c>
      <c r="X62" s="117">
        <v>8264.3251622398093</v>
      </c>
      <c r="Y62" s="117">
        <v>8169.5616562581217</v>
      </c>
      <c r="Z62" s="117">
        <v>7828.8454906056286</v>
      </c>
      <c r="AA62" s="117">
        <v>7899.5390320000006</v>
      </c>
      <c r="AB62" s="117">
        <v>8296.2496260797998</v>
      </c>
      <c r="AC62" s="117">
        <v>8687.552383830589</v>
      </c>
      <c r="AD62" s="117">
        <v>8863.1616017199958</v>
      </c>
      <c r="AE62" s="117">
        <v>8336.4204708406651</v>
      </c>
      <c r="AF62" s="117">
        <v>8641.9391921098431</v>
      </c>
      <c r="AG62" s="117">
        <v>9049.7593644188419</v>
      </c>
      <c r="AH62" s="117">
        <v>9836.0553865766451</v>
      </c>
      <c r="AI62" s="117">
        <f>IFERROR(SUM(AI63:AI64),"-")</f>
        <v>10043.75571236376</v>
      </c>
      <c r="AJ62" s="117">
        <f t="shared" ref="AJ62:AN62" si="2">IFERROR(SUM(AJ63:AJ64),"-")</f>
        <v>10088.599130542381</v>
      </c>
      <c r="AK62" s="117">
        <f t="shared" si="2"/>
        <v>10572.943215500003</v>
      </c>
      <c r="AL62" s="117">
        <f t="shared" si="2"/>
        <v>11155.426397253475</v>
      </c>
      <c r="AM62" s="117">
        <f t="shared" si="2"/>
        <v>11470.733246370022</v>
      </c>
      <c r="AN62" s="117">
        <f t="shared" si="2"/>
        <v>12258.363412958759</v>
      </c>
      <c r="AO62" s="117">
        <f t="shared" ref="AO62" si="3">IFERROR(SUM(AO63:AO64),"-")</f>
        <v>12469.496627909983</v>
      </c>
      <c r="AQ62" s="118">
        <v>433.81530122000004</v>
      </c>
      <c r="AR62" s="118">
        <v>417.48746540000002</v>
      </c>
      <c r="AS62" s="118">
        <v>718.65000000000009</v>
      </c>
      <c r="AT62" s="118">
        <v>6543.530999999999</v>
      </c>
      <c r="AU62" s="118">
        <v>7934.4528286899931</v>
      </c>
      <c r="AV62" s="118">
        <v>7828.8454906056286</v>
      </c>
      <c r="AW62" s="118">
        <v>8863.1616017199958</v>
      </c>
      <c r="AX62" s="118">
        <v>9836.0553865766451</v>
      </c>
      <c r="AY62" s="118">
        <f t="shared" ref="AY62:AY64" si="4">AL62</f>
        <v>11155.426397253475</v>
      </c>
    </row>
    <row r="63" spans="1:51" ht="14.45" customHeight="1" x14ac:dyDescent="0.25">
      <c r="B63" s="119" t="s">
        <v>132</v>
      </c>
      <c r="C63" s="51">
        <v>634.29224420000003</v>
      </c>
      <c r="D63" s="51">
        <v>796.99220836000029</v>
      </c>
      <c r="E63" s="51">
        <v>966.45291213000007</v>
      </c>
      <c r="F63" s="51">
        <v>1116.90770428</v>
      </c>
      <c r="G63" s="51">
        <v>1143.1311404700002</v>
      </c>
      <c r="H63" s="51">
        <v>1222.5690542500001</v>
      </c>
      <c r="I63" s="51">
        <v>1463.6414071799998</v>
      </c>
      <c r="J63" s="51">
        <v>1926.7222441700001</v>
      </c>
      <c r="K63" s="51">
        <v>1903.6411777285118</v>
      </c>
      <c r="L63" s="51">
        <v>2371.2702881410005</v>
      </c>
      <c r="M63" s="51">
        <v>3022.5910000000003</v>
      </c>
      <c r="N63" s="51">
        <v>3799.2190000000001</v>
      </c>
      <c r="O63" s="51">
        <v>7428.710838</v>
      </c>
      <c r="P63" s="51">
        <v>9085.5881169999993</v>
      </c>
      <c r="Q63" s="51">
        <v>9959.8850000000002</v>
      </c>
      <c r="R63" s="51">
        <v>10867.728999999999</v>
      </c>
      <c r="S63" s="51">
        <v>11274.275057999999</v>
      </c>
      <c r="T63" s="51">
        <v>11887.970000000001</v>
      </c>
      <c r="U63" s="51">
        <v>11989.576809123353</v>
      </c>
      <c r="V63" s="51">
        <v>13260.743037209993</v>
      </c>
      <c r="W63" s="51">
        <v>12835.235997549029</v>
      </c>
      <c r="X63" s="51">
        <v>14232.231578209809</v>
      </c>
      <c r="Y63" s="51">
        <v>16024.892843618121</v>
      </c>
      <c r="Z63" s="51">
        <v>18696.442013605625</v>
      </c>
      <c r="AA63" s="51">
        <v>18093.891172</v>
      </c>
      <c r="AB63" s="51">
        <v>19902.807348849798</v>
      </c>
      <c r="AC63" s="51">
        <v>22425.812115810586</v>
      </c>
      <c r="AD63" s="51">
        <v>26234.410993999998</v>
      </c>
      <c r="AE63" s="51">
        <v>28534.236367578684</v>
      </c>
      <c r="AF63" s="51">
        <v>33774.926918465746</v>
      </c>
      <c r="AG63" s="51">
        <v>37779.468064922461</v>
      </c>
      <c r="AH63" s="51">
        <v>39926.530727073885</v>
      </c>
      <c r="AI63" s="51">
        <f>SUM(AI8:AI10,AI18)</f>
        <v>37685.005910448905</v>
      </c>
      <c r="AJ63" s="51">
        <f t="shared" ref="AJ63:AM63" si="5">SUM(AJ8:AJ10,AJ18)</f>
        <v>37204.834272992688</v>
      </c>
      <c r="AK63" s="51">
        <f t="shared" si="5"/>
        <v>41574.344602500001</v>
      </c>
      <c r="AL63" s="51">
        <f t="shared" si="5"/>
        <v>49108.626095872394</v>
      </c>
      <c r="AM63" s="51">
        <f t="shared" si="5"/>
        <v>53012.553500000002</v>
      </c>
      <c r="AN63" s="51">
        <f t="shared" ref="AN63:AO63" si="6">SUM(AN8:AN10,AN18)</f>
        <v>59968.620463444488</v>
      </c>
      <c r="AO63" s="51">
        <f t="shared" si="6"/>
        <v>60545.914663649979</v>
      </c>
      <c r="AQ63" s="51">
        <v>1116.90770428</v>
      </c>
      <c r="AR63" s="51">
        <v>1926.7222441700001</v>
      </c>
      <c r="AS63" s="51">
        <v>3799.2190000000001</v>
      </c>
      <c r="AT63" s="51">
        <v>10867.728999999999</v>
      </c>
      <c r="AU63" s="51">
        <v>13260.743037209993</v>
      </c>
      <c r="AV63" s="51">
        <v>18696.442013605625</v>
      </c>
      <c r="AW63" s="51">
        <v>26234.410993999998</v>
      </c>
      <c r="AX63" s="51">
        <v>39926.530727073885</v>
      </c>
      <c r="AY63" s="51">
        <f t="shared" si="4"/>
        <v>49108.626095872394</v>
      </c>
    </row>
    <row r="64" spans="1:51" ht="14.45" customHeight="1" thickBot="1" x14ac:dyDescent="0.3">
      <c r="B64" s="120" t="s">
        <v>166</v>
      </c>
      <c r="C64" s="121">
        <v>-361.21742486000039</v>
      </c>
      <c r="D64" s="121">
        <v>-429.44686625000026</v>
      </c>
      <c r="E64" s="121">
        <v>-504.77215218999999</v>
      </c>
      <c r="F64" s="121">
        <v>-683.09240305999992</v>
      </c>
      <c r="G64" s="121">
        <v>-675.72954094000011</v>
      </c>
      <c r="H64" s="121">
        <v>-794.26133004999986</v>
      </c>
      <c r="I64" s="121">
        <v>-1100.9119234600003</v>
      </c>
      <c r="J64" s="121">
        <v>-1509.23477877</v>
      </c>
      <c r="K64" s="121">
        <v>-1442.7472652700003</v>
      </c>
      <c r="L64" s="121">
        <v>-1800.1375131999996</v>
      </c>
      <c r="M64" s="121">
        <v>-2261.4720000000002</v>
      </c>
      <c r="N64" s="121">
        <v>-3080.569</v>
      </c>
      <c r="O64" s="121">
        <v>-2975.2973320000001</v>
      </c>
      <c r="P64" s="121">
        <v>-3084.7863950000001</v>
      </c>
      <c r="Q64" s="121">
        <v>-3702.7139999999999</v>
      </c>
      <c r="R64" s="121">
        <v>-4324.1980000000003</v>
      </c>
      <c r="S64" s="121">
        <v>-4368.09</v>
      </c>
      <c r="T64" s="121">
        <v>-4581.475203</v>
      </c>
      <c r="U64" s="121">
        <v>-4408.3261443699994</v>
      </c>
      <c r="V64" s="121">
        <v>-5326.2902085200003</v>
      </c>
      <c r="W64" s="121">
        <v>-4691.2603002299993</v>
      </c>
      <c r="X64" s="121">
        <v>-5967.9064159700001</v>
      </c>
      <c r="Y64" s="121">
        <v>-7855.3311873599996</v>
      </c>
      <c r="Z64" s="121">
        <v>-10867.596522999997</v>
      </c>
      <c r="AA64" s="121">
        <v>-10194.352139999999</v>
      </c>
      <c r="AB64" s="121">
        <v>-11606.557722769998</v>
      </c>
      <c r="AC64" s="121">
        <v>-13738.259731979997</v>
      </c>
      <c r="AD64" s="121">
        <v>-17371.249392280002</v>
      </c>
      <c r="AE64" s="121">
        <v>-20197.815896738019</v>
      </c>
      <c r="AF64" s="121">
        <v>-25132.987726355903</v>
      </c>
      <c r="AG64" s="121">
        <v>-28729.708700503619</v>
      </c>
      <c r="AH64" s="121">
        <v>-30090.47534049724</v>
      </c>
      <c r="AI64" s="121">
        <f>-(AI28+AI32+AI33+AI34+AI42+AI45+AI29)</f>
        <v>-27641.250198085145</v>
      </c>
      <c r="AJ64" s="121">
        <f t="shared" ref="AJ64:AM64" si="7">-(AJ28+AJ32+AJ33+AJ34+AJ42+AJ45+AJ29)</f>
        <v>-27116.235142450307</v>
      </c>
      <c r="AK64" s="121">
        <f t="shared" si="7"/>
        <v>-31001.401386999998</v>
      </c>
      <c r="AL64" s="121">
        <f t="shared" si="7"/>
        <v>-37953.199698618919</v>
      </c>
      <c r="AM64" s="121">
        <f t="shared" si="7"/>
        <v>-41541.82025362998</v>
      </c>
      <c r="AN64" s="121">
        <f t="shared" ref="AN64:AO64" si="8">-(AN28+AN32+AN33+AN34+AN42+AN45+AN29)</f>
        <v>-47710.257050485729</v>
      </c>
      <c r="AO64" s="121">
        <f t="shared" si="8"/>
        <v>-48076.418035739996</v>
      </c>
      <c r="AQ64" s="121">
        <v>-683.09240305999992</v>
      </c>
      <c r="AR64" s="121">
        <v>-1509.23477877</v>
      </c>
      <c r="AS64" s="121">
        <v>-3080.569</v>
      </c>
      <c r="AT64" s="121">
        <v>-4324.1980000000003</v>
      </c>
      <c r="AU64" s="121">
        <v>-5326.2902085200003</v>
      </c>
      <c r="AV64" s="121">
        <v>-10867.596522999997</v>
      </c>
      <c r="AW64" s="121">
        <v>-17371.249392280002</v>
      </c>
      <c r="AX64" s="121">
        <v>-30090.47534049724</v>
      </c>
      <c r="AY64" s="121">
        <f t="shared" si="4"/>
        <v>-37953.199698618919</v>
      </c>
    </row>
    <row r="65" ht="14.45" customHeight="1" x14ac:dyDescent="0.25"/>
  </sheetData>
  <hyperlinks>
    <hyperlink ref="B3" r:id="rId1" xr:uid="{F7A81C8D-B959-4C11-B12A-35A9E370D347}"/>
  </hyperlinks>
  <pageMargins left="0.511811024" right="0.511811024" top="0.78740157499999996" bottom="0.78740157499999996" header="0.31496062000000002" footer="0.31496062000000002"/>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407EB-9D59-4776-8370-779D3BAD1D3F}">
  <sheetPr>
    <tabColor theme="7"/>
  </sheetPr>
  <dimension ref="A1:BH25"/>
  <sheetViews>
    <sheetView showGridLines="0" zoomScaleNormal="100" workbookViewId="0">
      <selection activeCell="G7" sqref="G7"/>
    </sheetView>
  </sheetViews>
  <sheetFormatPr defaultColWidth="0" defaultRowHeight="0" customHeight="1" zeroHeight="1" outlineLevelCol="1" x14ac:dyDescent="0.25"/>
  <cols>
    <col min="1" max="1" width="2.5703125" customWidth="1"/>
    <col min="2" max="2" width="60.5703125" customWidth="1"/>
    <col min="3" max="4" width="11.140625" bestFit="1" customWidth="1"/>
    <col min="5" max="7" width="11.140625" customWidth="1"/>
    <col min="8" max="8" width="2.5703125" customWidth="1"/>
    <col min="9" max="9" width="10.5703125" hidden="1" customWidth="1" outlineLevel="1"/>
    <col min="10" max="10" width="10.5703125" hidden="1" customWidth="1" collapsed="1"/>
    <col min="11" max="12" width="10.5703125" hidden="1" customWidth="1"/>
    <col min="13" max="21" width="0" hidden="1" customWidth="1"/>
    <col min="22" max="26" width="10.5703125" hidden="1" customWidth="1"/>
    <col min="27" max="29" width="0" hidden="1" customWidth="1"/>
    <col min="30" max="31" width="10.5703125" hidden="1" customWidth="1"/>
    <col min="32" max="43" width="0" hidden="1" customWidth="1"/>
    <col min="44" max="48" width="10.5703125" hidden="1" customWidth="1"/>
    <col min="49" max="51" width="0" hidden="1" customWidth="1"/>
    <col min="52" max="53" width="10.5703125" hidden="1" customWidth="1"/>
    <col min="54" max="56" width="0" hidden="1" customWidth="1"/>
    <col min="57" max="57" width="10.5703125" hidden="1" customWidth="1"/>
    <col min="58" max="60" width="0" hidden="1" customWidth="1"/>
    <col min="61" max="16384" width="10.5703125" hidden="1"/>
  </cols>
  <sheetData>
    <row r="1" spans="2:9" ht="14.45" customHeight="1" x14ac:dyDescent="0.25">
      <c r="C1" s="8"/>
      <c r="D1" s="8"/>
      <c r="E1" s="8"/>
      <c r="F1" s="8"/>
      <c r="G1" s="8"/>
    </row>
    <row r="2" spans="2:9" ht="14.45" customHeight="1" x14ac:dyDescent="0.25">
      <c r="B2" s="16" t="s">
        <v>262</v>
      </c>
      <c r="C2" s="29"/>
      <c r="D2" s="29"/>
      <c r="E2" s="29"/>
      <c r="F2" s="29"/>
      <c r="G2" s="29"/>
    </row>
    <row r="3" spans="2:9" ht="14.45" customHeight="1" x14ac:dyDescent="0.25">
      <c r="B3" s="18" t="s">
        <v>210</v>
      </c>
      <c r="C3" s="30"/>
      <c r="D3" s="30"/>
      <c r="E3" s="30"/>
      <c r="F3" s="30"/>
      <c r="G3" s="30"/>
    </row>
    <row r="4" spans="2:9" ht="14.45" customHeight="1" x14ac:dyDescent="0.25">
      <c r="B4" s="29"/>
      <c r="C4" s="29"/>
      <c r="D4" s="29"/>
      <c r="E4" s="29"/>
      <c r="F4" s="29"/>
      <c r="G4" s="29"/>
    </row>
    <row r="5" spans="2:9" ht="14.45" customHeight="1" thickBot="1" x14ac:dyDescent="0.3">
      <c r="B5" s="31" t="s">
        <v>266</v>
      </c>
      <c r="C5" s="20" t="s">
        <v>189</v>
      </c>
      <c r="D5" s="20" t="s">
        <v>192</v>
      </c>
      <c r="E5" s="20" t="s">
        <v>216</v>
      </c>
      <c r="F5" s="20" t="s">
        <v>263</v>
      </c>
      <c r="G5" s="20" t="s">
        <v>271</v>
      </c>
      <c r="I5" s="5">
        <v>2020</v>
      </c>
    </row>
    <row r="6" spans="2:9" ht="14.45" customHeight="1" x14ac:dyDescent="0.25">
      <c r="B6" s="28" t="s">
        <v>267</v>
      </c>
      <c r="C6" s="22" t="s">
        <v>206</v>
      </c>
      <c r="D6" s="22" t="s">
        <v>206</v>
      </c>
      <c r="E6" s="22" t="s">
        <v>206</v>
      </c>
      <c r="F6" s="22" t="s">
        <v>206</v>
      </c>
      <c r="G6" s="22" t="s">
        <v>206</v>
      </c>
      <c r="I6" s="7">
        <v>564.23473767795792</v>
      </c>
    </row>
    <row r="7" spans="2:9" ht="14.45" customHeight="1" thickBot="1" x14ac:dyDescent="0.3">
      <c r="B7" s="131" t="s">
        <v>268</v>
      </c>
      <c r="C7" s="26" t="s">
        <v>151</v>
      </c>
      <c r="D7" s="26" t="s">
        <v>151</v>
      </c>
      <c r="E7" s="26" t="s">
        <v>151</v>
      </c>
      <c r="F7" s="26" t="s">
        <v>264</v>
      </c>
      <c r="G7" s="26" t="s">
        <v>264</v>
      </c>
    </row>
    <row r="8" spans="2:9" ht="14.45" customHeight="1" x14ac:dyDescent="0.25"/>
    <row r="9" spans="2:9" ht="14.45" hidden="1" customHeight="1" x14ac:dyDescent="0.25"/>
    <row r="10" spans="2:9" ht="14.45" hidden="1" customHeight="1" x14ac:dyDescent="0.25"/>
    <row r="11" spans="2:9" ht="14.45" hidden="1" customHeight="1" x14ac:dyDescent="0.25"/>
    <row r="12" spans="2:9" ht="14.45" hidden="1" customHeight="1" x14ac:dyDescent="0.25"/>
    <row r="13" spans="2:9" ht="14.45" hidden="1" customHeight="1" x14ac:dyDescent="0.25"/>
    <row r="14" spans="2:9" ht="14.45" hidden="1" customHeight="1" x14ac:dyDescent="0.25"/>
    <row r="15" spans="2:9" ht="14.45" hidden="1" customHeight="1" x14ac:dyDescent="0.25"/>
    <row r="16" spans="2:9" ht="14.45" hidden="1" customHeight="1" x14ac:dyDescent="0.25"/>
    <row r="17" spans="34:34" ht="14.45" hidden="1" customHeight="1" x14ac:dyDescent="0.25"/>
    <row r="18" spans="34:34" ht="14.45" hidden="1" customHeight="1" x14ac:dyDescent="0.25"/>
    <row r="19" spans="34:34" ht="14.45" hidden="1" customHeight="1" x14ac:dyDescent="0.25"/>
    <row r="20" spans="34:34" ht="14.45" hidden="1" customHeight="1" x14ac:dyDescent="0.25"/>
    <row r="21" spans="34:34" ht="14.45" hidden="1" customHeight="1" x14ac:dyDescent="0.25"/>
    <row r="22" spans="34:34" ht="14.45" hidden="1" customHeight="1" x14ac:dyDescent="0.25"/>
    <row r="23" spans="34:34" ht="14.45" hidden="1" customHeight="1" x14ac:dyDescent="0.25"/>
    <row r="24" spans="34:34" ht="14.45" hidden="1" customHeight="1" x14ac:dyDescent="0.25"/>
    <row r="25" spans="34:34" ht="14.45" hidden="1" customHeight="1" x14ac:dyDescent="0.25">
      <c r="AH25">
        <v>-221.27221609</v>
      </c>
    </row>
  </sheetData>
  <hyperlinks>
    <hyperlink ref="B3" r:id="rId1" xr:uid="{6C4118A0-35DF-4C6A-9520-BD5E572E7374}"/>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D118-463A-4631-B173-627EA3891EDF}">
  <sheetPr>
    <tabColor theme="7"/>
  </sheetPr>
  <dimension ref="A1:BE29"/>
  <sheetViews>
    <sheetView showGridLines="0" zoomScale="115" zoomScaleNormal="115" workbookViewId="0">
      <selection activeCell="B2" sqref="B2"/>
    </sheetView>
  </sheetViews>
  <sheetFormatPr defaultColWidth="0" defaultRowHeight="0" customHeight="1" zeroHeight="1" x14ac:dyDescent="0.2"/>
  <cols>
    <col min="1" max="1" width="2.5703125" style="11" customWidth="1"/>
    <col min="2" max="2" width="60.5703125" style="11" customWidth="1"/>
    <col min="3" max="5" width="11.140625" style="11" bestFit="1" customWidth="1"/>
    <col min="6" max="6" width="2.5703125" style="11" customWidth="1"/>
    <col min="7" max="9" width="10.5703125" style="11" hidden="1" customWidth="1"/>
    <col min="10" max="18" width="0" style="11" hidden="1" customWidth="1"/>
    <col min="19" max="23" width="10.5703125" style="11" hidden="1" customWidth="1"/>
    <col min="24" max="26" width="0" style="11" hidden="1" customWidth="1"/>
    <col min="27" max="28" width="10.5703125" style="11" hidden="1" customWidth="1"/>
    <col min="29" max="36" width="0" style="11" hidden="1" customWidth="1"/>
    <col min="37" max="41" width="10.5703125" style="11" hidden="1" customWidth="1"/>
    <col min="42" max="44" width="0" style="11" hidden="1" customWidth="1"/>
    <col min="45" max="46" width="10.5703125" style="11" hidden="1" customWidth="1"/>
    <col min="47" max="51" width="0" style="11" hidden="1" customWidth="1"/>
    <col min="52" max="53" width="10.5703125" style="11" hidden="1" customWidth="1"/>
    <col min="54" max="57" width="0" style="11" hidden="1" customWidth="1"/>
    <col min="58" max="16384" width="10.5703125" style="11" hidden="1"/>
  </cols>
  <sheetData>
    <row r="1" spans="2:5" ht="14.25" customHeight="1" x14ac:dyDescent="0.2">
      <c r="C1" s="12"/>
      <c r="D1" s="12"/>
      <c r="E1" s="12"/>
    </row>
    <row r="2" spans="2:5" ht="14.25" customHeight="1" x14ac:dyDescent="0.2">
      <c r="B2" s="16" t="s">
        <v>209</v>
      </c>
      <c r="C2" s="17"/>
      <c r="D2" s="17"/>
      <c r="E2" s="17"/>
    </row>
    <row r="3" spans="2:5" ht="14.25" customHeight="1" x14ac:dyDescent="0.2">
      <c r="B3" s="18" t="s">
        <v>210</v>
      </c>
      <c r="C3" s="19"/>
      <c r="D3" s="19"/>
      <c r="E3" s="19"/>
    </row>
    <row r="4" spans="2:5" ht="14.25" customHeight="1" x14ac:dyDescent="0.2">
      <c r="B4" s="17"/>
      <c r="C4" s="17"/>
      <c r="D4" s="17"/>
      <c r="E4" s="17"/>
    </row>
    <row r="5" spans="2:5" ht="14.25" customHeight="1" thickBot="1" x14ac:dyDescent="0.25">
      <c r="B5" s="15" t="s">
        <v>205</v>
      </c>
      <c r="C5" s="20">
        <v>2021</v>
      </c>
      <c r="D5" s="20">
        <v>2022</v>
      </c>
      <c r="E5" s="20">
        <v>2023</v>
      </c>
    </row>
    <row r="6" spans="2:5" ht="14.25" customHeight="1" x14ac:dyDescent="0.2">
      <c r="B6" s="21" t="s">
        <v>244</v>
      </c>
      <c r="C6" s="22" t="s">
        <v>207</v>
      </c>
      <c r="D6" s="22" t="s">
        <v>208</v>
      </c>
      <c r="E6" s="22" t="s">
        <v>204</v>
      </c>
    </row>
    <row r="7" spans="2:5" ht="14.25" customHeight="1" x14ac:dyDescent="0.2">
      <c r="B7" s="21" t="s">
        <v>245</v>
      </c>
      <c r="C7" s="23">
        <v>28.5</v>
      </c>
      <c r="D7" s="23">
        <v>20.5</v>
      </c>
      <c r="E7" s="23">
        <v>18.3</v>
      </c>
    </row>
    <row r="8" spans="2:5" ht="14.25" customHeight="1" x14ac:dyDescent="0.2">
      <c r="B8" s="21" t="s">
        <v>201</v>
      </c>
      <c r="C8" s="24">
        <v>7</v>
      </c>
      <c r="D8" s="24">
        <v>17</v>
      </c>
      <c r="E8" s="24">
        <v>38</v>
      </c>
    </row>
    <row r="9" spans="2:5" ht="14.25" customHeight="1" x14ac:dyDescent="0.2">
      <c r="B9" s="21" t="s">
        <v>202</v>
      </c>
      <c r="C9" s="22" t="s">
        <v>151</v>
      </c>
      <c r="D9" s="22" t="s">
        <v>151</v>
      </c>
      <c r="E9" s="22" t="s">
        <v>200</v>
      </c>
    </row>
    <row r="10" spans="2:5" ht="14.25" customHeight="1" thickBot="1" x14ac:dyDescent="0.25">
      <c r="B10" s="25" t="s">
        <v>203</v>
      </c>
      <c r="C10" s="26" t="s">
        <v>151</v>
      </c>
      <c r="D10" s="26" t="s">
        <v>151</v>
      </c>
      <c r="E10" s="26">
        <v>828</v>
      </c>
    </row>
    <row r="11" spans="2:5" ht="14.25" customHeight="1" x14ac:dyDescent="0.2">
      <c r="B11" s="21"/>
      <c r="C11" s="22"/>
      <c r="D11" s="22"/>
      <c r="E11" s="22"/>
    </row>
    <row r="12" spans="2:5" ht="14.25" customHeight="1" thickBot="1" x14ac:dyDescent="0.25">
      <c r="B12" s="15" t="s">
        <v>211</v>
      </c>
      <c r="C12" s="20">
        <v>2021</v>
      </c>
      <c r="D12" s="20">
        <v>2022</v>
      </c>
      <c r="E12" s="20">
        <v>2023</v>
      </c>
    </row>
    <row r="13" spans="2:5" ht="14.25" customHeight="1" x14ac:dyDescent="0.2">
      <c r="B13" s="21" t="s">
        <v>212</v>
      </c>
      <c r="C13" s="135">
        <v>307.255</v>
      </c>
      <c r="D13" s="135">
        <v>328.82600000000002</v>
      </c>
      <c r="E13" s="135">
        <v>85.421000000000006</v>
      </c>
    </row>
    <row r="14" spans="2:5" ht="14.25" customHeight="1" x14ac:dyDescent="0.2">
      <c r="B14" s="21" t="s">
        <v>213</v>
      </c>
      <c r="C14" s="135">
        <v>470.14600000000002</v>
      </c>
      <c r="D14" s="135">
        <v>130.15299999999999</v>
      </c>
      <c r="E14" s="135">
        <v>21.542000000000002</v>
      </c>
    </row>
    <row r="15" spans="2:5" ht="14.25" customHeight="1" x14ac:dyDescent="0.2">
      <c r="B15" s="21" t="s">
        <v>214</v>
      </c>
      <c r="C15" s="135">
        <v>4447.0550000000003</v>
      </c>
      <c r="D15" s="135">
        <v>8520.5149999999994</v>
      </c>
      <c r="E15" s="135">
        <v>9680.3529999999992</v>
      </c>
    </row>
    <row r="16" spans="2:5" ht="14.25" customHeight="1" thickBot="1" x14ac:dyDescent="0.25">
      <c r="B16" s="25" t="s">
        <v>215</v>
      </c>
      <c r="C16" s="136">
        <v>5224.4560000000001</v>
      </c>
      <c r="D16" s="136">
        <v>8979.4940000000006</v>
      </c>
      <c r="E16" s="136">
        <v>9787.3159999999989</v>
      </c>
    </row>
    <row r="17" spans="2:32" ht="14.25" customHeight="1" x14ac:dyDescent="0.2">
      <c r="B17" s="27"/>
      <c r="C17" s="24"/>
      <c r="D17" s="54"/>
      <c r="E17" s="54"/>
    </row>
    <row r="18" spans="2:32" ht="14.25" customHeight="1" thickBot="1" x14ac:dyDescent="0.25">
      <c r="B18" s="137" t="s">
        <v>275</v>
      </c>
      <c r="C18" s="138">
        <v>0.77400000000000002</v>
      </c>
      <c r="D18" s="138">
        <v>1.2430000000000001</v>
      </c>
      <c r="E18" s="138">
        <v>1.3460000000000001</v>
      </c>
    </row>
    <row r="19" spans="2:32" ht="14.25" customHeight="1" x14ac:dyDescent="0.2">
      <c r="B19" s="27"/>
      <c r="C19" s="24"/>
      <c r="D19" s="54"/>
      <c r="E19" s="54"/>
    </row>
    <row r="20" spans="2:32" ht="14.25" customHeight="1" x14ac:dyDescent="0.2">
      <c r="B20" s="28" t="s">
        <v>273</v>
      </c>
      <c r="C20" s="24"/>
      <c r="D20" s="24"/>
      <c r="E20" s="24"/>
    </row>
    <row r="21" spans="2:32" ht="14.25" customHeight="1" x14ac:dyDescent="0.2">
      <c r="B21" s="28" t="s">
        <v>274</v>
      </c>
      <c r="C21" s="24"/>
      <c r="D21" s="24"/>
      <c r="E21" s="24"/>
    </row>
    <row r="22" spans="2:32" ht="14.25" customHeight="1" x14ac:dyDescent="0.2">
      <c r="B22" s="17">
        <v>3</v>
      </c>
      <c r="C22" s="17"/>
      <c r="D22" s="17"/>
      <c r="E22" s="17"/>
    </row>
    <row r="23" spans="2:32" ht="14.25" customHeight="1" x14ac:dyDescent="0.2"/>
    <row r="24" spans="2:32" ht="14.25" hidden="1" customHeight="1" x14ac:dyDescent="0.2"/>
    <row r="29" spans="2:32" ht="0" hidden="1" customHeight="1" x14ac:dyDescent="0.2">
      <c r="AF29" s="11">
        <v>-221.27221609</v>
      </c>
    </row>
  </sheetData>
  <phoneticPr fontId="9" type="noConversion"/>
  <hyperlinks>
    <hyperlink ref="B3" r:id="rId1" xr:uid="{0E9589BE-AC72-4FEB-9C3D-5818846C53EB}"/>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C7BD-3A37-409B-9963-C227FB354DA8}">
  <sheetPr codeName="Planilha7">
    <tabColor theme="7"/>
  </sheetPr>
  <dimension ref="A1:AZ47"/>
  <sheetViews>
    <sheetView showGridLines="0" zoomScaleNormal="100" workbookViewId="0">
      <pane xSplit="2" ySplit="5" topLeftCell="AI6" activePane="bottomRight" state="frozen"/>
      <selection activeCell="AO6" sqref="AO6"/>
      <selection pane="topRight" activeCell="AO6" sqref="AO6"/>
      <selection pane="bottomLeft" activeCell="AO6" sqref="AO6"/>
      <selection pane="bottomRight" activeCell="AO13" sqref="AO13"/>
    </sheetView>
  </sheetViews>
  <sheetFormatPr defaultColWidth="0" defaultRowHeight="14.45" customHeight="1" zeroHeight="1" outlineLevelRow="1" outlineLevelCol="1" x14ac:dyDescent="0.25"/>
  <cols>
    <col min="1" max="1" width="2.5703125" style="4" customWidth="1"/>
    <col min="2" max="2" width="60.5703125" style="28" customWidth="1"/>
    <col min="3" max="22" width="10.5703125" style="28" hidden="1" customWidth="1" outlineLevel="1"/>
    <col min="23" max="23" width="10.5703125" style="28" hidden="1" customWidth="1" outlineLevel="1" collapsed="1"/>
    <col min="24" max="26" width="10.5703125" style="28" hidden="1" customWidth="1" outlineLevel="1"/>
    <col min="27" max="27" width="10.5703125" style="28" hidden="1" customWidth="1" outlineLevel="1" collapsed="1"/>
    <col min="28" max="34" width="10.5703125" style="28" hidden="1" customWidth="1" outlineLevel="1"/>
    <col min="35" max="35" width="10.5703125" style="28" customWidth="1" collapsed="1"/>
    <col min="36" max="41" width="10.5703125" style="28" customWidth="1"/>
    <col min="42" max="42" width="2.5703125" style="28" customWidth="1"/>
    <col min="43" max="47" width="10.5703125" style="28" hidden="1" customWidth="1" outlineLevel="1"/>
    <col min="48" max="48" width="10.5703125" style="28" customWidth="1" collapsed="1"/>
    <col min="49" max="51" width="10.5703125" style="28" customWidth="1"/>
    <col min="52" max="52" width="2.5703125" style="1" customWidth="1"/>
    <col min="53" max="16384" width="10.5703125" style="1" hidden="1"/>
  </cols>
  <sheetData>
    <row r="1" spans="1:51" ht="14.45" customHeight="1" x14ac:dyDescent="0.25">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42"/>
      <c r="AJ1" s="42"/>
      <c r="AK1" s="42"/>
      <c r="AL1" s="42"/>
      <c r="AM1" s="42"/>
      <c r="AN1" s="42"/>
      <c r="AO1" s="42"/>
    </row>
    <row r="2" spans="1:51" ht="14.45" customHeight="1" x14ac:dyDescent="0.25">
      <c r="B2" s="16" t="s">
        <v>67</v>
      </c>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42"/>
      <c r="AJ2" s="42"/>
      <c r="AK2" s="42"/>
      <c r="AL2" s="42"/>
      <c r="AM2" s="42"/>
      <c r="AN2" s="123"/>
      <c r="AO2" s="123"/>
      <c r="AW2" s="125"/>
    </row>
    <row r="3" spans="1:51" ht="14.45" customHeight="1" x14ac:dyDescent="0.25">
      <c r="B3" s="18" t="s">
        <v>210</v>
      </c>
      <c r="C3" s="52"/>
      <c r="D3" s="52"/>
      <c r="E3" s="52"/>
      <c r="F3" s="52"/>
      <c r="G3" s="52"/>
      <c r="H3" s="52"/>
      <c r="I3" s="52"/>
      <c r="J3" s="52"/>
      <c r="K3" s="52"/>
      <c r="L3" s="52"/>
      <c r="M3" s="52"/>
      <c r="N3" s="52"/>
      <c r="O3" s="52"/>
      <c r="P3" s="52"/>
      <c r="Q3" s="52"/>
      <c r="R3" s="52"/>
      <c r="S3" s="52"/>
      <c r="T3" s="52"/>
      <c r="U3" s="52"/>
      <c r="V3" s="52"/>
      <c r="W3" s="23"/>
      <c r="X3" s="23"/>
      <c r="Y3" s="23"/>
      <c r="Z3" s="23"/>
      <c r="AA3" s="23"/>
      <c r="AB3" s="52"/>
      <c r="AC3" s="52"/>
      <c r="AD3" s="52"/>
      <c r="AI3" s="42"/>
      <c r="AJ3" s="42"/>
      <c r="AK3" s="42"/>
      <c r="AL3" s="42"/>
      <c r="AM3" s="42"/>
      <c r="AN3" s="42"/>
      <c r="AO3" s="42"/>
      <c r="AW3" s="52"/>
      <c r="AX3" s="54"/>
    </row>
    <row r="4" spans="1:51" ht="14.45" customHeight="1" x14ac:dyDescent="0.25">
      <c r="B4" s="63"/>
      <c r="C4" s="52"/>
      <c r="D4" s="52"/>
      <c r="E4" s="52"/>
      <c r="F4" s="52"/>
      <c r="G4" s="52"/>
      <c r="H4" s="52"/>
      <c r="I4" s="52"/>
      <c r="J4" s="52"/>
      <c r="K4" s="52"/>
      <c r="L4" s="52"/>
      <c r="M4" s="52"/>
      <c r="N4" s="52"/>
      <c r="O4" s="52"/>
      <c r="P4" s="52"/>
      <c r="Q4" s="52"/>
      <c r="R4" s="52"/>
      <c r="S4" s="52"/>
      <c r="T4" s="52"/>
      <c r="U4" s="52"/>
      <c r="V4" s="52"/>
      <c r="W4" s="23"/>
      <c r="X4" s="23"/>
      <c r="Y4" s="23"/>
      <c r="Z4" s="23"/>
      <c r="AA4" s="23"/>
      <c r="AB4" s="52"/>
      <c r="AC4" s="52"/>
      <c r="AD4" s="52"/>
      <c r="AG4" s="42"/>
      <c r="AH4" s="42"/>
      <c r="AI4" s="42"/>
      <c r="AJ4" s="42"/>
      <c r="AK4" s="42"/>
      <c r="AL4" s="42"/>
      <c r="AM4" s="42"/>
      <c r="AN4" s="42"/>
      <c r="AO4" s="42"/>
    </row>
    <row r="5" spans="1:51" ht="14.45" customHeight="1" thickBot="1" x14ac:dyDescent="0.3">
      <c r="B5" s="31" t="s">
        <v>153</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216</v>
      </c>
      <c r="AN5" s="20" t="s">
        <v>263</v>
      </c>
      <c r="AO5" s="20" t="s">
        <v>271</v>
      </c>
      <c r="AQ5" s="20">
        <v>2015</v>
      </c>
      <c r="AR5" s="20">
        <v>2016</v>
      </c>
      <c r="AS5" s="20">
        <v>2017</v>
      </c>
      <c r="AT5" s="20">
        <v>2018</v>
      </c>
      <c r="AU5" s="20">
        <v>2019</v>
      </c>
      <c r="AV5" s="20">
        <v>2020</v>
      </c>
      <c r="AW5" s="20">
        <v>2021</v>
      </c>
      <c r="AX5" s="20">
        <v>2022</v>
      </c>
      <c r="AY5" s="20">
        <v>2023</v>
      </c>
    </row>
    <row r="6" spans="1:51" ht="14.45" customHeight="1" x14ac:dyDescent="0.25">
      <c r="B6" s="64" t="s">
        <v>176</v>
      </c>
      <c r="C6" s="65">
        <v>0.8</v>
      </c>
      <c r="D6" s="65">
        <v>1.1000000000000001</v>
      </c>
      <c r="E6" s="65">
        <v>1.4</v>
      </c>
      <c r="F6" s="65">
        <v>1.7</v>
      </c>
      <c r="G6" s="65">
        <v>2.5</v>
      </c>
      <c r="H6" s="65">
        <v>3</v>
      </c>
      <c r="I6" s="65">
        <v>3.7</v>
      </c>
      <c r="J6" s="65">
        <v>4.8</v>
      </c>
      <c r="K6" s="65">
        <v>6</v>
      </c>
      <c r="L6" s="65">
        <v>8.1</v>
      </c>
      <c r="M6" s="65">
        <v>10.7</v>
      </c>
      <c r="N6" s="65">
        <v>13.6</v>
      </c>
      <c r="O6" s="65">
        <v>14.4</v>
      </c>
      <c r="P6" s="65">
        <v>16.899999999999999</v>
      </c>
      <c r="Q6" s="65">
        <v>20.3</v>
      </c>
      <c r="R6" s="65">
        <v>24.6</v>
      </c>
      <c r="S6" s="65">
        <v>27.4</v>
      </c>
      <c r="T6" s="65">
        <v>30.7</v>
      </c>
      <c r="U6" s="65">
        <v>34.9</v>
      </c>
      <c r="V6" s="65">
        <v>42.099999999999994</v>
      </c>
      <c r="W6" s="65">
        <v>40.299999999999997</v>
      </c>
      <c r="X6" s="65">
        <v>40.299999999999997</v>
      </c>
      <c r="Y6" s="65">
        <v>67.599999999999994</v>
      </c>
      <c r="Z6" s="65">
        <v>83.4</v>
      </c>
      <c r="AA6" s="65">
        <v>81.400000000000006</v>
      </c>
      <c r="AB6" s="65">
        <v>101.9</v>
      </c>
      <c r="AC6" s="65">
        <v>125.6</v>
      </c>
      <c r="AD6" s="65">
        <v>147.10000000000002</v>
      </c>
      <c r="AE6" s="65">
        <v>153.1</v>
      </c>
      <c r="AF6" s="65">
        <v>202.10000000000002</v>
      </c>
      <c r="AG6" s="65">
        <v>195.5</v>
      </c>
      <c r="AH6" s="65">
        <v>209.1</v>
      </c>
      <c r="AI6" s="65">
        <f>SUM(AI7:AI8)</f>
        <v>204.49377408427915</v>
      </c>
      <c r="AJ6" s="65">
        <f t="shared" ref="AJ6:AM6" si="0">SUM(AJ7:AJ8)</f>
        <v>221.02708845988548</v>
      </c>
      <c r="AK6" s="65">
        <f t="shared" si="0"/>
        <v>243.68082104007595</v>
      </c>
      <c r="AL6" s="65">
        <f t="shared" si="0"/>
        <v>280.61749418564216</v>
      </c>
      <c r="AM6" s="65">
        <f t="shared" si="0"/>
        <v>278.79298527127298</v>
      </c>
      <c r="AN6" s="65">
        <f t="shared" ref="AN6:AO6" si="1">SUM(AN7:AN8)</f>
        <v>311.14395132346817</v>
      </c>
      <c r="AO6" s="65">
        <f t="shared" si="1"/>
        <v>337.93603258309417</v>
      </c>
      <c r="AQ6" s="65">
        <v>5</v>
      </c>
      <c r="AR6" s="65">
        <v>14</v>
      </c>
      <c r="AS6" s="65">
        <v>38.4</v>
      </c>
      <c r="AT6" s="65">
        <v>76.199999999999989</v>
      </c>
      <c r="AU6" s="65">
        <v>135.1</v>
      </c>
      <c r="AV6" s="65">
        <v>231.6</v>
      </c>
      <c r="AW6" s="65">
        <v>456</v>
      </c>
      <c r="AX6" s="65">
        <v>759.80000000000007</v>
      </c>
      <c r="AY6" s="65">
        <v>950.1</v>
      </c>
    </row>
    <row r="7" spans="1:51" ht="14.45" hidden="1" customHeight="1" outlineLevel="1" x14ac:dyDescent="0.25">
      <c r="B7" s="27" t="s">
        <v>177</v>
      </c>
      <c r="C7" s="43">
        <v>0.8</v>
      </c>
      <c r="D7" s="43">
        <v>1.1000000000000001</v>
      </c>
      <c r="E7" s="43">
        <v>1.4</v>
      </c>
      <c r="F7" s="43">
        <v>1.7</v>
      </c>
      <c r="G7" s="43">
        <v>2.5</v>
      </c>
      <c r="H7" s="43">
        <v>3</v>
      </c>
      <c r="I7" s="43">
        <v>3.7</v>
      </c>
      <c r="J7" s="43">
        <v>4.8</v>
      </c>
      <c r="K7" s="43">
        <v>6</v>
      </c>
      <c r="L7" s="43">
        <v>8.1</v>
      </c>
      <c r="M7" s="43">
        <v>10.7</v>
      </c>
      <c r="N7" s="43">
        <v>13.6</v>
      </c>
      <c r="O7" s="43">
        <v>14.4</v>
      </c>
      <c r="P7" s="43">
        <v>16.899999999999999</v>
      </c>
      <c r="Q7" s="43">
        <v>20.3</v>
      </c>
      <c r="R7" s="43">
        <v>24.6</v>
      </c>
      <c r="S7" s="43">
        <v>24.4</v>
      </c>
      <c r="T7" s="43">
        <v>26.8</v>
      </c>
      <c r="U7" s="43">
        <v>29.4</v>
      </c>
      <c r="V7" s="43">
        <v>34.299999999999997</v>
      </c>
      <c r="W7" s="43">
        <v>31.7</v>
      </c>
      <c r="X7" s="43">
        <v>29.8</v>
      </c>
      <c r="Y7" s="43">
        <v>44.8</v>
      </c>
      <c r="Z7" s="43">
        <v>55.3</v>
      </c>
      <c r="AA7" s="43">
        <v>50</v>
      </c>
      <c r="AB7" s="43">
        <v>56.3</v>
      </c>
      <c r="AC7" s="43">
        <v>66.8</v>
      </c>
      <c r="AD7" s="43">
        <v>78.900000000000006</v>
      </c>
      <c r="AE7" s="43">
        <v>80.099999999999994</v>
      </c>
      <c r="AF7" s="43">
        <v>89.2</v>
      </c>
      <c r="AG7" s="43">
        <v>90.3</v>
      </c>
      <c r="AH7" s="43">
        <v>94.272550521999989</v>
      </c>
      <c r="AI7" s="43">
        <v>88.096413694999981</v>
      </c>
      <c r="AJ7" s="128">
        <v>92.67594695719545</v>
      </c>
      <c r="AK7" s="43">
        <v>99.83644122713595</v>
      </c>
      <c r="AL7" s="43">
        <v>113.71086883198615</v>
      </c>
      <c r="AM7" s="43">
        <v>111.73672554763701</v>
      </c>
      <c r="AN7" s="43">
        <v>124.39048738337613</v>
      </c>
      <c r="AO7" s="43">
        <v>136.28567193992529</v>
      </c>
      <c r="AQ7" s="43">
        <v>5</v>
      </c>
      <c r="AR7" s="43">
        <v>14</v>
      </c>
      <c r="AS7" s="43">
        <v>38.4</v>
      </c>
      <c r="AT7" s="43">
        <v>76.199999999999989</v>
      </c>
      <c r="AU7" s="43">
        <v>114.89999999999999</v>
      </c>
      <c r="AV7" s="43">
        <v>161.6</v>
      </c>
      <c r="AW7" s="43">
        <v>252</v>
      </c>
      <c r="AX7" s="43">
        <v>353.90000000000003</v>
      </c>
      <c r="AY7" s="43">
        <f>SUM(AI7:AL7)</f>
        <v>394.31967071131754</v>
      </c>
    </row>
    <row r="8" spans="1:51" ht="14.45" hidden="1" customHeight="1" outlineLevel="1" thickBot="1" x14ac:dyDescent="0.3">
      <c r="B8" s="66" t="s">
        <v>178</v>
      </c>
      <c r="C8" s="67" t="s">
        <v>151</v>
      </c>
      <c r="D8" s="67" t="s">
        <v>151</v>
      </c>
      <c r="E8" s="67" t="s">
        <v>151</v>
      </c>
      <c r="F8" s="67" t="s">
        <v>151</v>
      </c>
      <c r="G8" s="67" t="s">
        <v>151</v>
      </c>
      <c r="H8" s="67" t="s">
        <v>151</v>
      </c>
      <c r="I8" s="67" t="s">
        <v>151</v>
      </c>
      <c r="J8" s="67" t="s">
        <v>151</v>
      </c>
      <c r="K8" s="67" t="s">
        <v>151</v>
      </c>
      <c r="L8" s="67" t="s">
        <v>151</v>
      </c>
      <c r="M8" s="67" t="s">
        <v>151</v>
      </c>
      <c r="N8" s="67" t="s">
        <v>151</v>
      </c>
      <c r="O8" s="67" t="s">
        <v>151</v>
      </c>
      <c r="P8" s="67" t="s">
        <v>151</v>
      </c>
      <c r="Q8" s="67" t="s">
        <v>151</v>
      </c>
      <c r="R8" s="67" t="s">
        <v>151</v>
      </c>
      <c r="S8" s="68">
        <v>3</v>
      </c>
      <c r="T8" s="68">
        <v>3.9</v>
      </c>
      <c r="U8" s="68">
        <v>5.5</v>
      </c>
      <c r="V8" s="68">
        <v>7.8</v>
      </c>
      <c r="W8" s="68">
        <v>8.6</v>
      </c>
      <c r="X8" s="68">
        <v>10.5</v>
      </c>
      <c r="Y8" s="68">
        <v>22.8</v>
      </c>
      <c r="Z8" s="68">
        <v>28.1</v>
      </c>
      <c r="AA8" s="68">
        <v>31.4</v>
      </c>
      <c r="AB8" s="68">
        <v>45.6</v>
      </c>
      <c r="AC8" s="68">
        <v>58.8</v>
      </c>
      <c r="AD8" s="68">
        <v>68.2</v>
      </c>
      <c r="AE8" s="68">
        <v>73</v>
      </c>
      <c r="AF8" s="68">
        <v>112.9</v>
      </c>
      <c r="AG8" s="68">
        <v>105.2</v>
      </c>
      <c r="AH8" s="68">
        <v>114.8</v>
      </c>
      <c r="AI8" s="68">
        <v>116.39736038927919</v>
      </c>
      <c r="AJ8" s="68">
        <v>128.35114150269001</v>
      </c>
      <c r="AK8" s="68">
        <v>143.84437981293999</v>
      </c>
      <c r="AL8" s="68">
        <v>166.90662535365601</v>
      </c>
      <c r="AM8" s="68">
        <v>167.056259723636</v>
      </c>
      <c r="AN8" s="68">
        <v>186.75346394009202</v>
      </c>
      <c r="AO8" s="68">
        <v>201.65036064316891</v>
      </c>
      <c r="AQ8" s="68" t="s">
        <v>151</v>
      </c>
      <c r="AR8" s="68" t="s">
        <v>151</v>
      </c>
      <c r="AS8" s="68" t="s">
        <v>151</v>
      </c>
      <c r="AT8" s="68" t="s">
        <v>151</v>
      </c>
      <c r="AU8" s="68">
        <v>20.2</v>
      </c>
      <c r="AV8" s="68">
        <v>70</v>
      </c>
      <c r="AW8" s="68">
        <v>204</v>
      </c>
      <c r="AX8" s="68">
        <v>405.90000000000003</v>
      </c>
      <c r="AY8" s="68">
        <v>555.79999999999995</v>
      </c>
    </row>
    <row r="9" spans="1:51" ht="14.45" customHeight="1" collapsed="1" x14ac:dyDescent="0.25">
      <c r="Y9" s="69"/>
      <c r="Z9" s="70"/>
      <c r="AA9" s="70"/>
      <c r="AB9" s="70"/>
      <c r="AC9" s="70"/>
      <c r="AD9" s="70"/>
      <c r="AE9" s="69"/>
      <c r="AH9" s="52"/>
      <c r="AI9" s="52"/>
      <c r="AJ9" s="52"/>
      <c r="AK9" s="52"/>
      <c r="AL9" s="52"/>
      <c r="AM9" s="52"/>
      <c r="AN9" s="52"/>
      <c r="AO9" s="52"/>
    </row>
    <row r="10" spans="1:51" ht="14.45" customHeight="1" thickBot="1" x14ac:dyDescent="0.3">
      <c r="A10" s="4" t="s">
        <v>222</v>
      </c>
      <c r="B10" s="31" t="s">
        <v>153</v>
      </c>
      <c r="C10" s="20" t="s">
        <v>21</v>
      </c>
      <c r="D10" s="20" t="s">
        <v>20</v>
      </c>
      <c r="E10" s="20" t="s">
        <v>19</v>
      </c>
      <c r="F10" s="20" t="s">
        <v>18</v>
      </c>
      <c r="G10" s="20" t="s">
        <v>17</v>
      </c>
      <c r="H10" s="20" t="s">
        <v>16</v>
      </c>
      <c r="I10" s="20" t="s">
        <v>15</v>
      </c>
      <c r="J10" s="20" t="s">
        <v>14</v>
      </c>
      <c r="K10" s="20" t="s">
        <v>13</v>
      </c>
      <c r="L10" s="20" t="s">
        <v>12</v>
      </c>
      <c r="M10" s="20" t="s">
        <v>11</v>
      </c>
      <c r="N10" s="20" t="s">
        <v>10</v>
      </c>
      <c r="O10" s="20" t="s">
        <v>9</v>
      </c>
      <c r="P10" s="20" t="s">
        <v>8</v>
      </c>
      <c r="Q10" s="20" t="s">
        <v>7</v>
      </c>
      <c r="R10" s="20" t="s">
        <v>6</v>
      </c>
      <c r="S10" s="20" t="s">
        <v>5</v>
      </c>
      <c r="T10" s="20" t="s">
        <v>4</v>
      </c>
      <c r="U10" s="20" t="s">
        <v>92</v>
      </c>
      <c r="V10" s="20" t="s">
        <v>93</v>
      </c>
      <c r="W10" s="20" t="s">
        <v>95</v>
      </c>
      <c r="X10" s="20" t="s">
        <v>96</v>
      </c>
      <c r="Y10" s="20" t="s">
        <v>101</v>
      </c>
      <c r="Z10" s="20" t="s">
        <v>108</v>
      </c>
      <c r="AA10" s="20" t="s">
        <v>125</v>
      </c>
      <c r="AB10" s="20" t="s">
        <v>127</v>
      </c>
      <c r="AC10" s="20" t="s">
        <v>129</v>
      </c>
      <c r="AD10" s="20" t="s">
        <v>141</v>
      </c>
      <c r="AE10" s="20" t="s">
        <v>152</v>
      </c>
      <c r="AF10" s="20" t="s">
        <v>162</v>
      </c>
      <c r="AG10" s="20" t="s">
        <v>167</v>
      </c>
      <c r="AH10" s="20" t="s">
        <v>172</v>
      </c>
      <c r="AI10" s="20" t="s">
        <v>173</v>
      </c>
      <c r="AJ10" s="20" t="s">
        <v>187</v>
      </c>
      <c r="AK10" s="20" t="s">
        <v>189</v>
      </c>
      <c r="AL10" s="20" t="s">
        <v>192</v>
      </c>
      <c r="AM10" s="20" t="s">
        <v>216</v>
      </c>
      <c r="AN10" s="20" t="str">
        <f>$AN$5</f>
        <v>2Q24</v>
      </c>
      <c r="AO10" s="20" t="str">
        <f>AO5</f>
        <v>3Q24</v>
      </c>
      <c r="AQ10" s="20">
        <v>2015</v>
      </c>
      <c r="AR10" s="20">
        <v>2016</v>
      </c>
      <c r="AS10" s="20">
        <v>2017</v>
      </c>
      <c r="AT10" s="20">
        <v>2018</v>
      </c>
      <c r="AU10" s="20">
        <v>2019</v>
      </c>
      <c r="AV10" s="20">
        <v>2020</v>
      </c>
      <c r="AW10" s="20">
        <v>2021</v>
      </c>
      <c r="AX10" s="20">
        <v>2022</v>
      </c>
      <c r="AY10" s="20">
        <v>2023</v>
      </c>
    </row>
    <row r="11" spans="1:51" ht="14.45" customHeight="1" x14ac:dyDescent="0.25">
      <c r="B11" s="71" t="s">
        <v>191</v>
      </c>
      <c r="C11" s="65" t="s">
        <v>151</v>
      </c>
      <c r="D11" s="65" t="s">
        <v>151</v>
      </c>
      <c r="E11" s="65" t="s">
        <v>151</v>
      </c>
      <c r="F11" s="65" t="s">
        <v>151</v>
      </c>
      <c r="G11" s="65" t="s">
        <v>151</v>
      </c>
      <c r="H11" s="65" t="s">
        <v>151</v>
      </c>
      <c r="I11" s="65" t="s">
        <v>151</v>
      </c>
      <c r="J11" s="65" t="s">
        <v>151</v>
      </c>
      <c r="K11" s="65" t="s">
        <v>151</v>
      </c>
      <c r="L11" s="65" t="s">
        <v>151</v>
      </c>
      <c r="M11" s="65" t="s">
        <v>151</v>
      </c>
      <c r="N11" s="65" t="s">
        <v>151</v>
      </c>
      <c r="O11" s="65" t="s">
        <v>151</v>
      </c>
      <c r="P11" s="65" t="s">
        <v>151</v>
      </c>
      <c r="Q11" s="65" t="s">
        <v>151</v>
      </c>
      <c r="R11" s="65" t="s">
        <v>151</v>
      </c>
      <c r="S11" s="65" t="s">
        <v>151</v>
      </c>
      <c r="T11" s="65" t="s">
        <v>151</v>
      </c>
      <c r="U11" s="65" t="s">
        <v>151</v>
      </c>
      <c r="V11" s="65" t="s">
        <v>151</v>
      </c>
      <c r="W11" s="65" t="s">
        <v>151</v>
      </c>
      <c r="X11" s="65" t="s">
        <v>151</v>
      </c>
      <c r="Y11" s="65" t="s">
        <v>151</v>
      </c>
      <c r="Z11" s="65" t="s">
        <v>151</v>
      </c>
      <c r="AA11" s="65" t="s">
        <v>151</v>
      </c>
      <c r="AB11" s="65" t="s">
        <v>151</v>
      </c>
      <c r="AC11" s="65" t="s">
        <v>151</v>
      </c>
      <c r="AD11" s="65" t="s">
        <v>151</v>
      </c>
      <c r="AE11" s="65">
        <v>80.099999999999994</v>
      </c>
      <c r="AF11" s="65">
        <v>89.2</v>
      </c>
      <c r="AG11" s="65">
        <v>90.3</v>
      </c>
      <c r="AH11" s="65">
        <v>94.3</v>
      </c>
      <c r="AI11" s="65">
        <f>SUM(AI12:AI13)</f>
        <v>88.09641369500001</v>
      </c>
      <c r="AJ11" s="65">
        <f t="shared" ref="AJ11:AM11" si="2">SUM(AJ12:AJ13)</f>
        <v>92.675946957195464</v>
      </c>
      <c r="AK11" s="65">
        <f t="shared" si="2"/>
        <v>99.83644122713595</v>
      </c>
      <c r="AL11" s="65">
        <f t="shared" si="2"/>
        <v>113.71086883198618</v>
      </c>
      <c r="AM11" s="65">
        <f t="shared" si="2"/>
        <v>111.73672554763698</v>
      </c>
      <c r="AN11" s="65">
        <f t="shared" ref="AN11:AO11" si="3">SUM(AN12:AN13)</f>
        <v>124.39048738337613</v>
      </c>
      <c r="AO11" s="65">
        <f t="shared" si="3"/>
        <v>136.28567193992529</v>
      </c>
      <c r="AQ11" s="65" t="s">
        <v>151</v>
      </c>
      <c r="AR11" s="65" t="s">
        <v>151</v>
      </c>
      <c r="AS11" s="65" t="s">
        <v>151</v>
      </c>
      <c r="AT11" s="65" t="s">
        <v>151</v>
      </c>
      <c r="AU11" s="65" t="s">
        <v>151</v>
      </c>
      <c r="AV11" s="65" t="s">
        <v>151</v>
      </c>
      <c r="AW11" s="65" t="s">
        <v>151</v>
      </c>
      <c r="AX11" s="65" t="s">
        <v>151</v>
      </c>
      <c r="AY11" s="65">
        <f>SUM(AI11:AL11)</f>
        <v>394.3196707113176</v>
      </c>
    </row>
    <row r="12" spans="1:51" ht="14.45" customHeight="1" x14ac:dyDescent="0.25">
      <c r="B12" s="14" t="s">
        <v>220</v>
      </c>
      <c r="C12" s="43" t="s">
        <v>151</v>
      </c>
      <c r="D12" s="43" t="s">
        <v>151</v>
      </c>
      <c r="E12" s="43" t="s">
        <v>151</v>
      </c>
      <c r="F12" s="43" t="s">
        <v>151</v>
      </c>
      <c r="G12" s="43" t="s">
        <v>151</v>
      </c>
      <c r="H12" s="43" t="s">
        <v>151</v>
      </c>
      <c r="I12" s="43" t="s">
        <v>151</v>
      </c>
      <c r="J12" s="43" t="s">
        <v>151</v>
      </c>
      <c r="K12" s="43" t="s">
        <v>151</v>
      </c>
      <c r="L12" s="43" t="s">
        <v>151</v>
      </c>
      <c r="M12" s="43" t="s">
        <v>151</v>
      </c>
      <c r="N12" s="43" t="s">
        <v>151</v>
      </c>
      <c r="O12" s="43" t="s">
        <v>151</v>
      </c>
      <c r="P12" s="43" t="s">
        <v>151</v>
      </c>
      <c r="Q12" s="43" t="s">
        <v>151</v>
      </c>
      <c r="R12" s="43" t="s">
        <v>151</v>
      </c>
      <c r="S12" s="43" t="s">
        <v>151</v>
      </c>
      <c r="T12" s="43" t="s">
        <v>151</v>
      </c>
      <c r="U12" s="43" t="s">
        <v>151</v>
      </c>
      <c r="V12" s="43" t="s">
        <v>151</v>
      </c>
      <c r="W12" s="43" t="s">
        <v>151</v>
      </c>
      <c r="X12" s="43" t="s">
        <v>151</v>
      </c>
      <c r="Y12" s="43" t="s">
        <v>151</v>
      </c>
      <c r="Z12" s="43" t="s">
        <v>151</v>
      </c>
      <c r="AA12" s="43" t="s">
        <v>151</v>
      </c>
      <c r="AB12" s="43" t="s">
        <v>151</v>
      </c>
      <c r="AC12" s="43" t="s">
        <v>151</v>
      </c>
      <c r="AD12" s="43" t="s">
        <v>151</v>
      </c>
      <c r="AE12" s="43" t="s">
        <v>151</v>
      </c>
      <c r="AF12" s="43" t="s">
        <v>151</v>
      </c>
      <c r="AG12" s="43" t="s">
        <v>151</v>
      </c>
      <c r="AH12" s="43" t="s">
        <v>151</v>
      </c>
      <c r="AI12" s="43">
        <v>62.778722423079991</v>
      </c>
      <c r="AJ12" s="43">
        <v>65.372220212859986</v>
      </c>
      <c r="AK12" s="43">
        <v>70.143537059389985</v>
      </c>
      <c r="AL12" s="43">
        <v>79.391343336519995</v>
      </c>
      <c r="AM12" s="43">
        <v>77.577878429619986</v>
      </c>
      <c r="AN12" s="43">
        <v>83.554771379129988</v>
      </c>
      <c r="AO12" s="43">
        <v>88.305936028160019</v>
      </c>
      <c r="AQ12" s="43" t="s">
        <v>151</v>
      </c>
      <c r="AR12" s="43" t="s">
        <v>151</v>
      </c>
      <c r="AS12" s="43" t="s">
        <v>151</v>
      </c>
      <c r="AT12" s="43" t="s">
        <v>151</v>
      </c>
      <c r="AU12" s="43" t="s">
        <v>151</v>
      </c>
      <c r="AV12" s="43" t="s">
        <v>151</v>
      </c>
      <c r="AW12" s="43" t="s">
        <v>151</v>
      </c>
      <c r="AX12" s="43" t="s">
        <v>151</v>
      </c>
      <c r="AY12" s="43">
        <f>SUM(AI12:AL12)</f>
        <v>277.68582303184996</v>
      </c>
    </row>
    <row r="13" spans="1:51" ht="14.45" customHeight="1" thickBot="1" x14ac:dyDescent="0.3">
      <c r="B13" s="41" t="s">
        <v>221</v>
      </c>
      <c r="C13" s="68" t="s">
        <v>151</v>
      </c>
      <c r="D13" s="68" t="s">
        <v>151</v>
      </c>
      <c r="E13" s="68" t="s">
        <v>151</v>
      </c>
      <c r="F13" s="68" t="s">
        <v>151</v>
      </c>
      <c r="G13" s="68" t="s">
        <v>151</v>
      </c>
      <c r="H13" s="68" t="s">
        <v>151</v>
      </c>
      <c r="I13" s="68" t="s">
        <v>151</v>
      </c>
      <c r="J13" s="68" t="s">
        <v>151</v>
      </c>
      <c r="K13" s="68" t="s">
        <v>151</v>
      </c>
      <c r="L13" s="68" t="s">
        <v>151</v>
      </c>
      <c r="M13" s="68" t="s">
        <v>151</v>
      </c>
      <c r="N13" s="68" t="s">
        <v>151</v>
      </c>
      <c r="O13" s="68" t="s">
        <v>151</v>
      </c>
      <c r="P13" s="68" t="s">
        <v>151</v>
      </c>
      <c r="Q13" s="68" t="s">
        <v>151</v>
      </c>
      <c r="R13" s="68" t="s">
        <v>151</v>
      </c>
      <c r="S13" s="68" t="s">
        <v>151</v>
      </c>
      <c r="T13" s="68" t="s">
        <v>151</v>
      </c>
      <c r="U13" s="68" t="s">
        <v>151</v>
      </c>
      <c r="V13" s="68" t="s">
        <v>151</v>
      </c>
      <c r="W13" s="68" t="s">
        <v>151</v>
      </c>
      <c r="X13" s="68" t="s">
        <v>151</v>
      </c>
      <c r="Y13" s="68" t="s">
        <v>151</v>
      </c>
      <c r="Z13" s="68" t="s">
        <v>151</v>
      </c>
      <c r="AA13" s="68" t="s">
        <v>151</v>
      </c>
      <c r="AB13" s="68" t="s">
        <v>151</v>
      </c>
      <c r="AC13" s="68" t="s">
        <v>151</v>
      </c>
      <c r="AD13" s="68" t="s">
        <v>151</v>
      </c>
      <c r="AE13" s="68" t="s">
        <v>151</v>
      </c>
      <c r="AF13" s="68" t="s">
        <v>151</v>
      </c>
      <c r="AG13" s="68" t="s">
        <v>151</v>
      </c>
      <c r="AH13" s="68" t="s">
        <v>151</v>
      </c>
      <c r="AI13" s="68">
        <v>25.317691271920019</v>
      </c>
      <c r="AJ13" s="68">
        <v>27.303726744335485</v>
      </c>
      <c r="AK13" s="68">
        <v>29.692904167745962</v>
      </c>
      <c r="AL13" s="68">
        <v>34.319525495466173</v>
      </c>
      <c r="AM13" s="68">
        <v>34.158847118017</v>
      </c>
      <c r="AN13" s="68">
        <v>40.835716004246144</v>
      </c>
      <c r="AO13" s="68">
        <v>47.97973591176526</v>
      </c>
      <c r="AQ13" s="68" t="s">
        <v>151</v>
      </c>
      <c r="AR13" s="68" t="s">
        <v>151</v>
      </c>
      <c r="AS13" s="68" t="s">
        <v>151</v>
      </c>
      <c r="AT13" s="68" t="s">
        <v>151</v>
      </c>
      <c r="AU13" s="68" t="s">
        <v>151</v>
      </c>
      <c r="AV13" s="68" t="s">
        <v>151</v>
      </c>
      <c r="AW13" s="68" t="s">
        <v>151</v>
      </c>
      <c r="AX13" s="68" t="s">
        <v>151</v>
      </c>
      <c r="AY13" s="68">
        <f>SUM(AI13:AL13)</f>
        <v>116.63384767946764</v>
      </c>
    </row>
    <row r="14" spans="1:51" ht="14.45" customHeight="1" x14ac:dyDescent="0.25">
      <c r="B14" s="14"/>
      <c r="C14" s="43"/>
      <c r="D14" s="43"/>
      <c r="E14" s="43"/>
      <c r="F14" s="43"/>
      <c r="G14" s="43"/>
      <c r="H14" s="43"/>
      <c r="I14" s="43"/>
      <c r="J14" s="43"/>
      <c r="K14" s="43"/>
      <c r="L14" s="43"/>
      <c r="M14" s="43"/>
      <c r="N14" s="43"/>
      <c r="O14" s="43"/>
      <c r="P14" s="43"/>
      <c r="Q14" s="43"/>
      <c r="R14" s="43"/>
      <c r="S14" s="43"/>
      <c r="T14" s="43"/>
      <c r="U14" s="43"/>
      <c r="V14" s="43"/>
      <c r="W14" s="14"/>
      <c r="X14" s="14"/>
      <c r="Y14" s="14"/>
      <c r="Z14" s="14"/>
      <c r="AA14" s="14"/>
      <c r="AB14" s="14"/>
      <c r="AC14" s="14"/>
      <c r="AD14" s="14"/>
      <c r="AE14" s="14"/>
      <c r="AF14" s="14"/>
      <c r="AG14" s="14"/>
      <c r="AH14" s="14"/>
      <c r="AI14" s="43"/>
      <c r="AJ14" s="43"/>
      <c r="AK14" s="43"/>
      <c r="AL14" s="43"/>
      <c r="AM14" s="43"/>
      <c r="AN14" s="43"/>
      <c r="AO14" s="43"/>
      <c r="AQ14" s="43"/>
      <c r="AR14" s="43"/>
      <c r="AS14" s="43"/>
      <c r="AT14" s="43"/>
      <c r="AU14" s="43"/>
      <c r="AV14" s="43"/>
      <c r="AW14" s="43"/>
      <c r="AX14" s="43"/>
      <c r="AY14" s="43"/>
    </row>
    <row r="15" spans="1:51" ht="14.45" customHeight="1" thickBot="1" x14ac:dyDescent="0.3">
      <c r="B15" s="31" t="s">
        <v>175</v>
      </c>
      <c r="C15" s="20" t="s">
        <v>21</v>
      </c>
      <c r="D15" s="20" t="s">
        <v>20</v>
      </c>
      <c r="E15" s="20" t="s">
        <v>19</v>
      </c>
      <c r="F15" s="20" t="s">
        <v>18</v>
      </c>
      <c r="G15" s="20" t="s">
        <v>17</v>
      </c>
      <c r="H15" s="20" t="s">
        <v>16</v>
      </c>
      <c r="I15" s="20" t="s">
        <v>15</v>
      </c>
      <c r="J15" s="20" t="s">
        <v>14</v>
      </c>
      <c r="K15" s="20" t="s">
        <v>13</v>
      </c>
      <c r="L15" s="20" t="s">
        <v>12</v>
      </c>
      <c r="M15" s="20" t="s">
        <v>11</v>
      </c>
      <c r="N15" s="20" t="s">
        <v>10</v>
      </c>
      <c r="O15" s="20" t="s">
        <v>9</v>
      </c>
      <c r="P15" s="20" t="s">
        <v>8</v>
      </c>
      <c r="Q15" s="20" t="s">
        <v>7</v>
      </c>
      <c r="R15" s="20" t="s">
        <v>6</v>
      </c>
      <c r="S15" s="20" t="s">
        <v>5</v>
      </c>
      <c r="T15" s="20" t="s">
        <v>4</v>
      </c>
      <c r="U15" s="20" t="s">
        <v>92</v>
      </c>
      <c r="V15" s="20" t="s">
        <v>93</v>
      </c>
      <c r="W15" s="20" t="s">
        <v>95</v>
      </c>
      <c r="X15" s="20" t="s">
        <v>96</v>
      </c>
      <c r="Y15" s="20" t="s">
        <v>101</v>
      </c>
      <c r="Z15" s="20" t="s">
        <v>108</v>
      </c>
      <c r="AA15" s="20" t="s">
        <v>125</v>
      </c>
      <c r="AB15" s="20" t="s">
        <v>127</v>
      </c>
      <c r="AC15" s="20" t="s">
        <v>129</v>
      </c>
      <c r="AD15" s="20" t="s">
        <v>141</v>
      </c>
      <c r="AE15" s="20" t="s">
        <v>152</v>
      </c>
      <c r="AF15" s="20" t="s">
        <v>162</v>
      </c>
      <c r="AG15" s="20" t="s">
        <v>167</v>
      </c>
      <c r="AH15" s="20" t="s">
        <v>172</v>
      </c>
      <c r="AI15" s="20" t="s">
        <v>173</v>
      </c>
      <c r="AJ15" s="20" t="s">
        <v>187</v>
      </c>
      <c r="AK15" s="20" t="s">
        <v>189</v>
      </c>
      <c r="AL15" s="20" t="s">
        <v>192</v>
      </c>
      <c r="AM15" s="20" t="s">
        <v>216</v>
      </c>
      <c r="AN15" s="20" t="str">
        <f>$AN$5</f>
        <v>2Q24</v>
      </c>
      <c r="AO15" s="20" t="str">
        <f>AO10</f>
        <v>3Q24</v>
      </c>
      <c r="AQ15" s="20">
        <v>2015</v>
      </c>
      <c r="AR15" s="20">
        <v>2016</v>
      </c>
      <c r="AS15" s="20">
        <v>2017</v>
      </c>
      <c r="AT15" s="20">
        <v>2018</v>
      </c>
      <c r="AU15" s="20">
        <v>2019</v>
      </c>
      <c r="AV15" s="20">
        <v>2020</v>
      </c>
      <c r="AW15" s="20">
        <v>2021</v>
      </c>
      <c r="AX15" s="20">
        <v>2022</v>
      </c>
      <c r="AY15" s="20">
        <v>2023</v>
      </c>
    </row>
    <row r="16" spans="1:51" ht="14.45" customHeight="1" x14ac:dyDescent="0.25">
      <c r="B16" s="71" t="s">
        <v>224</v>
      </c>
      <c r="C16" s="65" t="s">
        <v>151</v>
      </c>
      <c r="D16" s="65" t="s">
        <v>151</v>
      </c>
      <c r="E16" s="65" t="s">
        <v>151</v>
      </c>
      <c r="F16" s="65" t="s">
        <v>151</v>
      </c>
      <c r="G16" s="65" t="s">
        <v>151</v>
      </c>
      <c r="H16" s="65" t="s">
        <v>151</v>
      </c>
      <c r="I16" s="65" t="s">
        <v>151</v>
      </c>
      <c r="J16" s="65" t="s">
        <v>151</v>
      </c>
      <c r="K16" s="65" t="s">
        <v>151</v>
      </c>
      <c r="L16" s="65" t="s">
        <v>151</v>
      </c>
      <c r="M16" s="65" t="s">
        <v>151</v>
      </c>
      <c r="N16" s="65" t="s">
        <v>151</v>
      </c>
      <c r="O16" s="65" t="s">
        <v>151</v>
      </c>
      <c r="P16" s="65" t="s">
        <v>151</v>
      </c>
      <c r="Q16" s="65" t="s">
        <v>151</v>
      </c>
      <c r="R16" s="65" t="s">
        <v>151</v>
      </c>
      <c r="S16" s="65" t="s">
        <v>151</v>
      </c>
      <c r="T16" s="65" t="s">
        <v>151</v>
      </c>
      <c r="U16" s="65" t="s">
        <v>151</v>
      </c>
      <c r="V16" s="65" t="s">
        <v>151</v>
      </c>
      <c r="W16" s="65" t="s">
        <v>151</v>
      </c>
      <c r="X16" s="65" t="s">
        <v>151</v>
      </c>
      <c r="Y16" s="65" t="s">
        <v>151</v>
      </c>
      <c r="Z16" s="65">
        <v>13</v>
      </c>
      <c r="AA16" s="65">
        <v>14.8</v>
      </c>
      <c r="AB16" s="65">
        <v>17.600000000000001</v>
      </c>
      <c r="AC16" s="65">
        <v>19.600000000000001</v>
      </c>
      <c r="AD16" s="65">
        <v>21.9</v>
      </c>
      <c r="AE16" s="65">
        <v>23.2</v>
      </c>
      <c r="AF16" s="65">
        <v>24.8</v>
      </c>
      <c r="AG16" s="65">
        <v>25.9</v>
      </c>
      <c r="AH16" s="65">
        <v>27.7</v>
      </c>
      <c r="AI16" s="65">
        <v>28.673310000000001</v>
      </c>
      <c r="AJ16" s="65">
        <v>29.451136999999999</v>
      </c>
      <c r="AK16" s="65">
        <v>30.198974</v>
      </c>
      <c r="AL16" s="65">
        <v>31.104813</v>
      </c>
      <c r="AM16" s="65">
        <v>31.402324</v>
      </c>
      <c r="AN16" s="65">
        <v>31.627034999999999</v>
      </c>
      <c r="AO16" s="65">
        <v>32.078577000000003</v>
      </c>
      <c r="AQ16" s="65" t="s">
        <v>151</v>
      </c>
      <c r="AR16" s="65" t="s">
        <v>151</v>
      </c>
      <c r="AS16" s="65" t="s">
        <v>151</v>
      </c>
      <c r="AT16" s="65" t="s">
        <v>151</v>
      </c>
      <c r="AU16" s="65" t="s">
        <v>151</v>
      </c>
      <c r="AV16" s="65">
        <f t="shared" ref="AV16:AV22" si="4">Z16</f>
        <v>13</v>
      </c>
      <c r="AW16" s="65">
        <f t="shared" ref="AW16:AW22" si="5">AD16</f>
        <v>21.9</v>
      </c>
      <c r="AX16" s="65">
        <f t="shared" ref="AX16:AX22" si="6">AH16</f>
        <v>27.7</v>
      </c>
      <c r="AY16" s="65">
        <f t="shared" ref="AY16:AY22" si="7">AL16</f>
        <v>31.104813</v>
      </c>
    </row>
    <row r="17" spans="2:51" ht="14.45" hidden="1" customHeight="1" outlineLevel="1" x14ac:dyDescent="0.25">
      <c r="B17" s="72" t="s">
        <v>225</v>
      </c>
      <c r="C17" s="73" t="s">
        <v>151</v>
      </c>
      <c r="D17" s="45" t="s">
        <v>151</v>
      </c>
      <c r="E17" s="45" t="s">
        <v>151</v>
      </c>
      <c r="F17" s="45" t="s">
        <v>151</v>
      </c>
      <c r="G17" s="45" t="s">
        <v>151</v>
      </c>
      <c r="H17" s="45" t="s">
        <v>151</v>
      </c>
      <c r="I17" s="45" t="s">
        <v>151</v>
      </c>
      <c r="J17" s="45" t="s">
        <v>151</v>
      </c>
      <c r="K17" s="45" t="s">
        <v>151</v>
      </c>
      <c r="L17" s="45" t="s">
        <v>151</v>
      </c>
      <c r="M17" s="45" t="s">
        <v>151</v>
      </c>
      <c r="N17" s="45" t="s">
        <v>151</v>
      </c>
      <c r="O17" s="45" t="s">
        <v>151</v>
      </c>
      <c r="P17" s="45" t="s">
        <v>151</v>
      </c>
      <c r="Q17" s="45" t="s">
        <v>151</v>
      </c>
      <c r="R17" s="45" t="s">
        <v>151</v>
      </c>
      <c r="S17" s="45">
        <v>4.4845839999999999</v>
      </c>
      <c r="T17" s="45">
        <v>4.8110819999999999</v>
      </c>
      <c r="U17" s="45">
        <v>5.2580020000000003</v>
      </c>
      <c r="V17" s="45">
        <v>5.6544309999999998</v>
      </c>
      <c r="W17" s="45">
        <v>6.0714520000000007</v>
      </c>
      <c r="X17" s="45">
        <v>6.9676890000000009</v>
      </c>
      <c r="Y17" s="45">
        <v>8.4234159999999996</v>
      </c>
      <c r="Z17" s="45">
        <v>9.7531770000000009</v>
      </c>
      <c r="AA17" s="45">
        <v>10.786362</v>
      </c>
      <c r="AB17" s="45">
        <v>12.644192</v>
      </c>
      <c r="AC17" s="45">
        <v>13.469811999999999</v>
      </c>
      <c r="AD17" s="45">
        <v>14.170696</v>
      </c>
      <c r="AE17" s="45">
        <v>15.313468</v>
      </c>
      <c r="AF17" s="45">
        <v>15.971961</v>
      </c>
      <c r="AG17" s="45">
        <v>16.425982000000001</v>
      </c>
      <c r="AH17" s="45">
        <v>16.826250999999999</v>
      </c>
      <c r="AI17" s="45">
        <f>SUM(AI18:AI20)</f>
        <v>16.905943999999998</v>
      </c>
      <c r="AJ17" s="45">
        <f t="shared" ref="AJ17:AM17" si="8">SUM(AJ18:AJ20)</f>
        <v>17.012934000000001</v>
      </c>
      <c r="AK17" s="45">
        <f t="shared" si="8"/>
        <v>17.257832000000001</v>
      </c>
      <c r="AL17" s="45">
        <f t="shared" si="8"/>
        <v>17.215948000000004</v>
      </c>
      <c r="AM17" s="45">
        <f t="shared" si="8"/>
        <v>17.338736999999998</v>
      </c>
      <c r="AN17" s="45">
        <f t="shared" ref="AN17:AO17" si="9">SUM(AN18:AN20)</f>
        <v>17.681937000000001</v>
      </c>
      <c r="AO17" s="45">
        <f t="shared" si="9"/>
        <v>17.682853000000001</v>
      </c>
      <c r="AQ17" s="45" t="s">
        <v>151</v>
      </c>
      <c r="AR17" s="45" t="s">
        <v>151</v>
      </c>
      <c r="AS17" s="45" t="s">
        <v>151</v>
      </c>
      <c r="AT17" s="45" t="s">
        <v>151</v>
      </c>
      <c r="AU17" s="45" t="s">
        <v>151</v>
      </c>
      <c r="AV17" s="45">
        <f t="shared" si="4"/>
        <v>9.7531770000000009</v>
      </c>
      <c r="AW17" s="45">
        <f t="shared" si="5"/>
        <v>14.170696</v>
      </c>
      <c r="AX17" s="45">
        <f t="shared" si="6"/>
        <v>16.826250999999999</v>
      </c>
      <c r="AY17" s="45">
        <f t="shared" si="7"/>
        <v>17.215948000000004</v>
      </c>
    </row>
    <row r="18" spans="2:51" ht="14.45" hidden="1" customHeight="1" outlineLevel="1" x14ac:dyDescent="0.25">
      <c r="B18" s="14" t="s">
        <v>217</v>
      </c>
      <c r="C18" s="74" t="s">
        <v>151</v>
      </c>
      <c r="D18" s="43" t="s">
        <v>151</v>
      </c>
      <c r="E18" s="43" t="s">
        <v>151</v>
      </c>
      <c r="F18" s="43" t="s">
        <v>151</v>
      </c>
      <c r="G18" s="43" t="s">
        <v>151</v>
      </c>
      <c r="H18" s="43" t="s">
        <v>151</v>
      </c>
      <c r="I18" s="43" t="s">
        <v>151</v>
      </c>
      <c r="J18" s="43" t="s">
        <v>151</v>
      </c>
      <c r="K18" s="43" t="s">
        <v>151</v>
      </c>
      <c r="L18" s="43" t="s">
        <v>151</v>
      </c>
      <c r="M18" s="43" t="s">
        <v>151</v>
      </c>
      <c r="N18" s="43" t="s">
        <v>151</v>
      </c>
      <c r="O18" s="43" t="s">
        <v>151</v>
      </c>
      <c r="P18" s="43" t="s">
        <v>151</v>
      </c>
      <c r="Q18" s="43" t="s">
        <v>151</v>
      </c>
      <c r="R18" s="43" t="s">
        <v>151</v>
      </c>
      <c r="S18" s="43">
        <v>6.5949000000000008E-2</v>
      </c>
      <c r="T18" s="43">
        <v>9.6859000000000001E-2</v>
      </c>
      <c r="U18" s="43">
        <v>0.23908799999999999</v>
      </c>
      <c r="V18" s="43">
        <v>0.38590299999999994</v>
      </c>
      <c r="W18" s="43">
        <v>0.57544700000000004</v>
      </c>
      <c r="X18" s="43">
        <v>1.1726920000000001</v>
      </c>
      <c r="Y18" s="43">
        <v>2.1544690000000002</v>
      </c>
      <c r="Z18" s="43">
        <v>2.7190150000000002</v>
      </c>
      <c r="AA18" s="43">
        <v>3.451562</v>
      </c>
      <c r="AB18" s="43">
        <v>5.0831739999999996</v>
      </c>
      <c r="AC18" s="43">
        <v>5.7690650000000003</v>
      </c>
      <c r="AD18" s="43">
        <v>6.4779099999999996</v>
      </c>
      <c r="AE18" s="43">
        <v>7.6428270000000005</v>
      </c>
      <c r="AF18" s="43">
        <v>8.5012509999999999</v>
      </c>
      <c r="AG18" s="43">
        <v>9.1110360000000004</v>
      </c>
      <c r="AH18" s="43">
        <v>9.7458179999999999</v>
      </c>
      <c r="AI18" s="43">
        <v>9.9894730000000003</v>
      </c>
      <c r="AJ18" s="43">
        <v>10.245122000000002</v>
      </c>
      <c r="AK18" s="43">
        <v>10.605456</v>
      </c>
      <c r="AL18" s="43">
        <v>10.676731999999999</v>
      </c>
      <c r="AM18" s="43">
        <v>10.850541</v>
      </c>
      <c r="AN18" s="43">
        <v>11.238928</v>
      </c>
      <c r="AO18" s="43">
        <v>11.268771000000001</v>
      </c>
      <c r="AQ18" s="43" t="s">
        <v>151</v>
      </c>
      <c r="AR18" s="43" t="s">
        <v>151</v>
      </c>
      <c r="AS18" s="43" t="s">
        <v>151</v>
      </c>
      <c r="AT18" s="43" t="s">
        <v>151</v>
      </c>
      <c r="AU18" s="43" t="s">
        <v>151</v>
      </c>
      <c r="AV18" s="43">
        <f t="shared" si="4"/>
        <v>2.7190150000000002</v>
      </c>
      <c r="AW18" s="43">
        <f t="shared" si="5"/>
        <v>6.4779099999999996</v>
      </c>
      <c r="AX18" s="43">
        <f t="shared" si="6"/>
        <v>9.7458179999999999</v>
      </c>
      <c r="AY18" s="43">
        <f t="shared" si="7"/>
        <v>10.676731999999999</v>
      </c>
    </row>
    <row r="19" spans="2:51" ht="14.45" hidden="1" customHeight="1" outlineLevel="1" x14ac:dyDescent="0.25">
      <c r="B19" s="14" t="s">
        <v>218</v>
      </c>
      <c r="C19" s="74" t="s">
        <v>151</v>
      </c>
      <c r="D19" s="43" t="s">
        <v>151</v>
      </c>
      <c r="E19" s="43" t="s">
        <v>151</v>
      </c>
      <c r="F19" s="43" t="s">
        <v>151</v>
      </c>
      <c r="G19" s="43" t="s">
        <v>151</v>
      </c>
      <c r="H19" s="43" t="s">
        <v>151</v>
      </c>
      <c r="I19" s="43" t="s">
        <v>151</v>
      </c>
      <c r="J19" s="43" t="s">
        <v>151</v>
      </c>
      <c r="K19" s="43" t="s">
        <v>151</v>
      </c>
      <c r="L19" s="43" t="s">
        <v>151</v>
      </c>
      <c r="M19" s="43" t="s">
        <v>151</v>
      </c>
      <c r="N19" s="43" t="s">
        <v>151</v>
      </c>
      <c r="O19" s="43" t="s">
        <v>151</v>
      </c>
      <c r="P19" s="43" t="s">
        <v>151</v>
      </c>
      <c r="Q19" s="43" t="s">
        <v>151</v>
      </c>
      <c r="R19" s="43" t="s">
        <v>151</v>
      </c>
      <c r="S19" s="43">
        <v>1.057388</v>
      </c>
      <c r="T19" s="43">
        <v>1.3005850000000001</v>
      </c>
      <c r="U19" s="43">
        <v>1.6298679999999999</v>
      </c>
      <c r="V19" s="43">
        <v>2.3515460000000004</v>
      </c>
      <c r="W19" s="43">
        <v>3.17381</v>
      </c>
      <c r="X19" s="43">
        <v>3.740799</v>
      </c>
      <c r="Y19" s="43">
        <v>4.5240479999999996</v>
      </c>
      <c r="Z19" s="43">
        <v>5.1456390000000001</v>
      </c>
      <c r="AA19" s="43">
        <v>5.6796839999999991</v>
      </c>
      <c r="AB19" s="43">
        <v>6.1611820000000002</v>
      </c>
      <c r="AC19" s="43">
        <v>6.4</v>
      </c>
      <c r="AD19" s="43">
        <v>6.5946200000000008</v>
      </c>
      <c r="AE19" s="43">
        <v>6.6874849999999979</v>
      </c>
      <c r="AF19" s="43">
        <v>6.6413649999999995</v>
      </c>
      <c r="AG19" s="43">
        <v>6.7</v>
      </c>
      <c r="AH19" s="43">
        <v>6.4504249999999992</v>
      </c>
      <c r="AI19" s="43">
        <v>6.3058290000000001</v>
      </c>
      <c r="AJ19" s="43">
        <v>6.1950569999999985</v>
      </c>
      <c r="AK19" s="43">
        <v>6.1335990000000002</v>
      </c>
      <c r="AL19" s="43">
        <v>6.0708100000000016</v>
      </c>
      <c r="AM19" s="43">
        <v>6.0506370000000009</v>
      </c>
      <c r="AN19" s="43">
        <v>6.0428649999999982</v>
      </c>
      <c r="AO19" s="43">
        <v>6.033599999999999</v>
      </c>
      <c r="AQ19" s="43" t="s">
        <v>151</v>
      </c>
      <c r="AR19" s="43" t="s">
        <v>151</v>
      </c>
      <c r="AS19" s="43" t="s">
        <v>151</v>
      </c>
      <c r="AT19" s="43" t="s">
        <v>151</v>
      </c>
      <c r="AU19" s="43" t="s">
        <v>151</v>
      </c>
      <c r="AV19" s="43">
        <f t="shared" si="4"/>
        <v>5.1456390000000001</v>
      </c>
      <c r="AW19" s="43">
        <f t="shared" si="5"/>
        <v>6.5946200000000008</v>
      </c>
      <c r="AX19" s="43">
        <f t="shared" si="6"/>
        <v>6.4504249999999992</v>
      </c>
      <c r="AY19" s="43">
        <f t="shared" si="7"/>
        <v>6.0708100000000016</v>
      </c>
    </row>
    <row r="20" spans="2:51" ht="14.45" hidden="1" customHeight="1" outlineLevel="1" x14ac:dyDescent="0.25">
      <c r="B20" s="14" t="s">
        <v>219</v>
      </c>
      <c r="C20" s="74" t="s">
        <v>151</v>
      </c>
      <c r="D20" s="43" t="s">
        <v>151</v>
      </c>
      <c r="E20" s="43" t="s">
        <v>151</v>
      </c>
      <c r="F20" s="43" t="s">
        <v>151</v>
      </c>
      <c r="G20" s="43" t="s">
        <v>151</v>
      </c>
      <c r="H20" s="43" t="s">
        <v>151</v>
      </c>
      <c r="I20" s="43" t="s">
        <v>151</v>
      </c>
      <c r="J20" s="43" t="s">
        <v>151</v>
      </c>
      <c r="K20" s="43" t="s">
        <v>151</v>
      </c>
      <c r="L20" s="43" t="s">
        <v>151</v>
      </c>
      <c r="M20" s="43" t="s">
        <v>151</v>
      </c>
      <c r="N20" s="43" t="s">
        <v>151</v>
      </c>
      <c r="O20" s="43" t="s">
        <v>151</v>
      </c>
      <c r="P20" s="43" t="s">
        <v>151</v>
      </c>
      <c r="Q20" s="43" t="s">
        <v>151</v>
      </c>
      <c r="R20" s="43" t="s">
        <v>151</v>
      </c>
      <c r="S20" s="43">
        <v>3.3612470000000001</v>
      </c>
      <c r="T20" s="43">
        <v>3.4136379999999997</v>
      </c>
      <c r="U20" s="43">
        <v>3.3890460000000004</v>
      </c>
      <c r="V20" s="43">
        <v>2.9169819999999995</v>
      </c>
      <c r="W20" s="43">
        <v>2.3221950000000002</v>
      </c>
      <c r="X20" s="43">
        <v>2.0541980000000004</v>
      </c>
      <c r="Y20" s="43">
        <v>1.7448990000000002</v>
      </c>
      <c r="Z20" s="43">
        <v>1.8885230000000002</v>
      </c>
      <c r="AA20" s="43">
        <v>1.6551160000000005</v>
      </c>
      <c r="AB20" s="43">
        <v>1.3998359999999996</v>
      </c>
      <c r="AC20" s="43">
        <v>1.3007469999999994</v>
      </c>
      <c r="AD20" s="43">
        <v>1.0981659999999991</v>
      </c>
      <c r="AE20" s="43">
        <v>0.98315600000000192</v>
      </c>
      <c r="AF20" s="43">
        <v>0.82934500000000089</v>
      </c>
      <c r="AG20" s="43">
        <v>0.61494599999999977</v>
      </c>
      <c r="AH20" s="43">
        <v>0.63000800000000012</v>
      </c>
      <c r="AI20" s="43">
        <v>0.6106419999999998</v>
      </c>
      <c r="AJ20" s="43">
        <v>0.57275500000000013</v>
      </c>
      <c r="AK20" s="43">
        <v>0.51877699999999916</v>
      </c>
      <c r="AL20" s="43">
        <v>0.46840599999999993</v>
      </c>
      <c r="AM20" s="43">
        <v>0.43755899999999837</v>
      </c>
      <c r="AN20" s="43">
        <v>0.40014400000000294</v>
      </c>
      <c r="AO20" s="43">
        <v>0.38048200000000176</v>
      </c>
      <c r="AQ20" s="43" t="s">
        <v>151</v>
      </c>
      <c r="AR20" s="43" t="s">
        <v>151</v>
      </c>
      <c r="AS20" s="43" t="s">
        <v>151</v>
      </c>
      <c r="AT20" s="43" t="s">
        <v>151</v>
      </c>
      <c r="AU20" s="43" t="s">
        <v>151</v>
      </c>
      <c r="AV20" s="43">
        <f t="shared" si="4"/>
        <v>1.8885230000000002</v>
      </c>
      <c r="AW20" s="43">
        <f t="shared" si="5"/>
        <v>1.0981659999999991</v>
      </c>
      <c r="AX20" s="43">
        <f t="shared" si="6"/>
        <v>0.63000800000000012</v>
      </c>
      <c r="AY20" s="43">
        <f t="shared" si="7"/>
        <v>0.46840599999999993</v>
      </c>
    </row>
    <row r="21" spans="2:51" ht="14.45" hidden="1" customHeight="1" outlineLevel="1" x14ac:dyDescent="0.25">
      <c r="B21" s="48" t="s">
        <v>242</v>
      </c>
      <c r="C21" s="75" t="s">
        <v>151</v>
      </c>
      <c r="D21" s="75" t="s">
        <v>151</v>
      </c>
      <c r="E21" s="75" t="s">
        <v>151</v>
      </c>
      <c r="F21" s="75" t="s">
        <v>151</v>
      </c>
      <c r="G21" s="45"/>
      <c r="H21" s="45"/>
      <c r="I21" s="45"/>
      <c r="J21" s="45"/>
      <c r="K21" s="45"/>
      <c r="L21" s="45"/>
      <c r="M21" s="45"/>
      <c r="N21" s="45"/>
      <c r="O21" s="45"/>
      <c r="P21" s="45"/>
      <c r="Q21" s="45"/>
      <c r="R21" s="45">
        <v>0</v>
      </c>
      <c r="S21" s="45">
        <v>1.123337</v>
      </c>
      <c r="T21" s="45">
        <v>1.3974440000000001</v>
      </c>
      <c r="U21" s="45">
        <v>1.8689559999999998</v>
      </c>
      <c r="V21" s="45">
        <v>2.7374490000000002</v>
      </c>
      <c r="W21" s="45">
        <v>3.7492570000000001</v>
      </c>
      <c r="X21" s="45">
        <v>4.9134910000000005</v>
      </c>
      <c r="Y21" s="45">
        <v>6.6785169999999994</v>
      </c>
      <c r="Z21" s="45">
        <v>7.8646539999999998</v>
      </c>
      <c r="AA21" s="45">
        <v>9.1312459999999991</v>
      </c>
      <c r="AB21" s="45">
        <v>11.244356</v>
      </c>
      <c r="AC21" s="45">
        <v>12.169065</v>
      </c>
      <c r="AD21" s="45">
        <v>13.07253</v>
      </c>
      <c r="AE21" s="45">
        <v>14.330311999999999</v>
      </c>
      <c r="AF21" s="45">
        <v>15.142616</v>
      </c>
      <c r="AG21" s="45">
        <v>15.811036000000001</v>
      </c>
      <c r="AH21" s="45">
        <v>16.196242999999999</v>
      </c>
      <c r="AI21" s="45">
        <f>SUM(AI18:AI19)</f>
        <v>16.295302</v>
      </c>
      <c r="AJ21" s="45">
        <f t="shared" ref="AJ21:AM22" si="10">SUM(AJ18:AJ19)</f>
        <v>16.440179000000001</v>
      </c>
      <c r="AK21" s="45">
        <f t="shared" si="10"/>
        <v>16.739055</v>
      </c>
      <c r="AL21" s="45">
        <f t="shared" si="10"/>
        <v>16.747542000000003</v>
      </c>
      <c r="AM21" s="45">
        <f t="shared" si="10"/>
        <v>16.901178000000002</v>
      </c>
      <c r="AN21" s="45">
        <f t="shared" ref="AN21:AO21" si="11">SUM(AN18:AN19)</f>
        <v>17.281792999999997</v>
      </c>
      <c r="AO21" s="45">
        <f t="shared" si="11"/>
        <v>17.302371000000001</v>
      </c>
      <c r="AQ21" s="45" t="s">
        <v>151</v>
      </c>
      <c r="AR21" s="45" t="s">
        <v>151</v>
      </c>
      <c r="AS21" s="45" t="s">
        <v>151</v>
      </c>
      <c r="AT21" s="45" t="s">
        <v>151</v>
      </c>
      <c r="AU21" s="45" t="s">
        <v>151</v>
      </c>
      <c r="AV21" s="45">
        <f t="shared" si="4"/>
        <v>7.8646539999999998</v>
      </c>
      <c r="AW21" s="45">
        <f t="shared" si="5"/>
        <v>13.07253</v>
      </c>
      <c r="AX21" s="45">
        <f t="shared" si="6"/>
        <v>16.196242999999999</v>
      </c>
      <c r="AY21" s="45">
        <f t="shared" si="7"/>
        <v>16.747542000000003</v>
      </c>
    </row>
    <row r="22" spans="2:51" ht="14.45" hidden="1" customHeight="1" outlineLevel="1" thickBot="1" x14ac:dyDescent="0.3">
      <c r="B22" s="56" t="s">
        <v>138</v>
      </c>
      <c r="C22" s="76" t="s">
        <v>151</v>
      </c>
      <c r="D22" s="76" t="s">
        <v>151</v>
      </c>
      <c r="E22" s="76" t="s">
        <v>151</v>
      </c>
      <c r="F22" s="76" t="s">
        <v>151</v>
      </c>
      <c r="G22" s="50">
        <v>0.96237699999999993</v>
      </c>
      <c r="H22" s="50">
        <v>1.065523</v>
      </c>
      <c r="I22" s="50">
        <v>1.209751</v>
      </c>
      <c r="J22" s="50">
        <v>1.4108309999999999</v>
      </c>
      <c r="K22" s="50">
        <v>1.6845350000000001</v>
      </c>
      <c r="L22" s="50">
        <v>2.0762869999999998</v>
      </c>
      <c r="M22" s="50">
        <v>2.4553090000000002</v>
      </c>
      <c r="N22" s="50">
        <v>2.7911579999999998</v>
      </c>
      <c r="O22" s="50">
        <v>3.0869</v>
      </c>
      <c r="P22" s="50">
        <v>3.503517</v>
      </c>
      <c r="Q22" s="50">
        <v>3.827</v>
      </c>
      <c r="R22" s="50">
        <v>4.1354730000000002</v>
      </c>
      <c r="S22" s="50">
        <v>4.4186350000000001</v>
      </c>
      <c r="T22" s="50">
        <v>4.7142229999999996</v>
      </c>
      <c r="U22" s="50">
        <v>5.0189140000000005</v>
      </c>
      <c r="V22" s="50">
        <v>5.2685279999999999</v>
      </c>
      <c r="W22" s="50">
        <v>5.4960050000000003</v>
      </c>
      <c r="X22" s="50">
        <v>5.7949970000000004</v>
      </c>
      <c r="Y22" s="50">
        <v>6.2689469999999998</v>
      </c>
      <c r="Z22" s="50">
        <v>7.0341620000000002</v>
      </c>
      <c r="AA22" s="50">
        <v>7.3347999999999995</v>
      </c>
      <c r="AB22" s="50">
        <v>7.5610179999999998</v>
      </c>
      <c r="AC22" s="50">
        <v>7.7007469999999998</v>
      </c>
      <c r="AD22" s="50">
        <v>7.6927859999999999</v>
      </c>
      <c r="AE22" s="50">
        <v>7.6706409999999998</v>
      </c>
      <c r="AF22" s="50">
        <v>7.4707100000000004</v>
      </c>
      <c r="AG22" s="50">
        <v>7.3149459999999999</v>
      </c>
      <c r="AH22" s="50">
        <v>7.0804329999999993</v>
      </c>
      <c r="AI22" s="50">
        <f>SUM(AI19:AI20)</f>
        <v>6.9164709999999996</v>
      </c>
      <c r="AJ22" s="50">
        <f t="shared" ref="AJ22:AM22" si="12">SUM(AJ19:AJ20)</f>
        <v>6.7678119999999984</v>
      </c>
      <c r="AK22" s="50">
        <f t="shared" si="10"/>
        <v>6.6523759999999994</v>
      </c>
      <c r="AL22" s="50">
        <f t="shared" si="12"/>
        <v>6.5392160000000015</v>
      </c>
      <c r="AM22" s="50">
        <f t="shared" si="12"/>
        <v>6.4881959999999994</v>
      </c>
      <c r="AN22" s="50">
        <f t="shared" ref="AN22:AO22" si="13">SUM(AN19:AN20)</f>
        <v>6.4430090000000009</v>
      </c>
      <c r="AO22" s="50">
        <f t="shared" si="13"/>
        <v>6.4140820000000005</v>
      </c>
      <c r="AQ22" s="50" t="s">
        <v>151</v>
      </c>
      <c r="AR22" s="50" t="s">
        <v>151</v>
      </c>
      <c r="AS22" s="50" t="s">
        <v>151</v>
      </c>
      <c r="AT22" s="50" t="s">
        <v>151</v>
      </c>
      <c r="AU22" s="50" t="s">
        <v>151</v>
      </c>
      <c r="AV22" s="50">
        <f t="shared" si="4"/>
        <v>7.0341620000000002</v>
      </c>
      <c r="AW22" s="50">
        <f t="shared" si="5"/>
        <v>7.6927859999999999</v>
      </c>
      <c r="AX22" s="50">
        <f t="shared" si="6"/>
        <v>7.0804329999999993</v>
      </c>
      <c r="AY22" s="50">
        <f t="shared" si="7"/>
        <v>6.5392160000000015</v>
      </c>
    </row>
    <row r="23" spans="2:51" ht="14.45" hidden="1" customHeight="1" outlineLevel="1" x14ac:dyDescent="0.25">
      <c r="B23" s="77" t="s">
        <v>227</v>
      </c>
      <c r="C23" s="14"/>
      <c r="D23" s="14"/>
      <c r="E23" s="14"/>
      <c r="F23" s="14"/>
      <c r="G23" s="14"/>
      <c r="H23" s="14"/>
      <c r="I23" s="14"/>
      <c r="J23" s="14"/>
      <c r="K23" s="14"/>
      <c r="L23" s="14"/>
      <c r="M23" s="14"/>
      <c r="N23" s="14"/>
      <c r="O23" s="14"/>
      <c r="P23" s="14"/>
      <c r="Q23" s="14"/>
      <c r="R23" s="14"/>
      <c r="S23" s="43"/>
      <c r="T23" s="43"/>
      <c r="U23" s="43"/>
      <c r="V23" s="43"/>
      <c r="W23" s="43"/>
      <c r="X23" s="43"/>
      <c r="Y23" s="43"/>
      <c r="Z23" s="43"/>
      <c r="AA23" s="43"/>
      <c r="AB23" s="43"/>
      <c r="AC23" s="43"/>
      <c r="AD23" s="43"/>
      <c r="AE23" s="43"/>
      <c r="AF23" s="43"/>
      <c r="AG23" s="43"/>
      <c r="AH23" s="43"/>
      <c r="AI23" s="43"/>
      <c r="AJ23" s="43"/>
      <c r="AK23" s="43"/>
      <c r="AL23" s="43"/>
      <c r="AM23" s="133"/>
      <c r="AN23" s="43"/>
      <c r="AO23" s="43"/>
      <c r="AV23" s="43"/>
      <c r="AW23" s="43"/>
      <c r="AX23" s="43"/>
      <c r="AY23" s="43"/>
    </row>
    <row r="24" spans="2:51" ht="14.45" customHeight="1" collapsed="1" x14ac:dyDescent="0.25">
      <c r="B24" s="14"/>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133"/>
      <c r="AN24" s="132"/>
      <c r="AO24" s="132"/>
      <c r="AV24" s="43"/>
      <c r="AW24" s="43"/>
      <c r="AX24" s="43"/>
      <c r="AY24" s="43"/>
    </row>
    <row r="25" spans="2:51" ht="14.45" customHeight="1" x14ac:dyDescent="0.25">
      <c r="B25" s="78" t="s">
        <v>153</v>
      </c>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t="s">
        <v>152</v>
      </c>
      <c r="AF25" s="79" t="s">
        <v>162</v>
      </c>
      <c r="AG25" s="79" t="s">
        <v>167</v>
      </c>
      <c r="AH25" s="79" t="s">
        <v>172</v>
      </c>
      <c r="AI25" s="79" t="s">
        <v>173</v>
      </c>
      <c r="AJ25" s="79" t="s">
        <v>187</v>
      </c>
      <c r="AK25" s="79" t="s">
        <v>189</v>
      </c>
      <c r="AL25" s="79" t="s">
        <v>192</v>
      </c>
      <c r="AM25" s="79" t="s">
        <v>216</v>
      </c>
      <c r="AN25" s="79" t="str">
        <f>$AN$5</f>
        <v>2Q24</v>
      </c>
      <c r="AO25" s="79" t="str">
        <f>AO15</f>
        <v>3Q24</v>
      </c>
      <c r="AQ25" s="79">
        <v>2015</v>
      </c>
      <c r="AR25" s="79">
        <v>2016</v>
      </c>
      <c r="AS25" s="79">
        <v>2017</v>
      </c>
      <c r="AT25" s="79">
        <v>2018</v>
      </c>
      <c r="AU25" s="79">
        <v>2019</v>
      </c>
      <c r="AV25" s="79">
        <v>2020</v>
      </c>
      <c r="AW25" s="79">
        <v>2021</v>
      </c>
      <c r="AX25" s="79">
        <v>2022</v>
      </c>
      <c r="AY25" s="79">
        <v>2023</v>
      </c>
    </row>
    <row r="26" spans="2:51" ht="14.45" customHeight="1" x14ac:dyDescent="0.25">
      <c r="B26" s="71" t="s">
        <v>239</v>
      </c>
      <c r="C26" s="65" t="s">
        <v>151</v>
      </c>
      <c r="D26" s="65" t="s">
        <v>151</v>
      </c>
      <c r="E26" s="65" t="s">
        <v>151</v>
      </c>
      <c r="F26" s="65" t="s">
        <v>151</v>
      </c>
      <c r="G26" s="65" t="s">
        <v>151</v>
      </c>
      <c r="H26" s="65" t="s">
        <v>151</v>
      </c>
      <c r="I26" s="65" t="s">
        <v>151</v>
      </c>
      <c r="J26" s="65" t="s">
        <v>151</v>
      </c>
      <c r="K26" s="65" t="s">
        <v>151</v>
      </c>
      <c r="L26" s="65" t="s">
        <v>151</v>
      </c>
      <c r="M26" s="65" t="s">
        <v>151</v>
      </c>
      <c r="N26" s="65" t="s">
        <v>151</v>
      </c>
      <c r="O26" s="65" t="s">
        <v>151</v>
      </c>
      <c r="P26" s="65" t="s">
        <v>151</v>
      </c>
      <c r="Q26" s="65" t="s">
        <v>151</v>
      </c>
      <c r="R26" s="65" t="s">
        <v>151</v>
      </c>
      <c r="S26" s="65" t="s">
        <v>151</v>
      </c>
      <c r="T26" s="65" t="s">
        <v>151</v>
      </c>
      <c r="U26" s="65" t="s">
        <v>151</v>
      </c>
      <c r="V26" s="65" t="s">
        <v>151</v>
      </c>
      <c r="W26" s="65" t="s">
        <v>151</v>
      </c>
      <c r="X26" s="65" t="s">
        <v>151</v>
      </c>
      <c r="Y26" s="65" t="s">
        <v>151</v>
      </c>
      <c r="Z26" s="65" t="s">
        <v>151</v>
      </c>
      <c r="AA26" s="65" t="s">
        <v>151</v>
      </c>
      <c r="AB26" s="65" t="s">
        <v>151</v>
      </c>
      <c r="AC26" s="65" t="s">
        <v>151</v>
      </c>
      <c r="AD26" s="65" t="s">
        <v>151</v>
      </c>
      <c r="AE26" s="65">
        <v>24.904607734949998</v>
      </c>
      <c r="AF26" s="65">
        <v>32.310918554539995</v>
      </c>
      <c r="AG26" s="65">
        <v>41.899980778080007</v>
      </c>
      <c r="AH26" s="65">
        <v>44.749095199009993</v>
      </c>
      <c r="AI26" s="65">
        <v>44.352834749319996</v>
      </c>
      <c r="AJ26" s="65">
        <v>50.246587595379999</v>
      </c>
      <c r="AK26" s="65">
        <v>56.310097402609991</v>
      </c>
      <c r="AL26" s="65">
        <v>66.298760404290007</v>
      </c>
      <c r="AM26" s="65">
        <v>66.103096759080003</v>
      </c>
      <c r="AN26" s="65">
        <v>76.416911373239984</v>
      </c>
      <c r="AO26" s="65">
        <v>83.937136984929992</v>
      </c>
      <c r="AQ26" s="65" t="s">
        <v>151</v>
      </c>
      <c r="AR26" s="65" t="s">
        <v>151</v>
      </c>
      <c r="AS26" s="65" t="s">
        <v>151</v>
      </c>
      <c r="AT26" s="65" t="s">
        <v>151</v>
      </c>
      <c r="AU26" s="65" t="s">
        <v>151</v>
      </c>
      <c r="AV26" s="65" t="s">
        <v>151</v>
      </c>
      <c r="AW26" s="65" t="s">
        <v>151</v>
      </c>
      <c r="AX26" s="65">
        <f>SUM(AE26:AH26)</f>
        <v>143.86460226657999</v>
      </c>
      <c r="AY26" s="65">
        <f>SUM(AI26:AL26)</f>
        <v>217.20828015159998</v>
      </c>
    </row>
    <row r="27" spans="2:51" ht="14.45" customHeight="1" x14ac:dyDescent="0.25">
      <c r="B27" s="21" t="s">
        <v>240</v>
      </c>
      <c r="C27" s="43" t="s">
        <v>151</v>
      </c>
      <c r="D27" s="43" t="s">
        <v>151</v>
      </c>
      <c r="E27" s="43" t="s">
        <v>151</v>
      </c>
      <c r="F27" s="43" t="s">
        <v>151</v>
      </c>
      <c r="G27" s="43" t="s">
        <v>151</v>
      </c>
      <c r="H27" s="43" t="s">
        <v>151</v>
      </c>
      <c r="I27" s="43" t="s">
        <v>151</v>
      </c>
      <c r="J27" s="43" t="s">
        <v>151</v>
      </c>
      <c r="K27" s="43" t="s">
        <v>151</v>
      </c>
      <c r="L27" s="43" t="s">
        <v>151</v>
      </c>
      <c r="M27" s="43" t="s">
        <v>151</v>
      </c>
      <c r="N27" s="43" t="s">
        <v>151</v>
      </c>
      <c r="O27" s="43" t="s">
        <v>151</v>
      </c>
      <c r="P27" s="43" t="s">
        <v>151</v>
      </c>
      <c r="Q27" s="43" t="s">
        <v>151</v>
      </c>
      <c r="R27" s="43" t="s">
        <v>151</v>
      </c>
      <c r="S27" s="43" t="s">
        <v>151</v>
      </c>
      <c r="T27" s="43" t="s">
        <v>151</v>
      </c>
      <c r="U27" s="43" t="s">
        <v>151</v>
      </c>
      <c r="V27" s="43" t="s">
        <v>151</v>
      </c>
      <c r="W27" s="43" t="s">
        <v>151</v>
      </c>
      <c r="X27" s="43" t="s">
        <v>151</v>
      </c>
      <c r="Y27" s="43" t="s">
        <v>151</v>
      </c>
      <c r="Z27" s="43" t="s">
        <v>151</v>
      </c>
      <c r="AA27" s="43" t="s">
        <v>151</v>
      </c>
      <c r="AB27" s="43" t="s">
        <v>151</v>
      </c>
      <c r="AC27" s="43" t="s">
        <v>151</v>
      </c>
      <c r="AD27" s="43" t="s">
        <v>151</v>
      </c>
      <c r="AE27" s="43">
        <f>AE21</f>
        <v>14.330311999999999</v>
      </c>
      <c r="AF27" s="43">
        <f t="shared" ref="AF27:AM27" si="14">AF21</f>
        <v>15.142616</v>
      </c>
      <c r="AG27" s="43">
        <f t="shared" si="14"/>
        <v>15.811036000000001</v>
      </c>
      <c r="AH27" s="43">
        <f t="shared" si="14"/>
        <v>16.196242999999999</v>
      </c>
      <c r="AI27" s="43">
        <f t="shared" si="14"/>
        <v>16.295302</v>
      </c>
      <c r="AJ27" s="43">
        <f t="shared" si="14"/>
        <v>16.440179000000001</v>
      </c>
      <c r="AK27" s="43">
        <f t="shared" si="14"/>
        <v>16.739055</v>
      </c>
      <c r="AL27" s="43">
        <f t="shared" si="14"/>
        <v>16.747542000000003</v>
      </c>
      <c r="AM27" s="43">
        <f t="shared" si="14"/>
        <v>16.901178000000002</v>
      </c>
      <c r="AN27" s="43">
        <f>AN21</f>
        <v>17.281792999999997</v>
      </c>
      <c r="AO27" s="43">
        <f>AO21</f>
        <v>17.302371000000001</v>
      </c>
      <c r="AQ27" s="43" t="s">
        <v>151</v>
      </c>
      <c r="AR27" s="43" t="s">
        <v>151</v>
      </c>
      <c r="AS27" s="43" t="s">
        <v>151</v>
      </c>
      <c r="AT27" s="43" t="s">
        <v>151</v>
      </c>
      <c r="AU27" s="43" t="s">
        <v>151</v>
      </c>
      <c r="AV27" s="43" t="s">
        <v>151</v>
      </c>
      <c r="AW27" s="43" t="s">
        <v>151</v>
      </c>
      <c r="AX27" s="43">
        <f>$AH$27</f>
        <v>16.196242999999999</v>
      </c>
      <c r="AY27" s="43">
        <f>$AL$27</f>
        <v>16.747542000000003</v>
      </c>
    </row>
    <row r="28" spans="2:51" ht="14.45" customHeight="1" thickBot="1" x14ac:dyDescent="0.3">
      <c r="B28" s="80" t="s">
        <v>241</v>
      </c>
      <c r="C28" s="50" t="s">
        <v>151</v>
      </c>
      <c r="D28" s="50" t="s">
        <v>151</v>
      </c>
      <c r="E28" s="50" t="s">
        <v>151</v>
      </c>
      <c r="F28" s="50" t="s">
        <v>151</v>
      </c>
      <c r="G28" s="50" t="s">
        <v>151</v>
      </c>
      <c r="H28" s="50" t="s">
        <v>151</v>
      </c>
      <c r="I28" s="50" t="s">
        <v>151</v>
      </c>
      <c r="J28" s="50" t="s">
        <v>151</v>
      </c>
      <c r="K28" s="50" t="s">
        <v>151</v>
      </c>
      <c r="L28" s="50" t="s">
        <v>151</v>
      </c>
      <c r="M28" s="50" t="s">
        <v>151</v>
      </c>
      <c r="N28" s="50" t="s">
        <v>151</v>
      </c>
      <c r="O28" s="50" t="s">
        <v>151</v>
      </c>
      <c r="P28" s="50" t="s">
        <v>151</v>
      </c>
      <c r="Q28" s="50" t="s">
        <v>151</v>
      </c>
      <c r="R28" s="50" t="s">
        <v>151</v>
      </c>
      <c r="S28" s="50" t="s">
        <v>151</v>
      </c>
      <c r="T28" s="50" t="s">
        <v>151</v>
      </c>
      <c r="U28" s="50" t="s">
        <v>151</v>
      </c>
      <c r="V28" s="50" t="s">
        <v>151</v>
      </c>
      <c r="W28" s="50" t="s">
        <v>151</v>
      </c>
      <c r="X28" s="50" t="s">
        <v>151</v>
      </c>
      <c r="Y28" s="50" t="s">
        <v>151</v>
      </c>
      <c r="Z28" s="50" t="s">
        <v>151</v>
      </c>
      <c r="AA28" s="50" t="s">
        <v>151</v>
      </c>
      <c r="AB28" s="50" t="s">
        <v>151</v>
      </c>
      <c r="AC28" s="50" t="s">
        <v>151</v>
      </c>
      <c r="AD28" s="50" t="s">
        <v>151</v>
      </c>
      <c r="AE28" s="50">
        <f>AE26/AE27</f>
        <v>1.7378971047490104</v>
      </c>
      <c r="AF28" s="50">
        <f t="shared" ref="AF28:AH28" si="15">AF26/AF27</f>
        <v>2.1337738838876978</v>
      </c>
      <c r="AG28" s="50">
        <f t="shared" si="15"/>
        <v>2.6500465104298039</v>
      </c>
      <c r="AH28" s="50">
        <f t="shared" si="15"/>
        <v>2.7629305882240711</v>
      </c>
      <c r="AI28" s="50">
        <f t="shared" ref="AI28:AO28" si="16">AI26/AI27</f>
        <v>2.7218172912241823</v>
      </c>
      <c r="AJ28" s="50">
        <f t="shared" si="16"/>
        <v>3.0563284983320438</v>
      </c>
      <c r="AK28" s="50">
        <v>3.3942999999999999</v>
      </c>
      <c r="AL28" s="50">
        <f t="shared" si="16"/>
        <v>3.9587158762933687</v>
      </c>
      <c r="AM28" s="50">
        <f t="shared" si="16"/>
        <v>3.9111532201530568</v>
      </c>
      <c r="AN28" s="50">
        <f t="shared" si="16"/>
        <v>4.4218161491252674</v>
      </c>
      <c r="AO28" s="50">
        <f t="shared" si="16"/>
        <v>4.8511927634039278</v>
      </c>
      <c r="AQ28" s="50" t="s">
        <v>151</v>
      </c>
      <c r="AR28" s="50" t="s">
        <v>151</v>
      </c>
      <c r="AS28" s="50" t="s">
        <v>151</v>
      </c>
      <c r="AT28" s="50" t="s">
        <v>151</v>
      </c>
      <c r="AU28" s="50" t="s">
        <v>151</v>
      </c>
      <c r="AV28" s="50" t="s">
        <v>151</v>
      </c>
      <c r="AW28" s="50" t="s">
        <v>151</v>
      </c>
      <c r="AX28" s="50">
        <f>AX26/AX27</f>
        <v>8.8825909975899968</v>
      </c>
      <c r="AY28" s="50">
        <f>AY26/AY27</f>
        <v>12.969561751306546</v>
      </c>
    </row>
    <row r="29" spans="2:51" ht="14.45" customHeight="1" x14ac:dyDescent="0.25">
      <c r="B29" s="14"/>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122"/>
      <c r="AO29" s="122"/>
      <c r="AV29" s="43"/>
      <c r="AW29" s="43"/>
      <c r="AX29" s="43"/>
      <c r="AY29" s="43"/>
    </row>
    <row r="30" spans="2:51" ht="14.45" customHeight="1" thickBot="1" x14ac:dyDescent="0.3">
      <c r="B30" s="31" t="s">
        <v>153</v>
      </c>
      <c r="C30" s="20" t="s">
        <v>21</v>
      </c>
      <c r="D30" s="20" t="s">
        <v>20</v>
      </c>
      <c r="E30" s="20" t="s">
        <v>19</v>
      </c>
      <c r="F30" s="20" t="s">
        <v>18</v>
      </c>
      <c r="G30" s="20" t="s">
        <v>17</v>
      </c>
      <c r="H30" s="20" t="s">
        <v>16</v>
      </c>
      <c r="I30" s="20" t="s">
        <v>15</v>
      </c>
      <c r="J30" s="20" t="s">
        <v>14</v>
      </c>
      <c r="K30" s="20" t="s">
        <v>13</v>
      </c>
      <c r="L30" s="20" t="s">
        <v>12</v>
      </c>
      <c r="M30" s="20" t="s">
        <v>11</v>
      </c>
      <c r="N30" s="20" t="s">
        <v>10</v>
      </c>
      <c r="O30" s="20" t="s">
        <v>9</v>
      </c>
      <c r="P30" s="20" t="s">
        <v>8</v>
      </c>
      <c r="Q30" s="20" t="s">
        <v>7</v>
      </c>
      <c r="R30" s="20" t="s">
        <v>6</v>
      </c>
      <c r="S30" s="20" t="s">
        <v>5</v>
      </c>
      <c r="T30" s="20" t="s">
        <v>4</v>
      </c>
      <c r="U30" s="20" t="s">
        <v>92</v>
      </c>
      <c r="V30" s="20" t="s">
        <v>93</v>
      </c>
      <c r="W30" s="20" t="s">
        <v>95</v>
      </c>
      <c r="X30" s="20" t="s">
        <v>96</v>
      </c>
      <c r="Y30" s="20" t="s">
        <v>101</v>
      </c>
      <c r="Z30" s="20" t="s">
        <v>108</v>
      </c>
      <c r="AA30" s="20" t="s">
        <v>125</v>
      </c>
      <c r="AB30" s="20" t="s">
        <v>127</v>
      </c>
      <c r="AC30" s="20" t="s">
        <v>129</v>
      </c>
      <c r="AD30" s="20" t="s">
        <v>141</v>
      </c>
      <c r="AE30" s="20" t="s">
        <v>152</v>
      </c>
      <c r="AF30" s="20" t="s">
        <v>162</v>
      </c>
      <c r="AG30" s="20" t="s">
        <v>167</v>
      </c>
      <c r="AH30" s="20" t="s">
        <v>172</v>
      </c>
      <c r="AI30" s="20" t="s">
        <v>173</v>
      </c>
      <c r="AJ30" s="20" t="s">
        <v>187</v>
      </c>
      <c r="AK30" s="20" t="s">
        <v>189</v>
      </c>
      <c r="AL30" s="20" t="s">
        <v>192</v>
      </c>
      <c r="AM30" s="20" t="s">
        <v>216</v>
      </c>
      <c r="AN30" s="20" t="str">
        <f>$AN$5</f>
        <v>2Q24</v>
      </c>
      <c r="AO30" s="20" t="str">
        <f>AO25</f>
        <v>3Q24</v>
      </c>
      <c r="AP30" s="62"/>
      <c r="AQ30" s="20">
        <v>2015</v>
      </c>
      <c r="AR30" s="20">
        <v>2016</v>
      </c>
      <c r="AS30" s="20">
        <v>2017</v>
      </c>
      <c r="AT30" s="20">
        <v>2018</v>
      </c>
      <c r="AU30" s="20">
        <v>2019</v>
      </c>
      <c r="AV30" s="20">
        <v>2020</v>
      </c>
      <c r="AW30" s="20">
        <v>2021</v>
      </c>
      <c r="AX30" s="20">
        <v>2022</v>
      </c>
      <c r="AY30" s="20">
        <v>2023</v>
      </c>
    </row>
    <row r="31" spans="2:51" ht="14.45" customHeight="1" x14ac:dyDescent="0.25">
      <c r="B31" s="64" t="s">
        <v>154</v>
      </c>
      <c r="C31" s="65">
        <v>0</v>
      </c>
      <c r="D31" s="65">
        <v>0</v>
      </c>
      <c r="E31" s="65">
        <v>0</v>
      </c>
      <c r="F31" s="65">
        <v>0</v>
      </c>
      <c r="G31" s="65">
        <v>0</v>
      </c>
      <c r="H31" s="65">
        <v>0</v>
      </c>
      <c r="I31" s="65">
        <v>0</v>
      </c>
      <c r="J31" s="65">
        <v>0</v>
      </c>
      <c r="K31" s="65">
        <v>0</v>
      </c>
      <c r="L31" s="65">
        <v>0</v>
      </c>
      <c r="M31" s="65">
        <v>0</v>
      </c>
      <c r="N31" s="65">
        <v>0</v>
      </c>
      <c r="O31" s="65">
        <v>0</v>
      </c>
      <c r="P31" s="65">
        <v>0</v>
      </c>
      <c r="Q31" s="65">
        <v>0</v>
      </c>
      <c r="R31" s="65">
        <v>0</v>
      </c>
      <c r="S31" s="65">
        <v>0</v>
      </c>
      <c r="T31" s="65">
        <v>0</v>
      </c>
      <c r="U31" s="65">
        <v>0</v>
      </c>
      <c r="V31" s="65">
        <v>0</v>
      </c>
      <c r="W31" s="65">
        <v>0</v>
      </c>
      <c r="X31" s="65">
        <v>0</v>
      </c>
      <c r="Y31" s="65">
        <v>0</v>
      </c>
      <c r="Z31" s="65">
        <f t="shared" ref="Z31:AN31" si="17">SUM(Z32:Z33)</f>
        <v>5.0728556552599997</v>
      </c>
      <c r="AA31" s="65">
        <f t="shared" si="17"/>
        <v>4.9804644536900007</v>
      </c>
      <c r="AB31" s="65">
        <f t="shared" si="17"/>
        <v>5.8913383797300005</v>
      </c>
      <c r="AC31" s="65">
        <f t="shared" si="17"/>
        <v>7.1634346129899997</v>
      </c>
      <c r="AD31" s="65">
        <f t="shared" si="17"/>
        <v>8.8350086231299993</v>
      </c>
      <c r="AE31" s="65">
        <f t="shared" si="17"/>
        <v>11.182577102340002</v>
      </c>
      <c r="AF31" s="65">
        <f t="shared" si="17"/>
        <v>15.492738614380002</v>
      </c>
      <c r="AG31" s="65">
        <f t="shared" si="17"/>
        <v>19.401679182679999</v>
      </c>
      <c r="AH31" s="65">
        <f t="shared" si="17"/>
        <v>20.662779339949999</v>
      </c>
      <c r="AI31" s="65">
        <f t="shared" si="17"/>
        <v>18.603052542389992</v>
      </c>
      <c r="AJ31" s="65">
        <f t="shared" si="17"/>
        <v>18.290222264729998</v>
      </c>
      <c r="AK31" s="65">
        <f t="shared" si="17"/>
        <v>21.569183933450013</v>
      </c>
      <c r="AL31" s="65">
        <f t="shared" si="17"/>
        <v>27.57136223265999</v>
      </c>
      <c r="AM31" s="65">
        <f t="shared" si="17"/>
        <v>30.561088677629982</v>
      </c>
      <c r="AN31" s="65">
        <f t="shared" si="17"/>
        <v>34.242726833590012</v>
      </c>
      <c r="AO31" s="65">
        <f t="shared" ref="AO31" si="18">SUM(AO32:AO33)</f>
        <v>34.201744896889984</v>
      </c>
      <c r="AP31" s="62"/>
      <c r="AQ31" s="65" t="s">
        <v>151</v>
      </c>
      <c r="AR31" s="65" t="s">
        <v>151</v>
      </c>
      <c r="AS31" s="65" t="s">
        <v>151</v>
      </c>
      <c r="AT31" s="65" t="s">
        <v>151</v>
      </c>
      <c r="AU31" s="65" t="s">
        <v>151</v>
      </c>
      <c r="AV31" s="65">
        <f>Z31</f>
        <v>5.0728556552599997</v>
      </c>
      <c r="AW31" s="65">
        <f>AD31</f>
        <v>8.8350086231299993</v>
      </c>
      <c r="AX31" s="65">
        <f>AH31</f>
        <v>20.662779339949999</v>
      </c>
      <c r="AY31" s="65">
        <f>AL31</f>
        <v>27.57136223265999</v>
      </c>
    </row>
    <row r="32" spans="2:51" ht="14.45" hidden="1" customHeight="1" outlineLevel="1" x14ac:dyDescent="0.25">
      <c r="B32" s="27" t="s">
        <v>223</v>
      </c>
      <c r="C32" s="43" t="s">
        <v>151</v>
      </c>
      <c r="D32" s="43" t="s">
        <v>151</v>
      </c>
      <c r="E32" s="43" t="s">
        <v>151</v>
      </c>
      <c r="F32" s="43" t="s">
        <v>151</v>
      </c>
      <c r="G32" s="43" t="s">
        <v>151</v>
      </c>
      <c r="H32" s="43" t="s">
        <v>151</v>
      </c>
      <c r="I32" s="43" t="s">
        <v>151</v>
      </c>
      <c r="J32" s="43" t="s">
        <v>151</v>
      </c>
      <c r="K32" s="43" t="s">
        <v>151</v>
      </c>
      <c r="L32" s="43" t="s">
        <v>151</v>
      </c>
      <c r="M32" s="43" t="s">
        <v>151</v>
      </c>
      <c r="N32" s="43" t="s">
        <v>151</v>
      </c>
      <c r="O32" s="43" t="s">
        <v>151</v>
      </c>
      <c r="P32" s="43" t="s">
        <v>151</v>
      </c>
      <c r="Q32" s="43" t="s">
        <v>151</v>
      </c>
      <c r="R32" s="43" t="s">
        <v>151</v>
      </c>
      <c r="S32" s="43" t="s">
        <v>151</v>
      </c>
      <c r="T32" s="43" t="s">
        <v>151</v>
      </c>
      <c r="U32" s="43" t="s">
        <v>151</v>
      </c>
      <c r="V32" s="43" t="s">
        <v>151</v>
      </c>
      <c r="W32" s="43" t="s">
        <v>151</v>
      </c>
      <c r="X32" s="43" t="s">
        <v>151</v>
      </c>
      <c r="Y32" s="43" t="s">
        <v>151</v>
      </c>
      <c r="Z32" s="43">
        <v>4.3067696552600001</v>
      </c>
      <c r="AA32" s="43">
        <v>3.5364316050200002</v>
      </c>
      <c r="AB32" s="43">
        <v>4.1018175257900005</v>
      </c>
      <c r="AC32" s="43">
        <v>4.4933348318099995</v>
      </c>
      <c r="AD32" s="43">
        <v>5.7010129543399994</v>
      </c>
      <c r="AE32" s="43">
        <v>5.4681977186799999</v>
      </c>
      <c r="AF32" s="43">
        <v>6.0813752777000003</v>
      </c>
      <c r="AG32" s="43">
        <v>6.7335663018399998</v>
      </c>
      <c r="AH32" s="43">
        <v>8.66749126827</v>
      </c>
      <c r="AI32" s="43">
        <v>7.9249565423899941</v>
      </c>
      <c r="AJ32" s="43">
        <v>8.2577206050899949</v>
      </c>
      <c r="AK32" s="43">
        <v>9.6547159334500137</v>
      </c>
      <c r="AL32" s="43">
        <v>11.382923232659991</v>
      </c>
      <c r="AM32" s="43">
        <v>10.854989677629979</v>
      </c>
      <c r="AN32" s="43">
        <v>11.50873483359001</v>
      </c>
      <c r="AO32" s="43">
        <v>10.512393896889987</v>
      </c>
      <c r="AP32" s="62"/>
      <c r="AQ32" s="43" t="s">
        <v>151</v>
      </c>
      <c r="AR32" s="43" t="s">
        <v>151</v>
      </c>
      <c r="AS32" s="43" t="s">
        <v>151</v>
      </c>
      <c r="AT32" s="43" t="s">
        <v>151</v>
      </c>
      <c r="AU32" s="43" t="s">
        <v>151</v>
      </c>
      <c r="AV32" s="43">
        <f>Z32</f>
        <v>4.3067696552600001</v>
      </c>
      <c r="AW32" s="43">
        <f>AD32</f>
        <v>5.7010129543399994</v>
      </c>
      <c r="AX32" s="43">
        <f>AH32</f>
        <v>8.66749126827</v>
      </c>
      <c r="AY32" s="43">
        <f>AL32</f>
        <v>11.382923232659991</v>
      </c>
    </row>
    <row r="33" spans="2:51" ht="14.45" hidden="1" customHeight="1" outlineLevel="1" thickBot="1" x14ac:dyDescent="0.3">
      <c r="B33" s="66" t="s">
        <v>226</v>
      </c>
      <c r="C33" s="68" t="s">
        <v>151</v>
      </c>
      <c r="D33" s="68" t="s">
        <v>151</v>
      </c>
      <c r="E33" s="68" t="s">
        <v>151</v>
      </c>
      <c r="F33" s="68" t="s">
        <v>151</v>
      </c>
      <c r="G33" s="68" t="s">
        <v>151</v>
      </c>
      <c r="H33" s="68" t="s">
        <v>151</v>
      </c>
      <c r="I33" s="68" t="s">
        <v>151</v>
      </c>
      <c r="J33" s="68" t="s">
        <v>151</v>
      </c>
      <c r="K33" s="68" t="s">
        <v>151</v>
      </c>
      <c r="L33" s="68" t="s">
        <v>151</v>
      </c>
      <c r="M33" s="68" t="s">
        <v>151</v>
      </c>
      <c r="N33" s="68" t="s">
        <v>151</v>
      </c>
      <c r="O33" s="68" t="s">
        <v>151</v>
      </c>
      <c r="P33" s="68" t="s">
        <v>151</v>
      </c>
      <c r="Q33" s="68" t="s">
        <v>151</v>
      </c>
      <c r="R33" s="68" t="s">
        <v>151</v>
      </c>
      <c r="S33" s="68" t="s">
        <v>151</v>
      </c>
      <c r="T33" s="68" t="s">
        <v>151</v>
      </c>
      <c r="U33" s="68" t="s">
        <v>151</v>
      </c>
      <c r="V33" s="68" t="s">
        <v>151</v>
      </c>
      <c r="W33" s="68" t="s">
        <v>151</v>
      </c>
      <c r="X33" s="68" t="s">
        <v>151</v>
      </c>
      <c r="Y33" s="68" t="s">
        <v>151</v>
      </c>
      <c r="Z33" s="68">
        <v>0.76608600000000004</v>
      </c>
      <c r="AA33" s="68">
        <v>1.44403284867</v>
      </c>
      <c r="AB33" s="68">
        <v>1.78952085394</v>
      </c>
      <c r="AC33" s="68">
        <v>2.6700997811800002</v>
      </c>
      <c r="AD33" s="68">
        <v>3.1339956687899999</v>
      </c>
      <c r="AE33" s="68">
        <v>5.7143793836600008</v>
      </c>
      <c r="AF33" s="68">
        <v>9.4113633366800027</v>
      </c>
      <c r="AG33" s="68">
        <v>12.668112880839999</v>
      </c>
      <c r="AH33" s="68">
        <v>11.995288071679999</v>
      </c>
      <c r="AI33" s="68">
        <v>10.678095999999998</v>
      </c>
      <c r="AJ33" s="68">
        <v>10.032501659640001</v>
      </c>
      <c r="AK33" s="68">
        <v>11.914468000000001</v>
      </c>
      <c r="AL33" s="68">
        <v>16.188438999999999</v>
      </c>
      <c r="AM33" s="68">
        <v>19.706099000000002</v>
      </c>
      <c r="AN33" s="126">
        <v>22.733992000000001</v>
      </c>
      <c r="AO33" s="126">
        <v>23.689350999999998</v>
      </c>
      <c r="AP33" s="62"/>
      <c r="AQ33" s="68" t="s">
        <v>151</v>
      </c>
      <c r="AR33" s="68" t="s">
        <v>151</v>
      </c>
      <c r="AS33" s="68" t="s">
        <v>151</v>
      </c>
      <c r="AT33" s="68" t="s">
        <v>151</v>
      </c>
      <c r="AU33" s="68" t="s">
        <v>151</v>
      </c>
      <c r="AV33" s="68">
        <f>Z33</f>
        <v>0.76608600000000004</v>
      </c>
      <c r="AW33" s="68">
        <f>AD33</f>
        <v>3.1339956687899999</v>
      </c>
      <c r="AX33" s="68">
        <f>AH33</f>
        <v>11.995288071679999</v>
      </c>
      <c r="AY33" s="68">
        <f>AL33</f>
        <v>16.188438999999999</v>
      </c>
    </row>
    <row r="34" spans="2:51" ht="14.45" customHeight="1" collapsed="1" x14ac:dyDescent="0.25">
      <c r="AF34" s="81"/>
      <c r="AG34" s="81"/>
      <c r="AH34" s="81"/>
      <c r="AI34" s="81"/>
      <c r="AJ34" s="81"/>
      <c r="AK34" s="81"/>
      <c r="AL34" s="81"/>
      <c r="AM34" s="81"/>
      <c r="AN34" s="127"/>
      <c r="AO34" s="127"/>
    </row>
    <row r="35" spans="2:51" ht="14.45" customHeight="1" thickBot="1" x14ac:dyDescent="0.3">
      <c r="B35" s="31" t="s">
        <v>153</v>
      </c>
      <c r="C35" s="20" t="s">
        <v>21</v>
      </c>
      <c r="D35" s="20" t="s">
        <v>20</v>
      </c>
      <c r="E35" s="20" t="s">
        <v>19</v>
      </c>
      <c r="F35" s="20" t="s">
        <v>18</v>
      </c>
      <c r="G35" s="20" t="s">
        <v>17</v>
      </c>
      <c r="H35" s="20" t="s">
        <v>16</v>
      </c>
      <c r="I35" s="20" t="s">
        <v>15</v>
      </c>
      <c r="J35" s="20" t="s">
        <v>14</v>
      </c>
      <c r="K35" s="20" t="s">
        <v>13</v>
      </c>
      <c r="L35" s="20" t="s">
        <v>12</v>
      </c>
      <c r="M35" s="20" t="s">
        <v>11</v>
      </c>
      <c r="N35" s="20" t="s">
        <v>10</v>
      </c>
      <c r="O35" s="20" t="s">
        <v>9</v>
      </c>
      <c r="P35" s="20" t="s">
        <v>8</v>
      </c>
      <c r="Q35" s="20" t="s">
        <v>7</v>
      </c>
      <c r="R35" s="20" t="s">
        <v>6</v>
      </c>
      <c r="S35" s="20" t="s">
        <v>5</v>
      </c>
      <c r="T35" s="20" t="s">
        <v>4</v>
      </c>
      <c r="U35" s="20" t="s">
        <v>92</v>
      </c>
      <c r="V35" s="20" t="s">
        <v>93</v>
      </c>
      <c r="W35" s="20" t="s">
        <v>95</v>
      </c>
      <c r="X35" s="20" t="s">
        <v>96</v>
      </c>
      <c r="Y35" s="20" t="s">
        <v>101</v>
      </c>
      <c r="Z35" s="20" t="s">
        <v>108</v>
      </c>
      <c r="AA35" s="20" t="s">
        <v>125</v>
      </c>
      <c r="AB35" s="20" t="s">
        <v>127</v>
      </c>
      <c r="AC35" s="20" t="s">
        <v>129</v>
      </c>
      <c r="AD35" s="20" t="s">
        <v>141</v>
      </c>
      <c r="AE35" s="20" t="s">
        <v>152</v>
      </c>
      <c r="AF35" s="20" t="s">
        <v>162</v>
      </c>
      <c r="AG35" s="20" t="s">
        <v>167</v>
      </c>
      <c r="AH35" s="20" t="s">
        <v>172</v>
      </c>
      <c r="AI35" s="20" t="s">
        <v>173</v>
      </c>
      <c r="AJ35" s="20" t="s">
        <v>187</v>
      </c>
      <c r="AK35" s="20" t="s">
        <v>189</v>
      </c>
      <c r="AL35" s="20" t="s">
        <v>192</v>
      </c>
      <c r="AM35" s="20" t="s">
        <v>216</v>
      </c>
      <c r="AN35" s="20" t="str">
        <f>$AN$5</f>
        <v>2Q24</v>
      </c>
      <c r="AO35" s="20" t="str">
        <f>AO30</f>
        <v>3Q24</v>
      </c>
      <c r="AP35" s="62"/>
      <c r="AQ35" s="20">
        <v>2015</v>
      </c>
      <c r="AR35" s="20">
        <v>2016</v>
      </c>
      <c r="AS35" s="20">
        <v>2017</v>
      </c>
      <c r="AT35" s="20">
        <v>2018</v>
      </c>
      <c r="AU35" s="20">
        <v>2019</v>
      </c>
      <c r="AV35" s="20">
        <v>2020</v>
      </c>
      <c r="AW35" s="20">
        <v>2021</v>
      </c>
      <c r="AX35" s="20">
        <v>2022</v>
      </c>
      <c r="AY35" s="20">
        <v>2023</v>
      </c>
    </row>
    <row r="36" spans="2:51" ht="14.45" customHeight="1" x14ac:dyDescent="0.25">
      <c r="B36" s="64" t="s">
        <v>154</v>
      </c>
      <c r="C36" s="65" t="s">
        <v>151</v>
      </c>
      <c r="D36" s="65" t="s">
        <v>151</v>
      </c>
      <c r="E36" s="65" t="s">
        <v>151</v>
      </c>
      <c r="F36" s="65" t="s">
        <v>151</v>
      </c>
      <c r="G36" s="65" t="s">
        <v>151</v>
      </c>
      <c r="H36" s="65" t="s">
        <v>151</v>
      </c>
      <c r="I36" s="65" t="s">
        <v>151</v>
      </c>
      <c r="J36" s="65" t="s">
        <v>151</v>
      </c>
      <c r="K36" s="65" t="s">
        <v>151</v>
      </c>
      <c r="L36" s="65" t="s">
        <v>151</v>
      </c>
      <c r="M36" s="65" t="s">
        <v>151</v>
      </c>
      <c r="N36" s="65" t="s">
        <v>151</v>
      </c>
      <c r="O36" s="65" t="s">
        <v>151</v>
      </c>
      <c r="P36" s="65" t="s">
        <v>151</v>
      </c>
      <c r="Q36" s="65" t="s">
        <v>151</v>
      </c>
      <c r="R36" s="65" t="s">
        <v>151</v>
      </c>
      <c r="S36" s="65" t="s">
        <v>151</v>
      </c>
      <c r="T36" s="65" t="s">
        <v>151</v>
      </c>
      <c r="U36" s="65" t="s">
        <v>151</v>
      </c>
      <c r="V36" s="65" t="s">
        <v>151</v>
      </c>
      <c r="W36" s="65" t="s">
        <v>151</v>
      </c>
      <c r="X36" s="65" t="s">
        <v>151</v>
      </c>
      <c r="Y36" s="65" t="s">
        <v>151</v>
      </c>
      <c r="Z36" s="65" t="s">
        <v>151</v>
      </c>
      <c r="AA36" s="65" t="s">
        <v>151</v>
      </c>
      <c r="AB36" s="65" t="s">
        <v>151</v>
      </c>
      <c r="AC36" s="65" t="s">
        <v>151</v>
      </c>
      <c r="AD36" s="65" t="s">
        <v>151</v>
      </c>
      <c r="AE36" s="65">
        <f>AE31</f>
        <v>11.182577102340002</v>
      </c>
      <c r="AF36" s="65">
        <f t="shared" ref="AF36:AM36" si="19">AF31</f>
        <v>15.492738614380002</v>
      </c>
      <c r="AG36" s="65">
        <f t="shared" si="19"/>
        <v>19.401679182679999</v>
      </c>
      <c r="AH36" s="65">
        <f t="shared" si="19"/>
        <v>20.662779339949999</v>
      </c>
      <c r="AI36" s="65">
        <f t="shared" si="19"/>
        <v>18.603052542389992</v>
      </c>
      <c r="AJ36" s="65">
        <f t="shared" si="19"/>
        <v>18.290222264729998</v>
      </c>
      <c r="AK36" s="65">
        <f t="shared" si="19"/>
        <v>21.569183933450013</v>
      </c>
      <c r="AL36" s="65">
        <f t="shared" si="19"/>
        <v>27.57136223265999</v>
      </c>
      <c r="AM36" s="65">
        <f t="shared" si="19"/>
        <v>30.561088677629982</v>
      </c>
      <c r="AN36" s="65">
        <f t="shared" ref="AN36:AO36" si="20">AN31</f>
        <v>34.242726833590012</v>
      </c>
      <c r="AO36" s="65">
        <f t="shared" si="20"/>
        <v>34.201744896889984</v>
      </c>
      <c r="AP36" s="62"/>
      <c r="AQ36" s="65" t="s">
        <v>151</v>
      </c>
      <c r="AR36" s="65" t="s">
        <v>151</v>
      </c>
      <c r="AS36" s="65" t="s">
        <v>151</v>
      </c>
      <c r="AT36" s="65" t="s">
        <v>151</v>
      </c>
      <c r="AU36" s="65" t="s">
        <v>151</v>
      </c>
      <c r="AV36" s="65">
        <v>5.0728556552599997</v>
      </c>
      <c r="AW36" s="65">
        <v>8.8350086231299993</v>
      </c>
      <c r="AX36" s="65">
        <f t="shared" ref="AX36:AX38" si="21">AH36</f>
        <v>20.662779339949999</v>
      </c>
      <c r="AY36" s="65">
        <f t="shared" ref="AY36:AY38" si="22">AL36</f>
        <v>27.57136223265999</v>
      </c>
    </row>
    <row r="37" spans="2:51" ht="14.45" hidden="1" customHeight="1" outlineLevel="1" x14ac:dyDescent="0.25">
      <c r="B37" s="27" t="s">
        <v>250</v>
      </c>
      <c r="C37" s="43" t="s">
        <v>151</v>
      </c>
      <c r="D37" s="43" t="s">
        <v>151</v>
      </c>
      <c r="E37" s="43" t="s">
        <v>151</v>
      </c>
      <c r="F37" s="43" t="s">
        <v>151</v>
      </c>
      <c r="G37" s="43" t="s">
        <v>151</v>
      </c>
      <c r="H37" s="43" t="s">
        <v>151</v>
      </c>
      <c r="I37" s="43" t="s">
        <v>151</v>
      </c>
      <c r="J37" s="43" t="s">
        <v>151</v>
      </c>
      <c r="K37" s="43" t="s">
        <v>151</v>
      </c>
      <c r="L37" s="43" t="s">
        <v>151</v>
      </c>
      <c r="M37" s="43" t="s">
        <v>151</v>
      </c>
      <c r="N37" s="43" t="s">
        <v>151</v>
      </c>
      <c r="O37" s="43" t="s">
        <v>151</v>
      </c>
      <c r="P37" s="43" t="s">
        <v>151</v>
      </c>
      <c r="Q37" s="43" t="s">
        <v>151</v>
      </c>
      <c r="R37" s="43" t="s">
        <v>151</v>
      </c>
      <c r="S37" s="43" t="s">
        <v>151</v>
      </c>
      <c r="T37" s="43" t="s">
        <v>151</v>
      </c>
      <c r="U37" s="43" t="s">
        <v>151</v>
      </c>
      <c r="V37" s="43" t="s">
        <v>151</v>
      </c>
      <c r="W37" s="43" t="s">
        <v>151</v>
      </c>
      <c r="X37" s="43" t="s">
        <v>151</v>
      </c>
      <c r="Y37" s="43" t="s">
        <v>151</v>
      </c>
      <c r="Z37" s="43" t="s">
        <v>151</v>
      </c>
      <c r="AA37" s="43" t="s">
        <v>151</v>
      </c>
      <c r="AB37" s="43" t="s">
        <v>151</v>
      </c>
      <c r="AC37" s="43" t="s">
        <v>151</v>
      </c>
      <c r="AD37" s="43" t="s">
        <v>151</v>
      </c>
      <c r="AE37" s="43">
        <f>AE36-AE38</f>
        <v>9.3920771023400018</v>
      </c>
      <c r="AF37" s="43">
        <f t="shared" ref="AF37:AN37" si="23">AF36-AF38</f>
        <v>12.546538614380003</v>
      </c>
      <c r="AG37" s="43">
        <f t="shared" si="23"/>
        <v>14.365179182679999</v>
      </c>
      <c r="AH37" s="43">
        <f t="shared" si="23"/>
        <v>16.982179339950001</v>
      </c>
      <c r="AI37" s="43">
        <f t="shared" si="23"/>
        <v>15.638752542389993</v>
      </c>
      <c r="AJ37" s="43">
        <f t="shared" si="23"/>
        <v>15.667922264729999</v>
      </c>
      <c r="AK37" s="43">
        <f t="shared" si="23"/>
        <v>18.241412000590014</v>
      </c>
      <c r="AL37" s="43">
        <f t="shared" si="23"/>
        <v>21.429722683339989</v>
      </c>
      <c r="AM37" s="43">
        <f t="shared" si="23"/>
        <v>22.730121032119982</v>
      </c>
      <c r="AN37" s="43">
        <f t="shared" si="23"/>
        <v>26.042778955180012</v>
      </c>
      <c r="AO37" s="43">
        <f>AO36-AO38</f>
        <v>28.027566896889983</v>
      </c>
      <c r="AP37" s="62"/>
      <c r="AQ37" s="43" t="s">
        <v>151</v>
      </c>
      <c r="AR37" s="43" t="s">
        <v>151</v>
      </c>
      <c r="AS37" s="43" t="s">
        <v>151</v>
      </c>
      <c r="AT37" s="43" t="s">
        <v>151</v>
      </c>
      <c r="AU37" s="43" t="s">
        <v>151</v>
      </c>
      <c r="AV37" s="43" t="s">
        <v>151</v>
      </c>
      <c r="AW37" s="43" t="s">
        <v>151</v>
      </c>
      <c r="AX37" s="43">
        <f t="shared" si="21"/>
        <v>16.982179339950001</v>
      </c>
      <c r="AY37" s="43">
        <f t="shared" si="22"/>
        <v>21.429722683339989</v>
      </c>
    </row>
    <row r="38" spans="2:51" ht="14.45" hidden="1" customHeight="1" outlineLevel="1" thickBot="1" x14ac:dyDescent="0.3">
      <c r="B38" s="66" t="s">
        <v>249</v>
      </c>
      <c r="C38" s="68" t="s">
        <v>151</v>
      </c>
      <c r="D38" s="68" t="s">
        <v>151</v>
      </c>
      <c r="E38" s="68" t="s">
        <v>151</v>
      </c>
      <c r="F38" s="68" t="s">
        <v>151</v>
      </c>
      <c r="G38" s="68" t="s">
        <v>151</v>
      </c>
      <c r="H38" s="68" t="s">
        <v>151</v>
      </c>
      <c r="I38" s="68" t="s">
        <v>151</v>
      </c>
      <c r="J38" s="68" t="s">
        <v>151</v>
      </c>
      <c r="K38" s="68" t="s">
        <v>151</v>
      </c>
      <c r="L38" s="68" t="s">
        <v>151</v>
      </c>
      <c r="M38" s="68" t="s">
        <v>151</v>
      </c>
      <c r="N38" s="68" t="s">
        <v>151</v>
      </c>
      <c r="O38" s="68" t="s">
        <v>151</v>
      </c>
      <c r="P38" s="68" t="s">
        <v>151</v>
      </c>
      <c r="Q38" s="68" t="s">
        <v>151</v>
      </c>
      <c r="R38" s="68" t="s">
        <v>151</v>
      </c>
      <c r="S38" s="68" t="s">
        <v>151</v>
      </c>
      <c r="T38" s="68" t="s">
        <v>151</v>
      </c>
      <c r="U38" s="68" t="s">
        <v>151</v>
      </c>
      <c r="V38" s="68" t="s">
        <v>151</v>
      </c>
      <c r="W38" s="68" t="s">
        <v>151</v>
      </c>
      <c r="X38" s="68" t="s">
        <v>151</v>
      </c>
      <c r="Y38" s="68" t="s">
        <v>151</v>
      </c>
      <c r="Z38" s="68" t="s">
        <v>151</v>
      </c>
      <c r="AA38" s="68" t="s">
        <v>151</v>
      </c>
      <c r="AB38" s="68" t="s">
        <v>151</v>
      </c>
      <c r="AC38" s="68" t="s">
        <v>151</v>
      </c>
      <c r="AD38" s="68" t="s">
        <v>151</v>
      </c>
      <c r="AE38" s="68">
        <v>1.7905</v>
      </c>
      <c r="AF38" s="68">
        <v>2.9461999999999997</v>
      </c>
      <c r="AG38" s="68">
        <v>5.0365000000000002</v>
      </c>
      <c r="AH38" s="68">
        <v>3.6806000000000001</v>
      </c>
      <c r="AI38" s="68">
        <v>2.9643000000000002</v>
      </c>
      <c r="AJ38" s="68">
        <v>2.6223000000000001</v>
      </c>
      <c r="AK38" s="68">
        <v>3.3277719328599997</v>
      </c>
      <c r="AL38" s="68">
        <v>6.1416395493200007</v>
      </c>
      <c r="AM38" s="68">
        <v>7.8309676455099995</v>
      </c>
      <c r="AN38" s="68">
        <v>8.1999478784100006</v>
      </c>
      <c r="AO38" s="68">
        <v>6.1741780000000004</v>
      </c>
      <c r="AP38" s="62"/>
      <c r="AQ38" s="68" t="s">
        <v>151</v>
      </c>
      <c r="AR38" s="68" t="s">
        <v>151</v>
      </c>
      <c r="AS38" s="68" t="s">
        <v>151</v>
      </c>
      <c r="AT38" s="68" t="s">
        <v>151</v>
      </c>
      <c r="AU38" s="68" t="s">
        <v>151</v>
      </c>
      <c r="AV38" s="68" t="s">
        <v>151</v>
      </c>
      <c r="AW38" s="68" t="s">
        <v>151</v>
      </c>
      <c r="AX38" s="68">
        <f t="shared" si="21"/>
        <v>3.6806000000000001</v>
      </c>
      <c r="AY38" s="68">
        <f t="shared" si="22"/>
        <v>6.1416395493200007</v>
      </c>
    </row>
    <row r="39" spans="2:51" ht="14.45" customHeight="1" collapsed="1" x14ac:dyDescent="0.25">
      <c r="AF39" s="81"/>
      <c r="AG39" s="81"/>
      <c r="AH39" s="81"/>
      <c r="AI39" s="81"/>
      <c r="AJ39" s="81"/>
      <c r="AK39" s="81"/>
      <c r="AL39" s="81"/>
      <c r="AM39" s="81"/>
      <c r="AN39" s="81"/>
      <c r="AO39" s="127"/>
    </row>
    <row r="40" spans="2:51" ht="14.45" customHeight="1" thickBot="1" x14ac:dyDescent="0.3">
      <c r="B40" s="31" t="s">
        <v>153</v>
      </c>
      <c r="C40" s="20" t="s">
        <v>21</v>
      </c>
      <c r="D40" s="20" t="s">
        <v>20</v>
      </c>
      <c r="E40" s="20" t="s">
        <v>19</v>
      </c>
      <c r="F40" s="20" t="s">
        <v>18</v>
      </c>
      <c r="G40" s="20" t="s">
        <v>17</v>
      </c>
      <c r="H40" s="20" t="s">
        <v>16</v>
      </c>
      <c r="I40" s="20" t="s">
        <v>15</v>
      </c>
      <c r="J40" s="20" t="s">
        <v>14</v>
      </c>
      <c r="K40" s="20" t="s">
        <v>13</v>
      </c>
      <c r="L40" s="20" t="s">
        <v>12</v>
      </c>
      <c r="M40" s="20" t="s">
        <v>11</v>
      </c>
      <c r="N40" s="20" t="s">
        <v>10</v>
      </c>
      <c r="O40" s="20" t="s">
        <v>9</v>
      </c>
      <c r="P40" s="20" t="s">
        <v>8</v>
      </c>
      <c r="Q40" s="20" t="s">
        <v>7</v>
      </c>
      <c r="R40" s="20" t="s">
        <v>6</v>
      </c>
      <c r="S40" s="20" t="s">
        <v>5</v>
      </c>
      <c r="T40" s="20" t="s">
        <v>4</v>
      </c>
      <c r="U40" s="20" t="s">
        <v>92</v>
      </c>
      <c r="V40" s="20" t="s">
        <v>93</v>
      </c>
      <c r="W40" s="20" t="s">
        <v>95</v>
      </c>
      <c r="X40" s="20" t="s">
        <v>96</v>
      </c>
      <c r="Y40" s="20" t="s">
        <v>101</v>
      </c>
      <c r="Z40" s="20" t="s">
        <v>108</v>
      </c>
      <c r="AA40" s="20" t="s">
        <v>125</v>
      </c>
      <c r="AB40" s="20" t="s">
        <v>127</v>
      </c>
      <c r="AC40" s="20" t="s">
        <v>129</v>
      </c>
      <c r="AD40" s="20" t="s">
        <v>141</v>
      </c>
      <c r="AE40" s="20" t="s">
        <v>152</v>
      </c>
      <c r="AF40" s="20" t="s">
        <v>162</v>
      </c>
      <c r="AG40" s="20" t="s">
        <v>167</v>
      </c>
      <c r="AH40" s="20" t="s">
        <v>172</v>
      </c>
      <c r="AI40" s="20" t="s">
        <v>173</v>
      </c>
      <c r="AJ40" s="20" t="s">
        <v>187</v>
      </c>
      <c r="AK40" s="20" t="s">
        <v>189</v>
      </c>
      <c r="AL40" s="20" t="s">
        <v>192</v>
      </c>
      <c r="AM40" s="20" t="s">
        <v>216</v>
      </c>
      <c r="AN40" s="20" t="str">
        <f>$AN$5</f>
        <v>2Q24</v>
      </c>
      <c r="AO40" s="20" t="str">
        <f>AO30</f>
        <v>3Q24</v>
      </c>
      <c r="AP40" s="62"/>
      <c r="AQ40" s="20">
        <v>2015</v>
      </c>
      <c r="AR40" s="20">
        <v>2016</v>
      </c>
      <c r="AS40" s="20">
        <v>2017</v>
      </c>
      <c r="AT40" s="20">
        <v>2018</v>
      </c>
      <c r="AU40" s="20">
        <v>2019</v>
      </c>
      <c r="AV40" s="20">
        <v>2020</v>
      </c>
      <c r="AW40" s="20">
        <v>2021</v>
      </c>
      <c r="AX40" s="20">
        <v>2022</v>
      </c>
      <c r="AY40" s="20">
        <v>2023</v>
      </c>
    </row>
    <row r="41" spans="2:51" ht="14.45" customHeight="1" x14ac:dyDescent="0.25">
      <c r="B41" s="64" t="s">
        <v>139</v>
      </c>
      <c r="C41" s="65">
        <v>0</v>
      </c>
      <c r="D41" s="65">
        <v>0</v>
      </c>
      <c r="E41" s="65">
        <v>0</v>
      </c>
      <c r="F41" s="65">
        <v>0</v>
      </c>
      <c r="G41" s="65">
        <v>0</v>
      </c>
      <c r="H41" s="65">
        <v>0</v>
      </c>
      <c r="I41" s="65">
        <v>0</v>
      </c>
      <c r="J41" s="65">
        <v>0</v>
      </c>
      <c r="K41" s="65">
        <v>0</v>
      </c>
      <c r="L41" s="65">
        <v>0</v>
      </c>
      <c r="M41" s="65">
        <v>0</v>
      </c>
      <c r="N41" s="65">
        <v>0</v>
      </c>
      <c r="O41" s="65">
        <v>0</v>
      </c>
      <c r="P41" s="65">
        <v>0</v>
      </c>
      <c r="Q41" s="65">
        <v>0</v>
      </c>
      <c r="R41" s="65">
        <v>0</v>
      </c>
      <c r="S41" s="65">
        <v>0</v>
      </c>
      <c r="T41" s="65">
        <v>0</v>
      </c>
      <c r="U41" s="65">
        <v>0</v>
      </c>
      <c r="V41" s="65">
        <v>0</v>
      </c>
      <c r="W41" s="65">
        <v>0.50404090740000007</v>
      </c>
      <c r="X41" s="65">
        <v>0.47923918463999998</v>
      </c>
      <c r="Y41" s="65">
        <v>0.48587377291</v>
      </c>
      <c r="Z41" s="65">
        <v>0.61164998270999993</v>
      </c>
      <c r="AA41" s="65">
        <v>0.77135686380000001</v>
      </c>
      <c r="AB41" s="65">
        <v>1.1161025651699998</v>
      </c>
      <c r="AC41" s="65">
        <v>1.5531804901499999</v>
      </c>
      <c r="AD41" s="65">
        <v>1.9069698957400001</v>
      </c>
      <c r="AE41" s="65">
        <v>2.0547854452799998</v>
      </c>
      <c r="AF41" s="65">
        <v>2.2750159656799998</v>
      </c>
      <c r="AG41" s="65">
        <v>2.6532649304199998</v>
      </c>
      <c r="AH41" s="65">
        <v>2.7207143173399997</v>
      </c>
      <c r="AI41" s="65">
        <v>2.7176414679800001</v>
      </c>
      <c r="AJ41" s="65">
        <v>2.6094384610399999</v>
      </c>
      <c r="AK41" s="65">
        <v>2.4622210973100001</v>
      </c>
      <c r="AL41" s="65">
        <v>2.5287982613099995</v>
      </c>
      <c r="AM41" s="65">
        <v>2.7231597954499995</v>
      </c>
      <c r="AN41" s="65">
        <v>2.8937865694</v>
      </c>
      <c r="AO41" s="65">
        <v>3.1981419294699998</v>
      </c>
      <c r="AP41" s="62"/>
      <c r="AQ41" s="65">
        <v>0</v>
      </c>
      <c r="AR41" s="65">
        <v>0</v>
      </c>
      <c r="AS41" s="65">
        <v>0</v>
      </c>
      <c r="AT41" s="65">
        <v>0</v>
      </c>
      <c r="AU41" s="65">
        <v>0</v>
      </c>
      <c r="AV41" s="65">
        <f t="shared" ref="AV41:AV44" si="24">Z41</f>
        <v>0.61164998270999993</v>
      </c>
      <c r="AW41" s="65">
        <f t="shared" ref="AW41:AW44" si="25">AD41</f>
        <v>1.9069698957400001</v>
      </c>
      <c r="AX41" s="65">
        <f t="shared" ref="AX41:AX46" si="26">AH41</f>
        <v>2.7207143173399997</v>
      </c>
      <c r="AY41" s="65">
        <f t="shared" ref="AY41:AY46" si="27">AL41</f>
        <v>2.5287982613099995</v>
      </c>
    </row>
    <row r="42" spans="2:51" ht="14.45" hidden="1" customHeight="1" outlineLevel="1" x14ac:dyDescent="0.25">
      <c r="B42" s="27" t="s">
        <v>155</v>
      </c>
      <c r="C42" s="62" t="s">
        <v>151</v>
      </c>
      <c r="D42" s="62" t="s">
        <v>151</v>
      </c>
      <c r="E42" s="62" t="s">
        <v>151</v>
      </c>
      <c r="F42" s="62" t="s">
        <v>151</v>
      </c>
      <c r="G42" s="82" t="s">
        <v>151</v>
      </c>
      <c r="H42" s="82" t="s">
        <v>151</v>
      </c>
      <c r="I42" s="82" t="s">
        <v>151</v>
      </c>
      <c r="J42" s="82" t="s">
        <v>151</v>
      </c>
      <c r="K42" s="82" t="s">
        <v>151</v>
      </c>
      <c r="L42" s="43" t="s">
        <v>151</v>
      </c>
      <c r="M42" s="43" t="s">
        <v>151</v>
      </c>
      <c r="N42" s="43" t="s">
        <v>151</v>
      </c>
      <c r="O42" s="43" t="s">
        <v>151</v>
      </c>
      <c r="P42" s="43" t="s">
        <v>151</v>
      </c>
      <c r="Q42" s="43" t="s">
        <v>151</v>
      </c>
      <c r="R42" s="43" t="s">
        <v>151</v>
      </c>
      <c r="S42" s="43" t="s">
        <v>151</v>
      </c>
      <c r="T42" s="43" t="s">
        <v>151</v>
      </c>
      <c r="U42" s="43" t="s">
        <v>151</v>
      </c>
      <c r="V42" s="43" t="s">
        <v>151</v>
      </c>
      <c r="W42" s="43">
        <v>0.33765230183</v>
      </c>
      <c r="X42" s="43">
        <v>0.29383810225999996</v>
      </c>
      <c r="Y42" s="43">
        <v>0.27699847007</v>
      </c>
      <c r="Z42" s="43">
        <v>0.33084785019999996</v>
      </c>
      <c r="AA42" s="43">
        <v>0.41267778549</v>
      </c>
      <c r="AB42" s="43">
        <v>0.62729188580999995</v>
      </c>
      <c r="AC42" s="43">
        <v>0.88266328397000005</v>
      </c>
      <c r="AD42" s="43">
        <v>1.06967057764</v>
      </c>
      <c r="AE42" s="43">
        <v>1.0087420700399998</v>
      </c>
      <c r="AF42" s="43">
        <v>0.9186036368199999</v>
      </c>
      <c r="AG42" s="43">
        <v>0.81328235338999999</v>
      </c>
      <c r="AH42" s="43">
        <v>0.74337881752000001</v>
      </c>
      <c r="AI42" s="43">
        <v>0.67218008786999994</v>
      </c>
      <c r="AJ42" s="43">
        <v>0.62500658004999998</v>
      </c>
      <c r="AK42" s="43">
        <v>0.47133806192999994</v>
      </c>
      <c r="AL42" s="43">
        <v>0.40973846980999995</v>
      </c>
      <c r="AM42" s="43">
        <v>0.34073699277999997</v>
      </c>
      <c r="AN42" s="43">
        <v>0.20202774894000003</v>
      </c>
      <c r="AO42" s="43">
        <v>0.16172367010999997</v>
      </c>
      <c r="AP42" s="62"/>
      <c r="AQ42" s="43" t="s">
        <v>151</v>
      </c>
      <c r="AR42" s="43" t="s">
        <v>151</v>
      </c>
      <c r="AS42" s="43" t="s">
        <v>151</v>
      </c>
      <c r="AT42" s="43" t="s">
        <v>151</v>
      </c>
      <c r="AU42" s="43" t="s">
        <v>151</v>
      </c>
      <c r="AV42" s="43">
        <f t="shared" si="24"/>
        <v>0.33084785019999996</v>
      </c>
      <c r="AW42" s="43">
        <f t="shared" si="25"/>
        <v>1.06967057764</v>
      </c>
      <c r="AX42" s="43">
        <f t="shared" si="26"/>
        <v>0.74337881752000001</v>
      </c>
      <c r="AY42" s="43">
        <f t="shared" si="27"/>
        <v>0.40973846980999995</v>
      </c>
    </row>
    <row r="43" spans="2:51" ht="14.45" hidden="1" customHeight="1" outlineLevel="1" x14ac:dyDescent="0.25">
      <c r="B43" s="27" t="s">
        <v>140</v>
      </c>
      <c r="C43" s="62" t="s">
        <v>151</v>
      </c>
      <c r="D43" s="62" t="s">
        <v>151</v>
      </c>
      <c r="E43" s="62" t="s">
        <v>151</v>
      </c>
      <c r="F43" s="62" t="s">
        <v>151</v>
      </c>
      <c r="G43" s="82" t="s">
        <v>151</v>
      </c>
      <c r="H43" s="82" t="s">
        <v>151</v>
      </c>
      <c r="I43" s="82" t="s">
        <v>151</v>
      </c>
      <c r="J43" s="82" t="s">
        <v>151</v>
      </c>
      <c r="K43" s="82" t="s">
        <v>151</v>
      </c>
      <c r="L43" s="43" t="s">
        <v>151</v>
      </c>
      <c r="M43" s="43" t="s">
        <v>151</v>
      </c>
      <c r="N43" s="43" t="s">
        <v>151</v>
      </c>
      <c r="O43" s="43" t="s">
        <v>151</v>
      </c>
      <c r="P43" s="43" t="s">
        <v>151</v>
      </c>
      <c r="Q43" s="43" t="s">
        <v>151</v>
      </c>
      <c r="R43" s="43" t="s">
        <v>151</v>
      </c>
      <c r="S43" s="43" t="s">
        <v>151</v>
      </c>
      <c r="T43" s="43" t="s">
        <v>151</v>
      </c>
      <c r="U43" s="43" t="s">
        <v>151</v>
      </c>
      <c r="V43" s="43" t="s">
        <v>151</v>
      </c>
      <c r="W43" s="43">
        <v>0.33765230183</v>
      </c>
      <c r="X43" s="43">
        <v>0.17093922379000001</v>
      </c>
      <c r="Y43" s="43">
        <v>0.18914503212999997</v>
      </c>
      <c r="Z43" s="43">
        <v>0.25733752817000005</v>
      </c>
      <c r="AA43" s="43">
        <v>0.33388552074</v>
      </c>
      <c r="AB43" s="43">
        <v>0.45888023469</v>
      </c>
      <c r="AC43" s="43">
        <v>0.60408902654999996</v>
      </c>
      <c r="AD43" s="43">
        <v>0.72609477298000002</v>
      </c>
      <c r="AE43" s="43">
        <v>0.85244543726999999</v>
      </c>
      <c r="AF43" s="43">
        <v>0.91904727357000005</v>
      </c>
      <c r="AG43" s="43">
        <v>1.0141261052999999</v>
      </c>
      <c r="AH43" s="43">
        <v>1.1125104029799999</v>
      </c>
      <c r="AI43" s="43">
        <v>1.0872828727799999</v>
      </c>
      <c r="AJ43" s="43">
        <v>0.88588297703999996</v>
      </c>
      <c r="AK43" s="43">
        <v>0.81551047789999997</v>
      </c>
      <c r="AL43" s="43">
        <v>0.76349498762000001</v>
      </c>
      <c r="AM43" s="43">
        <v>0.71543341951000006</v>
      </c>
      <c r="AN43" s="43">
        <v>0.70089659537000015</v>
      </c>
      <c r="AO43" s="43">
        <v>0.70405713422999994</v>
      </c>
      <c r="AP43" s="62"/>
      <c r="AQ43" s="43" t="s">
        <v>151</v>
      </c>
      <c r="AR43" s="43" t="s">
        <v>151</v>
      </c>
      <c r="AS43" s="43" t="s">
        <v>151</v>
      </c>
      <c r="AT43" s="43" t="s">
        <v>151</v>
      </c>
      <c r="AU43" s="43" t="s">
        <v>151</v>
      </c>
      <c r="AV43" s="43">
        <f t="shared" si="24"/>
        <v>0.25733752817000005</v>
      </c>
      <c r="AW43" s="43">
        <f t="shared" si="25"/>
        <v>0.72609477298000002</v>
      </c>
      <c r="AX43" s="43">
        <f t="shared" si="26"/>
        <v>1.1125104029799999</v>
      </c>
      <c r="AY43" s="43">
        <f t="shared" si="27"/>
        <v>0.76349498762000001</v>
      </c>
    </row>
    <row r="44" spans="2:51" ht="14.45" hidden="1" customHeight="1" outlineLevel="1" thickBot="1" x14ac:dyDescent="0.3">
      <c r="B44" s="66" t="s">
        <v>170</v>
      </c>
      <c r="C44" s="67" t="s">
        <v>151</v>
      </c>
      <c r="D44" s="67" t="s">
        <v>151</v>
      </c>
      <c r="E44" s="67" t="s">
        <v>151</v>
      </c>
      <c r="F44" s="67" t="s">
        <v>151</v>
      </c>
      <c r="G44" s="83" t="s">
        <v>151</v>
      </c>
      <c r="H44" s="83" t="s">
        <v>151</v>
      </c>
      <c r="I44" s="83" t="s">
        <v>151</v>
      </c>
      <c r="J44" s="83" t="s">
        <v>151</v>
      </c>
      <c r="K44" s="83" t="s">
        <v>151</v>
      </c>
      <c r="L44" s="68" t="s">
        <v>151</v>
      </c>
      <c r="M44" s="68" t="s">
        <v>151</v>
      </c>
      <c r="N44" s="68" t="s">
        <v>151</v>
      </c>
      <c r="O44" s="68" t="s">
        <v>151</v>
      </c>
      <c r="P44" s="68" t="s">
        <v>151</v>
      </c>
      <c r="Q44" s="68" t="s">
        <v>151</v>
      </c>
      <c r="R44" s="68" t="s">
        <v>151</v>
      </c>
      <c r="S44" s="68" t="s">
        <v>151</v>
      </c>
      <c r="T44" s="68" t="s">
        <v>151</v>
      </c>
      <c r="U44" s="68" t="s">
        <v>151</v>
      </c>
      <c r="V44" s="68" t="s">
        <v>151</v>
      </c>
      <c r="W44" s="68">
        <v>1.079986994E-2</v>
      </c>
      <c r="X44" s="68">
        <v>1.4461858589999998E-2</v>
      </c>
      <c r="Y44" s="68">
        <v>1.9730270710000001E-2</v>
      </c>
      <c r="Z44" s="68">
        <v>2.346460434E-2</v>
      </c>
      <c r="AA44" s="68">
        <v>2.4793557569999999E-2</v>
      </c>
      <c r="AB44" s="68">
        <v>2.993044467E-2</v>
      </c>
      <c r="AC44" s="68">
        <v>6.642817963E-2</v>
      </c>
      <c r="AD44" s="68">
        <v>0.11120454512</v>
      </c>
      <c r="AE44" s="68">
        <v>0.19359667683000001</v>
      </c>
      <c r="AF44" s="68">
        <v>0.43736379415000004</v>
      </c>
      <c r="AG44" s="68">
        <v>0.8258564717300001</v>
      </c>
      <c r="AH44" s="68">
        <v>0.86482509683999997</v>
      </c>
      <c r="AI44" s="68">
        <f>AI41-SUM(AI42:AI43)</f>
        <v>0.95817850733000021</v>
      </c>
      <c r="AJ44" s="68">
        <f t="shared" ref="AJ44:AN44" si="28">AJ41-SUM(AJ42:AJ43)</f>
        <v>1.0985489039499998</v>
      </c>
      <c r="AK44" s="68">
        <f t="shared" si="28"/>
        <v>1.1753725574800002</v>
      </c>
      <c r="AL44" s="68">
        <f t="shared" si="28"/>
        <v>1.3555648038799997</v>
      </c>
      <c r="AM44" s="68">
        <f t="shared" si="28"/>
        <v>1.6669893831599996</v>
      </c>
      <c r="AN44" s="68">
        <f t="shared" si="28"/>
        <v>1.9908622250899999</v>
      </c>
      <c r="AO44" s="68">
        <f t="shared" ref="AO44" si="29">AO41-SUM(AO42:AO43)</f>
        <v>2.3323611251299998</v>
      </c>
      <c r="AP44" s="62"/>
      <c r="AQ44" s="68" t="s">
        <v>151</v>
      </c>
      <c r="AR44" s="68" t="s">
        <v>151</v>
      </c>
      <c r="AS44" s="68" t="s">
        <v>151</v>
      </c>
      <c r="AT44" s="68" t="s">
        <v>151</v>
      </c>
      <c r="AU44" s="68" t="s">
        <v>151</v>
      </c>
      <c r="AV44" s="68">
        <f t="shared" si="24"/>
        <v>2.346460434E-2</v>
      </c>
      <c r="AW44" s="68">
        <f t="shared" si="25"/>
        <v>0.11120454512</v>
      </c>
      <c r="AX44" s="68">
        <f t="shared" si="26"/>
        <v>0.86482509683999997</v>
      </c>
      <c r="AY44" s="68">
        <f t="shared" si="27"/>
        <v>1.3555648038799997</v>
      </c>
    </row>
    <row r="45" spans="2:51" ht="14.45" hidden="1" customHeight="1" outlineLevel="1" x14ac:dyDescent="0.25">
      <c r="B45" s="84" t="s">
        <v>251</v>
      </c>
      <c r="C45" s="85" t="s">
        <v>151</v>
      </c>
      <c r="D45" s="85" t="s">
        <v>151</v>
      </c>
      <c r="E45" s="85" t="s">
        <v>151</v>
      </c>
      <c r="F45" s="85" t="s">
        <v>151</v>
      </c>
      <c r="G45" s="85" t="s">
        <v>151</v>
      </c>
      <c r="H45" s="85" t="s">
        <v>151</v>
      </c>
      <c r="I45" s="85" t="s">
        <v>151</v>
      </c>
      <c r="J45" s="85" t="s">
        <v>151</v>
      </c>
      <c r="K45" s="85" t="s">
        <v>151</v>
      </c>
      <c r="L45" s="85" t="s">
        <v>151</v>
      </c>
      <c r="M45" s="85" t="s">
        <v>151</v>
      </c>
      <c r="N45" s="85" t="s">
        <v>151</v>
      </c>
      <c r="O45" s="85" t="s">
        <v>151</v>
      </c>
      <c r="P45" s="85" t="s">
        <v>151</v>
      </c>
      <c r="Q45" s="85" t="s">
        <v>151</v>
      </c>
      <c r="R45" s="85" t="s">
        <v>151</v>
      </c>
      <c r="S45" s="85" t="s">
        <v>151</v>
      </c>
      <c r="T45" s="85" t="s">
        <v>151</v>
      </c>
      <c r="U45" s="85" t="s">
        <v>151</v>
      </c>
      <c r="V45" s="85" t="s">
        <v>151</v>
      </c>
      <c r="W45" s="85" t="s">
        <v>151</v>
      </c>
      <c r="X45" s="85" t="s">
        <v>151</v>
      </c>
      <c r="Y45" s="85" t="s">
        <v>151</v>
      </c>
      <c r="Z45" s="85" t="s">
        <v>151</v>
      </c>
      <c r="AA45" s="85" t="s">
        <v>151</v>
      </c>
      <c r="AB45" s="85" t="s">
        <v>151</v>
      </c>
      <c r="AC45" s="85" t="s">
        <v>151</v>
      </c>
      <c r="AD45" s="85" t="s">
        <v>151</v>
      </c>
      <c r="AE45" s="85">
        <v>9.8786344409920162E-3</v>
      </c>
      <c r="AF45" s="85">
        <v>1.0194873096122794E-2</v>
      </c>
      <c r="AG45" s="85">
        <v>4.2799160237349037E-3</v>
      </c>
      <c r="AH45" s="85">
        <v>6.775514772773732E-3</v>
      </c>
      <c r="AI45" s="85">
        <v>1.1406881153350977E-2</v>
      </c>
      <c r="AJ45" s="85">
        <v>1.2261841133001827E-2</v>
      </c>
      <c r="AK45" s="85">
        <v>1.1324992376775551E-2</v>
      </c>
      <c r="AL45" s="85">
        <v>1.1375728812098607E-2</v>
      </c>
      <c r="AM45" s="85">
        <v>9.0065691794208053E-3</v>
      </c>
      <c r="AN45" s="85">
        <v>7.4588358237666847E-3</v>
      </c>
      <c r="AO45" s="85">
        <v>6.2872639857698698E-3</v>
      </c>
      <c r="AP45" s="62"/>
      <c r="AQ45" s="86" t="s">
        <v>151</v>
      </c>
      <c r="AR45" s="86" t="s">
        <v>151</v>
      </c>
      <c r="AS45" s="86" t="s">
        <v>151</v>
      </c>
      <c r="AT45" s="86" t="s">
        <v>151</v>
      </c>
      <c r="AU45" s="86" t="s">
        <v>151</v>
      </c>
      <c r="AV45" s="86" t="s">
        <v>151</v>
      </c>
      <c r="AW45" s="86" t="s">
        <v>151</v>
      </c>
      <c r="AX45" s="85">
        <f t="shared" si="26"/>
        <v>6.775514772773732E-3</v>
      </c>
      <c r="AY45" s="85">
        <f t="shared" si="27"/>
        <v>1.1375728812098607E-2</v>
      </c>
    </row>
    <row r="46" spans="2:51" ht="14.45" hidden="1" customHeight="1" outlineLevel="1" thickBot="1" x14ac:dyDescent="0.3">
      <c r="B46" s="87" t="s">
        <v>252</v>
      </c>
      <c r="C46" s="88" t="s">
        <v>151</v>
      </c>
      <c r="D46" s="88" t="s">
        <v>151</v>
      </c>
      <c r="E46" s="88" t="s">
        <v>151</v>
      </c>
      <c r="F46" s="88" t="s">
        <v>151</v>
      </c>
      <c r="G46" s="88" t="s">
        <v>151</v>
      </c>
      <c r="H46" s="88" t="s">
        <v>151</v>
      </c>
      <c r="I46" s="88" t="s">
        <v>151</v>
      </c>
      <c r="J46" s="88" t="s">
        <v>151</v>
      </c>
      <c r="K46" s="88" t="s">
        <v>151</v>
      </c>
      <c r="L46" s="88" t="s">
        <v>151</v>
      </c>
      <c r="M46" s="88" t="s">
        <v>151</v>
      </c>
      <c r="N46" s="88" t="s">
        <v>151</v>
      </c>
      <c r="O46" s="88" t="s">
        <v>151</v>
      </c>
      <c r="P46" s="88" t="s">
        <v>151</v>
      </c>
      <c r="Q46" s="88" t="s">
        <v>151</v>
      </c>
      <c r="R46" s="88" t="s">
        <v>151</v>
      </c>
      <c r="S46" s="88" t="s">
        <v>151</v>
      </c>
      <c r="T46" s="88" t="s">
        <v>151</v>
      </c>
      <c r="U46" s="88" t="s">
        <v>151</v>
      </c>
      <c r="V46" s="88" t="s">
        <v>151</v>
      </c>
      <c r="W46" s="88" t="s">
        <v>151</v>
      </c>
      <c r="X46" s="88" t="s">
        <v>151</v>
      </c>
      <c r="Y46" s="88" t="s">
        <v>151</v>
      </c>
      <c r="Z46" s="88" t="s">
        <v>151</v>
      </c>
      <c r="AA46" s="88" t="s">
        <v>151</v>
      </c>
      <c r="AB46" s="88" t="s">
        <v>151</v>
      </c>
      <c r="AC46" s="88" t="s">
        <v>151</v>
      </c>
      <c r="AD46" s="88" t="s">
        <v>151</v>
      </c>
      <c r="AE46" s="88">
        <v>0.22398661645488108</v>
      </c>
      <c r="AF46" s="88">
        <v>0.26254634760821</v>
      </c>
      <c r="AG46" s="88">
        <v>0.23571798347381187</v>
      </c>
      <c r="AH46" s="88">
        <v>0.2059230721902742</v>
      </c>
      <c r="AI46" s="88">
        <v>0.17860258951600136</v>
      </c>
      <c r="AJ46" s="88">
        <v>0.14385138301205597</v>
      </c>
      <c r="AK46" s="88">
        <v>0.10693518769081407</v>
      </c>
      <c r="AL46" s="88">
        <v>7.533674519535441E-2</v>
      </c>
      <c r="AM46" s="88">
        <v>4.4918811044705263E-2</v>
      </c>
      <c r="AN46" s="88">
        <v>3.20832613448555E-2</v>
      </c>
      <c r="AO46" s="88">
        <v>2.5097569248194437E-2</v>
      </c>
      <c r="AP46" s="62"/>
      <c r="AQ46" s="89" t="s">
        <v>151</v>
      </c>
      <c r="AR46" s="89" t="s">
        <v>151</v>
      </c>
      <c r="AS46" s="89" t="s">
        <v>151</v>
      </c>
      <c r="AT46" s="89" t="s">
        <v>151</v>
      </c>
      <c r="AU46" s="89" t="s">
        <v>151</v>
      </c>
      <c r="AV46" s="89" t="s">
        <v>151</v>
      </c>
      <c r="AW46" s="89" t="s">
        <v>151</v>
      </c>
      <c r="AX46" s="88">
        <f t="shared" si="26"/>
        <v>0.2059230721902742</v>
      </c>
      <c r="AY46" s="88">
        <f t="shared" si="27"/>
        <v>7.533674519535441E-2</v>
      </c>
    </row>
    <row r="47" spans="2:51" ht="14.45" customHeight="1" collapsed="1" x14ac:dyDescent="0.25"/>
  </sheetData>
  <phoneticPr fontId="9" type="noConversion"/>
  <hyperlinks>
    <hyperlink ref="B3" r:id="rId1" xr:uid="{2708765E-EAC2-4D95-B9D4-3D328AAA5DF1}"/>
  </hyperlinks>
  <pageMargins left="0.511811024" right="0.511811024" top="0.78740157499999996" bottom="0.78740157499999996" header="0.31496062000000002" footer="0.31496062000000002"/>
  <pageSetup paperSize="9" orientation="portrait" r:id="rId2"/>
  <ignoredErrors>
    <ignoredError sqref="AY11 AY13 AI21:AJ22 AL21:AN2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53F76-D60F-4217-BEA4-D688F147D7A8}">
  <sheetPr>
    <tabColor theme="7"/>
  </sheetPr>
  <dimension ref="A1:BA49"/>
  <sheetViews>
    <sheetView showGridLines="0" zoomScaleNormal="100" workbookViewId="0">
      <pane xSplit="2" ySplit="5" topLeftCell="AI10" activePane="bottomRight" state="frozen"/>
      <selection activeCell="AO6" sqref="AO6"/>
      <selection pane="topRight" activeCell="AO6" sqref="AO6"/>
      <selection pane="bottomLeft" activeCell="AO6" sqref="AO6"/>
      <selection pane="bottomRight" activeCell="AL2" sqref="AL2"/>
    </sheetView>
  </sheetViews>
  <sheetFormatPr defaultColWidth="0" defaultRowHeight="14.45" customHeight="1" zeroHeight="1" outlineLevelRow="1" outlineLevelCol="1" x14ac:dyDescent="0.25"/>
  <cols>
    <col min="1" max="1" width="2.5703125" style="1" customWidth="1"/>
    <col min="2" max="2" width="60.5703125" style="28" customWidth="1"/>
    <col min="3" max="22" width="10.5703125" style="28" hidden="1" customWidth="1" outlineLevel="1"/>
    <col min="23" max="23" width="10.5703125" style="28" hidden="1" customWidth="1" outlineLevel="1" collapsed="1"/>
    <col min="24" max="26" width="10.5703125" style="28" hidden="1" customWidth="1" outlineLevel="1"/>
    <col min="27" max="27" width="10.5703125" style="28" hidden="1" customWidth="1" outlineLevel="1" collapsed="1"/>
    <col min="28" max="34" width="10.5703125" style="28" hidden="1" customWidth="1" outlineLevel="1"/>
    <col min="35" max="35" width="10.5703125" style="28" customWidth="1" collapsed="1"/>
    <col min="36" max="41" width="10.5703125" style="28" customWidth="1"/>
    <col min="42" max="42" width="2.5703125" style="28" customWidth="1"/>
    <col min="43" max="47" width="10.5703125" style="28" hidden="1" customWidth="1" outlineLevel="1"/>
    <col min="48" max="48" width="10.5703125" style="28" hidden="1" customWidth="1" outlineLevel="1" collapsed="1"/>
    <col min="49" max="49" width="10.5703125" style="28" customWidth="1" collapsed="1"/>
    <col min="50" max="51" width="10.5703125" style="28" customWidth="1"/>
    <col min="52" max="52" width="2.5703125" style="1" customWidth="1"/>
    <col min="53" max="16384" width="10.5703125" style="1" hidden="1"/>
  </cols>
  <sheetData>
    <row r="1" spans="1:52" ht="14.45" customHeight="1" x14ac:dyDescent="0.25">
      <c r="S1" s="23"/>
      <c r="T1" s="23"/>
      <c r="U1" s="23"/>
      <c r="V1" s="23"/>
      <c r="W1" s="23"/>
      <c r="X1" s="23"/>
      <c r="Y1" s="23"/>
      <c r="Z1" s="23"/>
      <c r="AA1" s="23"/>
      <c r="AB1" s="23"/>
      <c r="AC1" s="23"/>
      <c r="AD1" s="23"/>
      <c r="AE1" s="23"/>
      <c r="AF1" s="23"/>
      <c r="AG1" s="23"/>
      <c r="AH1" s="23"/>
      <c r="AI1" s="23"/>
      <c r="AJ1" s="23"/>
      <c r="AK1" s="23"/>
      <c r="AL1" s="23"/>
      <c r="AM1" s="23"/>
      <c r="AN1" s="23"/>
      <c r="AO1" s="23"/>
    </row>
    <row r="2" spans="1:52" ht="14.45" customHeight="1" x14ac:dyDescent="0.25">
      <c r="B2" s="16" t="s">
        <v>35</v>
      </c>
      <c r="C2" s="16"/>
      <c r="D2" s="16"/>
      <c r="E2" s="16"/>
      <c r="F2" s="16"/>
      <c r="G2" s="23"/>
      <c r="H2" s="23"/>
      <c r="I2" s="23"/>
      <c r="J2" s="23"/>
      <c r="K2" s="23"/>
      <c r="L2" s="23"/>
      <c r="M2" s="23"/>
      <c r="N2" s="23"/>
      <c r="O2" s="23"/>
      <c r="P2" s="23"/>
      <c r="Q2" s="23"/>
      <c r="R2" s="23"/>
      <c r="S2" s="23"/>
      <c r="T2" s="23"/>
      <c r="U2" s="23"/>
      <c r="V2" s="23"/>
      <c r="W2" s="23"/>
      <c r="X2" s="23"/>
      <c r="Y2" s="23"/>
      <c r="Z2" s="23"/>
      <c r="AA2" s="23"/>
      <c r="AB2" s="23"/>
      <c r="AC2" s="23"/>
      <c r="AD2" s="23"/>
      <c r="AE2" s="23"/>
      <c r="AF2" s="23"/>
      <c r="AG2" s="42"/>
      <c r="AH2" s="42"/>
      <c r="AI2" s="42"/>
      <c r="AJ2" s="42"/>
      <c r="AK2" s="42"/>
      <c r="AL2" s="42"/>
      <c r="AM2" s="42"/>
      <c r="AN2" s="42"/>
      <c r="AO2" s="42"/>
      <c r="AZ2" s="28"/>
    </row>
    <row r="3" spans="1:52" ht="14.45" customHeight="1" x14ac:dyDescent="0.25">
      <c r="B3" s="18" t="s">
        <v>210</v>
      </c>
      <c r="C3" s="18"/>
      <c r="D3" s="18"/>
      <c r="E3" s="18"/>
      <c r="F3" s="18"/>
      <c r="G3" s="23"/>
      <c r="H3" s="23"/>
      <c r="I3" s="23"/>
      <c r="J3" s="23"/>
      <c r="K3" s="23"/>
      <c r="L3" s="23"/>
      <c r="M3" s="23"/>
      <c r="N3" s="23"/>
      <c r="O3" s="23"/>
      <c r="P3" s="23"/>
      <c r="Q3" s="23"/>
      <c r="R3" s="23"/>
      <c r="S3" s="23"/>
      <c r="T3" s="23"/>
      <c r="U3" s="23"/>
      <c r="V3" s="23"/>
      <c r="W3" s="23"/>
      <c r="X3" s="23"/>
      <c r="Y3" s="23"/>
      <c r="Z3" s="23"/>
      <c r="AA3" s="23"/>
      <c r="AB3" s="23"/>
      <c r="AC3" s="23"/>
      <c r="AD3" s="23"/>
      <c r="AE3" s="23"/>
      <c r="AF3" s="23"/>
      <c r="AG3" s="42"/>
      <c r="AH3" s="42"/>
      <c r="AI3" s="42"/>
      <c r="AJ3" s="123"/>
      <c r="AK3" s="42"/>
      <c r="AL3" s="42"/>
      <c r="AM3" s="42"/>
      <c r="AN3" s="123"/>
      <c r="AO3" s="123"/>
      <c r="AZ3" s="28"/>
    </row>
    <row r="4" spans="1:52" ht="14.45" customHeight="1" x14ac:dyDescent="0.25">
      <c r="G4" s="23"/>
      <c r="H4" s="23"/>
      <c r="I4" s="23"/>
      <c r="J4" s="23"/>
      <c r="K4" s="23"/>
      <c r="L4" s="23"/>
      <c r="M4" s="23"/>
      <c r="N4" s="23"/>
      <c r="O4" s="23"/>
      <c r="P4" s="23"/>
      <c r="Q4" s="23"/>
      <c r="R4" s="23"/>
      <c r="S4" s="23"/>
      <c r="T4" s="23"/>
      <c r="U4" s="23"/>
      <c r="V4" s="23"/>
      <c r="W4" s="23"/>
      <c r="X4" s="23"/>
      <c r="Y4" s="23"/>
      <c r="Z4" s="23"/>
      <c r="AA4" s="23"/>
      <c r="AB4" s="23"/>
      <c r="AC4" s="23"/>
      <c r="AD4" s="23"/>
      <c r="AE4" s="23"/>
      <c r="AF4" s="23"/>
      <c r="AG4" s="42"/>
      <c r="AH4" s="42"/>
      <c r="AI4" s="42"/>
      <c r="AJ4" s="124"/>
      <c r="AK4" s="42"/>
      <c r="AL4" s="42"/>
      <c r="AM4" s="42"/>
      <c r="AN4" s="124"/>
      <c r="AO4" s="124"/>
      <c r="AZ4" s="28"/>
    </row>
    <row r="5" spans="1:52" ht="14.45" customHeight="1" collapsed="1" thickBot="1" x14ac:dyDescent="0.3">
      <c r="B5" s="31" t="s">
        <v>22</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216</v>
      </c>
      <c r="AN5" s="20" t="str">
        <f>'PAGS | Operating Figures'!$AN$5</f>
        <v>2Q24</v>
      </c>
      <c r="AO5" s="20" t="s">
        <v>271</v>
      </c>
      <c r="AQ5" s="20">
        <v>2015</v>
      </c>
      <c r="AR5" s="20">
        <v>2016</v>
      </c>
      <c r="AS5" s="20">
        <v>2017</v>
      </c>
      <c r="AT5" s="20">
        <v>2018</v>
      </c>
      <c r="AU5" s="20">
        <v>2019</v>
      </c>
      <c r="AV5" s="20">
        <v>2020</v>
      </c>
      <c r="AW5" s="20">
        <v>2021</v>
      </c>
      <c r="AX5" s="20">
        <v>2022</v>
      </c>
      <c r="AY5" s="20">
        <v>2023</v>
      </c>
      <c r="AZ5" s="28"/>
    </row>
    <row r="6" spans="1:52" ht="14.45" hidden="1" customHeight="1" outlineLevel="1" x14ac:dyDescent="0.25">
      <c r="A6" s="4"/>
      <c r="B6" s="27" t="s">
        <v>3</v>
      </c>
      <c r="C6" s="43">
        <v>49.581470186539995</v>
      </c>
      <c r="D6" s="43">
        <v>58.241517991350001</v>
      </c>
      <c r="E6" s="43">
        <v>71.979082286739995</v>
      </c>
      <c r="F6" s="43">
        <v>88.395689060000109</v>
      </c>
      <c r="G6" s="43">
        <v>90.613145780000011</v>
      </c>
      <c r="H6" s="43">
        <v>105.80866744999999</v>
      </c>
      <c r="I6" s="43">
        <v>123.3718386700001</v>
      </c>
      <c r="J6" s="43">
        <v>160.23474202999981</v>
      </c>
      <c r="K6" s="43">
        <v>190.42500000000001</v>
      </c>
      <c r="L6" s="43">
        <v>256.39500000000004</v>
      </c>
      <c r="M6" s="43">
        <v>344.39500000000004</v>
      </c>
      <c r="N6" s="43">
        <v>433.04600000000005</v>
      </c>
      <c r="O6" s="43">
        <v>442.84799999999996</v>
      </c>
      <c r="P6" s="43">
        <v>515.24900000000002</v>
      </c>
      <c r="Q6" s="43">
        <v>598.93200000000002</v>
      </c>
      <c r="R6" s="43">
        <v>710.07399999999984</v>
      </c>
      <c r="S6" s="43">
        <v>712.995</v>
      </c>
      <c r="T6" s="43">
        <v>798.94899999999996</v>
      </c>
      <c r="U6" s="43">
        <v>879.3</v>
      </c>
      <c r="V6" s="43">
        <v>984.79912533000049</v>
      </c>
      <c r="W6" s="43">
        <v>966.80399999999997</v>
      </c>
      <c r="X6" s="43">
        <v>856.46195540999997</v>
      </c>
      <c r="Y6" s="43">
        <v>1211.9705374</v>
      </c>
      <c r="Z6" s="43">
        <v>1473.4825925</v>
      </c>
      <c r="AA6" s="43">
        <v>1384.9701471299998</v>
      </c>
      <c r="AB6" s="43">
        <v>1548.1279999999999</v>
      </c>
      <c r="AC6" s="43">
        <v>1792.1644711700003</v>
      </c>
      <c r="AD6" s="43">
        <v>2059.54919642</v>
      </c>
      <c r="AE6" s="43">
        <v>2054.5835353347502</v>
      </c>
      <c r="AF6" s="43">
        <v>2255.6887042754479</v>
      </c>
      <c r="AG6" s="43">
        <v>2292.0781641628746</v>
      </c>
      <c r="AH6" s="43">
        <v>2304.0569918470851</v>
      </c>
      <c r="AI6" s="43">
        <v>2150.9540410960394</v>
      </c>
      <c r="AJ6" s="43">
        <v>2166.0107382582109</v>
      </c>
      <c r="AK6" s="43">
        <v>2269.2923264974997</v>
      </c>
      <c r="AL6" s="43">
        <v>2440.9286334512267</v>
      </c>
      <c r="AM6" s="43">
        <v>2369.3000000000002</v>
      </c>
      <c r="AN6" s="43">
        <v>2311.9651108013331</v>
      </c>
      <c r="AO6" s="43">
        <v>2259.8755594682116</v>
      </c>
      <c r="AQ6" s="43">
        <v>268.1977595246301</v>
      </c>
      <c r="AR6" s="43">
        <v>480.02839392999988</v>
      </c>
      <c r="AS6" s="43">
        <v>1224.2610000000002</v>
      </c>
      <c r="AT6" s="43">
        <v>2267.1030000000001</v>
      </c>
      <c r="AU6" s="43">
        <v>3376.0431253300003</v>
      </c>
      <c r="AV6" s="43">
        <v>4508.7190853100001</v>
      </c>
      <c r="AW6" s="43">
        <v>6784.8118147200003</v>
      </c>
      <c r="AX6" s="43">
        <v>8906.4073956201573</v>
      </c>
      <c r="AY6" s="43">
        <v>9027.1857393029768</v>
      </c>
      <c r="AZ6" s="28"/>
    </row>
    <row r="7" spans="1:52" ht="14.45" hidden="1" customHeight="1" outlineLevel="1" x14ac:dyDescent="0.25">
      <c r="A7" s="4"/>
      <c r="B7" s="27" t="s">
        <v>2</v>
      </c>
      <c r="C7" s="43">
        <v>13.91026568</v>
      </c>
      <c r="D7" s="43">
        <v>54.197047700000006</v>
      </c>
      <c r="E7" s="43">
        <v>65.836929839999996</v>
      </c>
      <c r="F7" s="43">
        <v>42.572002719999901</v>
      </c>
      <c r="G7" s="43">
        <v>43.703074489999999</v>
      </c>
      <c r="H7" s="43">
        <v>52.136641259999998</v>
      </c>
      <c r="I7" s="43">
        <v>68.38315987</v>
      </c>
      <c r="J7" s="43">
        <v>96.371432220000003</v>
      </c>
      <c r="K7" s="43">
        <v>118.438</v>
      </c>
      <c r="L7" s="43">
        <v>125.64200000000001</v>
      </c>
      <c r="M7" s="43">
        <v>117.43899999999999</v>
      </c>
      <c r="N7" s="43">
        <v>110.405</v>
      </c>
      <c r="O7" s="43">
        <v>93.98599999999999</v>
      </c>
      <c r="P7" s="43">
        <v>89.408999999999992</v>
      </c>
      <c r="Q7" s="43">
        <v>94.641000000000005</v>
      </c>
      <c r="R7" s="43">
        <v>96.575999999999965</v>
      </c>
      <c r="S7" s="43">
        <v>67.588999999999999</v>
      </c>
      <c r="T7" s="43">
        <v>63.454000000000001</v>
      </c>
      <c r="U7" s="43">
        <v>14.9</v>
      </c>
      <c r="V7" s="43">
        <v>0</v>
      </c>
      <c r="W7" s="43">
        <v>0</v>
      </c>
      <c r="X7" s="43">
        <v>0</v>
      </c>
      <c r="Y7" s="43">
        <v>0</v>
      </c>
      <c r="Z7" s="43">
        <v>0</v>
      </c>
      <c r="AA7" s="43">
        <v>0</v>
      </c>
      <c r="AB7" s="43">
        <v>0</v>
      </c>
      <c r="AC7" s="43">
        <v>0</v>
      </c>
      <c r="AD7" s="43">
        <v>0</v>
      </c>
      <c r="AE7" s="43">
        <v>0</v>
      </c>
      <c r="AF7" s="43">
        <v>0</v>
      </c>
      <c r="AG7" s="43">
        <v>0</v>
      </c>
      <c r="AH7" s="43">
        <v>0</v>
      </c>
      <c r="AI7" s="43">
        <v>0</v>
      </c>
      <c r="AJ7" s="43">
        <v>0</v>
      </c>
      <c r="AK7" s="43">
        <v>0</v>
      </c>
      <c r="AL7" s="43">
        <v>0</v>
      </c>
      <c r="AM7" s="43">
        <v>0</v>
      </c>
      <c r="AN7" s="43">
        <v>0</v>
      </c>
      <c r="AO7" s="43">
        <v>0</v>
      </c>
      <c r="AQ7" s="43">
        <v>176.51624593999992</v>
      </c>
      <c r="AR7" s="43">
        <v>260.59430784</v>
      </c>
      <c r="AS7" s="43">
        <v>471.92399999999998</v>
      </c>
      <c r="AT7" s="43">
        <v>374.61199999999997</v>
      </c>
      <c r="AU7" s="43">
        <v>145.94300000000001</v>
      </c>
      <c r="AV7" s="43">
        <v>0</v>
      </c>
      <c r="AW7" s="43">
        <v>0</v>
      </c>
      <c r="AX7" s="43">
        <v>0</v>
      </c>
      <c r="AY7" s="43">
        <v>0</v>
      </c>
      <c r="AZ7" s="28"/>
    </row>
    <row r="8" spans="1:52" ht="14.45" hidden="1" customHeight="1" outlineLevel="1" x14ac:dyDescent="0.25">
      <c r="A8" s="4"/>
      <c r="B8" s="27" t="s">
        <v>1</v>
      </c>
      <c r="C8" s="43">
        <v>42.634930750000009</v>
      </c>
      <c r="D8" s="43">
        <v>47.453970449999993</v>
      </c>
      <c r="E8" s="43">
        <v>62.074962615335004</v>
      </c>
      <c r="F8" s="43">
        <v>67.29810418000001</v>
      </c>
      <c r="G8" s="43">
        <v>74.569612243494987</v>
      </c>
      <c r="H8" s="43">
        <v>93.526493696504986</v>
      </c>
      <c r="I8" s="43">
        <v>102.42858172000007</v>
      </c>
      <c r="J8" s="43">
        <v>121.90465665999997</v>
      </c>
      <c r="K8" s="43">
        <v>138.809</v>
      </c>
      <c r="L8" s="43">
        <v>172.626</v>
      </c>
      <c r="M8" s="43">
        <v>224.23100000000002</v>
      </c>
      <c r="N8" s="43">
        <v>282.95799999999997</v>
      </c>
      <c r="O8" s="43">
        <v>274.83799999999997</v>
      </c>
      <c r="P8" s="43">
        <v>332.59499999999997</v>
      </c>
      <c r="Q8" s="43">
        <v>387.26400000000001</v>
      </c>
      <c r="R8" s="43">
        <v>419.83500000000004</v>
      </c>
      <c r="S8" s="43">
        <v>430.50400000000002</v>
      </c>
      <c r="T8" s="43">
        <v>497.16699999999997</v>
      </c>
      <c r="U8" s="43">
        <v>537.83199999999999</v>
      </c>
      <c r="V8" s="43">
        <v>565.01890767000032</v>
      </c>
      <c r="W8" s="43">
        <v>562.26800000000003</v>
      </c>
      <c r="X8" s="43">
        <v>459.24682897999998</v>
      </c>
      <c r="Y8" s="43">
        <v>544.75552987000003</v>
      </c>
      <c r="Z8" s="43">
        <v>611.08949536</v>
      </c>
      <c r="AA8" s="43">
        <v>656.98271183999998</v>
      </c>
      <c r="AB8" s="43">
        <v>786.61</v>
      </c>
      <c r="AC8" s="43">
        <v>937.74035872000002</v>
      </c>
      <c r="AD8" s="43">
        <v>1133.08032026</v>
      </c>
      <c r="AE8" s="43">
        <v>1330.7924400299999</v>
      </c>
      <c r="AF8" s="43">
        <v>1610.1014512699999</v>
      </c>
      <c r="AG8" s="43">
        <v>1697.2224831200001</v>
      </c>
      <c r="AH8" s="43">
        <v>1614.6167977600005</v>
      </c>
      <c r="AI8" s="43">
        <v>1534.20182112</v>
      </c>
      <c r="AJ8" s="43">
        <v>1594.9740162400001</v>
      </c>
      <c r="AK8" s="43">
        <v>1691.27318769</v>
      </c>
      <c r="AL8" s="43">
        <v>1832.59720629</v>
      </c>
      <c r="AM8" s="43">
        <v>1832</v>
      </c>
      <c r="AN8" s="43">
        <v>2113.0845738100002</v>
      </c>
      <c r="AO8" s="43">
        <v>2444.7775322000002</v>
      </c>
      <c r="AQ8" s="43">
        <v>219.46196799533504</v>
      </c>
      <c r="AR8" s="43">
        <v>392.42934432000004</v>
      </c>
      <c r="AS8" s="43">
        <v>818.62400000000002</v>
      </c>
      <c r="AT8" s="43">
        <v>1414.5320000000002</v>
      </c>
      <c r="AU8" s="43">
        <v>2030.5219076700005</v>
      </c>
      <c r="AV8" s="43">
        <v>2177.3598542099999</v>
      </c>
      <c r="AW8" s="43">
        <v>3514.4133908200001</v>
      </c>
      <c r="AX8" s="43">
        <v>6252.733172180001</v>
      </c>
      <c r="AY8" s="43">
        <v>6653.0462313400003</v>
      </c>
      <c r="AZ8" s="28"/>
    </row>
    <row r="9" spans="1:52" ht="14.45" hidden="1" customHeight="1" outlineLevel="1" x14ac:dyDescent="0.25">
      <c r="A9" s="4"/>
      <c r="B9" s="27" t="s">
        <v>0</v>
      </c>
      <c r="C9" s="43">
        <v>0.8477101600000001</v>
      </c>
      <c r="D9" s="43">
        <v>1.2589204200000002</v>
      </c>
      <c r="E9" s="43">
        <v>3.9606268799999995</v>
      </c>
      <c r="F9" s="43">
        <v>4.6762449899999998</v>
      </c>
      <c r="G9" s="43">
        <v>1.5326167965050099</v>
      </c>
      <c r="H9" s="43">
        <v>0.283837593494985</v>
      </c>
      <c r="I9" s="43">
        <v>1.033630829999882</v>
      </c>
      <c r="J9" s="43">
        <v>2.4862875300000797</v>
      </c>
      <c r="K9" s="43">
        <v>0.83599999999999997</v>
      </c>
      <c r="L9" s="43">
        <v>2.528</v>
      </c>
      <c r="M9" s="43">
        <v>0.57199999999999995</v>
      </c>
      <c r="N9" s="43">
        <v>4.6400000000000006</v>
      </c>
      <c r="O9" s="43">
        <v>116.36</v>
      </c>
      <c r="P9" s="43">
        <v>64.531999999999996</v>
      </c>
      <c r="Q9" s="43">
        <v>56.503999999999998</v>
      </c>
      <c r="R9" s="43">
        <v>41.049000000000007</v>
      </c>
      <c r="S9" s="43">
        <v>40.247999999999998</v>
      </c>
      <c r="T9" s="43">
        <v>30.175999999999998</v>
      </c>
      <c r="U9" s="43">
        <v>30.832999999999998</v>
      </c>
      <c r="V9" s="43">
        <v>25.1</v>
      </c>
      <c r="W9" s="43">
        <v>58.222999999999999</v>
      </c>
      <c r="X9" s="43">
        <v>41.73529061</v>
      </c>
      <c r="Y9" s="43">
        <v>24.747167540000003</v>
      </c>
      <c r="Z9" s="43">
        <v>3.8891552300000019</v>
      </c>
      <c r="AA9" s="43">
        <v>25.247820869999998</v>
      </c>
      <c r="AB9" s="43">
        <v>34.831000000000003</v>
      </c>
      <c r="AC9" s="43">
        <v>45.860542630000005</v>
      </c>
      <c r="AD9" s="43">
        <v>43.527518220000005</v>
      </c>
      <c r="AE9" s="43">
        <v>41.575661348273591</v>
      </c>
      <c r="AF9" s="43">
        <v>44.767461206920004</v>
      </c>
      <c r="AG9" s="43">
        <v>46.125531217340701</v>
      </c>
      <c r="AH9" s="43">
        <v>43.304396118690697</v>
      </c>
      <c r="AI9" s="43">
        <v>64.514456851412689</v>
      </c>
      <c r="AJ9" s="43">
        <v>64.928017820652315</v>
      </c>
      <c r="AK9" s="43">
        <v>65.580801565124005</v>
      </c>
      <c r="AL9" s="43">
        <v>73.085521428619998</v>
      </c>
      <c r="AM9" s="43">
        <v>105.1</v>
      </c>
      <c r="AN9" s="43">
        <v>131.65715204309703</v>
      </c>
      <c r="AO9" s="43">
        <v>126.83835953043304</v>
      </c>
      <c r="AQ9" s="43">
        <v>10.743502449999999</v>
      </c>
      <c r="AR9" s="43">
        <v>5.3363727499999563</v>
      </c>
      <c r="AS9" s="43">
        <v>8.5760000000000005</v>
      </c>
      <c r="AT9" s="43">
        <v>278.44499999999999</v>
      </c>
      <c r="AU9" s="43">
        <v>126.357</v>
      </c>
      <c r="AV9" s="43">
        <v>128.59461338000003</v>
      </c>
      <c r="AW9" s="43">
        <v>149.46688172</v>
      </c>
      <c r="AX9" s="43">
        <v>175.77304989122499</v>
      </c>
      <c r="AY9" s="43">
        <v>268.10879766580899</v>
      </c>
      <c r="AZ9" s="28"/>
    </row>
    <row r="10" spans="1:52" ht="14.45" customHeight="1" collapsed="1" x14ac:dyDescent="0.25">
      <c r="A10" s="4"/>
      <c r="B10" s="44" t="s">
        <v>109</v>
      </c>
      <c r="C10" s="45">
        <v>106.97437677654001</v>
      </c>
      <c r="D10" s="45">
        <v>161.15145656135002</v>
      </c>
      <c r="E10" s="45">
        <v>203.85160162207501</v>
      </c>
      <c r="F10" s="45">
        <v>202.94204094999998</v>
      </c>
      <c r="G10" s="45">
        <v>210.41844931</v>
      </c>
      <c r="H10" s="45">
        <v>251.75563999999994</v>
      </c>
      <c r="I10" s="45">
        <v>295.21721109000003</v>
      </c>
      <c r="J10" s="45">
        <v>380.99711843999984</v>
      </c>
      <c r="K10" s="45">
        <v>448.50800000000004</v>
      </c>
      <c r="L10" s="45">
        <v>557.19100000000003</v>
      </c>
      <c r="M10" s="45">
        <v>686.63700000000006</v>
      </c>
      <c r="N10" s="45">
        <v>831.04899999999998</v>
      </c>
      <c r="O10" s="45">
        <v>928.03199999999993</v>
      </c>
      <c r="P10" s="45">
        <v>1001.785</v>
      </c>
      <c r="Q10" s="45">
        <v>1137.3409999999999</v>
      </c>
      <c r="R10" s="45">
        <v>1267.5339999999999</v>
      </c>
      <c r="S10" s="45">
        <v>1251.3360000000002</v>
      </c>
      <c r="T10" s="45">
        <v>1389.7459999999999</v>
      </c>
      <c r="U10" s="45">
        <v>1462.865</v>
      </c>
      <c r="V10" s="45">
        <v>1574.9180330000008</v>
      </c>
      <c r="W10" s="45">
        <v>1587.2950000000001</v>
      </c>
      <c r="X10" s="45">
        <v>1357.4440749999999</v>
      </c>
      <c r="Y10" s="45">
        <v>1781.4732348099999</v>
      </c>
      <c r="Z10" s="45">
        <v>2088.4612430900002</v>
      </c>
      <c r="AA10" s="45">
        <v>2067.2006798399998</v>
      </c>
      <c r="AB10" s="45">
        <v>2369.569</v>
      </c>
      <c r="AC10" s="45">
        <v>2775.7653725200003</v>
      </c>
      <c r="AD10" s="45">
        <v>3236.1570348999999</v>
      </c>
      <c r="AE10" s="45">
        <v>3426.9516367130236</v>
      </c>
      <c r="AF10" s="45">
        <v>3910.5576167523677</v>
      </c>
      <c r="AG10" s="45">
        <v>4035.4261785002154</v>
      </c>
      <c r="AH10" s="45">
        <v>3961.9781857257763</v>
      </c>
      <c r="AI10" s="45">
        <f t="shared" ref="AI10:AN10" si="0">SUM(AI6:AI9)</f>
        <v>3749.6703190674521</v>
      </c>
      <c r="AJ10" s="45">
        <f t="shared" si="0"/>
        <v>3825.9127723188635</v>
      </c>
      <c r="AK10" s="45">
        <f t="shared" si="0"/>
        <v>4026.1463157526237</v>
      </c>
      <c r="AL10" s="45">
        <f t="shared" si="0"/>
        <v>4346.6113611698474</v>
      </c>
      <c r="AM10" s="45">
        <f t="shared" si="0"/>
        <v>4306.4000000000005</v>
      </c>
      <c r="AN10" s="45">
        <f t="shared" si="0"/>
        <v>4556.7068366544299</v>
      </c>
      <c r="AO10" s="45">
        <f t="shared" ref="AO10" si="1">SUM(AO6:AO9)</f>
        <v>4831.4914511986444</v>
      </c>
      <c r="AQ10" s="45">
        <v>674.91947590996506</v>
      </c>
      <c r="AR10" s="45">
        <v>1138.3884188399998</v>
      </c>
      <c r="AS10" s="45">
        <v>2523.3850000000002</v>
      </c>
      <c r="AT10" s="45">
        <v>4334.692</v>
      </c>
      <c r="AU10" s="45">
        <v>5678.8650330000009</v>
      </c>
      <c r="AV10" s="45">
        <v>6814.6735528999998</v>
      </c>
      <c r="AW10" s="45">
        <v>10448.692087259999</v>
      </c>
      <c r="AX10" s="45">
        <v>15334.913617691382</v>
      </c>
      <c r="AY10" s="45">
        <v>15948.339768308786</v>
      </c>
      <c r="AZ10" s="28"/>
    </row>
    <row r="11" spans="1:52" ht="14.45" hidden="1" customHeight="1" outlineLevel="1" x14ac:dyDescent="0.25">
      <c r="A11" s="4"/>
      <c r="B11" s="27" t="s">
        <v>98</v>
      </c>
      <c r="C11" s="43" t="s">
        <v>151</v>
      </c>
      <c r="D11" s="43" t="s">
        <v>151</v>
      </c>
      <c r="E11" s="43" t="s">
        <v>151</v>
      </c>
      <c r="F11" s="43" t="s">
        <v>151</v>
      </c>
      <c r="G11" s="43" t="s">
        <v>151</v>
      </c>
      <c r="H11" s="43" t="s">
        <v>151</v>
      </c>
      <c r="I11" s="43" t="s">
        <v>151</v>
      </c>
      <c r="J11" s="43" t="s">
        <v>151</v>
      </c>
      <c r="K11" s="43">
        <v>-90.561301520000015</v>
      </c>
      <c r="L11" s="43">
        <v>-121.69771897000001</v>
      </c>
      <c r="M11" s="43">
        <v>-161.48711366000003</v>
      </c>
      <c r="N11" s="43">
        <v>-213.56948463000003</v>
      </c>
      <c r="O11" s="43">
        <v>-226.46537230000001</v>
      </c>
      <c r="P11" s="43">
        <v>-265.68257070000004</v>
      </c>
      <c r="Q11" s="43">
        <v>-309.72155623999998</v>
      </c>
      <c r="R11" s="43">
        <v>-360.87286975000001</v>
      </c>
      <c r="S11" s="43">
        <v>-354.03634832</v>
      </c>
      <c r="T11" s="43">
        <v>-399.81202990999998</v>
      </c>
      <c r="U11" s="43">
        <v>-436.95274562999998</v>
      </c>
      <c r="V11" s="43">
        <v>-489.19480744999998</v>
      </c>
      <c r="W11" s="43">
        <v>-432.66913864000003</v>
      </c>
      <c r="X11" s="43">
        <v>-419.30907051000003</v>
      </c>
      <c r="Y11" s="43">
        <v>-597.68101764000005</v>
      </c>
      <c r="Z11" s="43">
        <v>-668.18102446</v>
      </c>
      <c r="AA11" s="43">
        <v>-705.72533735999991</v>
      </c>
      <c r="AB11" s="43">
        <v>-828.1497832199999</v>
      </c>
      <c r="AC11" s="43">
        <v>-985.19428348000008</v>
      </c>
      <c r="AD11" s="43">
        <v>-1177.9458189100001</v>
      </c>
      <c r="AE11" s="43">
        <v>-1230.4000000000001</v>
      </c>
      <c r="AF11" s="43">
        <v>-1365.0646223700001</v>
      </c>
      <c r="AG11" s="43">
        <v>-1379.5255140400004</v>
      </c>
      <c r="AH11" s="43">
        <v>-1412.52476482</v>
      </c>
      <c r="AI11" s="43">
        <v>-1338.17849682</v>
      </c>
      <c r="AJ11" s="43">
        <v>-1357.0185106399999</v>
      </c>
      <c r="AK11" s="43">
        <v>-1449.9760000000001</v>
      </c>
      <c r="AL11" s="43">
        <v>-1629.49450424</v>
      </c>
      <c r="AM11" s="43">
        <v>-1591.248</v>
      </c>
      <c r="AN11" s="43">
        <v>-1728.2859811400001</v>
      </c>
      <c r="AO11" s="43">
        <v>-1827.3582798199998</v>
      </c>
      <c r="AQ11" s="43" t="s">
        <v>151</v>
      </c>
      <c r="AR11" s="43" t="s">
        <v>151</v>
      </c>
      <c r="AS11" s="43">
        <v>-587.31561878000002</v>
      </c>
      <c r="AT11" s="43">
        <v>-1162.7423689900002</v>
      </c>
      <c r="AU11" s="43">
        <v>-1679.9959313099998</v>
      </c>
      <c r="AV11" s="43">
        <v>-2117.8402512500002</v>
      </c>
      <c r="AW11" s="43">
        <v>-3697.0152229700002</v>
      </c>
      <c r="AX11" s="43">
        <v>-5387.5149012300008</v>
      </c>
      <c r="AY11" s="43">
        <v>-5774.6675116999995</v>
      </c>
      <c r="AZ11" s="28"/>
    </row>
    <row r="12" spans="1:52" ht="14.45" customHeight="1" collapsed="1" x14ac:dyDescent="0.25">
      <c r="A12" s="4"/>
      <c r="B12" s="46" t="s">
        <v>110</v>
      </c>
      <c r="C12" s="47" t="s">
        <v>151</v>
      </c>
      <c r="D12" s="47" t="s">
        <v>151</v>
      </c>
      <c r="E12" s="47" t="s">
        <v>151</v>
      </c>
      <c r="F12" s="47" t="s">
        <v>151</v>
      </c>
      <c r="G12" s="47" t="s">
        <v>151</v>
      </c>
      <c r="H12" s="47" t="s">
        <v>151</v>
      </c>
      <c r="I12" s="47" t="s">
        <v>151</v>
      </c>
      <c r="J12" s="47" t="s">
        <v>151</v>
      </c>
      <c r="K12" s="47">
        <v>357.94669848000001</v>
      </c>
      <c r="L12" s="47">
        <v>435.49328103000005</v>
      </c>
      <c r="M12" s="47">
        <v>525.14988633999997</v>
      </c>
      <c r="N12" s="47">
        <v>617.47951536999994</v>
      </c>
      <c r="O12" s="47">
        <v>701.56662769999991</v>
      </c>
      <c r="P12" s="47">
        <v>736.10242929999993</v>
      </c>
      <c r="Q12" s="47">
        <v>827.61944375999997</v>
      </c>
      <c r="R12" s="47">
        <v>906.66113024999981</v>
      </c>
      <c r="S12" s="47">
        <v>897.29965168000024</v>
      </c>
      <c r="T12" s="47">
        <v>989.93397008999989</v>
      </c>
      <c r="U12" s="47">
        <v>1025.91225437</v>
      </c>
      <c r="V12" s="47">
        <v>1085.7232255500007</v>
      </c>
      <c r="W12" s="47">
        <v>1154.62586136</v>
      </c>
      <c r="X12" s="47">
        <v>938.1350044899998</v>
      </c>
      <c r="Y12" s="47">
        <v>1183.7922171699997</v>
      </c>
      <c r="Z12" s="47">
        <v>1420.28021863</v>
      </c>
      <c r="AA12" s="47">
        <v>1361.4753424799999</v>
      </c>
      <c r="AB12" s="47">
        <v>1541.4192167800002</v>
      </c>
      <c r="AC12" s="47">
        <v>1790.5710890400001</v>
      </c>
      <c r="AD12" s="47">
        <v>2058.2112159899998</v>
      </c>
      <c r="AE12" s="47">
        <v>2196.5516367130235</v>
      </c>
      <c r="AF12" s="47">
        <v>2545.4929943823677</v>
      </c>
      <c r="AG12" s="47">
        <v>2655.900664460215</v>
      </c>
      <c r="AH12" s="47">
        <v>2549.4534209057765</v>
      </c>
      <c r="AI12" s="47">
        <f>AI10+AI11</f>
        <v>2411.4918222474521</v>
      </c>
      <c r="AJ12" s="47">
        <f t="shared" ref="AJ12:AM12" si="2">AJ10+AJ11</f>
        <v>2468.8942616788636</v>
      </c>
      <c r="AK12" s="47">
        <f t="shared" si="2"/>
        <v>2576.1703157526235</v>
      </c>
      <c r="AL12" s="47">
        <f t="shared" si="2"/>
        <v>2717.1168569298475</v>
      </c>
      <c r="AM12" s="47">
        <f t="shared" si="2"/>
        <v>2715.1520000000005</v>
      </c>
      <c r="AN12" s="47">
        <f>AN10+AN11</f>
        <v>2828.4208555144296</v>
      </c>
      <c r="AO12" s="47">
        <f>AO10+AO11</f>
        <v>3004.1331713786449</v>
      </c>
      <c r="AQ12" s="47" t="s">
        <v>151</v>
      </c>
      <c r="AR12" s="47" t="s">
        <v>151</v>
      </c>
      <c r="AS12" s="47">
        <v>1936.0693812200002</v>
      </c>
      <c r="AT12" s="47">
        <v>3171.9496310099998</v>
      </c>
      <c r="AU12" s="47">
        <v>3998.8691016900011</v>
      </c>
      <c r="AV12" s="47">
        <v>4696.8333016500001</v>
      </c>
      <c r="AW12" s="47">
        <v>6751.6768642899988</v>
      </c>
      <c r="AX12" s="47">
        <v>9947.3987164613809</v>
      </c>
      <c r="AY12" s="47">
        <f t="shared" ref="AY12" si="3">AY10+AY11</f>
        <v>10173.672256608786</v>
      </c>
      <c r="AZ12" s="28"/>
    </row>
    <row r="13" spans="1:52" ht="14.45" hidden="1" customHeight="1" outlineLevel="1" x14ac:dyDescent="0.25">
      <c r="A13" s="4"/>
      <c r="B13" s="27" t="s">
        <v>23</v>
      </c>
      <c r="C13" s="43">
        <v>-46.886981641287491</v>
      </c>
      <c r="D13" s="43">
        <v>-98.812228924046991</v>
      </c>
      <c r="E13" s="43">
        <v>-126.7818063115169</v>
      </c>
      <c r="F13" s="43">
        <v>-110.00206759639946</v>
      </c>
      <c r="G13" s="43">
        <v>-115.41594878000001</v>
      </c>
      <c r="H13" s="43">
        <v>-148.03168943999998</v>
      </c>
      <c r="I13" s="43">
        <v>-171.68515238000001</v>
      </c>
      <c r="J13" s="43">
        <v>-188.53342814999999</v>
      </c>
      <c r="K13" s="43">
        <v>-242.89264449000001</v>
      </c>
      <c r="L13" s="43">
        <v>-326.97673901999997</v>
      </c>
      <c r="M13" s="43">
        <v>-348.54561648999999</v>
      </c>
      <c r="N13" s="43">
        <v>-405.9650000000002</v>
      </c>
      <c r="O13" s="43">
        <v>-444.762</v>
      </c>
      <c r="P13" s="43">
        <v>-482.75299999999999</v>
      </c>
      <c r="Q13" s="43">
        <v>-550.64099999999996</v>
      </c>
      <c r="R13" s="43">
        <v>-666.54300000000001</v>
      </c>
      <c r="S13" s="43">
        <v>-617.779</v>
      </c>
      <c r="T13" s="43">
        <v>-684.39300000000003</v>
      </c>
      <c r="U13" s="43">
        <v>-684.40499999999997</v>
      </c>
      <c r="V13" s="43">
        <v>-747.40922157510397</v>
      </c>
      <c r="W13" s="43">
        <v>-768.63599999999997</v>
      </c>
      <c r="X13" s="43">
        <v>-793.275706745854</v>
      </c>
      <c r="Y13" s="43">
        <v>-1057.2326499259796</v>
      </c>
      <c r="Z13" s="43">
        <v>-1153.139697821076</v>
      </c>
      <c r="AA13" s="43">
        <v>-1146.0852809399998</v>
      </c>
      <c r="AB13" s="43">
        <v>-1295.0174035599994</v>
      </c>
      <c r="AC13" s="43">
        <v>-1502.0180153599993</v>
      </c>
      <c r="AD13" s="43">
        <v>-1832.77396282</v>
      </c>
      <c r="AE13" s="43">
        <v>-1739.3785539554285</v>
      </c>
      <c r="AF13" s="43">
        <v>-1900.3008336178989</v>
      </c>
      <c r="AG13" s="43">
        <v>-1862.1637023966687</v>
      </c>
      <c r="AH13" s="43">
        <v>-1969.0521691471877</v>
      </c>
      <c r="AI13" s="43">
        <v>-1929.298263211243</v>
      </c>
      <c r="AJ13" s="43">
        <v>-1926.0719999999999</v>
      </c>
      <c r="AK13" s="43">
        <v>-2033.3094382326144</v>
      </c>
      <c r="AL13" s="43">
        <v>-2243.9001936632008</v>
      </c>
      <c r="AM13" s="43">
        <v>-2170.6999999999998</v>
      </c>
      <c r="AN13" s="43">
        <v>-2332.1550000000002</v>
      </c>
      <c r="AO13" s="43">
        <v>-2455.326579842826</v>
      </c>
      <c r="AQ13" s="43">
        <v>-382.48308447325087</v>
      </c>
      <c r="AR13" s="43">
        <v>-623.66621874999998</v>
      </c>
      <c r="AS13" s="43">
        <v>-1324.38</v>
      </c>
      <c r="AT13" s="43">
        <v>-2144.6990000000001</v>
      </c>
      <c r="AU13" s="43">
        <v>-2733.9862215751041</v>
      </c>
      <c r="AV13" s="43">
        <v>-3772.2840544929095</v>
      </c>
      <c r="AW13" s="43">
        <v>-5775.894662679998</v>
      </c>
      <c r="AX13" s="43">
        <v>-7470.8952591171837</v>
      </c>
      <c r="AY13" s="43">
        <v>-8132.5798951070574</v>
      </c>
      <c r="AZ13" s="28"/>
    </row>
    <row r="14" spans="1:52" ht="14.45" hidden="1" customHeight="1" outlineLevel="1" x14ac:dyDescent="0.25">
      <c r="A14" s="4"/>
      <c r="B14" s="27" t="s">
        <v>24</v>
      </c>
      <c r="C14" s="43">
        <v>-27.653849070809127</v>
      </c>
      <c r="D14" s="43">
        <v>-36.648821031906976</v>
      </c>
      <c r="E14" s="43">
        <v>-39.533032560933428</v>
      </c>
      <c r="F14" s="43">
        <v>-58.806376650114586</v>
      </c>
      <c r="G14" s="43">
        <v>-33.422658409999997</v>
      </c>
      <c r="H14" s="43">
        <v>-39.436504630000002</v>
      </c>
      <c r="I14" s="43">
        <v>-26.954078339999999</v>
      </c>
      <c r="J14" s="43">
        <v>-100.12402272</v>
      </c>
      <c r="K14" s="43">
        <v>-71.105593980000009</v>
      </c>
      <c r="L14" s="43">
        <v>-54.630611870000003</v>
      </c>
      <c r="M14" s="43">
        <v>-58.369794149999898</v>
      </c>
      <c r="N14" s="43">
        <v>-61.653000000000077</v>
      </c>
      <c r="O14" s="43">
        <v>-83.614000000000004</v>
      </c>
      <c r="P14" s="43">
        <v>-94.403999999999996</v>
      </c>
      <c r="Q14" s="43">
        <v>-90.299000000000007</v>
      </c>
      <c r="R14" s="43">
        <v>-83.123000000000005</v>
      </c>
      <c r="S14" s="43">
        <v>-82.378</v>
      </c>
      <c r="T14" s="43">
        <v>-131.679</v>
      </c>
      <c r="U14" s="43">
        <v>-164.55600000000001</v>
      </c>
      <c r="V14" s="43">
        <v>-186.55699999999999</v>
      </c>
      <c r="W14" s="43">
        <v>-189.02199999999999</v>
      </c>
      <c r="X14" s="43">
        <v>-111.2020689</v>
      </c>
      <c r="Y14" s="43">
        <v>-151.62616696074818</v>
      </c>
      <c r="Z14" s="43">
        <v>-165.61280537999997</v>
      </c>
      <c r="AA14" s="43">
        <v>-368.11199949999991</v>
      </c>
      <c r="AB14" s="43">
        <v>-363.77044010000009</v>
      </c>
      <c r="AC14" s="43">
        <v>-367.89301949999998</v>
      </c>
      <c r="AD14" s="43">
        <v>-424.13240623000019</v>
      </c>
      <c r="AE14" s="43">
        <v>-480.64997776000018</v>
      </c>
      <c r="AF14" s="43">
        <v>-499.10095529792</v>
      </c>
      <c r="AG14" s="43">
        <v>-530.83918260208009</v>
      </c>
      <c r="AH14" s="43">
        <v>-435.4844150400001</v>
      </c>
      <c r="AI14" s="43">
        <v>-317.90821757999998</v>
      </c>
      <c r="AJ14" s="43">
        <v>-321.44225120999999</v>
      </c>
      <c r="AK14" s="43">
        <v>-378.24</v>
      </c>
      <c r="AL14" s="43">
        <v>-412.22443202130097</v>
      </c>
      <c r="AM14" s="43">
        <v>-437.4</v>
      </c>
      <c r="AN14" s="43">
        <v>-467.31900000000002</v>
      </c>
      <c r="AO14" s="43">
        <v>-486.99246819329613</v>
      </c>
      <c r="AQ14" s="43">
        <v>-162.6420793137641</v>
      </c>
      <c r="AR14" s="43">
        <v>-199.93726409999999</v>
      </c>
      <c r="AS14" s="43">
        <v>-245.75899999999999</v>
      </c>
      <c r="AT14" s="43">
        <v>-351.44</v>
      </c>
      <c r="AU14" s="43">
        <v>-565.17000000000007</v>
      </c>
      <c r="AV14" s="43">
        <v>-617.46304124074811</v>
      </c>
      <c r="AW14" s="43">
        <v>-1523.9078653300003</v>
      </c>
      <c r="AX14" s="43">
        <v>-1946.0745307000004</v>
      </c>
      <c r="AY14" s="43">
        <v>-1429.814900811301</v>
      </c>
      <c r="AZ14" s="28"/>
    </row>
    <row r="15" spans="1:52" ht="14.45" hidden="1" customHeight="1" outlineLevel="1" x14ac:dyDescent="0.25">
      <c r="A15" s="4"/>
      <c r="B15" s="27" t="s">
        <v>25</v>
      </c>
      <c r="C15" s="43">
        <v>-10.6974032642648</v>
      </c>
      <c r="D15" s="43">
        <v>-12.897641220776013</v>
      </c>
      <c r="E15" s="43">
        <v>-18.357380319899519</v>
      </c>
      <c r="F15" s="43">
        <v>-19.177010053961631</v>
      </c>
      <c r="G15" s="43">
        <v>-18.52175806</v>
      </c>
      <c r="H15" s="43">
        <v>-21.164732479999991</v>
      </c>
      <c r="I15" s="43">
        <v>-21.00201198000001</v>
      </c>
      <c r="J15" s="43">
        <v>-23.77299618999999</v>
      </c>
      <c r="K15" s="43">
        <v>-32.519741409253001</v>
      </c>
      <c r="L15" s="43">
        <v>-33.506898309621015</v>
      </c>
      <c r="M15" s="43">
        <v>-41.704360281125993</v>
      </c>
      <c r="N15" s="43">
        <v>-45.445999999999984</v>
      </c>
      <c r="O15" s="43">
        <v>-219.024</v>
      </c>
      <c r="P15" s="43">
        <v>-109.17400000000001</v>
      </c>
      <c r="Q15" s="43">
        <v>-164.49100000000001</v>
      </c>
      <c r="R15" s="43">
        <v>-88.977999999999994</v>
      </c>
      <c r="S15" s="43">
        <v>-92.381</v>
      </c>
      <c r="T15" s="43">
        <v>-109.85599999999999</v>
      </c>
      <c r="U15" s="43">
        <v>-134.58500000000001</v>
      </c>
      <c r="V15" s="43">
        <v>-90.543999999999997</v>
      </c>
      <c r="W15" s="43">
        <v>-85.784999999999997</v>
      </c>
      <c r="X15" s="43">
        <v>-94.2653731359636</v>
      </c>
      <c r="Y15" s="43">
        <v>-197.10860408853841</v>
      </c>
      <c r="Z15" s="43">
        <v>-186.7470001316091</v>
      </c>
      <c r="AA15" s="43">
        <v>-189.06962739451865</v>
      </c>
      <c r="AB15" s="43">
        <v>-225.89857968964139</v>
      </c>
      <c r="AC15" s="43">
        <v>-273.02817257699814</v>
      </c>
      <c r="AD15" s="43">
        <v>-189.56143256299384</v>
      </c>
      <c r="AE15" s="43">
        <v>-165.33059341563174</v>
      </c>
      <c r="AF15" s="43">
        <v>-203.93728882015253</v>
      </c>
      <c r="AG15" s="43">
        <v>-185.3439003004502</v>
      </c>
      <c r="AH15" s="43">
        <v>-114.06783355344751</v>
      </c>
      <c r="AI15" s="43">
        <v>-171.35415829385198</v>
      </c>
      <c r="AJ15" s="43">
        <v>-203.4</v>
      </c>
      <c r="AK15" s="43">
        <v>-206.333</v>
      </c>
      <c r="AL15" s="43">
        <v>-151.61090858274432</v>
      </c>
      <c r="AM15" s="43">
        <v>-230.6</v>
      </c>
      <c r="AN15" s="43">
        <v>-216.23599999999999</v>
      </c>
      <c r="AO15" s="43">
        <v>-268.54266571705972</v>
      </c>
      <c r="AQ15" s="43">
        <v>-61.129434858901966</v>
      </c>
      <c r="AR15" s="43">
        <v>-84.461498709999987</v>
      </c>
      <c r="AS15" s="43">
        <v>-153.17699999999996</v>
      </c>
      <c r="AT15" s="43">
        <v>-581.66699999999992</v>
      </c>
      <c r="AU15" s="43">
        <v>-427.36599999999999</v>
      </c>
      <c r="AV15" s="43">
        <v>-563.90597735611107</v>
      </c>
      <c r="AW15" s="43">
        <v>-877.55781222415203</v>
      </c>
      <c r="AX15" s="43">
        <v>-668.67961608968199</v>
      </c>
      <c r="AY15" s="43">
        <v>-732.69806687659627</v>
      </c>
      <c r="AZ15" s="28"/>
    </row>
    <row r="16" spans="1:52" ht="14.45" hidden="1" customHeight="1" outlineLevel="1" x14ac:dyDescent="0.25">
      <c r="A16" s="4"/>
      <c r="B16" s="27" t="s">
        <v>228</v>
      </c>
      <c r="C16" s="43">
        <v>-2.5886584299999993</v>
      </c>
      <c r="D16" s="43">
        <v>-5.1831069999999997</v>
      </c>
      <c r="E16" s="43">
        <v>-10.284615729999999</v>
      </c>
      <c r="F16" s="43">
        <v>-11.639744739999999</v>
      </c>
      <c r="G16" s="43">
        <v>-6.6107146500000011</v>
      </c>
      <c r="H16" s="43">
        <v>-8.109387589999999</v>
      </c>
      <c r="I16" s="43">
        <v>-24.820313980000005</v>
      </c>
      <c r="J16" s="43">
        <v>-28.760700239999998</v>
      </c>
      <c r="K16" s="43">
        <v>-19.218084329999996</v>
      </c>
      <c r="L16" s="43">
        <v>-23.540114429999999</v>
      </c>
      <c r="M16" s="43">
        <v>-21.033999999999999</v>
      </c>
      <c r="N16" s="43">
        <v>-40.751801239999992</v>
      </c>
      <c r="O16" s="43">
        <v>-16.524000000000001</v>
      </c>
      <c r="P16" s="43">
        <v>-2.8039999999999998</v>
      </c>
      <c r="Q16" s="43">
        <v>-7.226</v>
      </c>
      <c r="R16" s="43">
        <v>-4.6559999999999997</v>
      </c>
      <c r="S16" s="43">
        <v>-5.8390000000000004</v>
      </c>
      <c r="T16" s="43">
        <v>-2.2040000000000002</v>
      </c>
      <c r="U16" s="43">
        <v>-6.51</v>
      </c>
      <c r="V16" s="43">
        <v>-23.585000000000001</v>
      </c>
      <c r="W16" s="43">
        <v>-45.561999999999998</v>
      </c>
      <c r="X16" s="43">
        <v>-17.872832000000002</v>
      </c>
      <c r="Y16" s="43">
        <v>-16.255824969999999</v>
      </c>
      <c r="Z16" s="43">
        <v>-29.542062089999998</v>
      </c>
      <c r="AA16" s="43">
        <v>-44.387658880000004</v>
      </c>
      <c r="AB16" s="43">
        <v>-133.78472766000002</v>
      </c>
      <c r="AC16" s="43">
        <v>-209.82270677</v>
      </c>
      <c r="AD16" s="43">
        <v>-402.64024504000008</v>
      </c>
      <c r="AE16" s="43">
        <v>-620.62783420999995</v>
      </c>
      <c r="AF16" s="43">
        <v>-755.55951044419521</v>
      </c>
      <c r="AG16" s="43">
        <v>-920.65559389805787</v>
      </c>
      <c r="AH16" s="43">
        <v>-854.70929850153198</v>
      </c>
      <c r="AI16" s="43">
        <v>-812.97072455971465</v>
      </c>
      <c r="AJ16" s="43">
        <v>-795.59708287411797</v>
      </c>
      <c r="AK16" s="43">
        <v>-819.93723811776601</v>
      </c>
      <c r="AL16" s="43">
        <v>-841.02085084668261</v>
      </c>
      <c r="AM16" s="43">
        <v>-827.1</v>
      </c>
      <c r="AN16" s="43">
        <v>-863.42093072595935</v>
      </c>
      <c r="AO16" s="43">
        <v>-964.33487348606718</v>
      </c>
      <c r="AQ16" s="43">
        <v>-29.696125899999998</v>
      </c>
      <c r="AR16" s="43">
        <v>-68.301116460000003</v>
      </c>
      <c r="AS16" s="43">
        <v>-104.54399999999998</v>
      </c>
      <c r="AT16" s="43">
        <v>-31.209999999999997</v>
      </c>
      <c r="AU16" s="43">
        <v>-38.138000000000005</v>
      </c>
      <c r="AV16" s="43">
        <v>-109.23271905999999</v>
      </c>
      <c r="AW16" s="43">
        <v>-790.6353383500001</v>
      </c>
      <c r="AX16" s="43">
        <v>-3151.5522370537851</v>
      </c>
      <c r="AY16" s="43">
        <v>-3269.525896398281</v>
      </c>
      <c r="AZ16" s="28"/>
    </row>
    <row r="17" spans="1:52" ht="14.45" hidden="1" customHeight="1" outlineLevel="1" x14ac:dyDescent="0.25">
      <c r="A17" s="4"/>
      <c r="B17" s="27" t="s">
        <v>26</v>
      </c>
      <c r="C17" s="43">
        <v>-1.2063841399999999</v>
      </c>
      <c r="D17" s="43">
        <v>-1.2549863917499997</v>
      </c>
      <c r="E17" s="43">
        <v>-0.6501950099999998</v>
      </c>
      <c r="F17" s="43">
        <v>4.4561998700000007</v>
      </c>
      <c r="G17" s="43">
        <v>-1.6279648799999995</v>
      </c>
      <c r="H17" s="43">
        <v>-2.7153901799999982</v>
      </c>
      <c r="I17" s="43">
        <v>-1.7011752400000009</v>
      </c>
      <c r="J17" s="43">
        <v>-0.61302855000000001</v>
      </c>
      <c r="K17" s="43">
        <v>-0.5943621241760001</v>
      </c>
      <c r="L17" s="43">
        <v>-2.1314232089120009</v>
      </c>
      <c r="M17" s="43">
        <v>-2.3092146669119988</v>
      </c>
      <c r="N17" s="43">
        <v>-6.9860000000000015</v>
      </c>
      <c r="O17" s="43">
        <v>-1.109</v>
      </c>
      <c r="P17" s="43">
        <v>9.8000000000000004E-2</v>
      </c>
      <c r="Q17" s="43">
        <v>-4.1500000000000004</v>
      </c>
      <c r="R17" s="43">
        <v>-2.8940000000000001</v>
      </c>
      <c r="S17" s="43">
        <v>-3.5819999999999999</v>
      </c>
      <c r="T17" s="43">
        <v>-0.49099999999999999</v>
      </c>
      <c r="U17" s="43">
        <v>-4.91</v>
      </c>
      <c r="V17" s="43">
        <v>7.0739999999999998</v>
      </c>
      <c r="W17" s="43">
        <v>-2.1360000000000001</v>
      </c>
      <c r="X17" s="43">
        <v>71.608477285768799</v>
      </c>
      <c r="Y17" s="43">
        <v>-7.0594669231116995</v>
      </c>
      <c r="Z17" s="43">
        <v>-39.65</v>
      </c>
      <c r="AA17" s="43">
        <v>40.805913145522908</v>
      </c>
      <c r="AB17" s="43">
        <v>-12.9524024263029</v>
      </c>
      <c r="AC17" s="43">
        <v>-1.8207161852889984</v>
      </c>
      <c r="AD17" s="43">
        <v>-18.731709350132988</v>
      </c>
      <c r="AE17" s="43">
        <v>-4.4909407399715988</v>
      </c>
      <c r="AF17" s="43">
        <v>-108.95051018351148</v>
      </c>
      <c r="AG17" s="43">
        <v>-111.1229638930633</v>
      </c>
      <c r="AH17" s="43">
        <v>-113.83269263345359</v>
      </c>
      <c r="AI17" s="43">
        <v>-82.162866403490014</v>
      </c>
      <c r="AJ17" s="43">
        <v>-94.116981228968001</v>
      </c>
      <c r="AK17" s="43">
        <v>-76.262404160883506</v>
      </c>
      <c r="AL17" s="43">
        <v>-114.1110271727285</v>
      </c>
      <c r="AM17" s="43">
        <v>-68.2</v>
      </c>
      <c r="AN17" s="43">
        <v>-99.850999999999999</v>
      </c>
      <c r="AO17" s="43">
        <v>-62.756033844889991</v>
      </c>
      <c r="AQ17" s="43">
        <v>1.3446343282500015</v>
      </c>
      <c r="AR17" s="43">
        <v>-6.6575588499999983</v>
      </c>
      <c r="AS17" s="43">
        <v>-12.021000000000001</v>
      </c>
      <c r="AT17" s="43">
        <v>-8.0549999999999997</v>
      </c>
      <c r="AU17" s="43">
        <v>-1.9090000000000007</v>
      </c>
      <c r="AV17" s="43">
        <v>22.763010362657106</v>
      </c>
      <c r="AW17" s="43">
        <v>7.3010851837980226</v>
      </c>
      <c r="AX17" s="43">
        <v>-338.39710744999996</v>
      </c>
      <c r="AY17" s="43">
        <v>-366.65327896607005</v>
      </c>
      <c r="AZ17" s="28"/>
    </row>
    <row r="18" spans="1:52" ht="14.45" customHeight="1" collapsed="1" x14ac:dyDescent="0.25">
      <c r="A18" s="4"/>
      <c r="B18" s="44" t="s">
        <v>111</v>
      </c>
      <c r="C18" s="45">
        <v>-89.033276546361407</v>
      </c>
      <c r="D18" s="45">
        <v>-154.79678456848001</v>
      </c>
      <c r="E18" s="45">
        <v>-195.60702993234986</v>
      </c>
      <c r="F18" s="45">
        <v>-195.16899917047567</v>
      </c>
      <c r="G18" s="45">
        <v>-175.59904478000001</v>
      </c>
      <c r="H18" s="45">
        <v>-219.45770431999998</v>
      </c>
      <c r="I18" s="45">
        <v>-246.16273192000003</v>
      </c>
      <c r="J18" s="45">
        <v>-341.80417585000004</v>
      </c>
      <c r="K18" s="45">
        <v>-366.33042633342905</v>
      </c>
      <c r="L18" s="45">
        <v>-440.785786838533</v>
      </c>
      <c r="M18" s="45">
        <v>-471.9629855880379</v>
      </c>
      <c r="N18" s="45">
        <v>-560.80180124000026</v>
      </c>
      <c r="O18" s="45">
        <v>-765.03300000000002</v>
      </c>
      <c r="P18" s="45">
        <v>-689.03699999999992</v>
      </c>
      <c r="Q18" s="45">
        <v>-816.8069999999999</v>
      </c>
      <c r="R18" s="45">
        <v>-846.19399999999996</v>
      </c>
      <c r="S18" s="45">
        <v>-801.95900000000006</v>
      </c>
      <c r="T18" s="45">
        <v>-928.62299999999993</v>
      </c>
      <c r="U18" s="45">
        <v>-994.96600000000001</v>
      </c>
      <c r="V18" s="45">
        <v>-1041.0212215751039</v>
      </c>
      <c r="W18" s="45">
        <v>-1091.1409999999998</v>
      </c>
      <c r="X18" s="45">
        <v>-945.0075034960488</v>
      </c>
      <c r="Y18" s="45">
        <v>-1429.282712868378</v>
      </c>
      <c r="Z18" s="45">
        <v>-1574.6915654226852</v>
      </c>
      <c r="AA18" s="45">
        <v>-1706.8486535689954</v>
      </c>
      <c r="AB18" s="45">
        <v>-2031.4235534359436</v>
      </c>
      <c r="AC18" s="45">
        <v>-2354.5826303922863</v>
      </c>
      <c r="AD18" s="45">
        <v>-2867.8397560031271</v>
      </c>
      <c r="AE18" s="45">
        <v>-3010.4779000810317</v>
      </c>
      <c r="AF18" s="45">
        <v>-3467.849098363678</v>
      </c>
      <c r="AG18" s="45">
        <v>-3610.1253430903198</v>
      </c>
      <c r="AH18" s="45">
        <v>-3487.1464088756206</v>
      </c>
      <c r="AI18" s="45">
        <f>SUM(AI13:AI17)</f>
        <v>-3313.6942300482997</v>
      </c>
      <c r="AJ18" s="45">
        <f t="shared" ref="AJ18:AN18" si="4">SUM(AJ13:AJ17)</f>
        <v>-3340.6283153130862</v>
      </c>
      <c r="AK18" s="45">
        <f t="shared" si="4"/>
        <v>-3514.0820805112635</v>
      </c>
      <c r="AL18" s="45">
        <f t="shared" si="4"/>
        <v>-3762.8674122866569</v>
      </c>
      <c r="AM18" s="45">
        <f t="shared" si="4"/>
        <v>-3733.9999999999995</v>
      </c>
      <c r="AN18" s="45">
        <f t="shared" si="4"/>
        <v>-3978.9819307259595</v>
      </c>
      <c r="AO18" s="45">
        <f t="shared" ref="AO18" si="5">SUM(AO13:AO17)</f>
        <v>-4237.9526210841395</v>
      </c>
      <c r="AQ18" s="45">
        <v>-634.60609021766697</v>
      </c>
      <c r="AR18" s="45">
        <v>-983.02365686999997</v>
      </c>
      <c r="AS18" s="45">
        <v>-1839.8810000000001</v>
      </c>
      <c r="AT18" s="45">
        <v>-3117.0709999999999</v>
      </c>
      <c r="AU18" s="45">
        <v>-3766.5692215751042</v>
      </c>
      <c r="AV18" s="45">
        <v>-5040.1227817871113</v>
      </c>
      <c r="AW18" s="45">
        <v>-8960.6945934003525</v>
      </c>
      <c r="AX18" s="45">
        <v>-13575.598750410651</v>
      </c>
      <c r="AY18" s="45">
        <f t="shared" ref="AY18" si="6">SUM(AY13:AY17)</f>
        <v>-13931.272038159306</v>
      </c>
      <c r="AZ18" s="28"/>
    </row>
    <row r="19" spans="1:52" ht="14.45" customHeight="1" collapsed="1" x14ac:dyDescent="0.25">
      <c r="A19" s="4"/>
      <c r="B19" s="46" t="s">
        <v>112</v>
      </c>
      <c r="C19" s="47" t="s">
        <v>151</v>
      </c>
      <c r="D19" s="47" t="s">
        <v>151</v>
      </c>
      <c r="E19" s="47" t="s">
        <v>151</v>
      </c>
      <c r="F19" s="47" t="s">
        <v>151</v>
      </c>
      <c r="G19" s="47" t="s">
        <v>151</v>
      </c>
      <c r="H19" s="47" t="s">
        <v>151</v>
      </c>
      <c r="I19" s="47" t="s">
        <v>151</v>
      </c>
      <c r="J19" s="47" t="s">
        <v>151</v>
      </c>
      <c r="K19" s="47">
        <v>-275.76912481342902</v>
      </c>
      <c r="L19" s="47">
        <v>-319.08806786853302</v>
      </c>
      <c r="M19" s="47">
        <v>-310.47587192803786</v>
      </c>
      <c r="N19" s="47">
        <v>-347.23231661000023</v>
      </c>
      <c r="O19" s="47">
        <v>-538.5676277</v>
      </c>
      <c r="P19" s="47">
        <v>-423.35442929999988</v>
      </c>
      <c r="Q19" s="47">
        <v>-507.08544375999992</v>
      </c>
      <c r="R19" s="47">
        <v>-485.32113024999995</v>
      </c>
      <c r="S19" s="47">
        <v>-447.92265168000006</v>
      </c>
      <c r="T19" s="47">
        <v>-528.81097008999996</v>
      </c>
      <c r="U19" s="47">
        <v>-558.01325437000003</v>
      </c>
      <c r="V19" s="47">
        <v>-551.82641412510395</v>
      </c>
      <c r="W19" s="47">
        <v>-658.47186135999982</v>
      </c>
      <c r="X19" s="47">
        <v>-525.69843298604883</v>
      </c>
      <c r="Y19" s="47">
        <v>-831.60169522837793</v>
      </c>
      <c r="Z19" s="47">
        <v>-906.51054096268524</v>
      </c>
      <c r="AA19" s="47">
        <v>-1001.1233162089954</v>
      </c>
      <c r="AB19" s="47">
        <v>-1203.2737702159438</v>
      </c>
      <c r="AC19" s="47">
        <v>-1369.3883469122861</v>
      </c>
      <c r="AD19" s="47">
        <v>-1689.8939370931271</v>
      </c>
      <c r="AE19" s="47">
        <v>-1780.0779000810317</v>
      </c>
      <c r="AF19" s="47">
        <v>-2102.7844759936779</v>
      </c>
      <c r="AG19" s="47">
        <v>-2230.5998290503194</v>
      </c>
      <c r="AH19" s="47">
        <v>-2074.6216440556209</v>
      </c>
      <c r="AI19" s="47">
        <f t="shared" ref="AI19:AN19" si="7">AI18-AI11</f>
        <v>-1975.5157332282997</v>
      </c>
      <c r="AJ19" s="47">
        <f t="shared" si="7"/>
        <v>-1983.6098046730863</v>
      </c>
      <c r="AK19" s="47">
        <f t="shared" si="7"/>
        <v>-2064.1060805112634</v>
      </c>
      <c r="AL19" s="47">
        <f t="shared" si="7"/>
        <v>-2133.3729080466569</v>
      </c>
      <c r="AM19" s="47">
        <f t="shared" si="7"/>
        <v>-2142.7519999999995</v>
      </c>
      <c r="AN19" s="47">
        <f t="shared" si="7"/>
        <v>-2250.6959495859592</v>
      </c>
      <c r="AO19" s="47">
        <f t="shared" ref="AO19" si="8">AO18-AO11</f>
        <v>-2410.59434126414</v>
      </c>
      <c r="AQ19" s="47" t="s">
        <v>151</v>
      </c>
      <c r="AR19" s="47" t="s">
        <v>151</v>
      </c>
      <c r="AS19" s="47">
        <v>-1252.5653812200001</v>
      </c>
      <c r="AT19" s="47">
        <v>-1954.3286310099998</v>
      </c>
      <c r="AU19" s="47">
        <v>-2086.5732902651043</v>
      </c>
      <c r="AV19" s="47">
        <v>-2922.2825305371111</v>
      </c>
      <c r="AW19" s="47">
        <v>-5263.6793704303527</v>
      </c>
      <c r="AX19" s="47">
        <v>-8188.0838491806498</v>
      </c>
      <c r="AY19" s="47">
        <f>AY18-AY11</f>
        <v>-8156.6045264593067</v>
      </c>
      <c r="AZ19" s="28"/>
    </row>
    <row r="20" spans="1:52" ht="14.45" hidden="1" customHeight="1" outlineLevel="1" x14ac:dyDescent="0.25">
      <c r="A20" s="4"/>
      <c r="B20" s="27" t="s">
        <v>66</v>
      </c>
      <c r="C20" s="43">
        <v>-3.8193371600000008</v>
      </c>
      <c r="D20" s="43">
        <v>-4.3005770799999983</v>
      </c>
      <c r="E20" s="43">
        <v>-4.8432917900000012</v>
      </c>
      <c r="F20" s="43">
        <v>-5.6170832900000027</v>
      </c>
      <c r="G20" s="43">
        <v>-6.2863829999999998</v>
      </c>
      <c r="H20" s="43">
        <v>-7.0978070000000004</v>
      </c>
      <c r="I20" s="43">
        <v>-8.228076999999999</v>
      </c>
      <c r="J20" s="43">
        <v>-9.6336809999999993</v>
      </c>
      <c r="K20" s="43">
        <v>-10.739059286122002</v>
      </c>
      <c r="L20" s="43">
        <v>-11.933667379328</v>
      </c>
      <c r="M20" s="43">
        <v>-13.492266995413001</v>
      </c>
      <c r="N20" s="43">
        <v>-15.406494519136968</v>
      </c>
      <c r="O20" s="43">
        <v>-18.006200776278</v>
      </c>
      <c r="P20" s="43">
        <v>-20.540659115095991</v>
      </c>
      <c r="Q20" s="43">
        <v>-23.925763707406396</v>
      </c>
      <c r="R20" s="43">
        <v>-32.889000000000003</v>
      </c>
      <c r="S20" s="43">
        <v>-26.4</v>
      </c>
      <c r="T20" s="43">
        <v>-21.7</v>
      </c>
      <c r="U20" s="43">
        <v>-34.1</v>
      </c>
      <c r="V20" s="43">
        <v>-46.099999999999994</v>
      </c>
      <c r="W20" s="43">
        <v>-59.6</v>
      </c>
      <c r="X20" s="43">
        <v>-81.400000000000006</v>
      </c>
      <c r="Y20" s="43">
        <v>-101.52798060813829</v>
      </c>
      <c r="Z20" s="43">
        <v>-133.82178216510505</v>
      </c>
      <c r="AA20" s="43">
        <v>-158.29787135049457</v>
      </c>
      <c r="AB20" s="43">
        <v>-181.52033899584535</v>
      </c>
      <c r="AC20" s="43">
        <v>-203.27671777909396</v>
      </c>
      <c r="AD20" s="43">
        <v>-225.5</v>
      </c>
      <c r="AE20" s="43">
        <v>-249.02219570682448</v>
      </c>
      <c r="AF20" s="43">
        <v>-280.56612036482954</v>
      </c>
      <c r="AG20" s="43">
        <v>-294.41611663115395</v>
      </c>
      <c r="AH20" s="43">
        <v>-306.649080200865</v>
      </c>
      <c r="AI20" s="43">
        <v>-317.43429316927228</v>
      </c>
      <c r="AJ20" s="43">
        <v>-325.57205905775481</v>
      </c>
      <c r="AK20" s="43">
        <v>-346.479101002915</v>
      </c>
      <c r="AL20" s="43">
        <v>-366.17548289828596</v>
      </c>
      <c r="AM20" s="43">
        <v>-371.51231529374996</v>
      </c>
      <c r="AN20" s="43">
        <v>-391.17183326049991</v>
      </c>
      <c r="AO20" s="43">
        <v>-413.02603908575003</v>
      </c>
      <c r="AQ20" s="43">
        <v>-18.580289320000006</v>
      </c>
      <c r="AR20" s="43">
        <v>-31.245947999999999</v>
      </c>
      <c r="AS20" s="43">
        <v>-51.571488179999974</v>
      </c>
      <c r="AT20" s="43">
        <v>-95.361623598780398</v>
      </c>
      <c r="AU20" s="43">
        <v>-128.29999999999998</v>
      </c>
      <c r="AV20" s="43">
        <v>-376.34976277324336</v>
      </c>
      <c r="AW20" s="43">
        <v>-768.59492812543385</v>
      </c>
      <c r="AX20" s="43">
        <v>-1130.6535129036729</v>
      </c>
      <c r="AY20" s="43">
        <v>-1355.6609361282281</v>
      </c>
      <c r="AZ20" s="28"/>
    </row>
    <row r="21" spans="1:52" ht="14.45" customHeight="1" collapsed="1" x14ac:dyDescent="0.25">
      <c r="A21" s="4"/>
      <c r="B21" s="48" t="s">
        <v>113</v>
      </c>
      <c r="C21" s="45">
        <v>17.941100230178606</v>
      </c>
      <c r="D21" s="45">
        <v>6.3546719928700099</v>
      </c>
      <c r="E21" s="45">
        <v>8.2445716897251486</v>
      </c>
      <c r="F21" s="45">
        <v>7.7730417795243056</v>
      </c>
      <c r="G21" s="45">
        <v>34.819404529999986</v>
      </c>
      <c r="H21" s="45">
        <v>32.297935679999966</v>
      </c>
      <c r="I21" s="45">
        <v>49.054479170000008</v>
      </c>
      <c r="J21" s="45">
        <v>39.192942589999802</v>
      </c>
      <c r="K21" s="45">
        <v>82.177573666570993</v>
      </c>
      <c r="L21" s="45">
        <v>116.40521316146703</v>
      </c>
      <c r="M21" s="45">
        <v>214.67401441196216</v>
      </c>
      <c r="N21" s="45">
        <v>270.24719875999972</v>
      </c>
      <c r="O21" s="45">
        <v>162.99899999999991</v>
      </c>
      <c r="P21" s="45">
        <v>312.74800000000005</v>
      </c>
      <c r="Q21" s="45">
        <v>320.53399999999999</v>
      </c>
      <c r="R21" s="45">
        <v>421.33999999999992</v>
      </c>
      <c r="S21" s="45">
        <v>449.37700000000018</v>
      </c>
      <c r="T21" s="45">
        <v>461.12299999999993</v>
      </c>
      <c r="U21" s="45">
        <v>467.899</v>
      </c>
      <c r="V21" s="45">
        <v>533.8968114248969</v>
      </c>
      <c r="W21" s="45">
        <v>496.15400000000022</v>
      </c>
      <c r="X21" s="45">
        <v>412.43657150395109</v>
      </c>
      <c r="Y21" s="45">
        <v>352.19052194162191</v>
      </c>
      <c r="Z21" s="45">
        <v>513.76967766731491</v>
      </c>
      <c r="AA21" s="45">
        <v>360.35202627100443</v>
      </c>
      <c r="AB21" s="45">
        <v>338.14544656405633</v>
      </c>
      <c r="AC21" s="45">
        <v>421.18274212771394</v>
      </c>
      <c r="AD21" s="45">
        <v>368.31727889687272</v>
      </c>
      <c r="AE21" s="45">
        <v>416.47373663199187</v>
      </c>
      <c r="AF21" s="45">
        <v>442.70851838868975</v>
      </c>
      <c r="AG21" s="45">
        <v>425.30083540989563</v>
      </c>
      <c r="AH21" s="45">
        <v>474.83177685015562</v>
      </c>
      <c r="AI21" s="45">
        <f t="shared" ref="AI21:AK21" si="9">AI10+AI18</f>
        <v>435.97608901915237</v>
      </c>
      <c r="AJ21" s="45">
        <f t="shared" si="9"/>
        <v>485.28445700577731</v>
      </c>
      <c r="AK21" s="45">
        <f t="shared" si="9"/>
        <v>512.06423524136017</v>
      </c>
      <c r="AL21" s="45">
        <f>AL10+AL18</f>
        <v>583.74394888319057</v>
      </c>
      <c r="AM21" s="45">
        <f>AM10+AM18</f>
        <v>572.400000000001</v>
      </c>
      <c r="AN21" s="45">
        <f>AN10+AN18</f>
        <v>577.72490592847043</v>
      </c>
      <c r="AO21" s="45">
        <f>AO10+AO18</f>
        <v>593.53883011450489</v>
      </c>
      <c r="AQ21" s="45">
        <v>40.313385692298084</v>
      </c>
      <c r="AR21" s="45">
        <v>155.36476196999979</v>
      </c>
      <c r="AS21" s="45">
        <v>683.50400000000013</v>
      </c>
      <c r="AT21" s="45">
        <v>1217.6210000000001</v>
      </c>
      <c r="AU21" s="45">
        <v>1912.2958114248968</v>
      </c>
      <c r="AV21" s="45">
        <v>1774.5507711128885</v>
      </c>
      <c r="AW21" s="45">
        <v>1487.9974938596461</v>
      </c>
      <c r="AX21" s="45">
        <v>1759.3148672807311</v>
      </c>
      <c r="AY21" s="45">
        <f>AY10+AY18</f>
        <v>2017.0677301494798</v>
      </c>
      <c r="AZ21" s="28"/>
    </row>
    <row r="22" spans="1:52" ht="14.45" hidden="1" customHeight="1" outlineLevel="1" x14ac:dyDescent="0.25">
      <c r="A22" s="4"/>
      <c r="B22" s="27" t="s">
        <v>28</v>
      </c>
      <c r="C22" s="43">
        <v>-1.1431675100000001</v>
      </c>
      <c r="D22" s="43">
        <v>-0.28374035999999991</v>
      </c>
      <c r="E22" s="43">
        <v>-1.7557125098400002</v>
      </c>
      <c r="F22" s="43">
        <v>0.59567500983999999</v>
      </c>
      <c r="G22" s="43">
        <v>-4.7708301990189694</v>
      </c>
      <c r="H22" s="43">
        <v>-1.9897978813477557</v>
      </c>
      <c r="I22" s="43">
        <v>-9.036523271281256</v>
      </c>
      <c r="J22" s="43">
        <v>8.3661513516479804</v>
      </c>
      <c r="K22" s="43">
        <v>-19.084636230000001</v>
      </c>
      <c r="L22" s="43">
        <v>-38.829201470000001</v>
      </c>
      <c r="M22" s="43">
        <v>-66.204162299999993</v>
      </c>
      <c r="N22" s="43">
        <v>-90.86999999999999</v>
      </c>
      <c r="O22" s="43">
        <v>-20.934674010000002</v>
      </c>
      <c r="P22" s="43">
        <v>-99.257999999999996</v>
      </c>
      <c r="Q22" s="43">
        <v>-40.067</v>
      </c>
      <c r="R22" s="43">
        <v>-20.623999999999999</v>
      </c>
      <c r="S22" s="43">
        <v>-50.14</v>
      </c>
      <c r="T22" s="43">
        <v>-1.349</v>
      </c>
      <c r="U22" s="43">
        <v>12.515000000000001</v>
      </c>
      <c r="V22" s="43">
        <v>14.503</v>
      </c>
      <c r="W22" s="43">
        <v>-3.8010000000000002</v>
      </c>
      <c r="X22" s="43">
        <v>-17.967309220000001</v>
      </c>
      <c r="Y22" s="43">
        <v>-13.348372850000001</v>
      </c>
      <c r="Z22" s="43">
        <v>-27.72347838</v>
      </c>
      <c r="AA22" s="43">
        <v>-19.966078590000002</v>
      </c>
      <c r="AB22" s="43">
        <v>-1.6723257500000024</v>
      </c>
      <c r="AC22" s="43">
        <v>-7.6513361499999979</v>
      </c>
      <c r="AD22" s="43">
        <v>-90.511513999999991</v>
      </c>
      <c r="AE22" s="43">
        <v>-28.651031939999999</v>
      </c>
      <c r="AF22" s="43">
        <v>0.52970634000000061</v>
      </c>
      <c r="AG22" s="43">
        <v>1.6036812300000012</v>
      </c>
      <c r="AH22" s="43">
        <v>-34.200310139999999</v>
      </c>
      <c r="AI22" s="43">
        <v>-18.055750150000001</v>
      </c>
      <c r="AJ22" s="43">
        <v>-42.238788030000002</v>
      </c>
      <c r="AK22" s="43">
        <v>-16.827313813114003</v>
      </c>
      <c r="AL22" s="43">
        <v>-24.731198596931002</v>
      </c>
      <c r="AM22" s="43">
        <v>-23.3</v>
      </c>
      <c r="AN22" s="43">
        <v>-131.303249561429</v>
      </c>
      <c r="AO22" s="43">
        <v>-11.168247238570999</v>
      </c>
      <c r="AQ22" s="43">
        <v>-2.5869453700000005</v>
      </c>
      <c r="AR22" s="43">
        <v>-7.4310000000000009</v>
      </c>
      <c r="AS22" s="43">
        <v>-214.988</v>
      </c>
      <c r="AT22" s="43">
        <v>-180.88367400999999</v>
      </c>
      <c r="AU22" s="43">
        <v>-24.470999999999997</v>
      </c>
      <c r="AV22" s="43">
        <v>-62.840160449999999</v>
      </c>
      <c r="AW22" s="43">
        <v>-119.80125448999999</v>
      </c>
      <c r="AX22" s="43">
        <v>-60.717954509999998</v>
      </c>
      <c r="AY22" s="43">
        <v>-101.853050590045</v>
      </c>
      <c r="AZ22" s="28"/>
    </row>
    <row r="23" spans="1:52" ht="14.45" hidden="1" customHeight="1" outlineLevel="1" x14ac:dyDescent="0.25">
      <c r="A23" s="4"/>
      <c r="B23" s="27" t="s">
        <v>27</v>
      </c>
      <c r="C23" s="43">
        <v>-7.1085129400003208E-2</v>
      </c>
      <c r="D23" s="43">
        <v>0.32443608519999667</v>
      </c>
      <c r="E23" s="43">
        <v>-0.24472748616000331</v>
      </c>
      <c r="F23" s="43">
        <v>-2.2485672534898469</v>
      </c>
      <c r="G23" s="43">
        <v>-3.6460893558455116</v>
      </c>
      <c r="H23" s="43">
        <v>-4.6721100695445772</v>
      </c>
      <c r="I23" s="43">
        <v>-2.7254285370899214</v>
      </c>
      <c r="J23" s="43">
        <v>-9.1057714211799912</v>
      </c>
      <c r="K23" s="43">
        <v>-2.4682446299999996</v>
      </c>
      <c r="L23" s="43">
        <v>4.6454753000000011</v>
      </c>
      <c r="M23" s="43">
        <v>-1.0732306699999998</v>
      </c>
      <c r="N23" s="43">
        <v>9.1739999999999977</v>
      </c>
      <c r="O23" s="43">
        <v>6.391</v>
      </c>
      <c r="P23" s="43">
        <v>14.117000000000001</v>
      </c>
      <c r="Q23" s="43">
        <v>-48.908000000000001</v>
      </c>
      <c r="R23" s="43">
        <v>-97.930999999999997</v>
      </c>
      <c r="S23" s="43">
        <v>-89.503</v>
      </c>
      <c r="T23" s="43">
        <v>-137.017</v>
      </c>
      <c r="U23" s="43">
        <v>-138.054</v>
      </c>
      <c r="V23" s="43">
        <v>-156.46899999999999</v>
      </c>
      <c r="W23" s="43">
        <v>-135.43899999999999</v>
      </c>
      <c r="X23" s="43">
        <v>-98.156919869999996</v>
      </c>
      <c r="Y23" s="43">
        <v>-75.412201460000006</v>
      </c>
      <c r="Z23" s="43">
        <v>-110.54397760000001</v>
      </c>
      <c r="AA23" s="43">
        <v>-69.059258419999992</v>
      </c>
      <c r="AB23" s="43">
        <v>-64.36070024</v>
      </c>
      <c r="AC23" s="43">
        <v>-91.983405050000002</v>
      </c>
      <c r="AD23" s="43">
        <v>23.460945910000007</v>
      </c>
      <c r="AE23" s="43">
        <v>-37.900848530000005</v>
      </c>
      <c r="AF23" s="43">
        <v>-76.316719479999989</v>
      </c>
      <c r="AG23" s="43">
        <v>-46.617143819999995</v>
      </c>
      <c r="AH23" s="43">
        <v>-32.994807809999998</v>
      </c>
      <c r="AI23" s="43">
        <v>-48.137662109999994</v>
      </c>
      <c r="AJ23" s="43">
        <v>-57.929427320000002</v>
      </c>
      <c r="AK23" s="43">
        <v>-84.511624119999993</v>
      </c>
      <c r="AL23" s="43">
        <v>-70.992024380000004</v>
      </c>
      <c r="AM23" s="43">
        <v>-66.5</v>
      </c>
      <c r="AN23" s="43">
        <v>57.22304596</v>
      </c>
      <c r="AO23" s="43">
        <v>-51.220007570000007</v>
      </c>
      <c r="AQ23" s="43">
        <v>-2.2399437838498568</v>
      </c>
      <c r="AR23" s="43">
        <v>-20.149399383660004</v>
      </c>
      <c r="AS23" s="43">
        <v>10.277999999999999</v>
      </c>
      <c r="AT23" s="43">
        <v>-126.33099999999999</v>
      </c>
      <c r="AU23" s="43">
        <v>-521.04299999999989</v>
      </c>
      <c r="AV23" s="43">
        <v>-419.55209893</v>
      </c>
      <c r="AW23" s="43">
        <v>-201.94241779999999</v>
      </c>
      <c r="AX23" s="43">
        <v>-193.82951964</v>
      </c>
      <c r="AY23" s="43">
        <v>-261.57073792999995</v>
      </c>
      <c r="AZ23" s="28"/>
    </row>
    <row r="24" spans="1:52" ht="14.45" customHeight="1" collapsed="1" x14ac:dyDescent="0.25">
      <c r="A24" s="4"/>
      <c r="B24" s="48" t="s">
        <v>114</v>
      </c>
      <c r="C24" s="45">
        <v>-1.2142526394000033</v>
      </c>
      <c r="D24" s="45">
        <v>4.0695725199996757E-2</v>
      </c>
      <c r="E24" s="45">
        <v>-2.0004399960000034</v>
      </c>
      <c r="F24" s="45">
        <v>-1.652892243649847</v>
      </c>
      <c r="G24" s="45">
        <v>-8.4169195548644815</v>
      </c>
      <c r="H24" s="45">
        <v>-6.6619079508923331</v>
      </c>
      <c r="I24" s="45">
        <v>-11.761951808371178</v>
      </c>
      <c r="J24" s="45">
        <v>-0.73962006953201076</v>
      </c>
      <c r="K24" s="45">
        <v>-21.552880860000002</v>
      </c>
      <c r="L24" s="45">
        <v>-34.18372617</v>
      </c>
      <c r="M24" s="45">
        <v>-67.277392969999994</v>
      </c>
      <c r="N24" s="45">
        <v>-81.695999999999998</v>
      </c>
      <c r="O24" s="45">
        <v>-14.543674010000002</v>
      </c>
      <c r="P24" s="45">
        <v>-85.140999999999991</v>
      </c>
      <c r="Q24" s="45">
        <v>-88.974999999999994</v>
      </c>
      <c r="R24" s="45">
        <v>-118.55499999999999</v>
      </c>
      <c r="S24" s="45">
        <v>-139.643</v>
      </c>
      <c r="T24" s="45">
        <v>-138.36599999999999</v>
      </c>
      <c r="U24" s="45">
        <v>-125.539</v>
      </c>
      <c r="V24" s="45">
        <v>-141.96600000000001</v>
      </c>
      <c r="W24" s="45">
        <v>-139.23999999999998</v>
      </c>
      <c r="X24" s="45">
        <v>-116.12422909</v>
      </c>
      <c r="Y24" s="45">
        <v>-88.76057431000001</v>
      </c>
      <c r="Z24" s="45">
        <v>-138.26745597999999</v>
      </c>
      <c r="AA24" s="45">
        <v>-89.025337009999987</v>
      </c>
      <c r="AB24" s="45">
        <v>-66.033025989999999</v>
      </c>
      <c r="AC24" s="45">
        <v>-99.634741199999993</v>
      </c>
      <c r="AD24" s="45">
        <v>-67.050568089999985</v>
      </c>
      <c r="AE24" s="45">
        <v>-66.55188047</v>
      </c>
      <c r="AF24" s="45">
        <v>-75.787013139999985</v>
      </c>
      <c r="AG24" s="45">
        <v>-45.013462589999996</v>
      </c>
      <c r="AH24" s="45">
        <v>-67.195117949999997</v>
      </c>
      <c r="AI24" s="45">
        <f>SUM(AI22:AI23)</f>
        <v>-66.193412260000002</v>
      </c>
      <c r="AJ24" s="45">
        <f t="shared" ref="AJ24:AN24" si="10">SUM(AJ22:AJ23)</f>
        <v>-100.16821535</v>
      </c>
      <c r="AK24" s="45">
        <f t="shared" si="10"/>
        <v>-101.338937933114</v>
      </c>
      <c r="AL24" s="45">
        <f t="shared" si="10"/>
        <v>-95.723222976930998</v>
      </c>
      <c r="AM24" s="45">
        <f t="shared" si="10"/>
        <v>-89.8</v>
      </c>
      <c r="AN24" s="45">
        <f t="shared" si="10"/>
        <v>-74.080203601428991</v>
      </c>
      <c r="AO24" s="45">
        <f t="shared" ref="AO24" si="11">SUM(AO22:AO23)</f>
        <v>-62.388254808571006</v>
      </c>
      <c r="AQ24" s="45">
        <v>-4.8268891538498568</v>
      </c>
      <c r="AR24" s="45">
        <v>-27.580399383660005</v>
      </c>
      <c r="AS24" s="45">
        <v>-204.71</v>
      </c>
      <c r="AT24" s="45">
        <v>-307.21467400999995</v>
      </c>
      <c r="AU24" s="45">
        <v>-545.5139999999999</v>
      </c>
      <c r="AV24" s="45">
        <v>-482.39225937999998</v>
      </c>
      <c r="AW24" s="45">
        <v>-321.74367228999995</v>
      </c>
      <c r="AX24" s="45">
        <v>-254.54747415</v>
      </c>
      <c r="AY24" s="45">
        <f t="shared" ref="AY24" si="12">SUM(AY22:AY23)</f>
        <v>-363.42378852004492</v>
      </c>
      <c r="AZ24" s="28"/>
    </row>
    <row r="25" spans="1:52" ht="14.45" customHeight="1" thickBot="1" x14ac:dyDescent="0.3">
      <c r="A25" s="4"/>
      <c r="B25" s="49" t="s">
        <v>115</v>
      </c>
      <c r="C25" s="50">
        <v>16.726847590778604</v>
      </c>
      <c r="D25" s="50">
        <v>6.3953677180700064</v>
      </c>
      <c r="E25" s="50">
        <v>6.2441316937251452</v>
      </c>
      <c r="F25" s="50">
        <v>6.1201495358744591</v>
      </c>
      <c r="G25" s="50">
        <v>26.402484975135504</v>
      </c>
      <c r="H25" s="50">
        <v>25.636027729107632</v>
      </c>
      <c r="I25" s="50">
        <v>37.292527361628828</v>
      </c>
      <c r="J25" s="50">
        <v>38.453322520467793</v>
      </c>
      <c r="K25" s="50">
        <v>60.624692806570991</v>
      </c>
      <c r="L25" s="50">
        <v>82.221486991467032</v>
      </c>
      <c r="M25" s="50">
        <v>147.39662144196217</v>
      </c>
      <c r="N25" s="50">
        <v>188.55119875999972</v>
      </c>
      <c r="O25" s="50">
        <v>148.45532598999992</v>
      </c>
      <c r="P25" s="50">
        <v>227.60700000000006</v>
      </c>
      <c r="Q25" s="50">
        <v>231.559</v>
      </c>
      <c r="R25" s="50">
        <v>302.78499999999991</v>
      </c>
      <c r="S25" s="50">
        <v>309.73400000000015</v>
      </c>
      <c r="T25" s="50">
        <v>322.75699999999995</v>
      </c>
      <c r="U25" s="50">
        <v>342.36</v>
      </c>
      <c r="V25" s="50">
        <v>391.93081142489689</v>
      </c>
      <c r="W25" s="50">
        <v>356.91400000000021</v>
      </c>
      <c r="X25" s="50">
        <v>296.31234241395111</v>
      </c>
      <c r="Y25" s="50">
        <v>263.42994763162187</v>
      </c>
      <c r="Z25" s="50">
        <v>375.50222168731489</v>
      </c>
      <c r="AA25" s="50">
        <v>271.32668926100445</v>
      </c>
      <c r="AB25" s="50">
        <v>272.11242057405633</v>
      </c>
      <c r="AC25" s="50">
        <v>321.54800092771393</v>
      </c>
      <c r="AD25" s="50">
        <v>301.26671080687277</v>
      </c>
      <c r="AE25" s="50">
        <v>349.92185616199185</v>
      </c>
      <c r="AF25" s="50">
        <v>366.92150524868975</v>
      </c>
      <c r="AG25" s="50">
        <v>380.28737281989561</v>
      </c>
      <c r="AH25" s="50">
        <v>407.63665890015562</v>
      </c>
      <c r="AI25" s="50">
        <f t="shared" ref="AI25:AN25" si="13">SUM(AI21,AI24)</f>
        <v>369.78267675915237</v>
      </c>
      <c r="AJ25" s="134">
        <f t="shared" si="13"/>
        <v>385.11624165577734</v>
      </c>
      <c r="AK25" s="50">
        <f t="shared" si="13"/>
        <v>410.72529730824618</v>
      </c>
      <c r="AL25" s="50">
        <f t="shared" si="13"/>
        <v>488.0207259062596</v>
      </c>
      <c r="AM25" s="50">
        <f t="shared" si="13"/>
        <v>482.60000000000099</v>
      </c>
      <c r="AN25" s="50">
        <f t="shared" si="13"/>
        <v>503.64470232704144</v>
      </c>
      <c r="AO25" s="50">
        <f t="shared" ref="AO25" si="14">SUM(AO21,AO24)</f>
        <v>531.1505753059339</v>
      </c>
      <c r="AQ25" s="50">
        <v>35.486496538448229</v>
      </c>
      <c r="AR25" s="50">
        <v>127.78436258633978</v>
      </c>
      <c r="AS25" s="50">
        <v>478.7940000000001</v>
      </c>
      <c r="AT25" s="50">
        <v>910.40632599000014</v>
      </c>
      <c r="AU25" s="50">
        <v>1366.7818114248969</v>
      </c>
      <c r="AV25" s="50">
        <v>1292.1585117328884</v>
      </c>
      <c r="AW25" s="50">
        <v>1166.2538215696461</v>
      </c>
      <c r="AX25" s="50">
        <v>1504.7673931307311</v>
      </c>
      <c r="AY25" s="50">
        <f>SUM(AY21,AY24)</f>
        <v>1653.6439416294347</v>
      </c>
      <c r="AZ25" s="28"/>
    </row>
    <row r="26" spans="1:52" ht="14.45" customHeight="1" x14ac:dyDescent="0.25">
      <c r="B26" s="27"/>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Z26" s="28"/>
    </row>
    <row r="27" spans="1:52" ht="14.45" customHeight="1" x14ac:dyDescent="0.25">
      <c r="B27" s="16" t="s">
        <v>246</v>
      </c>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Z27" s="28"/>
    </row>
    <row r="28" spans="1:52" ht="14.45" customHeight="1" x14ac:dyDescent="0.25">
      <c r="B28" s="18" t="s">
        <v>210</v>
      </c>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Z28" s="28"/>
    </row>
    <row r="29" spans="1:52" ht="14.45" customHeight="1" x14ac:dyDescent="0.25">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Z29" s="28"/>
    </row>
    <row r="30" spans="1:52" ht="14.45" customHeight="1" thickBot="1" x14ac:dyDescent="0.3">
      <c r="B30" s="31" t="s">
        <v>22</v>
      </c>
      <c r="C30" s="20" t="s">
        <v>21</v>
      </c>
      <c r="D30" s="20" t="s">
        <v>20</v>
      </c>
      <c r="E30" s="20" t="s">
        <v>19</v>
      </c>
      <c r="F30" s="20" t="s">
        <v>18</v>
      </c>
      <c r="G30" s="20" t="s">
        <v>17</v>
      </c>
      <c r="H30" s="20" t="s">
        <v>16</v>
      </c>
      <c r="I30" s="20" t="s">
        <v>15</v>
      </c>
      <c r="J30" s="20" t="s">
        <v>14</v>
      </c>
      <c r="K30" s="20" t="s">
        <v>13</v>
      </c>
      <c r="L30" s="20" t="s">
        <v>12</v>
      </c>
      <c r="M30" s="20" t="s">
        <v>11</v>
      </c>
      <c r="N30" s="20" t="s">
        <v>10</v>
      </c>
      <c r="O30" s="20" t="s">
        <v>9</v>
      </c>
      <c r="P30" s="20" t="s">
        <v>8</v>
      </c>
      <c r="Q30" s="20" t="s">
        <v>7</v>
      </c>
      <c r="R30" s="20" t="s">
        <v>6</v>
      </c>
      <c r="S30" s="20" t="s">
        <v>5</v>
      </c>
      <c r="T30" s="20" t="s">
        <v>4</v>
      </c>
      <c r="U30" s="20" t="s">
        <v>92</v>
      </c>
      <c r="V30" s="20" t="s">
        <v>93</v>
      </c>
      <c r="W30" s="20" t="s">
        <v>95</v>
      </c>
      <c r="X30" s="20" t="s">
        <v>96</v>
      </c>
      <c r="Y30" s="20" t="s">
        <v>101</v>
      </c>
      <c r="Z30" s="20" t="s">
        <v>108</v>
      </c>
      <c r="AA30" s="20" t="s">
        <v>125</v>
      </c>
      <c r="AB30" s="20" t="s">
        <v>127</v>
      </c>
      <c r="AC30" s="20" t="s">
        <v>129</v>
      </c>
      <c r="AD30" s="20" t="s">
        <v>141</v>
      </c>
      <c r="AE30" s="20" t="s">
        <v>152</v>
      </c>
      <c r="AF30" s="20" t="s">
        <v>162</v>
      </c>
      <c r="AG30" s="20" t="s">
        <v>167</v>
      </c>
      <c r="AH30" s="20" t="s">
        <v>172</v>
      </c>
      <c r="AI30" s="20" t="s">
        <v>173</v>
      </c>
      <c r="AJ30" s="20" t="s">
        <v>187</v>
      </c>
      <c r="AK30" s="20" t="s">
        <v>189</v>
      </c>
      <c r="AL30" s="20" t="s">
        <v>192</v>
      </c>
      <c r="AM30" s="20" t="s">
        <v>216</v>
      </c>
      <c r="AN30" s="20" t="str">
        <f>'PAGS | Operating Figures'!$AN$5</f>
        <v>2Q24</v>
      </c>
      <c r="AO30" s="20" t="str">
        <f>AO5</f>
        <v>3Q24</v>
      </c>
      <c r="AQ30" s="20">
        <v>2015</v>
      </c>
      <c r="AR30" s="20">
        <v>2016</v>
      </c>
      <c r="AS30" s="20">
        <v>2017</v>
      </c>
      <c r="AT30" s="20">
        <v>2018</v>
      </c>
      <c r="AU30" s="20">
        <v>2019</v>
      </c>
      <c r="AV30" s="20">
        <v>2020</v>
      </c>
      <c r="AW30" s="20">
        <v>2021</v>
      </c>
      <c r="AX30" s="20">
        <v>2022</v>
      </c>
      <c r="AY30" s="20">
        <v>2023</v>
      </c>
      <c r="AZ30" s="28"/>
    </row>
    <row r="31" spans="1:52" ht="14.45" customHeight="1" x14ac:dyDescent="0.25">
      <c r="B31" s="27" t="s">
        <v>3</v>
      </c>
      <c r="C31" s="43" t="s">
        <v>151</v>
      </c>
      <c r="D31" s="43" t="s">
        <v>151</v>
      </c>
      <c r="E31" s="43" t="s">
        <v>151</v>
      </c>
      <c r="F31" s="43" t="s">
        <v>151</v>
      </c>
      <c r="G31" s="43" t="s">
        <v>151</v>
      </c>
      <c r="H31" s="43" t="s">
        <v>151</v>
      </c>
      <c r="I31" s="43" t="s">
        <v>151</v>
      </c>
      <c r="J31" s="43" t="s">
        <v>151</v>
      </c>
      <c r="K31" s="43" t="s">
        <v>151</v>
      </c>
      <c r="L31" s="43" t="s">
        <v>151</v>
      </c>
      <c r="M31" s="43" t="s">
        <v>151</v>
      </c>
      <c r="N31" s="43" t="s">
        <v>151</v>
      </c>
      <c r="O31" s="43" t="s">
        <v>151</v>
      </c>
      <c r="P31" s="43" t="s">
        <v>151</v>
      </c>
      <c r="Q31" s="43" t="s">
        <v>151</v>
      </c>
      <c r="R31" s="43" t="s">
        <v>151</v>
      </c>
      <c r="S31" s="43" t="s">
        <v>151</v>
      </c>
      <c r="T31" s="43" t="s">
        <v>151</v>
      </c>
      <c r="U31" s="43" t="s">
        <v>151</v>
      </c>
      <c r="V31" s="43" t="s">
        <v>151</v>
      </c>
      <c r="W31" s="43" t="s">
        <v>151</v>
      </c>
      <c r="X31" s="43" t="s">
        <v>151</v>
      </c>
      <c r="Y31" s="43" t="s">
        <v>151</v>
      </c>
      <c r="Z31" s="43" t="s">
        <v>151</v>
      </c>
      <c r="AA31" s="43">
        <v>1384.9701471299998</v>
      </c>
      <c r="AB31" s="43">
        <v>1548.1279999999999</v>
      </c>
      <c r="AC31" s="43">
        <v>1792.1644711700003</v>
      </c>
      <c r="AD31" s="43">
        <v>2059.54919642</v>
      </c>
      <c r="AE31" s="43">
        <v>2054.5835353347502</v>
      </c>
      <c r="AF31" s="43">
        <v>2255.6887042754479</v>
      </c>
      <c r="AG31" s="43">
        <v>2292.0781641628746</v>
      </c>
      <c r="AH31" s="43">
        <v>2304.0569918470851</v>
      </c>
      <c r="AI31" s="43">
        <f t="shared" ref="AI31:AM34" si="15">AI6</f>
        <v>2150.9540410960394</v>
      </c>
      <c r="AJ31" s="43">
        <f t="shared" si="15"/>
        <v>2166.0107382582109</v>
      </c>
      <c r="AK31" s="43">
        <f t="shared" si="15"/>
        <v>2269.2923264974997</v>
      </c>
      <c r="AL31" s="43">
        <f t="shared" si="15"/>
        <v>2440.9286334512267</v>
      </c>
      <c r="AM31" s="43">
        <f t="shared" si="15"/>
        <v>2369.3000000000002</v>
      </c>
      <c r="AN31" s="43">
        <f t="shared" ref="AN31:AO31" si="16">AN6</f>
        <v>2311.9651108013331</v>
      </c>
      <c r="AO31" s="43">
        <f t="shared" si="16"/>
        <v>2259.8755594682116</v>
      </c>
      <c r="AQ31" s="51" t="s">
        <v>151</v>
      </c>
      <c r="AR31" s="51" t="s">
        <v>151</v>
      </c>
      <c r="AS31" s="51" t="s">
        <v>151</v>
      </c>
      <c r="AT31" s="51" t="s">
        <v>151</v>
      </c>
      <c r="AU31" s="51" t="s">
        <v>151</v>
      </c>
      <c r="AV31" s="51" t="s">
        <v>151</v>
      </c>
      <c r="AW31" s="52">
        <v>6784.8118147200003</v>
      </c>
      <c r="AX31" s="52">
        <v>8906.4073956201573</v>
      </c>
      <c r="AY31" s="52">
        <f>SUM(AI31:AL31)</f>
        <v>9027.1857393029768</v>
      </c>
      <c r="AZ31" s="28"/>
    </row>
    <row r="32" spans="1:52" ht="14.45" customHeight="1" x14ac:dyDescent="0.25">
      <c r="B32" s="27" t="s">
        <v>2</v>
      </c>
      <c r="C32" s="43" t="s">
        <v>151</v>
      </c>
      <c r="D32" s="43" t="s">
        <v>151</v>
      </c>
      <c r="E32" s="43" t="s">
        <v>151</v>
      </c>
      <c r="F32" s="43" t="s">
        <v>151</v>
      </c>
      <c r="G32" s="43" t="s">
        <v>151</v>
      </c>
      <c r="H32" s="43" t="s">
        <v>151</v>
      </c>
      <c r="I32" s="43" t="s">
        <v>151</v>
      </c>
      <c r="J32" s="43" t="s">
        <v>151</v>
      </c>
      <c r="K32" s="43" t="s">
        <v>151</v>
      </c>
      <c r="L32" s="43" t="s">
        <v>151</v>
      </c>
      <c r="M32" s="43" t="s">
        <v>151</v>
      </c>
      <c r="N32" s="43" t="s">
        <v>151</v>
      </c>
      <c r="O32" s="43" t="s">
        <v>151</v>
      </c>
      <c r="P32" s="43" t="s">
        <v>151</v>
      </c>
      <c r="Q32" s="43" t="s">
        <v>151</v>
      </c>
      <c r="R32" s="43" t="s">
        <v>151</v>
      </c>
      <c r="S32" s="43" t="s">
        <v>151</v>
      </c>
      <c r="T32" s="43" t="s">
        <v>151</v>
      </c>
      <c r="U32" s="43" t="s">
        <v>151</v>
      </c>
      <c r="V32" s="43" t="s">
        <v>151</v>
      </c>
      <c r="W32" s="43" t="s">
        <v>151</v>
      </c>
      <c r="X32" s="43" t="s">
        <v>151</v>
      </c>
      <c r="Y32" s="43" t="s">
        <v>151</v>
      </c>
      <c r="Z32" s="43" t="s">
        <v>151</v>
      </c>
      <c r="AA32" s="43">
        <v>0</v>
      </c>
      <c r="AB32" s="43">
        <v>0</v>
      </c>
      <c r="AC32" s="43">
        <v>0</v>
      </c>
      <c r="AD32" s="43">
        <v>0</v>
      </c>
      <c r="AE32" s="43">
        <v>0</v>
      </c>
      <c r="AF32" s="43">
        <v>0</v>
      </c>
      <c r="AG32" s="43">
        <v>0</v>
      </c>
      <c r="AH32" s="43">
        <v>0</v>
      </c>
      <c r="AI32" s="43">
        <f t="shared" si="15"/>
        <v>0</v>
      </c>
      <c r="AJ32" s="43">
        <f t="shared" si="15"/>
        <v>0</v>
      </c>
      <c r="AK32" s="43">
        <f t="shared" si="15"/>
        <v>0</v>
      </c>
      <c r="AL32" s="43">
        <f t="shared" si="15"/>
        <v>0</v>
      </c>
      <c r="AM32" s="43">
        <f t="shared" si="15"/>
        <v>0</v>
      </c>
      <c r="AN32" s="43">
        <f t="shared" ref="AN32:AO32" si="17">AN7</f>
        <v>0</v>
      </c>
      <c r="AO32" s="43">
        <f t="shared" si="17"/>
        <v>0</v>
      </c>
      <c r="AQ32" s="51" t="s">
        <v>151</v>
      </c>
      <c r="AR32" s="51" t="s">
        <v>151</v>
      </c>
      <c r="AS32" s="51" t="s">
        <v>151</v>
      </c>
      <c r="AT32" s="51" t="s">
        <v>151</v>
      </c>
      <c r="AU32" s="51" t="s">
        <v>151</v>
      </c>
      <c r="AV32" s="51" t="s">
        <v>151</v>
      </c>
      <c r="AW32" s="52">
        <v>0</v>
      </c>
      <c r="AX32" s="52">
        <v>0</v>
      </c>
      <c r="AY32" s="52">
        <v>0</v>
      </c>
      <c r="AZ32" s="28"/>
    </row>
    <row r="33" spans="2:53" ht="14.45" customHeight="1" x14ac:dyDescent="0.25">
      <c r="B33" s="27" t="s">
        <v>1</v>
      </c>
      <c r="C33" s="43" t="s">
        <v>151</v>
      </c>
      <c r="D33" s="43" t="s">
        <v>151</v>
      </c>
      <c r="E33" s="43" t="s">
        <v>151</v>
      </c>
      <c r="F33" s="43" t="s">
        <v>151</v>
      </c>
      <c r="G33" s="43" t="s">
        <v>151</v>
      </c>
      <c r="H33" s="43" t="s">
        <v>151</v>
      </c>
      <c r="I33" s="43" t="s">
        <v>151</v>
      </c>
      <c r="J33" s="43" t="s">
        <v>151</v>
      </c>
      <c r="K33" s="43" t="s">
        <v>151</v>
      </c>
      <c r="L33" s="43" t="s">
        <v>151</v>
      </c>
      <c r="M33" s="43" t="s">
        <v>151</v>
      </c>
      <c r="N33" s="43" t="s">
        <v>151</v>
      </c>
      <c r="O33" s="43" t="s">
        <v>151</v>
      </c>
      <c r="P33" s="43" t="s">
        <v>151</v>
      </c>
      <c r="Q33" s="43" t="s">
        <v>151</v>
      </c>
      <c r="R33" s="43" t="s">
        <v>151</v>
      </c>
      <c r="S33" s="43" t="s">
        <v>151</v>
      </c>
      <c r="T33" s="43" t="s">
        <v>151</v>
      </c>
      <c r="U33" s="43" t="s">
        <v>151</v>
      </c>
      <c r="V33" s="43" t="s">
        <v>151</v>
      </c>
      <c r="W33" s="43" t="s">
        <v>151</v>
      </c>
      <c r="X33" s="43" t="s">
        <v>151</v>
      </c>
      <c r="Y33" s="43" t="s">
        <v>151</v>
      </c>
      <c r="Z33" s="43" t="s">
        <v>151</v>
      </c>
      <c r="AA33" s="43">
        <v>656.98271183999998</v>
      </c>
      <c r="AB33" s="43">
        <v>786.61</v>
      </c>
      <c r="AC33" s="43">
        <v>937.74035872000002</v>
      </c>
      <c r="AD33" s="43">
        <v>1133.08032026</v>
      </c>
      <c r="AE33" s="43">
        <v>1330.7924400299999</v>
      </c>
      <c r="AF33" s="43">
        <v>1610.1014512699999</v>
      </c>
      <c r="AG33" s="43">
        <v>1697.2224831200001</v>
      </c>
      <c r="AH33" s="43">
        <v>1614.6167977600005</v>
      </c>
      <c r="AI33" s="43">
        <f t="shared" si="15"/>
        <v>1534.20182112</v>
      </c>
      <c r="AJ33" s="43">
        <f t="shared" si="15"/>
        <v>1594.9740162400001</v>
      </c>
      <c r="AK33" s="43">
        <f t="shared" si="15"/>
        <v>1691.27318769</v>
      </c>
      <c r="AL33" s="43">
        <f t="shared" si="15"/>
        <v>1832.59720629</v>
      </c>
      <c r="AM33" s="43">
        <f t="shared" si="15"/>
        <v>1832</v>
      </c>
      <c r="AN33" s="43">
        <f t="shared" ref="AN33:AO33" si="18">AN8</f>
        <v>2113.0845738100002</v>
      </c>
      <c r="AO33" s="43">
        <f t="shared" si="18"/>
        <v>2444.7775322000002</v>
      </c>
      <c r="AQ33" s="51" t="s">
        <v>151</v>
      </c>
      <c r="AR33" s="51" t="s">
        <v>151</v>
      </c>
      <c r="AS33" s="51" t="s">
        <v>151</v>
      </c>
      <c r="AT33" s="51" t="s">
        <v>151</v>
      </c>
      <c r="AU33" s="51" t="s">
        <v>151</v>
      </c>
      <c r="AV33" s="51" t="s">
        <v>151</v>
      </c>
      <c r="AW33" s="52">
        <v>3514.4133908200001</v>
      </c>
      <c r="AX33" s="52">
        <v>6252.733172180001</v>
      </c>
      <c r="AY33" s="52">
        <f t="shared" ref="AY33:AY34" si="19">SUM(AI33:AL33)</f>
        <v>6653.0462313400003</v>
      </c>
      <c r="AZ33" s="28"/>
    </row>
    <row r="34" spans="2:53" ht="14.45" customHeight="1" x14ac:dyDescent="0.25">
      <c r="B34" s="27" t="s">
        <v>0</v>
      </c>
      <c r="C34" s="43" t="s">
        <v>151</v>
      </c>
      <c r="D34" s="43" t="s">
        <v>151</v>
      </c>
      <c r="E34" s="43" t="s">
        <v>151</v>
      </c>
      <c r="F34" s="43" t="s">
        <v>151</v>
      </c>
      <c r="G34" s="43" t="s">
        <v>151</v>
      </c>
      <c r="H34" s="43" t="s">
        <v>151</v>
      </c>
      <c r="I34" s="43" t="s">
        <v>151</v>
      </c>
      <c r="J34" s="43" t="s">
        <v>151</v>
      </c>
      <c r="K34" s="43" t="s">
        <v>151</v>
      </c>
      <c r="L34" s="43" t="s">
        <v>151</v>
      </c>
      <c r="M34" s="43" t="s">
        <v>151</v>
      </c>
      <c r="N34" s="43" t="s">
        <v>151</v>
      </c>
      <c r="O34" s="43" t="s">
        <v>151</v>
      </c>
      <c r="P34" s="43" t="s">
        <v>151</v>
      </c>
      <c r="Q34" s="43" t="s">
        <v>151</v>
      </c>
      <c r="R34" s="43" t="s">
        <v>151</v>
      </c>
      <c r="S34" s="43" t="s">
        <v>151</v>
      </c>
      <c r="T34" s="43" t="s">
        <v>151</v>
      </c>
      <c r="U34" s="43" t="s">
        <v>151</v>
      </c>
      <c r="V34" s="43" t="s">
        <v>151</v>
      </c>
      <c r="W34" s="43" t="s">
        <v>151</v>
      </c>
      <c r="X34" s="43" t="s">
        <v>151</v>
      </c>
      <c r="Y34" s="43" t="s">
        <v>151</v>
      </c>
      <c r="Z34" s="43" t="s">
        <v>151</v>
      </c>
      <c r="AA34" s="43">
        <v>25.247820869999998</v>
      </c>
      <c r="AB34" s="43">
        <v>34.831000000000003</v>
      </c>
      <c r="AC34" s="43">
        <v>45.860542630000005</v>
      </c>
      <c r="AD34" s="43">
        <v>43.527518220000005</v>
      </c>
      <c r="AE34" s="43">
        <v>41.575661348273591</v>
      </c>
      <c r="AF34" s="43">
        <v>44.767461206920004</v>
      </c>
      <c r="AG34" s="43">
        <v>46.125531217340701</v>
      </c>
      <c r="AH34" s="43">
        <v>43.304396118690697</v>
      </c>
      <c r="AI34" s="43">
        <f t="shared" si="15"/>
        <v>64.514456851412689</v>
      </c>
      <c r="AJ34" s="43">
        <f t="shared" si="15"/>
        <v>64.928017820652315</v>
      </c>
      <c r="AK34" s="43">
        <f t="shared" si="15"/>
        <v>65.580801565124005</v>
      </c>
      <c r="AL34" s="43">
        <f t="shared" si="15"/>
        <v>73.085521428619998</v>
      </c>
      <c r="AM34" s="43">
        <f t="shared" si="15"/>
        <v>105.1</v>
      </c>
      <c r="AN34" s="43">
        <f t="shared" ref="AN34:AO34" si="20">AN9</f>
        <v>131.65715204309703</v>
      </c>
      <c r="AO34" s="43">
        <f t="shared" si="20"/>
        <v>126.83835953043304</v>
      </c>
      <c r="AQ34" s="51" t="s">
        <v>151</v>
      </c>
      <c r="AR34" s="51" t="s">
        <v>151</v>
      </c>
      <c r="AS34" s="51" t="s">
        <v>151</v>
      </c>
      <c r="AT34" s="51" t="s">
        <v>151</v>
      </c>
      <c r="AU34" s="51" t="s">
        <v>151</v>
      </c>
      <c r="AV34" s="51" t="s">
        <v>151</v>
      </c>
      <c r="AW34" s="52">
        <v>149.46688172</v>
      </c>
      <c r="AX34" s="52">
        <v>175.77304989122499</v>
      </c>
      <c r="AY34" s="52">
        <f t="shared" si="19"/>
        <v>268.10879766580899</v>
      </c>
      <c r="AZ34" s="28"/>
    </row>
    <row r="35" spans="2:53" ht="14.45" customHeight="1" x14ac:dyDescent="0.25">
      <c r="B35" s="44" t="s">
        <v>109</v>
      </c>
      <c r="C35" s="45" t="s">
        <v>151</v>
      </c>
      <c r="D35" s="45" t="s">
        <v>151</v>
      </c>
      <c r="E35" s="45" t="s">
        <v>151</v>
      </c>
      <c r="F35" s="45" t="s">
        <v>151</v>
      </c>
      <c r="G35" s="45" t="s">
        <v>151</v>
      </c>
      <c r="H35" s="45" t="s">
        <v>151</v>
      </c>
      <c r="I35" s="45" t="s">
        <v>151</v>
      </c>
      <c r="J35" s="45" t="s">
        <v>151</v>
      </c>
      <c r="K35" s="45" t="s">
        <v>151</v>
      </c>
      <c r="L35" s="45" t="s">
        <v>151</v>
      </c>
      <c r="M35" s="45" t="s">
        <v>151</v>
      </c>
      <c r="N35" s="45" t="s">
        <v>151</v>
      </c>
      <c r="O35" s="45" t="s">
        <v>151</v>
      </c>
      <c r="P35" s="45" t="s">
        <v>151</v>
      </c>
      <c r="Q35" s="45" t="s">
        <v>151</v>
      </c>
      <c r="R35" s="45" t="s">
        <v>151</v>
      </c>
      <c r="S35" s="45" t="s">
        <v>151</v>
      </c>
      <c r="T35" s="45" t="s">
        <v>151</v>
      </c>
      <c r="U35" s="45" t="s">
        <v>151</v>
      </c>
      <c r="V35" s="45" t="s">
        <v>151</v>
      </c>
      <c r="W35" s="45" t="s">
        <v>151</v>
      </c>
      <c r="X35" s="45" t="s">
        <v>151</v>
      </c>
      <c r="Y35" s="45" t="s">
        <v>151</v>
      </c>
      <c r="Z35" s="45" t="s">
        <v>151</v>
      </c>
      <c r="AA35" s="45">
        <v>2067.2006798399998</v>
      </c>
      <c r="AB35" s="45">
        <v>2369.569</v>
      </c>
      <c r="AC35" s="45">
        <v>2775.7653725200003</v>
      </c>
      <c r="AD35" s="45">
        <v>3236.1570348999999</v>
      </c>
      <c r="AE35" s="45">
        <v>3426.9516367130236</v>
      </c>
      <c r="AF35" s="45">
        <v>3910.5576167523677</v>
      </c>
      <c r="AG35" s="45">
        <v>4035.4261785002154</v>
      </c>
      <c r="AH35" s="45">
        <v>3961.9781857257763</v>
      </c>
      <c r="AI35" s="45">
        <f>SUM(AI31:AI34)</f>
        <v>3749.6703190674521</v>
      </c>
      <c r="AJ35" s="45">
        <f t="shared" ref="AJ35:AN35" si="21">SUM(AJ31:AJ34)</f>
        <v>3825.9127723188635</v>
      </c>
      <c r="AK35" s="45">
        <f t="shared" si="21"/>
        <v>4026.1463157526237</v>
      </c>
      <c r="AL35" s="45">
        <f t="shared" si="21"/>
        <v>4346.6113611698474</v>
      </c>
      <c r="AM35" s="45">
        <f t="shared" si="21"/>
        <v>4306.4000000000005</v>
      </c>
      <c r="AN35" s="45">
        <f t="shared" si="21"/>
        <v>4556.7068366544299</v>
      </c>
      <c r="AO35" s="45">
        <f t="shared" ref="AO35" si="22">SUM(AO31:AO34)</f>
        <v>4831.4914511986444</v>
      </c>
      <c r="AQ35" s="45" t="s">
        <v>151</v>
      </c>
      <c r="AR35" s="45" t="s">
        <v>151</v>
      </c>
      <c r="AS35" s="45" t="s">
        <v>151</v>
      </c>
      <c r="AT35" s="45" t="s">
        <v>151</v>
      </c>
      <c r="AU35" s="45" t="s">
        <v>151</v>
      </c>
      <c r="AV35" s="45" t="s">
        <v>151</v>
      </c>
      <c r="AW35" s="45">
        <v>10448.69208726</v>
      </c>
      <c r="AX35" s="45">
        <v>15334.913617691382</v>
      </c>
      <c r="AY35" s="45">
        <f>SUM(AY31:AY34)</f>
        <v>15948.340768308786</v>
      </c>
      <c r="AZ35" s="28"/>
    </row>
    <row r="36" spans="2:53" ht="14.45" customHeight="1" x14ac:dyDescent="0.25">
      <c r="B36" s="27" t="s">
        <v>229</v>
      </c>
      <c r="C36" s="43" t="s">
        <v>151</v>
      </c>
      <c r="D36" s="43" t="s">
        <v>151</v>
      </c>
      <c r="E36" s="43" t="s">
        <v>151</v>
      </c>
      <c r="F36" s="43" t="s">
        <v>151</v>
      </c>
      <c r="G36" s="43" t="s">
        <v>151</v>
      </c>
      <c r="H36" s="43" t="s">
        <v>151</v>
      </c>
      <c r="I36" s="43" t="s">
        <v>151</v>
      </c>
      <c r="J36" s="43" t="s">
        <v>151</v>
      </c>
      <c r="K36" s="43" t="s">
        <v>151</v>
      </c>
      <c r="L36" s="43" t="s">
        <v>151</v>
      </c>
      <c r="M36" s="43" t="s">
        <v>151</v>
      </c>
      <c r="N36" s="43" t="s">
        <v>151</v>
      </c>
      <c r="O36" s="43" t="s">
        <v>151</v>
      </c>
      <c r="P36" s="43" t="s">
        <v>151</v>
      </c>
      <c r="Q36" s="43" t="s">
        <v>151</v>
      </c>
      <c r="R36" s="43" t="s">
        <v>151</v>
      </c>
      <c r="S36" s="43" t="s">
        <v>151</v>
      </c>
      <c r="T36" s="43" t="s">
        <v>151</v>
      </c>
      <c r="U36" s="43" t="s">
        <v>151</v>
      </c>
      <c r="V36" s="43" t="s">
        <v>151</v>
      </c>
      <c r="W36" s="43" t="s">
        <v>151</v>
      </c>
      <c r="X36" s="43" t="s">
        <v>151</v>
      </c>
      <c r="Y36" s="43" t="s">
        <v>151</v>
      </c>
      <c r="Z36" s="43" t="s">
        <v>151</v>
      </c>
      <c r="AA36" s="43">
        <v>-845.89162015999989</v>
      </c>
      <c r="AB36" s="43">
        <v>-965.10283215999982</v>
      </c>
      <c r="AC36" s="43">
        <v>-1112.1511079000004</v>
      </c>
      <c r="AD36" s="43">
        <v>-1398.0048165500002</v>
      </c>
      <c r="AE36" s="43">
        <v>-1302.9783022702736</v>
      </c>
      <c r="AF36" s="43">
        <v>-1414.2046547948698</v>
      </c>
      <c r="AG36" s="43">
        <v>-1371.616829647784</v>
      </c>
      <c r="AH36" s="43">
        <v>-1478.260653589706</v>
      </c>
      <c r="AI36" s="43">
        <v>-1388.7597120633327</v>
      </c>
      <c r="AJ36" s="43">
        <v>-1414.229083863765</v>
      </c>
      <c r="AK36" s="43">
        <v>-1508.4405418065849</v>
      </c>
      <c r="AL36" s="43">
        <v>-1644.6789234142159</v>
      </c>
      <c r="AM36" s="43">
        <v>-1626.5413978819392</v>
      </c>
      <c r="AN36" s="43">
        <v>-1760.9144882813698</v>
      </c>
      <c r="AO36" s="43">
        <v>-1850.9271268866919</v>
      </c>
      <c r="AQ36" s="51" t="s">
        <v>151</v>
      </c>
      <c r="AR36" s="51" t="s">
        <v>151</v>
      </c>
      <c r="AS36" s="51" t="s">
        <v>151</v>
      </c>
      <c r="AT36" s="51" t="s">
        <v>151</v>
      </c>
      <c r="AU36" s="51" t="s">
        <v>151</v>
      </c>
      <c r="AV36" s="51" t="s">
        <v>151</v>
      </c>
      <c r="AW36" s="52">
        <v>-4321.1503767700005</v>
      </c>
      <c r="AX36" s="52">
        <v>-5567.0604403026327</v>
      </c>
      <c r="AY36" s="52">
        <f>SUM(AI36:AL36)</f>
        <v>-5956.1082611478987</v>
      </c>
      <c r="AZ36" s="28"/>
    </row>
    <row r="37" spans="2:53" ht="14.45" customHeight="1" x14ac:dyDescent="0.25">
      <c r="B37" s="27" t="s">
        <v>228</v>
      </c>
      <c r="C37" s="43" t="s">
        <v>151</v>
      </c>
      <c r="D37" s="43" t="s">
        <v>151</v>
      </c>
      <c r="E37" s="43" t="s">
        <v>151</v>
      </c>
      <c r="F37" s="43" t="s">
        <v>151</v>
      </c>
      <c r="G37" s="43" t="s">
        <v>151</v>
      </c>
      <c r="H37" s="43" t="s">
        <v>151</v>
      </c>
      <c r="I37" s="43" t="s">
        <v>151</v>
      </c>
      <c r="J37" s="43" t="s">
        <v>151</v>
      </c>
      <c r="K37" s="43" t="s">
        <v>151</v>
      </c>
      <c r="L37" s="43" t="s">
        <v>151</v>
      </c>
      <c r="M37" s="43" t="s">
        <v>151</v>
      </c>
      <c r="N37" s="43" t="s">
        <v>151</v>
      </c>
      <c r="O37" s="43" t="s">
        <v>151</v>
      </c>
      <c r="P37" s="43" t="s">
        <v>151</v>
      </c>
      <c r="Q37" s="43" t="s">
        <v>151</v>
      </c>
      <c r="R37" s="43" t="s">
        <v>151</v>
      </c>
      <c r="S37" s="43" t="s">
        <v>151</v>
      </c>
      <c r="T37" s="43" t="s">
        <v>151</v>
      </c>
      <c r="U37" s="43" t="s">
        <v>151</v>
      </c>
      <c r="V37" s="43" t="s">
        <v>151</v>
      </c>
      <c r="W37" s="43" t="s">
        <v>151</v>
      </c>
      <c r="X37" s="43" t="s">
        <v>151</v>
      </c>
      <c r="Y37" s="43" t="s">
        <v>151</v>
      </c>
      <c r="Z37" s="43" t="s">
        <v>151</v>
      </c>
      <c r="AA37" s="43">
        <v>-44.387658880000004</v>
      </c>
      <c r="AB37" s="43">
        <v>-133.78472765999999</v>
      </c>
      <c r="AC37" s="43">
        <v>-209.82270677</v>
      </c>
      <c r="AD37" s="43">
        <v>-402.64024504000008</v>
      </c>
      <c r="AE37" s="43">
        <v>-620.62783420999995</v>
      </c>
      <c r="AF37" s="43">
        <v>-755.55951044419521</v>
      </c>
      <c r="AG37" s="43">
        <v>-920.65559389805776</v>
      </c>
      <c r="AH37" s="43">
        <v>-854.70929850153209</v>
      </c>
      <c r="AI37" s="43">
        <v>-812.97072455971465</v>
      </c>
      <c r="AJ37" s="43">
        <v>-795.62738407411791</v>
      </c>
      <c r="AK37" s="43">
        <v>-819.93723811776601</v>
      </c>
      <c r="AL37" s="43">
        <v>-841.02085084668261</v>
      </c>
      <c r="AM37" s="43">
        <v>-827.13272112797381</v>
      </c>
      <c r="AN37" s="43">
        <v>-863.42093072595935</v>
      </c>
      <c r="AO37" s="43">
        <v>-964.33487348606718</v>
      </c>
      <c r="AQ37" s="51" t="s">
        <v>151</v>
      </c>
      <c r="AR37" s="51" t="s">
        <v>151</v>
      </c>
      <c r="AS37" s="51" t="s">
        <v>151</v>
      </c>
      <c r="AT37" s="51" t="s">
        <v>151</v>
      </c>
      <c r="AU37" s="51" t="s">
        <v>151</v>
      </c>
      <c r="AV37" s="51" t="s">
        <v>151</v>
      </c>
      <c r="AW37" s="52">
        <v>-790.6353383500001</v>
      </c>
      <c r="AX37" s="52">
        <v>-3151.5522370537851</v>
      </c>
      <c r="AY37" s="52">
        <f>SUM(AI37:AL37)</f>
        <v>-3269.556197598281</v>
      </c>
      <c r="AZ37" s="28"/>
    </row>
    <row r="38" spans="2:53" ht="14.45" customHeight="1" x14ac:dyDescent="0.25">
      <c r="B38" s="27" t="s">
        <v>182</v>
      </c>
      <c r="C38" s="43" t="s">
        <v>151</v>
      </c>
      <c r="D38" s="43" t="s">
        <v>151</v>
      </c>
      <c r="E38" s="43" t="s">
        <v>151</v>
      </c>
      <c r="F38" s="43" t="s">
        <v>151</v>
      </c>
      <c r="G38" s="43" t="s">
        <v>151</v>
      </c>
      <c r="H38" s="43" t="s">
        <v>151</v>
      </c>
      <c r="I38" s="43" t="s">
        <v>151</v>
      </c>
      <c r="J38" s="43" t="s">
        <v>151</v>
      </c>
      <c r="K38" s="43" t="s">
        <v>151</v>
      </c>
      <c r="L38" s="43" t="s">
        <v>151</v>
      </c>
      <c r="M38" s="43" t="s">
        <v>151</v>
      </c>
      <c r="N38" s="43" t="s">
        <v>151</v>
      </c>
      <c r="O38" s="43" t="s">
        <v>151</v>
      </c>
      <c r="P38" s="43" t="s">
        <v>151</v>
      </c>
      <c r="Q38" s="43" t="s">
        <v>151</v>
      </c>
      <c r="R38" s="43" t="s">
        <v>151</v>
      </c>
      <c r="S38" s="43" t="s">
        <v>151</v>
      </c>
      <c r="T38" s="43" t="s">
        <v>151</v>
      </c>
      <c r="U38" s="43" t="s">
        <v>151</v>
      </c>
      <c r="V38" s="43" t="s">
        <v>151</v>
      </c>
      <c r="W38" s="43" t="s">
        <v>151</v>
      </c>
      <c r="X38" s="43" t="s">
        <v>151</v>
      </c>
      <c r="Y38" s="43" t="s">
        <v>151</v>
      </c>
      <c r="Z38" s="43" t="s">
        <v>151</v>
      </c>
      <c r="AA38" s="43">
        <v>-173.13273332</v>
      </c>
      <c r="AB38" s="43">
        <v>-147.02718609000001</v>
      </c>
      <c r="AC38" s="43">
        <v>-129.89069608</v>
      </c>
      <c r="AD38" s="43">
        <v>-214.21735868999997</v>
      </c>
      <c r="AE38" s="43">
        <v>-249.71464083999999</v>
      </c>
      <c r="AF38" s="43">
        <v>-270.48382595791998</v>
      </c>
      <c r="AG38" s="43">
        <v>-272.75183490207996</v>
      </c>
      <c r="AH38" s="43">
        <v>-191.53634024999999</v>
      </c>
      <c r="AI38" s="43">
        <v>-126.54382303</v>
      </c>
      <c r="AJ38" s="43">
        <v>-121.65799247</v>
      </c>
      <c r="AK38" s="43">
        <v>-165.26</v>
      </c>
      <c r="AL38" s="43">
        <v>-122.58471010130081</v>
      </c>
      <c r="AM38" s="43">
        <v>-102.73741299845999</v>
      </c>
      <c r="AN38" s="43">
        <v>-112.956</v>
      </c>
      <c r="AO38" s="43">
        <v>-119.64396086609598</v>
      </c>
      <c r="AQ38" s="51" t="s">
        <v>151</v>
      </c>
      <c r="AR38" s="51" t="s">
        <v>151</v>
      </c>
      <c r="AS38" s="51" t="s">
        <v>151</v>
      </c>
      <c r="AT38" s="51" t="s">
        <v>151</v>
      </c>
      <c r="AU38" s="51" t="s">
        <v>151</v>
      </c>
      <c r="AV38" s="51" t="s">
        <v>151</v>
      </c>
      <c r="AW38" s="52">
        <v>-664.26797418000001</v>
      </c>
      <c r="AX38" s="52">
        <v>-984.48664195000003</v>
      </c>
      <c r="AY38" s="52">
        <f>SUM(AI38:AL38)</f>
        <v>-536.0465256013008</v>
      </c>
      <c r="AZ38" s="28"/>
    </row>
    <row r="39" spans="2:53" ht="14.45" customHeight="1" x14ac:dyDescent="0.25">
      <c r="B39" s="44" t="s">
        <v>247</v>
      </c>
      <c r="C39" s="45" t="s">
        <v>151</v>
      </c>
      <c r="D39" s="45" t="s">
        <v>151</v>
      </c>
      <c r="E39" s="45" t="s">
        <v>151</v>
      </c>
      <c r="F39" s="45" t="s">
        <v>151</v>
      </c>
      <c r="G39" s="45" t="s">
        <v>151</v>
      </c>
      <c r="H39" s="45" t="s">
        <v>151</v>
      </c>
      <c r="I39" s="45" t="s">
        <v>151</v>
      </c>
      <c r="J39" s="45" t="s">
        <v>151</v>
      </c>
      <c r="K39" s="45" t="s">
        <v>151</v>
      </c>
      <c r="L39" s="45" t="s">
        <v>151</v>
      </c>
      <c r="M39" s="45" t="s">
        <v>151</v>
      </c>
      <c r="N39" s="45" t="s">
        <v>151</v>
      </c>
      <c r="O39" s="45" t="s">
        <v>151</v>
      </c>
      <c r="P39" s="45" t="s">
        <v>151</v>
      </c>
      <c r="Q39" s="45" t="s">
        <v>151</v>
      </c>
      <c r="R39" s="45" t="s">
        <v>151</v>
      </c>
      <c r="S39" s="45" t="s">
        <v>151</v>
      </c>
      <c r="T39" s="45" t="s">
        <v>151</v>
      </c>
      <c r="U39" s="45" t="s">
        <v>151</v>
      </c>
      <c r="V39" s="45" t="s">
        <v>151</v>
      </c>
      <c r="W39" s="45" t="s">
        <v>151</v>
      </c>
      <c r="X39" s="45" t="s">
        <v>151</v>
      </c>
      <c r="Y39" s="45" t="s">
        <v>151</v>
      </c>
      <c r="Z39" s="45" t="s">
        <v>151</v>
      </c>
      <c r="AA39" s="45">
        <v>1003.78866748</v>
      </c>
      <c r="AB39" s="45">
        <v>1123.6542540900002</v>
      </c>
      <c r="AC39" s="45">
        <v>1323.9008617699999</v>
      </c>
      <c r="AD39" s="45">
        <v>1221.2946146199997</v>
      </c>
      <c r="AE39" s="45">
        <v>1253.6308593927502</v>
      </c>
      <c r="AF39" s="45">
        <v>1470.3096255553828</v>
      </c>
      <c r="AG39" s="45">
        <v>1470.4019200522935</v>
      </c>
      <c r="AH39" s="45">
        <v>1437.4718933845379</v>
      </c>
      <c r="AI39" s="45">
        <f>SUM(AI35:AI38)</f>
        <v>1421.3960594144046</v>
      </c>
      <c r="AJ39" s="45">
        <f t="shared" ref="AJ39:AN39" si="23">SUM(AJ35:AJ38)</f>
        <v>1494.3983119109807</v>
      </c>
      <c r="AK39" s="45">
        <f t="shared" si="23"/>
        <v>1532.5085358282729</v>
      </c>
      <c r="AL39" s="45">
        <f t="shared" si="23"/>
        <v>1738.326876807648</v>
      </c>
      <c r="AM39" s="45">
        <f t="shared" si="23"/>
        <v>1749.9884679916274</v>
      </c>
      <c r="AN39" s="45">
        <f t="shared" si="23"/>
        <v>1819.4154176471009</v>
      </c>
      <c r="AO39" s="45">
        <f t="shared" ref="AO39" si="24">SUM(AO35:AO38)</f>
        <v>1896.5854899597894</v>
      </c>
      <c r="AQ39" s="45" t="s">
        <v>151</v>
      </c>
      <c r="AR39" s="45" t="s">
        <v>151</v>
      </c>
      <c r="AS39" s="45" t="s">
        <v>151</v>
      </c>
      <c r="AT39" s="45" t="s">
        <v>151</v>
      </c>
      <c r="AU39" s="45" t="s">
        <v>151</v>
      </c>
      <c r="AV39" s="45" t="s">
        <v>151</v>
      </c>
      <c r="AW39" s="45">
        <v>4672.6383979599996</v>
      </c>
      <c r="AX39" s="45">
        <v>5631.8142983849648</v>
      </c>
      <c r="AY39" s="45">
        <f t="shared" ref="AY39" si="25">SUM(AY35:AY38)</f>
        <v>6186.6297839613053</v>
      </c>
      <c r="AZ39" s="28"/>
    </row>
    <row r="40" spans="2:53" customFormat="1" ht="14.45" customHeight="1" x14ac:dyDescent="0.25">
      <c r="B40" s="27" t="s">
        <v>230</v>
      </c>
      <c r="C40" s="43" t="s">
        <v>151</v>
      </c>
      <c r="D40" s="43" t="s">
        <v>151</v>
      </c>
      <c r="E40" s="43" t="s">
        <v>151</v>
      </c>
      <c r="F40" s="43" t="s">
        <v>151</v>
      </c>
      <c r="G40" s="43" t="s">
        <v>151</v>
      </c>
      <c r="H40" s="43" t="s">
        <v>151</v>
      </c>
      <c r="I40" s="43" t="s">
        <v>151</v>
      </c>
      <c r="J40" s="43" t="s">
        <v>151</v>
      </c>
      <c r="K40" s="43" t="s">
        <v>151</v>
      </c>
      <c r="L40" s="43" t="s">
        <v>151</v>
      </c>
      <c r="M40" s="43" t="s">
        <v>151</v>
      </c>
      <c r="N40" s="43" t="s">
        <v>151</v>
      </c>
      <c r="O40" s="43" t="s">
        <v>151</v>
      </c>
      <c r="P40" s="43" t="s">
        <v>151</v>
      </c>
      <c r="Q40" s="43" t="s">
        <v>151</v>
      </c>
      <c r="R40" s="43" t="s">
        <v>151</v>
      </c>
      <c r="S40" s="43" t="s">
        <v>151</v>
      </c>
      <c r="T40" s="43" t="s">
        <v>151</v>
      </c>
      <c r="U40" s="43" t="s">
        <v>151</v>
      </c>
      <c r="V40" s="43" t="s">
        <v>151</v>
      </c>
      <c r="W40" s="43" t="s">
        <v>151</v>
      </c>
      <c r="X40" s="43" t="s">
        <v>151</v>
      </c>
      <c r="Y40" s="43" t="s">
        <v>151</v>
      </c>
      <c r="Z40" s="43" t="s">
        <v>151</v>
      </c>
      <c r="AA40" s="43">
        <v>-485.12261704850113</v>
      </c>
      <c r="AB40" s="43">
        <v>-604.00646414954156</v>
      </c>
      <c r="AC40" s="43">
        <v>-699.41274029399301</v>
      </c>
      <c r="AD40" s="43">
        <v>-627.49753356197573</v>
      </c>
      <c r="AE40" s="43">
        <v>-588.26333919393403</v>
      </c>
      <c r="AF40" s="43">
        <v>-653.91752555186417</v>
      </c>
      <c r="AG40" s="43">
        <v>-709.52923755124448</v>
      </c>
      <c r="AH40" s="43">
        <v>-590.31865760351695</v>
      </c>
      <c r="AI40" s="43">
        <v>-606.15040256598058</v>
      </c>
      <c r="AJ40" s="43">
        <v>-618.7848873851276</v>
      </c>
      <c r="AK40" s="43">
        <v>-610.30052287650062</v>
      </c>
      <c r="AL40" s="43">
        <v>-731.59564736617131</v>
      </c>
      <c r="AM40" s="43">
        <v>-750.0326713623499</v>
      </c>
      <c r="AN40" s="43">
        <v>-810.78397414280005</v>
      </c>
      <c r="AO40" s="43">
        <v>-853.30348695693533</v>
      </c>
      <c r="AP40" s="29"/>
      <c r="AQ40" s="51" t="s">
        <v>151</v>
      </c>
      <c r="AR40" s="51" t="s">
        <v>151</v>
      </c>
      <c r="AS40" s="51" t="s">
        <v>151</v>
      </c>
      <c r="AT40" s="51" t="s">
        <v>151</v>
      </c>
      <c r="AU40" s="51" t="s">
        <v>151</v>
      </c>
      <c r="AV40" s="51" t="s">
        <v>151</v>
      </c>
      <c r="AW40" s="52">
        <v>-2416.0393550540111</v>
      </c>
      <c r="AX40" s="52">
        <v>-2542.0287599005601</v>
      </c>
      <c r="AY40" s="52">
        <f>SUM(AI40:AL40)</f>
        <v>-2566.83146019378</v>
      </c>
      <c r="AZ40" s="29"/>
      <c r="BA40" s="1"/>
    </row>
    <row r="41" spans="2:53" ht="14.45" customHeight="1" x14ac:dyDescent="0.25">
      <c r="B41" s="27" t="s">
        <v>231</v>
      </c>
      <c r="C41" s="43" t="s">
        <v>151</v>
      </c>
      <c r="D41" s="43" t="s">
        <v>151</v>
      </c>
      <c r="E41" s="43" t="s">
        <v>151</v>
      </c>
      <c r="F41" s="43" t="s">
        <v>151</v>
      </c>
      <c r="G41" s="43" t="s">
        <v>151</v>
      </c>
      <c r="H41" s="43" t="s">
        <v>151</v>
      </c>
      <c r="I41" s="43" t="s">
        <v>151</v>
      </c>
      <c r="J41" s="43" t="s">
        <v>151</v>
      </c>
      <c r="K41" s="43" t="s">
        <v>151</v>
      </c>
      <c r="L41" s="43" t="s">
        <v>151</v>
      </c>
      <c r="M41" s="43" t="s">
        <v>151</v>
      </c>
      <c r="N41" s="43" t="s">
        <v>151</v>
      </c>
      <c r="O41" s="43" t="s">
        <v>151</v>
      </c>
      <c r="P41" s="43" t="s">
        <v>151</v>
      </c>
      <c r="Q41" s="43" t="s">
        <v>151</v>
      </c>
      <c r="R41" s="43" t="s">
        <v>151</v>
      </c>
      <c r="S41" s="43" t="s">
        <v>151</v>
      </c>
      <c r="T41" s="43" t="s">
        <v>151</v>
      </c>
      <c r="U41" s="43" t="s">
        <v>151</v>
      </c>
      <c r="V41" s="43" t="s">
        <v>151</v>
      </c>
      <c r="W41" s="43" t="s">
        <v>151</v>
      </c>
      <c r="X41" s="43" t="s">
        <v>151</v>
      </c>
      <c r="Y41" s="43" t="s">
        <v>151</v>
      </c>
      <c r="Z41" s="43" t="s">
        <v>151</v>
      </c>
      <c r="AA41" s="43">
        <v>-158.29787135049457</v>
      </c>
      <c r="AB41" s="43">
        <v>-181.52033899584535</v>
      </c>
      <c r="AC41" s="43">
        <v>-203.27671777909396</v>
      </c>
      <c r="AD41" s="43">
        <v>-225.5</v>
      </c>
      <c r="AE41" s="43">
        <v>-249.02219570682448</v>
      </c>
      <c r="AF41" s="43">
        <v>-373.70712036482956</v>
      </c>
      <c r="AG41" s="43">
        <v>-335.58108363115394</v>
      </c>
      <c r="AH41" s="43">
        <v>-372.24908020086502</v>
      </c>
      <c r="AI41" s="43">
        <v>-379.69029316927231</v>
      </c>
      <c r="AJ41" s="43">
        <v>-390.31205905775482</v>
      </c>
      <c r="AK41" s="43">
        <v>-410.22610100291502</v>
      </c>
      <c r="AL41" s="43">
        <v>-422.99048289828596</v>
      </c>
      <c r="AM41" s="43">
        <v>-427.70731529374996</v>
      </c>
      <c r="AN41" s="43">
        <v>-430.84183326049993</v>
      </c>
      <c r="AO41" s="43">
        <v>-449.75097783575183</v>
      </c>
      <c r="AQ41" s="51" t="s">
        <v>151</v>
      </c>
      <c r="AR41" s="51" t="s">
        <v>151</v>
      </c>
      <c r="AS41" s="51" t="s">
        <v>151</v>
      </c>
      <c r="AT41" s="51" t="s">
        <v>151</v>
      </c>
      <c r="AU41" s="51" t="s">
        <v>151</v>
      </c>
      <c r="AV41" s="51" t="s">
        <v>151</v>
      </c>
      <c r="AW41" s="52">
        <v>-768.59492812543385</v>
      </c>
      <c r="AX41" s="52">
        <v>-1330.5594799036728</v>
      </c>
      <c r="AY41" s="52">
        <f>SUM(AI41:AL41)</f>
        <v>-1603.2189361282283</v>
      </c>
      <c r="AZ41" s="28"/>
    </row>
    <row r="42" spans="2:53" ht="14.45" customHeight="1" x14ac:dyDescent="0.25">
      <c r="B42" s="48" t="s">
        <v>113</v>
      </c>
      <c r="C42" s="45" t="s">
        <v>151</v>
      </c>
      <c r="D42" s="45" t="s">
        <v>151</v>
      </c>
      <c r="E42" s="45" t="s">
        <v>151</v>
      </c>
      <c r="F42" s="45" t="s">
        <v>151</v>
      </c>
      <c r="G42" s="45" t="s">
        <v>151</v>
      </c>
      <c r="H42" s="45" t="s">
        <v>151</v>
      </c>
      <c r="I42" s="45" t="s">
        <v>151</v>
      </c>
      <c r="J42" s="45" t="s">
        <v>151</v>
      </c>
      <c r="K42" s="45" t="s">
        <v>151</v>
      </c>
      <c r="L42" s="45" t="s">
        <v>151</v>
      </c>
      <c r="M42" s="45" t="s">
        <v>151</v>
      </c>
      <c r="N42" s="45" t="s">
        <v>151</v>
      </c>
      <c r="O42" s="45" t="s">
        <v>151</v>
      </c>
      <c r="P42" s="45" t="s">
        <v>151</v>
      </c>
      <c r="Q42" s="45" t="s">
        <v>151</v>
      </c>
      <c r="R42" s="45" t="s">
        <v>151</v>
      </c>
      <c r="S42" s="45" t="s">
        <v>151</v>
      </c>
      <c r="T42" s="45" t="s">
        <v>151</v>
      </c>
      <c r="U42" s="45" t="s">
        <v>151</v>
      </c>
      <c r="V42" s="45" t="s">
        <v>151</v>
      </c>
      <c r="W42" s="45" t="s">
        <v>151</v>
      </c>
      <c r="X42" s="45" t="s">
        <v>151</v>
      </c>
      <c r="Y42" s="45" t="s">
        <v>151</v>
      </c>
      <c r="Z42" s="45" t="s">
        <v>151</v>
      </c>
      <c r="AA42" s="45">
        <v>416.47373663199187</v>
      </c>
      <c r="AB42" s="45">
        <v>416.47373663199187</v>
      </c>
      <c r="AC42" s="45">
        <v>416.47373663199187</v>
      </c>
      <c r="AD42" s="45">
        <v>416.47373663199187</v>
      </c>
      <c r="AE42" s="45">
        <v>416.47373663199187</v>
      </c>
      <c r="AF42" s="45">
        <v>442.70851838868975</v>
      </c>
      <c r="AG42" s="45">
        <v>425.30083540989563</v>
      </c>
      <c r="AH42" s="45">
        <v>474.83177685015562</v>
      </c>
      <c r="AI42" s="45">
        <v>436.03800000000001</v>
      </c>
      <c r="AJ42" s="45">
        <v>485.262</v>
      </c>
      <c r="AK42" s="45">
        <v>512.06500000000005</v>
      </c>
      <c r="AL42" s="45">
        <v>583.74199999999996</v>
      </c>
      <c r="AM42" s="45">
        <v>572.36800000000005</v>
      </c>
      <c r="AN42" s="45">
        <v>577.726</v>
      </c>
      <c r="AO42" s="45">
        <v>593.53899999999999</v>
      </c>
      <c r="AQ42" s="45" t="s">
        <v>151</v>
      </c>
      <c r="AR42" s="45" t="s">
        <v>151</v>
      </c>
      <c r="AS42" s="45" t="s">
        <v>151</v>
      </c>
      <c r="AT42" s="45" t="s">
        <v>151</v>
      </c>
      <c r="AU42" s="45" t="s">
        <v>151</v>
      </c>
      <c r="AV42" s="45" t="s">
        <v>151</v>
      </c>
      <c r="AW42" s="45">
        <v>1487.9974938596461</v>
      </c>
      <c r="AX42" s="45">
        <v>1759.3148672807311</v>
      </c>
      <c r="AY42" s="45">
        <f>SUM(AI42:AL42)</f>
        <v>2017.107</v>
      </c>
      <c r="AZ42" s="28"/>
    </row>
    <row r="43" spans="2:53" ht="14.45" customHeight="1" x14ac:dyDescent="0.25">
      <c r="B43" s="27" t="s">
        <v>28</v>
      </c>
      <c r="C43" s="43" t="s">
        <v>151</v>
      </c>
      <c r="D43" s="43" t="s">
        <v>151</v>
      </c>
      <c r="E43" s="43" t="s">
        <v>151</v>
      </c>
      <c r="F43" s="43" t="s">
        <v>151</v>
      </c>
      <c r="G43" s="43" t="s">
        <v>151</v>
      </c>
      <c r="H43" s="43" t="s">
        <v>151</v>
      </c>
      <c r="I43" s="43" t="s">
        <v>151</v>
      </c>
      <c r="J43" s="43" t="s">
        <v>151</v>
      </c>
      <c r="K43" s="43" t="s">
        <v>151</v>
      </c>
      <c r="L43" s="43" t="s">
        <v>151</v>
      </c>
      <c r="M43" s="43" t="s">
        <v>151</v>
      </c>
      <c r="N43" s="43" t="s">
        <v>151</v>
      </c>
      <c r="O43" s="43" t="s">
        <v>151</v>
      </c>
      <c r="P43" s="43" t="s">
        <v>151</v>
      </c>
      <c r="Q43" s="43" t="s">
        <v>151</v>
      </c>
      <c r="R43" s="43" t="s">
        <v>151</v>
      </c>
      <c r="S43" s="43" t="s">
        <v>151</v>
      </c>
      <c r="T43" s="43" t="s">
        <v>151</v>
      </c>
      <c r="U43" s="43" t="s">
        <v>151</v>
      </c>
      <c r="V43" s="43" t="s">
        <v>151</v>
      </c>
      <c r="W43" s="43" t="s">
        <v>151</v>
      </c>
      <c r="X43" s="43" t="s">
        <v>151</v>
      </c>
      <c r="Y43" s="43" t="s">
        <v>151</v>
      </c>
      <c r="Z43" s="43" t="s">
        <v>151</v>
      </c>
      <c r="AA43" s="43">
        <v>-19.966078590000002</v>
      </c>
      <c r="AB43" s="43">
        <v>-1.6723257500000024</v>
      </c>
      <c r="AC43" s="43">
        <v>-7.6513361499999979</v>
      </c>
      <c r="AD43" s="43">
        <v>-90.511513999999991</v>
      </c>
      <c r="AE43" s="43">
        <v>-28.651031939999999</v>
      </c>
      <c r="AF43" s="43">
        <v>0.52970634000000061</v>
      </c>
      <c r="AG43" s="43">
        <v>1.6036812300000012</v>
      </c>
      <c r="AH43" s="43">
        <v>-34.200310139999999</v>
      </c>
      <c r="AI43" s="43">
        <f t="shared" ref="AI43:AM45" si="26">AI22</f>
        <v>-18.055750150000001</v>
      </c>
      <c r="AJ43" s="43">
        <f t="shared" si="26"/>
        <v>-42.238788030000002</v>
      </c>
      <c r="AK43" s="43">
        <f t="shared" si="26"/>
        <v>-16.827313813114003</v>
      </c>
      <c r="AL43" s="43">
        <f t="shared" si="26"/>
        <v>-24.731198596931002</v>
      </c>
      <c r="AM43" s="43">
        <f t="shared" si="26"/>
        <v>-23.3</v>
      </c>
      <c r="AN43" s="43">
        <f t="shared" ref="AN43:AO43" si="27">AN22</f>
        <v>-131.303249561429</v>
      </c>
      <c r="AO43" s="43">
        <f t="shared" si="27"/>
        <v>-11.168247238570999</v>
      </c>
      <c r="AQ43" s="51" t="s">
        <v>151</v>
      </c>
      <c r="AR43" s="51" t="s">
        <v>151</v>
      </c>
      <c r="AS43" s="51" t="s">
        <v>151</v>
      </c>
      <c r="AT43" s="51" t="s">
        <v>151</v>
      </c>
      <c r="AU43" s="51" t="s">
        <v>151</v>
      </c>
      <c r="AV43" s="51" t="s">
        <v>151</v>
      </c>
      <c r="AW43" s="52">
        <v>-119.80125448999999</v>
      </c>
      <c r="AX43" s="52">
        <v>-60.717954509999998</v>
      </c>
      <c r="AY43" s="52">
        <f t="shared" ref="AY43:AY45" si="28">SUM(AI43:AL43)</f>
        <v>-101.853050590045</v>
      </c>
      <c r="AZ43" s="28"/>
    </row>
    <row r="44" spans="2:53" ht="14.45" customHeight="1" x14ac:dyDescent="0.25">
      <c r="B44" s="27" t="s">
        <v>27</v>
      </c>
      <c r="C44" s="43" t="s">
        <v>151</v>
      </c>
      <c r="D44" s="43" t="s">
        <v>151</v>
      </c>
      <c r="E44" s="43" t="s">
        <v>151</v>
      </c>
      <c r="F44" s="43" t="s">
        <v>151</v>
      </c>
      <c r="G44" s="43" t="s">
        <v>151</v>
      </c>
      <c r="H44" s="43" t="s">
        <v>151</v>
      </c>
      <c r="I44" s="43" t="s">
        <v>151</v>
      </c>
      <c r="J44" s="43" t="s">
        <v>151</v>
      </c>
      <c r="K44" s="43" t="s">
        <v>151</v>
      </c>
      <c r="L44" s="43" t="s">
        <v>151</v>
      </c>
      <c r="M44" s="43" t="s">
        <v>151</v>
      </c>
      <c r="N44" s="43" t="s">
        <v>151</v>
      </c>
      <c r="O44" s="43" t="s">
        <v>151</v>
      </c>
      <c r="P44" s="43" t="s">
        <v>151</v>
      </c>
      <c r="Q44" s="43" t="s">
        <v>151</v>
      </c>
      <c r="R44" s="43" t="s">
        <v>151</v>
      </c>
      <c r="S44" s="43" t="s">
        <v>151</v>
      </c>
      <c r="T44" s="43" t="s">
        <v>151</v>
      </c>
      <c r="U44" s="43" t="s">
        <v>151</v>
      </c>
      <c r="V44" s="43" t="s">
        <v>151</v>
      </c>
      <c r="W44" s="43" t="s">
        <v>151</v>
      </c>
      <c r="X44" s="43" t="s">
        <v>151</v>
      </c>
      <c r="Y44" s="43" t="s">
        <v>151</v>
      </c>
      <c r="Z44" s="43" t="s">
        <v>151</v>
      </c>
      <c r="AA44" s="43">
        <v>-69.059258419999992</v>
      </c>
      <c r="AB44" s="43">
        <v>-64.36070024</v>
      </c>
      <c r="AC44" s="43">
        <v>-91.983405050000002</v>
      </c>
      <c r="AD44" s="43">
        <v>23.460945910000007</v>
      </c>
      <c r="AE44" s="43">
        <v>-37.900848530000005</v>
      </c>
      <c r="AF44" s="43">
        <v>-76.316719479999989</v>
      </c>
      <c r="AG44" s="43">
        <v>-46.617143819999995</v>
      </c>
      <c r="AH44" s="43">
        <v>-32.994807809999998</v>
      </c>
      <c r="AI44" s="43">
        <f t="shared" si="26"/>
        <v>-48.137662109999994</v>
      </c>
      <c r="AJ44" s="43">
        <f t="shared" si="26"/>
        <v>-57.929427320000002</v>
      </c>
      <c r="AK44" s="43">
        <f t="shared" si="26"/>
        <v>-84.511624119999993</v>
      </c>
      <c r="AL44" s="43">
        <f t="shared" si="26"/>
        <v>-70.992024380000004</v>
      </c>
      <c r="AM44" s="43">
        <f t="shared" si="26"/>
        <v>-66.5</v>
      </c>
      <c r="AN44" s="43">
        <f t="shared" ref="AN44:AO44" si="29">AN23</f>
        <v>57.22304596</v>
      </c>
      <c r="AO44" s="43">
        <f t="shared" si="29"/>
        <v>-51.220007570000007</v>
      </c>
      <c r="AQ44" s="51" t="s">
        <v>151</v>
      </c>
      <c r="AR44" s="51" t="s">
        <v>151</v>
      </c>
      <c r="AS44" s="51" t="s">
        <v>151</v>
      </c>
      <c r="AT44" s="51" t="s">
        <v>151</v>
      </c>
      <c r="AU44" s="51" t="s">
        <v>151</v>
      </c>
      <c r="AV44" s="51" t="s">
        <v>151</v>
      </c>
      <c r="AW44" s="52">
        <v>-201.94241779999999</v>
      </c>
      <c r="AX44" s="52">
        <v>-193.82951964</v>
      </c>
      <c r="AY44" s="52">
        <f t="shared" si="28"/>
        <v>-261.57073792999995</v>
      </c>
      <c r="AZ44" s="28"/>
    </row>
    <row r="45" spans="2:53" ht="14.45" customHeight="1" x14ac:dyDescent="0.25">
      <c r="B45" s="48" t="s">
        <v>114</v>
      </c>
      <c r="C45" s="45" t="s">
        <v>151</v>
      </c>
      <c r="D45" s="45" t="s">
        <v>151</v>
      </c>
      <c r="E45" s="45" t="s">
        <v>151</v>
      </c>
      <c r="F45" s="45" t="s">
        <v>151</v>
      </c>
      <c r="G45" s="45" t="s">
        <v>151</v>
      </c>
      <c r="H45" s="45" t="s">
        <v>151</v>
      </c>
      <c r="I45" s="45" t="s">
        <v>151</v>
      </c>
      <c r="J45" s="45" t="s">
        <v>151</v>
      </c>
      <c r="K45" s="45" t="s">
        <v>151</v>
      </c>
      <c r="L45" s="45" t="s">
        <v>151</v>
      </c>
      <c r="M45" s="45" t="s">
        <v>151</v>
      </c>
      <c r="N45" s="45" t="s">
        <v>151</v>
      </c>
      <c r="O45" s="45" t="s">
        <v>151</v>
      </c>
      <c r="P45" s="45" t="s">
        <v>151</v>
      </c>
      <c r="Q45" s="45" t="s">
        <v>151</v>
      </c>
      <c r="R45" s="45" t="s">
        <v>151</v>
      </c>
      <c r="S45" s="45" t="s">
        <v>151</v>
      </c>
      <c r="T45" s="45" t="s">
        <v>151</v>
      </c>
      <c r="U45" s="45" t="s">
        <v>151</v>
      </c>
      <c r="V45" s="45" t="s">
        <v>151</v>
      </c>
      <c r="W45" s="45" t="s">
        <v>151</v>
      </c>
      <c r="X45" s="45" t="s">
        <v>151</v>
      </c>
      <c r="Y45" s="45" t="s">
        <v>151</v>
      </c>
      <c r="Z45" s="45" t="s">
        <v>151</v>
      </c>
      <c r="AA45" s="45">
        <v>-66.55188047</v>
      </c>
      <c r="AB45" s="45">
        <v>-66.55188047</v>
      </c>
      <c r="AC45" s="45">
        <v>-66.55188047</v>
      </c>
      <c r="AD45" s="45">
        <v>-66.55188047</v>
      </c>
      <c r="AE45" s="45">
        <v>-66.55188047</v>
      </c>
      <c r="AF45" s="45">
        <v>-75.787013139999985</v>
      </c>
      <c r="AG45" s="45">
        <v>-45.013462589999996</v>
      </c>
      <c r="AH45" s="45">
        <v>-67.195117949999997</v>
      </c>
      <c r="AI45" s="45">
        <f t="shared" si="26"/>
        <v>-66.193412260000002</v>
      </c>
      <c r="AJ45" s="45">
        <f t="shared" si="26"/>
        <v>-100.16821535</v>
      </c>
      <c r="AK45" s="45">
        <f t="shared" si="26"/>
        <v>-101.338937933114</v>
      </c>
      <c r="AL45" s="45">
        <f t="shared" si="26"/>
        <v>-95.723222976930998</v>
      </c>
      <c r="AM45" s="45">
        <f t="shared" si="26"/>
        <v>-89.8</v>
      </c>
      <c r="AN45" s="45">
        <f t="shared" ref="AN45:AO45" si="30">AN24</f>
        <v>-74.080203601428991</v>
      </c>
      <c r="AO45" s="45">
        <f t="shared" si="30"/>
        <v>-62.388254808571006</v>
      </c>
      <c r="AQ45" s="45" t="s">
        <v>151</v>
      </c>
      <c r="AR45" s="45" t="s">
        <v>151</v>
      </c>
      <c r="AS45" s="45" t="s">
        <v>151</v>
      </c>
      <c r="AT45" s="45" t="s">
        <v>151</v>
      </c>
      <c r="AU45" s="45" t="s">
        <v>151</v>
      </c>
      <c r="AV45" s="45" t="s">
        <v>151</v>
      </c>
      <c r="AW45" s="45">
        <v>-321.74367228999995</v>
      </c>
      <c r="AX45" s="45">
        <v>-254.54747415</v>
      </c>
      <c r="AY45" s="45">
        <f t="shared" si="28"/>
        <v>-363.42378852004504</v>
      </c>
      <c r="AZ45" s="28"/>
    </row>
    <row r="46" spans="2:53" ht="14.45" customHeight="1" thickBot="1" x14ac:dyDescent="0.3">
      <c r="B46" s="49" t="s">
        <v>115</v>
      </c>
      <c r="C46" s="50" t="s">
        <v>151</v>
      </c>
      <c r="D46" s="50" t="s">
        <v>151</v>
      </c>
      <c r="E46" s="50" t="s">
        <v>151</v>
      </c>
      <c r="F46" s="50" t="s">
        <v>151</v>
      </c>
      <c r="G46" s="50" t="s">
        <v>151</v>
      </c>
      <c r="H46" s="50" t="s">
        <v>151</v>
      </c>
      <c r="I46" s="50" t="s">
        <v>151</v>
      </c>
      <c r="J46" s="50" t="s">
        <v>151</v>
      </c>
      <c r="K46" s="50" t="s">
        <v>151</v>
      </c>
      <c r="L46" s="50" t="s">
        <v>151</v>
      </c>
      <c r="M46" s="50" t="s">
        <v>151</v>
      </c>
      <c r="N46" s="50" t="s">
        <v>151</v>
      </c>
      <c r="O46" s="50" t="s">
        <v>151</v>
      </c>
      <c r="P46" s="50" t="s">
        <v>151</v>
      </c>
      <c r="Q46" s="50" t="s">
        <v>151</v>
      </c>
      <c r="R46" s="50" t="s">
        <v>151</v>
      </c>
      <c r="S46" s="50" t="s">
        <v>151</v>
      </c>
      <c r="T46" s="50" t="s">
        <v>151</v>
      </c>
      <c r="U46" s="50" t="s">
        <v>151</v>
      </c>
      <c r="V46" s="50" t="s">
        <v>151</v>
      </c>
      <c r="W46" s="50" t="s">
        <v>151</v>
      </c>
      <c r="X46" s="50" t="s">
        <v>151</v>
      </c>
      <c r="Y46" s="50" t="s">
        <v>151</v>
      </c>
      <c r="Z46" s="50" t="s">
        <v>151</v>
      </c>
      <c r="AA46" s="50">
        <v>349.92185616199185</v>
      </c>
      <c r="AB46" s="50">
        <v>349.92185616199185</v>
      </c>
      <c r="AC46" s="50">
        <v>349.92185616199185</v>
      </c>
      <c r="AD46" s="50">
        <v>349.92185616199185</v>
      </c>
      <c r="AE46" s="50">
        <v>349.92185616199185</v>
      </c>
      <c r="AF46" s="50">
        <v>366.92150524868975</v>
      </c>
      <c r="AG46" s="50">
        <v>380.28737281989561</v>
      </c>
      <c r="AH46" s="50">
        <v>407.63665890015562</v>
      </c>
      <c r="AI46" s="50">
        <f>SUM(AI42,AI45)</f>
        <v>369.84458774000001</v>
      </c>
      <c r="AJ46" s="50">
        <f t="shared" ref="AJ46:AN46" si="31">SUM(AJ42,AJ45)</f>
        <v>385.09378464999998</v>
      </c>
      <c r="AK46" s="50">
        <f t="shared" si="31"/>
        <v>410.72606206688607</v>
      </c>
      <c r="AL46" s="50">
        <f t="shared" si="31"/>
        <v>488.01877702306899</v>
      </c>
      <c r="AM46" s="50">
        <f t="shared" si="31"/>
        <v>482.56800000000004</v>
      </c>
      <c r="AN46" s="50">
        <f t="shared" si="31"/>
        <v>503.64579639857101</v>
      </c>
      <c r="AO46" s="50">
        <f t="shared" ref="AO46" si="32">SUM(AO42,AO45)</f>
        <v>531.150745191429</v>
      </c>
      <c r="AQ46" s="50" t="s">
        <v>151</v>
      </c>
      <c r="AR46" s="50" t="s">
        <v>151</v>
      </c>
      <c r="AS46" s="50" t="s">
        <v>151</v>
      </c>
      <c r="AT46" s="50" t="s">
        <v>151</v>
      </c>
      <c r="AU46" s="50" t="s">
        <v>151</v>
      </c>
      <c r="AV46" s="50" t="s">
        <v>151</v>
      </c>
      <c r="AW46" s="50">
        <v>1166.2538215696461</v>
      </c>
      <c r="AX46" s="50">
        <v>1504.7673931307311</v>
      </c>
      <c r="AY46" s="50">
        <f t="shared" ref="AY46" si="33">SUM(AY42,AY45)</f>
        <v>1653.6832114799549</v>
      </c>
      <c r="AZ46" s="28"/>
    </row>
    <row r="47" spans="2:53" ht="14.45" customHeight="1" x14ac:dyDescent="0.25">
      <c r="B47" s="139" t="s">
        <v>248</v>
      </c>
      <c r="AZ47" s="28"/>
    </row>
    <row r="48" spans="2:53" ht="14.45" customHeight="1" x14ac:dyDescent="0.25">
      <c r="B48" s="140"/>
      <c r="AE48" s="23"/>
      <c r="AF48" s="23"/>
      <c r="AG48" s="23"/>
      <c r="AH48" s="23"/>
      <c r="AI48" s="23"/>
      <c r="AJ48" s="23"/>
      <c r="AK48" s="23"/>
      <c r="AL48" s="23"/>
      <c r="AM48" s="23"/>
      <c r="AN48" s="23"/>
      <c r="AO48" s="23"/>
    </row>
    <row r="49" ht="14.45" customHeight="1" x14ac:dyDescent="0.25"/>
  </sheetData>
  <mergeCells count="1">
    <mergeCell ref="B47:B48"/>
  </mergeCells>
  <hyperlinks>
    <hyperlink ref="B3" r:id="rId1" xr:uid="{237DBF1F-FBE8-4055-9365-5BD99DDE4471}"/>
    <hyperlink ref="B28" r:id="rId2" xr:uid="{79197569-40FE-41E5-93AF-C346DC4488FB}"/>
  </hyperlinks>
  <pageMargins left="0.511811024" right="0.511811024" top="0.78740157499999996" bottom="0.78740157499999996" header="0.31496062000000002" footer="0.31496062000000002"/>
  <pageSetup paperSize="9" orientation="portrait" r:id="rId3"/>
  <ignoredErrors>
    <ignoredError sqref="AI21:AJ21 AY35:AY37 AY21 AY39:AY47 AL24:AN26 AL21:AM21 AO21" formula="1"/>
    <ignoredError sqref="AY38"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B30E7-6E44-4C32-AE54-C5FC97CAC993}">
  <sheetPr>
    <tabColor theme="7"/>
  </sheetPr>
  <dimension ref="A1:XFC72"/>
  <sheetViews>
    <sheetView showGridLines="0" zoomScaleNormal="100" workbookViewId="0">
      <pane xSplit="2" ySplit="5" topLeftCell="AI28" activePane="bottomRight" state="frozen"/>
      <selection activeCell="AO6" sqref="AO6"/>
      <selection pane="topRight" activeCell="AO6" sqref="AO6"/>
      <selection pane="bottomLeft" activeCell="AO6" sqref="AO6"/>
      <selection pane="bottomRight" activeCell="AO18" sqref="AO18"/>
    </sheetView>
  </sheetViews>
  <sheetFormatPr defaultColWidth="10.5703125" defaultRowHeight="14.45" customHeight="1" zeroHeight="1" outlineLevelRow="1" outlineLevelCol="1" x14ac:dyDescent="0.25"/>
  <cols>
    <col min="1" max="1" width="2.5703125" style="28" customWidth="1"/>
    <col min="2" max="2" width="60.5703125" style="28" customWidth="1"/>
    <col min="3" max="22" width="10.5703125" style="28" hidden="1" customWidth="1" outlineLevel="1"/>
    <col min="23" max="23" width="10.5703125" style="28" hidden="1" customWidth="1" outlineLevel="1" collapsed="1"/>
    <col min="24" max="26" width="10.5703125" style="28" hidden="1" customWidth="1" outlineLevel="1"/>
    <col min="27" max="27" width="10.5703125" style="28" hidden="1" customWidth="1" outlineLevel="1" collapsed="1"/>
    <col min="28" max="34" width="10.5703125" style="28" hidden="1" customWidth="1" outlineLevel="1"/>
    <col min="35" max="35" width="10.5703125" style="28" customWidth="1" collapsed="1"/>
    <col min="36" max="41" width="10.5703125" style="28" customWidth="1"/>
    <col min="42" max="42" width="2.5703125" style="28" customWidth="1"/>
    <col min="43" max="47" width="10.5703125" style="28" hidden="1" customWidth="1" outlineLevel="1"/>
    <col min="48" max="48" width="10.5703125" style="28" hidden="1" customWidth="1" outlineLevel="1" collapsed="1"/>
    <col min="49" max="49" width="10.5703125" style="28" customWidth="1" collapsed="1"/>
    <col min="50" max="51" width="10.5703125" style="28" customWidth="1"/>
    <col min="52" max="52" width="2.5703125" style="28" customWidth="1"/>
    <col min="53" max="16383" width="0" style="28" hidden="1" customWidth="1"/>
    <col min="16384" max="16384" width="13.140625" style="28" hidden="1"/>
  </cols>
  <sheetData>
    <row r="1" spans="1:51" ht="14.45" customHeight="1" x14ac:dyDescent="0.25">
      <c r="A1" s="53"/>
      <c r="B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row>
    <row r="2" spans="1:51" ht="14.45" customHeight="1" x14ac:dyDescent="0.25">
      <c r="B2" s="16" t="s">
        <v>36</v>
      </c>
      <c r="C2" s="16"/>
      <c r="D2" s="16"/>
      <c r="E2" s="16"/>
      <c r="F2" s="16"/>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row>
    <row r="3" spans="1:51" ht="14.45" customHeight="1" x14ac:dyDescent="0.25">
      <c r="B3" s="18" t="s">
        <v>210</v>
      </c>
      <c r="C3" s="18"/>
      <c r="D3" s="18"/>
      <c r="E3" s="18"/>
      <c r="F3" s="18"/>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54"/>
      <c r="AJ3" s="54"/>
      <c r="AK3" s="54"/>
      <c r="AL3" s="54"/>
      <c r="AM3" s="54"/>
      <c r="AN3" s="54"/>
      <c r="AO3" s="54"/>
    </row>
    <row r="4" spans="1:51" ht="14.45" customHeight="1" x14ac:dyDescent="0.25">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row>
    <row r="5" spans="1:51" ht="14.45" customHeight="1" thickBot="1" x14ac:dyDescent="0.3">
      <c r="B5" s="31" t="s">
        <v>29</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216</v>
      </c>
      <c r="AN5" s="20" t="str">
        <f>'PAGS | Operating Figures'!$AN$5</f>
        <v>2Q24</v>
      </c>
      <c r="AO5" s="20" t="s">
        <v>271</v>
      </c>
      <c r="AQ5" s="20">
        <v>2015</v>
      </c>
      <c r="AR5" s="20">
        <v>2016</v>
      </c>
      <c r="AS5" s="20">
        <v>2017</v>
      </c>
      <c r="AT5" s="20">
        <v>2018</v>
      </c>
      <c r="AU5" s="20">
        <v>2019</v>
      </c>
      <c r="AV5" s="20">
        <v>2020</v>
      </c>
      <c r="AW5" s="20">
        <v>2021</v>
      </c>
      <c r="AX5" s="20">
        <v>2022</v>
      </c>
      <c r="AY5" s="20">
        <v>2023</v>
      </c>
    </row>
    <row r="6" spans="1:51" ht="14.45" hidden="1" customHeight="1" outlineLevel="1" x14ac:dyDescent="0.25">
      <c r="A6" s="55"/>
      <c r="B6" s="27" t="s">
        <v>3</v>
      </c>
      <c r="C6" s="43">
        <v>49.581470186539995</v>
      </c>
      <c r="D6" s="43">
        <v>58.241517991350001</v>
      </c>
      <c r="E6" s="43">
        <v>71.979082286739995</v>
      </c>
      <c r="F6" s="43">
        <v>88.395689060000109</v>
      </c>
      <c r="G6" s="43">
        <v>90.613145780000011</v>
      </c>
      <c r="H6" s="43">
        <v>105.80866744999999</v>
      </c>
      <c r="I6" s="43">
        <v>123.3718386700001</v>
      </c>
      <c r="J6" s="43">
        <v>160.23474202999981</v>
      </c>
      <c r="K6" s="43">
        <v>190.42500000000001</v>
      </c>
      <c r="L6" s="43">
        <v>256.39500000000004</v>
      </c>
      <c r="M6" s="43">
        <v>344.39500000000004</v>
      </c>
      <c r="N6" s="43">
        <v>433.04600000000005</v>
      </c>
      <c r="O6" s="43">
        <v>442.84770382999983</v>
      </c>
      <c r="P6" s="43">
        <v>515.24900212999955</v>
      </c>
      <c r="Q6" s="43">
        <v>598.93163029000027</v>
      </c>
      <c r="R6" s="43">
        <v>710.07467075000045</v>
      </c>
      <c r="S6" s="43">
        <v>712.995</v>
      </c>
      <c r="T6" s="43">
        <v>798.94899999999996</v>
      </c>
      <c r="U6" s="43">
        <v>879.27266424000004</v>
      </c>
      <c r="V6" s="43">
        <v>984.80361484000002</v>
      </c>
      <c r="W6" s="43">
        <v>966.80399999999997</v>
      </c>
      <c r="X6" s="43">
        <v>856.46195540999997</v>
      </c>
      <c r="Y6" s="43">
        <v>1211.9705374</v>
      </c>
      <c r="Z6" s="43">
        <v>1473.4825925</v>
      </c>
      <c r="AA6" s="43">
        <v>1384.9701471299998</v>
      </c>
      <c r="AB6" s="43">
        <v>1548.1273838235204</v>
      </c>
      <c r="AC6" s="43">
        <v>1792.1644711700003</v>
      </c>
      <c r="AD6" s="43">
        <v>2059.54919642</v>
      </c>
      <c r="AE6" s="43">
        <v>2054.5835353347502</v>
      </c>
      <c r="AF6" s="43">
        <v>2255.6887042754479</v>
      </c>
      <c r="AG6" s="43">
        <v>2292.0781641628746</v>
      </c>
      <c r="AH6" s="43">
        <v>2304.0569918470851</v>
      </c>
      <c r="AI6" s="43">
        <f>'PAGS | IS GAAP'!AI6</f>
        <v>2150.9540410960394</v>
      </c>
      <c r="AJ6" s="43">
        <f>'PAGS | IS GAAP'!AJ6</f>
        <v>2166.0107382582109</v>
      </c>
      <c r="AK6" s="43">
        <f>'PAGS | IS GAAP'!AK6</f>
        <v>2269.2923264974997</v>
      </c>
      <c r="AL6" s="43">
        <f>'PAGS | IS GAAP'!AL6</f>
        <v>2440.9286334512267</v>
      </c>
      <c r="AM6" s="43">
        <f>'PAGS | IS GAAP'!AM6</f>
        <v>2369.3000000000002</v>
      </c>
      <c r="AN6" s="43">
        <f>'PAGS | IS GAAP'!AN6</f>
        <v>2311.9651108013331</v>
      </c>
      <c r="AO6" s="43">
        <f>'PAGS | IS GAAP'!AO6</f>
        <v>2259.8755594682116</v>
      </c>
      <c r="AQ6" s="43">
        <v>268.1977595246301</v>
      </c>
      <c r="AR6" s="43">
        <v>480.02839392999988</v>
      </c>
      <c r="AS6" s="43">
        <v>1224.2610000000002</v>
      </c>
      <c r="AT6" s="43">
        <v>2267.1030069999997</v>
      </c>
      <c r="AU6" s="43">
        <v>3376.0202790799999</v>
      </c>
      <c r="AV6" s="43">
        <v>4508.7190853100001</v>
      </c>
      <c r="AW6" s="43">
        <v>6784.8111985435207</v>
      </c>
      <c r="AX6" s="43">
        <v>8906.4073956201573</v>
      </c>
      <c r="AY6" s="43">
        <f>SUM(AI6:AL6)</f>
        <v>9027.1857393029768</v>
      </c>
    </row>
    <row r="7" spans="1:51" ht="14.45" hidden="1" customHeight="1" outlineLevel="1" x14ac:dyDescent="0.25">
      <c r="A7" s="55"/>
      <c r="B7" s="27" t="s">
        <v>2</v>
      </c>
      <c r="C7" s="43">
        <v>13.91026568</v>
      </c>
      <c r="D7" s="43">
        <v>54.197047700000006</v>
      </c>
      <c r="E7" s="43">
        <v>65.836929839999996</v>
      </c>
      <c r="F7" s="43">
        <v>42.572002719999901</v>
      </c>
      <c r="G7" s="43">
        <v>43.703074489999999</v>
      </c>
      <c r="H7" s="43">
        <v>52.136641259999998</v>
      </c>
      <c r="I7" s="43">
        <v>68.38315987</v>
      </c>
      <c r="J7" s="43">
        <v>96.371432220000003</v>
      </c>
      <c r="K7" s="43">
        <v>118.438</v>
      </c>
      <c r="L7" s="43">
        <v>125.64200000000001</v>
      </c>
      <c r="M7" s="43">
        <v>117.43899999999999</v>
      </c>
      <c r="N7" s="43">
        <v>110.405</v>
      </c>
      <c r="O7" s="43">
        <v>93.98556456</v>
      </c>
      <c r="P7" s="43">
        <v>89.409169490000011</v>
      </c>
      <c r="Q7" s="43">
        <v>94.641462770000004</v>
      </c>
      <c r="R7" s="43">
        <v>96.576250179999988</v>
      </c>
      <c r="S7" s="43">
        <v>67.588999999999999</v>
      </c>
      <c r="T7" s="43">
        <v>63.454000000000001</v>
      </c>
      <c r="U7" s="43">
        <v>14.93900524</v>
      </c>
      <c r="V7" s="43">
        <v>0</v>
      </c>
      <c r="W7" s="43">
        <v>0</v>
      </c>
      <c r="X7" s="43">
        <v>0</v>
      </c>
      <c r="Y7" s="43">
        <v>0</v>
      </c>
      <c r="Z7" s="43">
        <v>0</v>
      </c>
      <c r="AA7" s="43">
        <v>0</v>
      </c>
      <c r="AB7" s="43">
        <v>0</v>
      </c>
      <c r="AC7" s="43">
        <v>0</v>
      </c>
      <c r="AD7" s="43">
        <v>0</v>
      </c>
      <c r="AE7" s="43">
        <v>0</v>
      </c>
      <c r="AF7" s="43">
        <v>0</v>
      </c>
      <c r="AG7" s="43">
        <v>0</v>
      </c>
      <c r="AH7" s="43">
        <v>0</v>
      </c>
      <c r="AI7" s="43">
        <f>'PAGS | IS GAAP'!AI7</f>
        <v>0</v>
      </c>
      <c r="AJ7" s="43">
        <f>'PAGS | IS GAAP'!AJ7</f>
        <v>0</v>
      </c>
      <c r="AK7" s="43">
        <f>'PAGS | IS GAAP'!AK7</f>
        <v>0</v>
      </c>
      <c r="AL7" s="43">
        <f>'PAGS | IS GAAP'!AL7</f>
        <v>0</v>
      </c>
      <c r="AM7" s="43">
        <f>'PAGS | IS GAAP'!AM7</f>
        <v>0</v>
      </c>
      <c r="AN7" s="43">
        <f>'PAGS | IS GAAP'!AN7</f>
        <v>0</v>
      </c>
      <c r="AO7" s="43">
        <f>'PAGS | IS GAAP'!AO7</f>
        <v>0</v>
      </c>
      <c r="AQ7" s="43">
        <v>176.51624593999992</v>
      </c>
      <c r="AR7" s="43">
        <v>260.59430784</v>
      </c>
      <c r="AS7" s="43">
        <v>471.92399999999998</v>
      </c>
      <c r="AT7" s="43">
        <v>374.61244699999997</v>
      </c>
      <c r="AU7" s="43">
        <v>145.98200524000001</v>
      </c>
      <c r="AV7" s="43">
        <v>0</v>
      </c>
      <c r="AW7" s="43">
        <v>0</v>
      </c>
      <c r="AX7" s="43">
        <v>0</v>
      </c>
      <c r="AY7" s="43">
        <f t="shared" ref="AY7:AY9" si="0">SUM(AI7:AL7)</f>
        <v>0</v>
      </c>
    </row>
    <row r="8" spans="1:51" ht="14.45" hidden="1" customHeight="1" outlineLevel="1" x14ac:dyDescent="0.25">
      <c r="A8" s="55"/>
      <c r="B8" s="27" t="s">
        <v>1</v>
      </c>
      <c r="C8" s="43">
        <v>42.634930750000009</v>
      </c>
      <c r="D8" s="43">
        <v>47.453970449999993</v>
      </c>
      <c r="E8" s="43">
        <v>62.074962615335004</v>
      </c>
      <c r="F8" s="43">
        <v>67.29810418000001</v>
      </c>
      <c r="G8" s="43">
        <v>74.569612243494987</v>
      </c>
      <c r="H8" s="43">
        <v>93.526493696504986</v>
      </c>
      <c r="I8" s="43">
        <v>102.42858172000007</v>
      </c>
      <c r="J8" s="43">
        <v>121.90465665999997</v>
      </c>
      <c r="K8" s="43">
        <v>138.809</v>
      </c>
      <c r="L8" s="43">
        <v>172.626</v>
      </c>
      <c r="M8" s="43">
        <v>224.23100000000002</v>
      </c>
      <c r="N8" s="43">
        <v>282.95799999999997</v>
      </c>
      <c r="O8" s="43">
        <v>274.83841987</v>
      </c>
      <c r="P8" s="43">
        <v>332.59443416999989</v>
      </c>
      <c r="Q8" s="43">
        <v>387.26445024000003</v>
      </c>
      <c r="R8" s="43">
        <v>419.83509572000003</v>
      </c>
      <c r="S8" s="43">
        <v>430.50400000000002</v>
      </c>
      <c r="T8" s="43">
        <v>497.16699999999997</v>
      </c>
      <c r="U8" s="43">
        <v>537.83199999999999</v>
      </c>
      <c r="V8" s="43">
        <v>565.03480907999995</v>
      </c>
      <c r="W8" s="43">
        <v>562.26800000000003</v>
      </c>
      <c r="X8" s="43">
        <v>459.24682897999998</v>
      </c>
      <c r="Y8" s="43">
        <v>544.75552987000003</v>
      </c>
      <c r="Z8" s="43">
        <v>611.08949536</v>
      </c>
      <c r="AA8" s="43">
        <v>656.98271183999998</v>
      </c>
      <c r="AB8" s="43">
        <v>786.60893196856</v>
      </c>
      <c r="AC8" s="43">
        <v>937.74035872000002</v>
      </c>
      <c r="AD8" s="43">
        <v>1133.08032026</v>
      </c>
      <c r="AE8" s="43">
        <v>1330.7924400299999</v>
      </c>
      <c r="AF8" s="43">
        <v>1610.1014512699999</v>
      </c>
      <c r="AG8" s="43">
        <v>1697.2224831200001</v>
      </c>
      <c r="AH8" s="43">
        <v>1614.6167977600005</v>
      </c>
      <c r="AI8" s="43">
        <f>'PAGS | IS GAAP'!AI8</f>
        <v>1534.20182112</v>
      </c>
      <c r="AJ8" s="43">
        <f>'PAGS | IS GAAP'!AJ8</f>
        <v>1594.9740162400001</v>
      </c>
      <c r="AK8" s="43">
        <f>'PAGS | IS GAAP'!AK8</f>
        <v>1691.27318769</v>
      </c>
      <c r="AL8" s="43">
        <f>'PAGS | IS GAAP'!AL8</f>
        <v>1832.59720629</v>
      </c>
      <c r="AM8" s="43">
        <f>'PAGS | IS GAAP'!AM8</f>
        <v>1832</v>
      </c>
      <c r="AN8" s="43">
        <f>'PAGS | IS GAAP'!AN8</f>
        <v>2113.0845738100002</v>
      </c>
      <c r="AO8" s="43">
        <f>'PAGS | IS GAAP'!AO8</f>
        <v>2444.7775322000002</v>
      </c>
      <c r="AQ8" s="43">
        <v>219.46196799533504</v>
      </c>
      <c r="AR8" s="43">
        <v>392.42934432000004</v>
      </c>
      <c r="AS8" s="43">
        <v>818.62400000000002</v>
      </c>
      <c r="AT8" s="43">
        <v>1414.5324000000001</v>
      </c>
      <c r="AU8" s="43">
        <v>2030.53780908</v>
      </c>
      <c r="AV8" s="43">
        <v>2177.3598542099999</v>
      </c>
      <c r="AW8" s="43">
        <v>3514.4123227885602</v>
      </c>
      <c r="AX8" s="43">
        <v>6252.733172180001</v>
      </c>
      <c r="AY8" s="43">
        <f t="shared" si="0"/>
        <v>6653.0462313400003</v>
      </c>
    </row>
    <row r="9" spans="1:51" ht="14.45" hidden="1" customHeight="1" outlineLevel="1" x14ac:dyDescent="0.25">
      <c r="A9" s="55"/>
      <c r="B9" s="27" t="s">
        <v>0</v>
      </c>
      <c r="C9" s="43">
        <v>0.8477101600000001</v>
      </c>
      <c r="D9" s="43">
        <v>1.2589204200000002</v>
      </c>
      <c r="E9" s="43">
        <v>3.9606268799999995</v>
      </c>
      <c r="F9" s="43">
        <v>4.6762449899999998</v>
      </c>
      <c r="G9" s="43">
        <v>1.5326167965050099</v>
      </c>
      <c r="H9" s="43">
        <v>0.283837593494985</v>
      </c>
      <c r="I9" s="43">
        <v>1.033630829999882</v>
      </c>
      <c r="J9" s="43">
        <v>2.4862875300000797</v>
      </c>
      <c r="K9" s="43">
        <v>0.83599999999999997</v>
      </c>
      <c r="L9" s="43">
        <v>2.528</v>
      </c>
      <c r="M9" s="43">
        <v>0.57199999999999995</v>
      </c>
      <c r="N9" s="43">
        <v>4.6400000000000006</v>
      </c>
      <c r="O9" s="43">
        <v>26.583358219999994</v>
      </c>
      <c r="P9" s="43">
        <v>37.210449400000009</v>
      </c>
      <c r="Q9" s="43">
        <v>42.237221969999986</v>
      </c>
      <c r="R9" s="43">
        <v>41.163128340000043</v>
      </c>
      <c r="S9" s="43">
        <v>40.247999999999998</v>
      </c>
      <c r="T9" s="43">
        <v>30.175999999999998</v>
      </c>
      <c r="U9" s="43">
        <v>30.832999999999998</v>
      </c>
      <c r="V9" s="43">
        <v>25.109415309999999</v>
      </c>
      <c r="W9" s="43">
        <v>58.222999999999999</v>
      </c>
      <c r="X9" s="43">
        <v>41.73529061</v>
      </c>
      <c r="Y9" s="43">
        <v>24.747167540000003</v>
      </c>
      <c r="Z9" s="43">
        <v>3.8891552300000019</v>
      </c>
      <c r="AA9" s="43">
        <v>25.247820869999998</v>
      </c>
      <c r="AB9" s="43">
        <v>34.86230036792</v>
      </c>
      <c r="AC9" s="43">
        <v>45.860542630000005</v>
      </c>
      <c r="AD9" s="43">
        <v>43.527518220000005</v>
      </c>
      <c r="AE9" s="43">
        <v>41.575661348273591</v>
      </c>
      <c r="AF9" s="43">
        <v>44.767461206920004</v>
      </c>
      <c r="AG9" s="43">
        <v>46.125531217340701</v>
      </c>
      <c r="AH9" s="43">
        <v>43.304396118690697</v>
      </c>
      <c r="AI9" s="43">
        <f>'PAGS | IS GAAP'!AI9</f>
        <v>64.514456851412689</v>
      </c>
      <c r="AJ9" s="43">
        <f>'PAGS | IS GAAP'!AJ9</f>
        <v>64.928017820652315</v>
      </c>
      <c r="AK9" s="43">
        <f>'PAGS | IS GAAP'!AK9</f>
        <v>65.580801565124005</v>
      </c>
      <c r="AL9" s="43">
        <f>'PAGS | IS GAAP'!AL9</f>
        <v>73.085521428619998</v>
      </c>
      <c r="AM9" s="43">
        <f>'PAGS | IS GAAP'!AM9</f>
        <v>105.1</v>
      </c>
      <c r="AN9" s="43">
        <f>'PAGS | IS GAAP'!AN9</f>
        <v>131.65715204309703</v>
      </c>
      <c r="AO9" s="43">
        <f>'PAGS | IS GAAP'!AO9</f>
        <v>126.83835953043304</v>
      </c>
      <c r="AQ9" s="43">
        <v>10.743502449999999</v>
      </c>
      <c r="AR9" s="43">
        <v>5.3363727499999563</v>
      </c>
      <c r="AS9" s="43">
        <v>8.5760000000000005</v>
      </c>
      <c r="AT9" s="43">
        <v>147.19415793000002</v>
      </c>
      <c r="AU9" s="43">
        <v>126.36641530999999</v>
      </c>
      <c r="AV9" s="43">
        <v>128.59461338000003</v>
      </c>
      <c r="AW9" s="43">
        <v>149.49818208791999</v>
      </c>
      <c r="AX9" s="43">
        <v>175.77304989122499</v>
      </c>
      <c r="AY9" s="43">
        <f t="shared" si="0"/>
        <v>268.10879766580899</v>
      </c>
    </row>
    <row r="10" spans="1:51" ht="14.45" customHeight="1" collapsed="1" x14ac:dyDescent="0.25">
      <c r="A10" s="55"/>
      <c r="B10" s="44" t="s">
        <v>109</v>
      </c>
      <c r="C10" s="45">
        <v>106.97437677654001</v>
      </c>
      <c r="D10" s="45">
        <v>161.15145656135002</v>
      </c>
      <c r="E10" s="45">
        <v>203.85160162207501</v>
      </c>
      <c r="F10" s="45">
        <v>202.94204094999998</v>
      </c>
      <c r="G10" s="45">
        <v>210.41844931</v>
      </c>
      <c r="H10" s="45">
        <v>251.75563999999994</v>
      </c>
      <c r="I10" s="45">
        <v>295.21721109000003</v>
      </c>
      <c r="J10" s="45">
        <v>380.99711843999984</v>
      </c>
      <c r="K10" s="45">
        <v>448.50800000000004</v>
      </c>
      <c r="L10" s="45">
        <v>557.19100000000003</v>
      </c>
      <c r="M10" s="45">
        <v>686.63700000000006</v>
      </c>
      <c r="N10" s="45">
        <v>831.04899999999998</v>
      </c>
      <c r="O10" s="45">
        <v>838.25504647999992</v>
      </c>
      <c r="P10" s="45">
        <v>974.46305518999952</v>
      </c>
      <c r="Q10" s="45">
        <v>1123.0747652700004</v>
      </c>
      <c r="R10" s="45">
        <v>1267.6491449900004</v>
      </c>
      <c r="S10" s="45">
        <v>1251.3360000000002</v>
      </c>
      <c r="T10" s="45">
        <v>1389.7459999999999</v>
      </c>
      <c r="U10" s="45">
        <v>1462.8766694800001</v>
      </c>
      <c r="V10" s="45">
        <v>1574.94783923</v>
      </c>
      <c r="W10" s="45">
        <v>1587.2950000000001</v>
      </c>
      <c r="X10" s="45">
        <v>1357.4440749999999</v>
      </c>
      <c r="Y10" s="45">
        <v>1781.4732348099999</v>
      </c>
      <c r="Z10" s="45">
        <v>2088.4612430900002</v>
      </c>
      <c r="AA10" s="45">
        <v>2067.2006798399998</v>
      </c>
      <c r="AB10" s="45">
        <v>2369.5986161600003</v>
      </c>
      <c r="AC10" s="45">
        <v>2775.7653725200003</v>
      </c>
      <c r="AD10" s="45">
        <v>3236.1570348999999</v>
      </c>
      <c r="AE10" s="45">
        <v>3426.9516367130236</v>
      </c>
      <c r="AF10" s="45">
        <v>3910.5576167523677</v>
      </c>
      <c r="AG10" s="45">
        <v>4035.4261785002154</v>
      </c>
      <c r="AH10" s="45">
        <v>3961.9781857257763</v>
      </c>
      <c r="AI10" s="45">
        <f>SUM(AI6:AI9)</f>
        <v>3749.6703190674521</v>
      </c>
      <c r="AJ10" s="45">
        <f t="shared" ref="AJ10:AN10" si="1">SUM(AJ6:AJ9)</f>
        <v>3825.9127723188635</v>
      </c>
      <c r="AK10" s="45">
        <f t="shared" si="1"/>
        <v>4026.1463157526237</v>
      </c>
      <c r="AL10" s="45">
        <f t="shared" si="1"/>
        <v>4346.6113611698474</v>
      </c>
      <c r="AM10" s="45">
        <f t="shared" si="1"/>
        <v>4306.4000000000005</v>
      </c>
      <c r="AN10" s="45">
        <f t="shared" si="1"/>
        <v>4556.7068366544299</v>
      </c>
      <c r="AO10" s="45">
        <f t="shared" ref="AO10" si="2">SUM(AO6:AO9)</f>
        <v>4831.4914511986444</v>
      </c>
      <c r="AQ10" s="45">
        <v>674.91947590996506</v>
      </c>
      <c r="AR10" s="45">
        <v>1138.3884188399998</v>
      </c>
      <c r="AS10" s="45">
        <v>2523.3850000000002</v>
      </c>
      <c r="AT10" s="45">
        <v>4203.4420119300003</v>
      </c>
      <c r="AU10" s="45">
        <v>5678.9065087099998</v>
      </c>
      <c r="AV10" s="45">
        <v>6814.6735528999998</v>
      </c>
      <c r="AW10" s="45">
        <v>10448.72170342</v>
      </c>
      <c r="AX10" s="45">
        <v>15334.913617691383</v>
      </c>
      <c r="AY10" s="45">
        <v>15680.293430922977</v>
      </c>
    </row>
    <row r="11" spans="1:51" ht="14.45" hidden="1" customHeight="1" outlineLevel="1" x14ac:dyDescent="0.25">
      <c r="A11" s="55"/>
      <c r="B11" s="27" t="s">
        <v>98</v>
      </c>
      <c r="C11" s="43">
        <v>0</v>
      </c>
      <c r="D11" s="43">
        <v>0</v>
      </c>
      <c r="E11" s="43">
        <v>0</v>
      </c>
      <c r="F11" s="43">
        <v>0</v>
      </c>
      <c r="G11" s="43">
        <v>0</v>
      </c>
      <c r="H11" s="43">
        <v>0</v>
      </c>
      <c r="I11" s="43">
        <v>0</v>
      </c>
      <c r="J11" s="43">
        <v>0</v>
      </c>
      <c r="K11" s="43">
        <v>-90.561301520000015</v>
      </c>
      <c r="L11" s="43">
        <v>-121.69771897000001</v>
      </c>
      <c r="M11" s="43">
        <v>-161.48711366000003</v>
      </c>
      <c r="N11" s="43">
        <v>-213.56948463000003</v>
      </c>
      <c r="O11" s="43">
        <v>-226.46537230000001</v>
      </c>
      <c r="P11" s="43">
        <v>-265.68257070000004</v>
      </c>
      <c r="Q11" s="43">
        <v>-309.72155623999998</v>
      </c>
      <c r="R11" s="43">
        <v>-360.87286975000001</v>
      </c>
      <c r="S11" s="43">
        <v>-354.03634832</v>
      </c>
      <c r="T11" s="43">
        <v>-399.81202990999998</v>
      </c>
      <c r="U11" s="43">
        <v>-436.95274562999998</v>
      </c>
      <c r="V11" s="43">
        <v>-489.19480744999998</v>
      </c>
      <c r="W11" s="43">
        <v>-432.66913864000003</v>
      </c>
      <c r="X11" s="43">
        <v>-419.30907051000003</v>
      </c>
      <c r="Y11" s="43">
        <v>-597.68101764000005</v>
      </c>
      <c r="Z11" s="43">
        <v>-668.18102446</v>
      </c>
      <c r="AA11" s="43">
        <v>-705.72533735999991</v>
      </c>
      <c r="AB11" s="43">
        <v>-828.1497832199999</v>
      </c>
      <c r="AC11" s="43">
        <v>-985.19428348000008</v>
      </c>
      <c r="AD11" s="43">
        <v>-1177.9458189100001</v>
      </c>
      <c r="AE11" s="43">
        <v>-1230.4000000000001</v>
      </c>
      <c r="AF11" s="43">
        <v>-1365.0646223700001</v>
      </c>
      <c r="AG11" s="43">
        <v>-1379.5255140400004</v>
      </c>
      <c r="AH11" s="43">
        <v>-1412.52476482</v>
      </c>
      <c r="AI11" s="43">
        <f>'PAGS | IS GAAP'!AI11</f>
        <v>-1338.17849682</v>
      </c>
      <c r="AJ11" s="43">
        <f>'PAGS | IS GAAP'!AJ11</f>
        <v>-1357.0185106399999</v>
      </c>
      <c r="AK11" s="43">
        <f>'PAGS | IS GAAP'!AK11</f>
        <v>-1449.9760000000001</v>
      </c>
      <c r="AL11" s="43">
        <f>'PAGS | IS GAAP'!AL11</f>
        <v>-1629.49450424</v>
      </c>
      <c r="AM11" s="43">
        <f>'PAGS | IS GAAP'!AM11</f>
        <v>-1591.248</v>
      </c>
      <c r="AN11" s="43">
        <f>'PAGS | IS GAAP'!AN11</f>
        <v>-1728.2859811400001</v>
      </c>
      <c r="AO11" s="43">
        <f>'PAGS | IS GAAP'!AO11</f>
        <v>-1827.3582798199998</v>
      </c>
      <c r="AQ11" s="43" t="s">
        <v>151</v>
      </c>
      <c r="AR11" s="43" t="s">
        <v>151</v>
      </c>
      <c r="AS11" s="43">
        <v>-587.31561878000002</v>
      </c>
      <c r="AT11" s="43">
        <v>-1162.7423689900002</v>
      </c>
      <c r="AU11" s="43">
        <v>-1679.9959313099998</v>
      </c>
      <c r="AV11" s="43">
        <v>-2117.8402512500002</v>
      </c>
      <c r="AW11" s="43">
        <v>-3697.0152229700002</v>
      </c>
      <c r="AX11" s="43">
        <v>-5387.5149012300008</v>
      </c>
      <c r="AY11" s="43">
        <f>SUM(AI11:AL11)</f>
        <v>-5774.6675116999995</v>
      </c>
    </row>
    <row r="12" spans="1:51" ht="14.45" customHeight="1" collapsed="1" x14ac:dyDescent="0.25">
      <c r="A12" s="55"/>
      <c r="B12" s="46" t="s">
        <v>110</v>
      </c>
      <c r="C12" s="47">
        <v>106.97437677654001</v>
      </c>
      <c r="D12" s="47">
        <v>161.15145656135002</v>
      </c>
      <c r="E12" s="47">
        <v>203.85160162207501</v>
      </c>
      <c r="F12" s="47">
        <v>202.94204094999998</v>
      </c>
      <c r="G12" s="47">
        <v>210.41844931</v>
      </c>
      <c r="H12" s="47">
        <v>251.75563999999994</v>
      </c>
      <c r="I12" s="47">
        <v>295.21721109000003</v>
      </c>
      <c r="J12" s="47">
        <v>380.99711843999984</v>
      </c>
      <c r="K12" s="47">
        <v>357.94669848000001</v>
      </c>
      <c r="L12" s="47">
        <v>435.49328103000005</v>
      </c>
      <c r="M12" s="47">
        <v>525.14988633999997</v>
      </c>
      <c r="N12" s="47">
        <v>617.47951536999994</v>
      </c>
      <c r="O12" s="47">
        <v>611.78967417999991</v>
      </c>
      <c r="P12" s="47">
        <v>708.78048448999948</v>
      </c>
      <c r="Q12" s="47">
        <v>813.35320903000047</v>
      </c>
      <c r="R12" s="47">
        <v>906.77627524000036</v>
      </c>
      <c r="S12" s="47">
        <v>897.29965168000024</v>
      </c>
      <c r="T12" s="47">
        <v>989.93397008999989</v>
      </c>
      <c r="U12" s="47">
        <v>1025.9239238500002</v>
      </c>
      <c r="V12" s="47">
        <v>1085.7530317800001</v>
      </c>
      <c r="W12" s="47">
        <v>1154.62586136</v>
      </c>
      <c r="X12" s="47">
        <v>938.1350044899998</v>
      </c>
      <c r="Y12" s="47">
        <v>1183.7922171699997</v>
      </c>
      <c r="Z12" s="47">
        <v>1420.28021863</v>
      </c>
      <c r="AA12" s="47">
        <v>1361.4753424799999</v>
      </c>
      <c r="AB12" s="47">
        <v>1541.4488329400006</v>
      </c>
      <c r="AC12" s="47">
        <v>1790.5710890400001</v>
      </c>
      <c r="AD12" s="47">
        <v>2058.2112159899998</v>
      </c>
      <c r="AE12" s="47">
        <v>2196.5516367130235</v>
      </c>
      <c r="AF12" s="47">
        <v>2545.4929943823677</v>
      </c>
      <c r="AG12" s="47">
        <v>2655.900664460215</v>
      </c>
      <c r="AH12" s="47">
        <v>2549.4534209057765</v>
      </c>
      <c r="AI12" s="47">
        <f>SUM(AI10:AI11)</f>
        <v>2411.4918222474521</v>
      </c>
      <c r="AJ12" s="47">
        <f t="shared" ref="AJ12:AN12" si="3">SUM(AJ10:AJ11)</f>
        <v>2468.8942616788636</v>
      </c>
      <c r="AK12" s="47">
        <f t="shared" si="3"/>
        <v>2576.1703157526235</v>
      </c>
      <c r="AL12" s="47">
        <f t="shared" si="3"/>
        <v>2717.1168569298475</v>
      </c>
      <c r="AM12" s="47">
        <f t="shared" si="3"/>
        <v>2715.1520000000005</v>
      </c>
      <c r="AN12" s="47">
        <f t="shared" si="3"/>
        <v>2828.4208555144296</v>
      </c>
      <c r="AO12" s="47">
        <f t="shared" ref="AO12" si="4">SUM(AO10:AO11)</f>
        <v>3004.1331713786449</v>
      </c>
      <c r="AQ12" s="47">
        <v>674.91947590996506</v>
      </c>
      <c r="AR12" s="47">
        <v>1138.3884188399998</v>
      </c>
      <c r="AS12" s="47">
        <v>1936.0693812200002</v>
      </c>
      <c r="AT12" s="47">
        <v>3040.6996429400001</v>
      </c>
      <c r="AU12" s="47">
        <v>3998.9105774</v>
      </c>
      <c r="AV12" s="47">
        <v>4696.8333016500001</v>
      </c>
      <c r="AW12" s="47">
        <v>6751.7064804500005</v>
      </c>
      <c r="AX12" s="47">
        <v>9947.3987164613827</v>
      </c>
      <c r="AY12" s="47">
        <v>9905.6259192229772</v>
      </c>
    </row>
    <row r="13" spans="1:51" ht="14.45" hidden="1" customHeight="1" outlineLevel="1" x14ac:dyDescent="0.25">
      <c r="A13" s="55"/>
      <c r="B13" s="27" t="s">
        <v>23</v>
      </c>
      <c r="C13" s="43">
        <v>-46.886981641287491</v>
      </c>
      <c r="D13" s="43">
        <v>-98.812228924046991</v>
      </c>
      <c r="E13" s="43">
        <v>-126.7818063115169</v>
      </c>
      <c r="F13" s="43">
        <v>-110.00206759639946</v>
      </c>
      <c r="G13" s="43">
        <v>-115.41594878000001</v>
      </c>
      <c r="H13" s="43">
        <v>-148.03168943999998</v>
      </c>
      <c r="I13" s="43">
        <v>-171.68515238000001</v>
      </c>
      <c r="J13" s="43">
        <v>-188.53342814999999</v>
      </c>
      <c r="K13" s="43">
        <v>-242.89264449000001</v>
      </c>
      <c r="L13" s="43">
        <v>-326.97673901999997</v>
      </c>
      <c r="M13" s="43">
        <v>-348.54561648999999</v>
      </c>
      <c r="N13" s="43">
        <v>-405.9650000000002</v>
      </c>
      <c r="O13" s="43">
        <v>-406.53100000000001</v>
      </c>
      <c r="P13" s="43">
        <v>-471.44995979621228</v>
      </c>
      <c r="Q13" s="43">
        <v>-540.89803111319145</v>
      </c>
      <c r="R13" s="43">
        <v>-666.01130411462771</v>
      </c>
      <c r="S13" s="43">
        <v>-615.8730412582205</v>
      </c>
      <c r="T13" s="43">
        <v>-681.960470319264</v>
      </c>
      <c r="U13" s="43">
        <v>-664.8</v>
      </c>
      <c r="V13" s="43">
        <v>-743.13729620450999</v>
      </c>
      <c r="W13" s="43">
        <v>-766.43397315629147</v>
      </c>
      <c r="X13" s="43">
        <v>-790.95494540012396</v>
      </c>
      <c r="Y13" s="43">
        <v>-1051.9737155136054</v>
      </c>
      <c r="Z13" s="43">
        <v>-1142.8018384610759</v>
      </c>
      <c r="AA13" s="43">
        <v>-1140.3503933299999</v>
      </c>
      <c r="AB13" s="43">
        <v>-1286.7597598099994</v>
      </c>
      <c r="AC13" s="43">
        <v>-1490.5139967202215</v>
      </c>
      <c r="AD13" s="43">
        <v>-1829.6753082749597</v>
      </c>
      <c r="AE13" s="43">
        <v>-1737.2330300554286</v>
      </c>
      <c r="AF13" s="43">
        <v>-1896.279752387899</v>
      </c>
      <c r="AG13" s="43">
        <v>-1911.2215280973835</v>
      </c>
      <c r="AH13" s="43">
        <v>-1973.5859466305994</v>
      </c>
      <c r="AI13" s="43">
        <v>-1923.358824471243</v>
      </c>
      <c r="AJ13" s="43">
        <v>-1923.4810227896301</v>
      </c>
      <c r="AK13" s="43">
        <v>-2028.1064853585278</v>
      </c>
      <c r="AL13" s="43">
        <v>-2240.4221437534479</v>
      </c>
      <c r="AM13" s="43">
        <v>-2164.5</v>
      </c>
      <c r="AN13" s="43">
        <v>-2326.1616309162641</v>
      </c>
      <c r="AO13" s="43">
        <v>-2448.6195110068966</v>
      </c>
      <c r="AQ13" s="43">
        <v>-382.48308447325087</v>
      </c>
      <c r="AR13" s="43">
        <v>-623.66621874999998</v>
      </c>
      <c r="AS13" s="43">
        <v>-1324.38</v>
      </c>
      <c r="AT13" s="43">
        <v>-2084.8902950240317</v>
      </c>
      <c r="AU13" s="43">
        <v>-2705.7708077819943</v>
      </c>
      <c r="AV13" s="43">
        <v>-3752.1644725310966</v>
      </c>
      <c r="AW13" s="43">
        <v>-5747.2994581351795</v>
      </c>
      <c r="AX13" s="43">
        <v>-7518.32025717131</v>
      </c>
      <c r="AY13" s="43">
        <f t="shared" ref="AY13:AY17" si="5">SUM(AI13:AL13)</f>
        <v>-8115.3684763728488</v>
      </c>
    </row>
    <row r="14" spans="1:51" ht="14.45" hidden="1" customHeight="1" outlineLevel="1" x14ac:dyDescent="0.25">
      <c r="A14" s="55"/>
      <c r="B14" s="27" t="s">
        <v>24</v>
      </c>
      <c r="C14" s="43">
        <v>-27.653849070809127</v>
      </c>
      <c r="D14" s="43">
        <v>-36.648821031906976</v>
      </c>
      <c r="E14" s="43">
        <v>-39.533032560933428</v>
      </c>
      <c r="F14" s="43">
        <v>-58.806376650114586</v>
      </c>
      <c r="G14" s="43">
        <v>-33.422658409999997</v>
      </c>
      <c r="H14" s="43">
        <v>-39.436504630000002</v>
      </c>
      <c r="I14" s="43">
        <v>-26.954078339999999</v>
      </c>
      <c r="J14" s="43">
        <v>-100.12402272</v>
      </c>
      <c r="K14" s="43">
        <v>-71.105593980000009</v>
      </c>
      <c r="L14" s="43">
        <v>-54.630611870000003</v>
      </c>
      <c r="M14" s="43">
        <v>-58.369794149999898</v>
      </c>
      <c r="N14" s="43">
        <v>-61.653000000000077</v>
      </c>
      <c r="O14" s="43">
        <v>-83.614000000000004</v>
      </c>
      <c r="P14" s="43">
        <v>-94.404080919231717</v>
      </c>
      <c r="Q14" s="43">
        <v>-90.298608787171048</v>
      </c>
      <c r="R14" s="43">
        <v>-82.781019679999986</v>
      </c>
      <c r="S14" s="43">
        <v>-82.378</v>
      </c>
      <c r="T14" s="43">
        <v>-131.679</v>
      </c>
      <c r="U14" s="43">
        <v>-164.5</v>
      </c>
      <c r="V14" s="43">
        <v>-186.58037504318389</v>
      </c>
      <c r="W14" s="43">
        <v>-189.02172147000007</v>
      </c>
      <c r="X14" s="43">
        <v>-111.2020689</v>
      </c>
      <c r="Y14" s="43">
        <v>-151.24679311074817</v>
      </c>
      <c r="Z14" s="43">
        <v>-164.90004613999997</v>
      </c>
      <c r="AA14" s="43">
        <v>-367.4044005099999</v>
      </c>
      <c r="AB14" s="43">
        <v>-363.61813285000011</v>
      </c>
      <c r="AC14" s="43">
        <v>-367.77592805999996</v>
      </c>
      <c r="AD14" s="43">
        <v>-423.75340623000017</v>
      </c>
      <c r="AE14" s="43">
        <v>-480.36881487000016</v>
      </c>
      <c r="AF14" s="43">
        <v>-499.05672714792001</v>
      </c>
      <c r="AG14" s="43">
        <v>-530.83918260208009</v>
      </c>
      <c r="AH14" s="43">
        <v>-435.4844150400001</v>
      </c>
      <c r="AI14" s="43">
        <v>-316.15812327999998</v>
      </c>
      <c r="AJ14" s="43">
        <v>-319.93114542000001</v>
      </c>
      <c r="AK14" s="43">
        <v>-376.71205175291129</v>
      </c>
      <c r="AL14" s="43">
        <v>-410.62133911130098</v>
      </c>
      <c r="AM14" s="43">
        <v>-435.3</v>
      </c>
      <c r="AN14" s="43">
        <v>-466.03814073824435</v>
      </c>
      <c r="AO14" s="43">
        <v>-485.19238271329613</v>
      </c>
      <c r="AQ14" s="43">
        <v>-162.6420793137641</v>
      </c>
      <c r="AR14" s="43">
        <v>-199.93726409999999</v>
      </c>
      <c r="AS14" s="43">
        <v>-245.75899999999999</v>
      </c>
      <c r="AT14" s="43">
        <v>-351.09770938640276</v>
      </c>
      <c r="AU14" s="43">
        <v>-565.13737504318397</v>
      </c>
      <c r="AV14" s="43">
        <v>-616.37062962074822</v>
      </c>
      <c r="AW14" s="43">
        <v>-1522.5518676500001</v>
      </c>
      <c r="AX14" s="43">
        <v>-1945.7491396600005</v>
      </c>
      <c r="AY14" s="43">
        <f t="shared" si="5"/>
        <v>-1423.4226595642124</v>
      </c>
    </row>
    <row r="15" spans="1:51" ht="14.45" hidden="1" customHeight="1" outlineLevel="1" x14ac:dyDescent="0.25">
      <c r="A15" s="55"/>
      <c r="B15" s="27" t="s">
        <v>25</v>
      </c>
      <c r="C15" s="43">
        <v>-10.6974032642648</v>
      </c>
      <c r="D15" s="43">
        <v>-12.897641220776013</v>
      </c>
      <c r="E15" s="43">
        <v>-18.357380319899519</v>
      </c>
      <c r="F15" s="43">
        <v>-19.177010053961631</v>
      </c>
      <c r="G15" s="43">
        <v>-18.52175806</v>
      </c>
      <c r="H15" s="43">
        <v>-21.164732479999991</v>
      </c>
      <c r="I15" s="43">
        <v>-21.00201198000001</v>
      </c>
      <c r="J15" s="43">
        <v>-23.77299618999999</v>
      </c>
      <c r="K15" s="43">
        <v>-32.519741409253001</v>
      </c>
      <c r="L15" s="43">
        <v>-33.506898309621015</v>
      </c>
      <c r="M15" s="43">
        <v>-41.704360281125993</v>
      </c>
      <c r="N15" s="43">
        <v>-45.445999999999984</v>
      </c>
      <c r="O15" s="43">
        <v>-46.670999999999992</v>
      </c>
      <c r="P15" s="43">
        <v>-58.218836376990637</v>
      </c>
      <c r="Q15" s="43">
        <v>-58.707953402600822</v>
      </c>
      <c r="R15" s="43">
        <v>-58.778091825459519</v>
      </c>
      <c r="S15" s="43">
        <v>-70.462474051779452</v>
      </c>
      <c r="T15" s="43">
        <v>-81.881908496207757</v>
      </c>
      <c r="U15" s="43">
        <v>-81.900000000000006</v>
      </c>
      <c r="V15" s="43">
        <v>-64.979370038987298</v>
      </c>
      <c r="W15" s="43">
        <v>-72.692734631067509</v>
      </c>
      <c r="X15" s="43">
        <v>-80.469736247457703</v>
      </c>
      <c r="Y15" s="43">
        <v>-101.36568897941837</v>
      </c>
      <c r="Z15" s="43">
        <v>-115.3675662416091</v>
      </c>
      <c r="AA15" s="43">
        <v>-110.97455118701865</v>
      </c>
      <c r="AB15" s="43">
        <v>-125.6344521571414</v>
      </c>
      <c r="AC15" s="43">
        <v>-137.5041391002469</v>
      </c>
      <c r="AD15" s="43">
        <v>-142.94345299379069</v>
      </c>
      <c r="AE15" s="43">
        <v>-135.38997127813175</v>
      </c>
      <c r="AF15" s="43">
        <v>-152.79090438265251</v>
      </c>
      <c r="AG15" s="43">
        <v>-141.14743776762396</v>
      </c>
      <c r="AH15" s="43">
        <v>-114.93631075578952</v>
      </c>
      <c r="AI15" s="43">
        <v>-145.45903309159758</v>
      </c>
      <c r="AJ15" s="43">
        <v>-161.7510103771329</v>
      </c>
      <c r="AK15" s="43">
        <v>-165.6751851531757</v>
      </c>
      <c r="AL15" s="43">
        <v>-107.48520664839468</v>
      </c>
      <c r="AM15" s="43">
        <v>-178.9</v>
      </c>
      <c r="AN15" s="43">
        <v>-165.43767310884576</v>
      </c>
      <c r="AO15" s="43">
        <v>-214.99547379893485</v>
      </c>
      <c r="AQ15" s="43">
        <v>-61.129434858901966</v>
      </c>
      <c r="AR15" s="43">
        <v>-84.461498709999987</v>
      </c>
      <c r="AS15" s="43">
        <v>-153.17699999999996</v>
      </c>
      <c r="AT15" s="43">
        <v>-222.37588160505095</v>
      </c>
      <c r="AU15" s="43">
        <v>-299.22375258697451</v>
      </c>
      <c r="AV15" s="43">
        <v>-369.89572609955269</v>
      </c>
      <c r="AW15" s="43">
        <v>-517.05659543819763</v>
      </c>
      <c r="AX15" s="43">
        <v>-544.26462418419783</v>
      </c>
      <c r="AY15" s="43">
        <f t="shared" si="5"/>
        <v>-580.37043527030085</v>
      </c>
    </row>
    <row r="16" spans="1:51" ht="14.45" hidden="1" customHeight="1" outlineLevel="1" x14ac:dyDescent="0.25">
      <c r="A16" s="55"/>
      <c r="B16" s="27" t="s">
        <v>228</v>
      </c>
      <c r="C16" s="43">
        <v>-2.5886584299999993</v>
      </c>
      <c r="D16" s="43">
        <v>-5.1831069999999997</v>
      </c>
      <c r="E16" s="43">
        <v>-10.284615729999999</v>
      </c>
      <c r="F16" s="43">
        <v>-11.639744739999999</v>
      </c>
      <c r="G16" s="43">
        <v>-6.6107146500000011</v>
      </c>
      <c r="H16" s="43">
        <v>-8.109387589999999</v>
      </c>
      <c r="I16" s="43">
        <v>-24.820313980000005</v>
      </c>
      <c r="J16" s="43">
        <v>-28.760700239999998</v>
      </c>
      <c r="K16" s="43">
        <v>-19.218084329999996</v>
      </c>
      <c r="L16" s="43">
        <v>-23.540114429999999</v>
      </c>
      <c r="M16" s="43">
        <v>-21.033999999999999</v>
      </c>
      <c r="N16" s="43">
        <v>-40.751801239999992</v>
      </c>
      <c r="O16" s="43">
        <v>-3.43</v>
      </c>
      <c r="P16" s="43">
        <v>-2.0713396800000003</v>
      </c>
      <c r="Q16" s="43">
        <v>-3.0766402599999987</v>
      </c>
      <c r="R16" s="43">
        <v>-4.6559999999999997</v>
      </c>
      <c r="S16" s="43">
        <v>-5.8390000000000004</v>
      </c>
      <c r="T16" s="43">
        <v>-2.2040000000000002</v>
      </c>
      <c r="U16" s="43">
        <v>-6.51</v>
      </c>
      <c r="V16" s="43">
        <v>-23.624083469999999</v>
      </c>
      <c r="W16" s="43">
        <v>-45.561989969999999</v>
      </c>
      <c r="X16" s="43">
        <v>-17.872832000000002</v>
      </c>
      <c r="Y16" s="43">
        <v>-16.255824969999999</v>
      </c>
      <c r="Z16" s="43">
        <v>-29.542062089999998</v>
      </c>
      <c r="AA16" s="43">
        <v>-44.387658880000004</v>
      </c>
      <c r="AB16" s="43">
        <v>-133.78472766000002</v>
      </c>
      <c r="AC16" s="43">
        <v>-209.82270677</v>
      </c>
      <c r="AD16" s="43">
        <v>-402.64024504000008</v>
      </c>
      <c r="AE16" s="43">
        <v>-620.62783420999995</v>
      </c>
      <c r="AF16" s="43">
        <v>-755.55951044419521</v>
      </c>
      <c r="AG16" s="43">
        <v>-920.65559389805787</v>
      </c>
      <c r="AH16" s="43">
        <v>-854.70929850153198</v>
      </c>
      <c r="AI16" s="43">
        <v>-812.97072455971465</v>
      </c>
      <c r="AJ16" s="43">
        <v>-795.59708287411797</v>
      </c>
      <c r="AK16" s="43">
        <v>-819.93723811776601</v>
      </c>
      <c r="AL16" s="43">
        <v>-841.02085084668261</v>
      </c>
      <c r="AM16" s="43">
        <v>-827.1</v>
      </c>
      <c r="AN16" s="43">
        <v>-863.42093072595935</v>
      </c>
      <c r="AO16" s="43">
        <v>-964.33487348606718</v>
      </c>
      <c r="AQ16" s="43">
        <v>-29.696125899999998</v>
      </c>
      <c r="AR16" s="43">
        <v>-68.301116460000003</v>
      </c>
      <c r="AS16" s="43">
        <v>-104.54399999999998</v>
      </c>
      <c r="AT16" s="43">
        <v>-13.233979939999998</v>
      </c>
      <c r="AU16" s="43">
        <v>-38.177083469999999</v>
      </c>
      <c r="AV16" s="43">
        <v>-109.23270903</v>
      </c>
      <c r="AW16" s="43">
        <v>-790.6353383500001</v>
      </c>
      <c r="AX16" s="43">
        <v>-3151.5522370537851</v>
      </c>
      <c r="AY16" s="43">
        <f t="shared" si="5"/>
        <v>-3269.525896398281</v>
      </c>
    </row>
    <row r="17" spans="1:53" ht="14.45" hidden="1" customHeight="1" outlineLevel="1" x14ac:dyDescent="0.25">
      <c r="A17" s="55"/>
      <c r="B17" s="27" t="s">
        <v>26</v>
      </c>
      <c r="C17" s="43">
        <v>-1.2063841399999999</v>
      </c>
      <c r="D17" s="43">
        <v>-1.2549863917499997</v>
      </c>
      <c r="E17" s="43">
        <v>-0.6501950099999998</v>
      </c>
      <c r="F17" s="43">
        <v>4.4561998700000007</v>
      </c>
      <c r="G17" s="43">
        <v>-1.6279648799999995</v>
      </c>
      <c r="H17" s="43">
        <v>-2.7153901799999982</v>
      </c>
      <c r="I17" s="43">
        <v>-1.7011752400000009</v>
      </c>
      <c r="J17" s="43">
        <v>-0.61302855000000001</v>
      </c>
      <c r="K17" s="43">
        <v>-0.5943621241760001</v>
      </c>
      <c r="L17" s="43">
        <v>-2.1314232089120009</v>
      </c>
      <c r="M17" s="43">
        <v>-2.3092146669119988</v>
      </c>
      <c r="N17" s="43">
        <v>-6.9860000000000015</v>
      </c>
      <c r="O17" s="43">
        <v>-1.109</v>
      </c>
      <c r="P17" s="43">
        <v>9.89481638100001E-2</v>
      </c>
      <c r="Q17" s="43">
        <v>-4.1503929044774992</v>
      </c>
      <c r="R17" s="43">
        <v>-2.8940000000000001</v>
      </c>
      <c r="S17" s="43">
        <v>-3.5819999999999999</v>
      </c>
      <c r="T17" s="43">
        <v>-0.49099999999999999</v>
      </c>
      <c r="U17" s="43">
        <v>-4.91</v>
      </c>
      <c r="V17" s="43">
        <v>7.1004325629715002</v>
      </c>
      <c r="W17" s="43">
        <v>-2.1362158828138988</v>
      </c>
      <c r="X17" s="43">
        <v>71.608477285768799</v>
      </c>
      <c r="Y17" s="43">
        <v>-7.0594669231116995</v>
      </c>
      <c r="Z17" s="43">
        <v>-39.510960715997896</v>
      </c>
      <c r="AA17" s="43">
        <v>40.805913145522908</v>
      </c>
      <c r="AB17" s="43">
        <v>-10.9809087063029</v>
      </c>
      <c r="AC17" s="43">
        <v>-1.8207161852889984</v>
      </c>
      <c r="AD17" s="43">
        <v>-18.731709350132988</v>
      </c>
      <c r="AE17" s="43">
        <v>-4.4909407399715988</v>
      </c>
      <c r="AF17" s="43">
        <v>-108.95051018351148</v>
      </c>
      <c r="AG17" s="43">
        <v>-59.251504813063299</v>
      </c>
      <c r="AH17" s="43">
        <v>-102.88369263345358</v>
      </c>
      <c r="AI17" s="43">
        <v>-82.162866403490014</v>
      </c>
      <c r="AJ17" s="43">
        <v>-94.116981228968001</v>
      </c>
      <c r="AK17" s="43">
        <v>-78.98940416088351</v>
      </c>
      <c r="AL17" s="43">
        <v>-114.1110271727285</v>
      </c>
      <c r="AM17" s="43">
        <v>-68.2</v>
      </c>
      <c r="AN17" s="43">
        <v>-99.850471042989994</v>
      </c>
      <c r="AO17" s="43">
        <v>-62.756033844889991</v>
      </c>
      <c r="AQ17" s="43">
        <v>1.3446343282500015</v>
      </c>
      <c r="AR17" s="43">
        <v>-6.6575588499999983</v>
      </c>
      <c r="AS17" s="43">
        <v>-12.021000000000001</v>
      </c>
      <c r="AT17" s="43">
        <v>-8.054444740667499</v>
      </c>
      <c r="AU17" s="43">
        <v>-1.8825674370285004</v>
      </c>
      <c r="AV17" s="43">
        <v>22.901833763845303</v>
      </c>
      <c r="AW17" s="43">
        <v>9.2725789037980242</v>
      </c>
      <c r="AX17" s="43">
        <v>-275.57664836999993</v>
      </c>
      <c r="AY17" s="43">
        <f t="shared" si="5"/>
        <v>-369.38027896607002</v>
      </c>
    </row>
    <row r="18" spans="1:53" ht="14.45" customHeight="1" collapsed="1" x14ac:dyDescent="0.25">
      <c r="A18" s="55"/>
      <c r="B18" s="44" t="s">
        <v>111</v>
      </c>
      <c r="C18" s="45">
        <v>-89.033276546361407</v>
      </c>
      <c r="D18" s="45">
        <v>-154.79678456848001</v>
      </c>
      <c r="E18" s="45">
        <v>-195.60702993234986</v>
      </c>
      <c r="F18" s="45">
        <v>-195.16899917047567</v>
      </c>
      <c r="G18" s="45">
        <v>-175.59904478000001</v>
      </c>
      <c r="H18" s="45">
        <v>-219.45770431999998</v>
      </c>
      <c r="I18" s="45">
        <v>-246.16273192000003</v>
      </c>
      <c r="J18" s="45">
        <v>-341.80417585000004</v>
      </c>
      <c r="K18" s="45">
        <v>-366.33042633342905</v>
      </c>
      <c r="L18" s="45">
        <v>-440.785786838533</v>
      </c>
      <c r="M18" s="45">
        <v>-471.9629855880379</v>
      </c>
      <c r="N18" s="45">
        <v>-560.80180124000026</v>
      </c>
      <c r="O18" s="45">
        <v>-541.35500000000002</v>
      </c>
      <c r="P18" s="45">
        <v>-626.04526860862472</v>
      </c>
      <c r="Q18" s="45">
        <v>-697.13162646744081</v>
      </c>
      <c r="R18" s="45">
        <v>-815.12041562008721</v>
      </c>
      <c r="S18" s="45">
        <v>-778.1345153100001</v>
      </c>
      <c r="T18" s="45">
        <v>-898.21637881547167</v>
      </c>
      <c r="U18" s="45">
        <v>-922.61999999999989</v>
      </c>
      <c r="V18" s="45">
        <v>-1011.2206921937097</v>
      </c>
      <c r="W18" s="45">
        <v>-1075.8466351101731</v>
      </c>
      <c r="X18" s="45">
        <v>-928.89110526181287</v>
      </c>
      <c r="Y18" s="45">
        <v>-1327.9014894968836</v>
      </c>
      <c r="Z18" s="45">
        <v>-1492.1224736486829</v>
      </c>
      <c r="AA18" s="45">
        <v>-1622.3110907614955</v>
      </c>
      <c r="AB18" s="45">
        <v>-1920.7779811834439</v>
      </c>
      <c r="AC18" s="45">
        <v>-2207.4374868357572</v>
      </c>
      <c r="AD18" s="45">
        <v>-2817.7441218888835</v>
      </c>
      <c r="AE18" s="45">
        <v>-2978.1105911535319</v>
      </c>
      <c r="AF18" s="45">
        <v>-3412.6374045461785</v>
      </c>
      <c r="AG18" s="45">
        <v>-3563.1152471782084</v>
      </c>
      <c r="AH18" s="45">
        <v>-3481.5996635613747</v>
      </c>
      <c r="AI18" s="45">
        <f>SUM(AI13:AI17)</f>
        <v>-3280.1095718060456</v>
      </c>
      <c r="AJ18" s="45">
        <f>SUM(AJ13:AJ17)</f>
        <v>-3294.877242689849</v>
      </c>
      <c r="AK18" s="45">
        <f t="shared" ref="AK18:AN18" si="6">SUM(AK13:AK17)</f>
        <v>-3469.4203645432644</v>
      </c>
      <c r="AL18" s="45">
        <f t="shared" si="6"/>
        <v>-3713.6605675325545</v>
      </c>
      <c r="AM18" s="45">
        <f t="shared" si="6"/>
        <v>-3674</v>
      </c>
      <c r="AN18" s="45">
        <f t="shared" si="6"/>
        <v>-3920.9088465323039</v>
      </c>
      <c r="AO18" s="45">
        <f t="shared" ref="AO18" si="7">SUM(AO13:AO17)</f>
        <v>-4175.8982748500848</v>
      </c>
      <c r="AQ18" s="45">
        <v>-634.60609021766697</v>
      </c>
      <c r="AR18" s="45">
        <v>-983.02365686999997</v>
      </c>
      <c r="AS18" s="45">
        <v>-1839.8810000000001</v>
      </c>
      <c r="AT18" s="45">
        <v>-2679.6523106961527</v>
      </c>
      <c r="AU18" s="45">
        <v>-3610.1915863191816</v>
      </c>
      <c r="AV18" s="45">
        <v>-4824.7617035175517</v>
      </c>
      <c r="AW18" s="45">
        <v>-8568.2706806695787</v>
      </c>
      <c r="AX18" s="45">
        <v>-13435.462906439294</v>
      </c>
      <c r="AY18" s="45">
        <f>SUM(AI18:AL18)</f>
        <v>-13758.067746571713</v>
      </c>
    </row>
    <row r="19" spans="1:53" ht="14.45" customHeight="1" x14ac:dyDescent="0.25">
      <c r="A19" s="55"/>
      <c r="B19" s="46" t="s">
        <v>112</v>
      </c>
      <c r="C19" s="47" t="s">
        <v>151</v>
      </c>
      <c r="D19" s="47" t="s">
        <v>151</v>
      </c>
      <c r="E19" s="47" t="s">
        <v>151</v>
      </c>
      <c r="F19" s="47" t="s">
        <v>151</v>
      </c>
      <c r="G19" s="47" t="s">
        <v>151</v>
      </c>
      <c r="H19" s="47" t="s">
        <v>151</v>
      </c>
      <c r="I19" s="47" t="s">
        <v>151</v>
      </c>
      <c r="J19" s="47" t="s">
        <v>151</v>
      </c>
      <c r="K19" s="47">
        <v>-275.76912481342902</v>
      </c>
      <c r="L19" s="47">
        <v>-319.08806786853302</v>
      </c>
      <c r="M19" s="47">
        <v>-310.47587192803786</v>
      </c>
      <c r="N19" s="47">
        <v>-347.23231661000023</v>
      </c>
      <c r="O19" s="47">
        <v>-314.88962770000001</v>
      </c>
      <c r="P19" s="47">
        <v>-360.36269790862468</v>
      </c>
      <c r="Q19" s="47">
        <v>-387.41007022744083</v>
      </c>
      <c r="R19" s="47">
        <v>-454.24754587008721</v>
      </c>
      <c r="S19" s="47">
        <v>-424.0981669900001</v>
      </c>
      <c r="T19" s="47">
        <v>-498.40434890547169</v>
      </c>
      <c r="U19" s="47">
        <v>-485.66725436999991</v>
      </c>
      <c r="V19" s="47">
        <v>-522.02588474370975</v>
      </c>
      <c r="W19" s="47">
        <v>-643.17749647017308</v>
      </c>
      <c r="X19" s="47">
        <v>-509.58203475181284</v>
      </c>
      <c r="Y19" s="47">
        <v>-730.22047185688359</v>
      </c>
      <c r="Z19" s="47">
        <v>-823.9414491886829</v>
      </c>
      <c r="AA19" s="47">
        <v>-916.58575340149559</v>
      </c>
      <c r="AB19" s="47">
        <v>-1092.6281979634441</v>
      </c>
      <c r="AC19" s="47">
        <v>-1222.243203355757</v>
      </c>
      <c r="AD19" s="47">
        <v>-1639.7983029788834</v>
      </c>
      <c r="AE19" s="47">
        <v>-1747.7105911535318</v>
      </c>
      <c r="AF19" s="47">
        <v>-2047.5727821761784</v>
      </c>
      <c r="AG19" s="47">
        <v>-2183.589733138208</v>
      </c>
      <c r="AH19" s="47">
        <v>-2069.0748987413745</v>
      </c>
      <c r="AI19" s="47">
        <f>AI18-AI11</f>
        <v>-1941.9310749860456</v>
      </c>
      <c r="AJ19" s="47">
        <f t="shared" ref="AJ19:AN19" si="8">AJ18-AJ11</f>
        <v>-1937.8587320498491</v>
      </c>
      <c r="AK19" s="47">
        <f t="shared" si="8"/>
        <v>-2019.4443645432643</v>
      </c>
      <c r="AL19" s="47">
        <f t="shared" si="8"/>
        <v>-2084.1660632925546</v>
      </c>
      <c r="AM19" s="47">
        <f t="shared" si="8"/>
        <v>-2082.752</v>
      </c>
      <c r="AN19" s="47">
        <f t="shared" si="8"/>
        <v>-2192.6228653923035</v>
      </c>
      <c r="AO19" s="47">
        <f t="shared" ref="AO19" si="9">AO18-AO11</f>
        <v>-2348.5399950300853</v>
      </c>
      <c r="AQ19" s="47" t="s">
        <v>151</v>
      </c>
      <c r="AR19" s="47" t="s">
        <v>151</v>
      </c>
      <c r="AS19" s="47">
        <v>-1252.5653812200001</v>
      </c>
      <c r="AT19" s="47">
        <v>-1516.9099417061525</v>
      </c>
      <c r="AU19" s="47">
        <v>-1930.1956550091818</v>
      </c>
      <c r="AV19" s="47">
        <v>-2706.9214522675516</v>
      </c>
      <c r="AW19" s="47">
        <v>-4871.255457699579</v>
      </c>
      <c r="AX19" s="47">
        <v>-8047.9480052092931</v>
      </c>
      <c r="AY19" s="47">
        <f>SUM(AI19:AL19)</f>
        <v>-7983.4002348717131</v>
      </c>
    </row>
    <row r="20" spans="1:53" s="1" customFormat="1" ht="14.45" hidden="1" customHeight="1" outlineLevel="1" x14ac:dyDescent="0.25">
      <c r="A20" s="4"/>
      <c r="B20" s="27" t="s">
        <v>66</v>
      </c>
      <c r="C20" s="43">
        <v>-3.8193371600000008</v>
      </c>
      <c r="D20" s="43">
        <v>-4.3005770799999983</v>
      </c>
      <c r="E20" s="43">
        <v>-4.8432917900000012</v>
      </c>
      <c r="F20" s="43">
        <v>-5.6170832900000027</v>
      </c>
      <c r="G20" s="43">
        <v>-6.2863829999999998</v>
      </c>
      <c r="H20" s="43">
        <v>-7.0978070000000004</v>
      </c>
      <c r="I20" s="43">
        <v>-8.228076999999999</v>
      </c>
      <c r="J20" s="43">
        <v>-9.6336809999999993</v>
      </c>
      <c r="K20" s="43">
        <v>-10.739059286122002</v>
      </c>
      <c r="L20" s="43">
        <v>-11.933667379328</v>
      </c>
      <c r="M20" s="43">
        <v>-13.492266995413001</v>
      </c>
      <c r="N20" s="43">
        <v>-15.406494519136968</v>
      </c>
      <c r="O20" s="43">
        <v>-18.006200776278</v>
      </c>
      <c r="P20" s="43">
        <v>-20.540659115095991</v>
      </c>
      <c r="Q20" s="43">
        <v>-23.925763707406396</v>
      </c>
      <c r="R20" s="43">
        <v>-32.889000000000003</v>
      </c>
      <c r="S20" s="43">
        <v>-26.4</v>
      </c>
      <c r="T20" s="43">
        <v>-21.7</v>
      </c>
      <c r="U20" s="43">
        <v>-34.1</v>
      </c>
      <c r="V20" s="43">
        <v>-46.099999999999994</v>
      </c>
      <c r="W20" s="43">
        <v>-59.6</v>
      </c>
      <c r="X20" s="43">
        <v>-81.400000000000006</v>
      </c>
      <c r="Y20" s="43">
        <v>-101.52798060813829</v>
      </c>
      <c r="Z20" s="43">
        <v>-133.82178216510505</v>
      </c>
      <c r="AA20" s="43">
        <v>-158.29787135049457</v>
      </c>
      <c r="AB20" s="43">
        <v>-181.52033899584535</v>
      </c>
      <c r="AC20" s="43">
        <v>-203.27671777909396</v>
      </c>
      <c r="AD20" s="43">
        <v>-225.5</v>
      </c>
      <c r="AE20" s="43">
        <v>-244.44451568182447</v>
      </c>
      <c r="AF20" s="43">
        <v>-275.94960032732956</v>
      </c>
      <c r="AG20" s="43">
        <v>-289.83843660615406</v>
      </c>
      <c r="AH20" s="43">
        <v>-270.16619773336492</v>
      </c>
      <c r="AI20" s="43">
        <v>-302.60447465451784</v>
      </c>
      <c r="AJ20" s="43">
        <v>-309.56429751683811</v>
      </c>
      <c r="AK20" s="43">
        <v>-328.91466443103997</v>
      </c>
      <c r="AL20" s="43">
        <v>-348.54911450637934</v>
      </c>
      <c r="AM20" s="43">
        <v>-352.93785671739562</v>
      </c>
      <c r="AN20" s="43">
        <v>-371.35922077677913</v>
      </c>
      <c r="AO20" s="43">
        <v>-392.30224352028711</v>
      </c>
      <c r="AP20" s="28"/>
      <c r="AQ20" s="43">
        <v>-18.580289320000006</v>
      </c>
      <c r="AR20" s="43">
        <v>-31.245947999999999</v>
      </c>
      <c r="AS20" s="43">
        <v>-51.571488179999974</v>
      </c>
      <c r="AT20" s="43">
        <v>-95.361623598780398</v>
      </c>
      <c r="AU20" s="43">
        <v>-128.29999999999998</v>
      </c>
      <c r="AV20" s="43">
        <v>-376.34976277324336</v>
      </c>
      <c r="AW20" s="43">
        <v>-768.59492812543385</v>
      </c>
      <c r="AX20" s="43">
        <v>-1130.6535129036729</v>
      </c>
      <c r="AY20" s="43">
        <f>SUM(AI20:AL20)</f>
        <v>-1289.6325511087753</v>
      </c>
      <c r="AZ20" s="28"/>
      <c r="BA20" s="28"/>
    </row>
    <row r="21" spans="1:53" ht="14.45" customHeight="1" collapsed="1" x14ac:dyDescent="0.25">
      <c r="A21" s="55"/>
      <c r="B21" s="48" t="s">
        <v>113</v>
      </c>
      <c r="C21" s="45">
        <v>17.941100230178606</v>
      </c>
      <c r="D21" s="45">
        <v>6.3546719928700099</v>
      </c>
      <c r="E21" s="45">
        <v>8.2445716897251486</v>
      </c>
      <c r="F21" s="45">
        <v>7.7730417795243056</v>
      </c>
      <c r="G21" s="45">
        <v>34.819404529999986</v>
      </c>
      <c r="H21" s="45">
        <v>32.297935679999966</v>
      </c>
      <c r="I21" s="45">
        <v>49.054479170000008</v>
      </c>
      <c r="J21" s="45">
        <v>39.192942589999802</v>
      </c>
      <c r="K21" s="45">
        <v>82.177573666570993</v>
      </c>
      <c r="L21" s="45">
        <v>116.40521316146703</v>
      </c>
      <c r="M21" s="45">
        <v>214.67401441196216</v>
      </c>
      <c r="N21" s="45">
        <v>270.24719875999972</v>
      </c>
      <c r="O21" s="45">
        <v>296.9000464799999</v>
      </c>
      <c r="P21" s="45">
        <v>348.4177865813748</v>
      </c>
      <c r="Q21" s="45">
        <v>425.94313880255959</v>
      </c>
      <c r="R21" s="45">
        <v>452.52872936991321</v>
      </c>
      <c r="S21" s="45">
        <v>473.20148469000014</v>
      </c>
      <c r="T21" s="45">
        <v>491.5296211845282</v>
      </c>
      <c r="U21" s="45">
        <v>540.25666948000026</v>
      </c>
      <c r="V21" s="45">
        <v>563.72714703629026</v>
      </c>
      <c r="W21" s="45">
        <v>511.44836488982696</v>
      </c>
      <c r="X21" s="45">
        <v>428.55296973818702</v>
      </c>
      <c r="Y21" s="45">
        <v>453.57174531311625</v>
      </c>
      <c r="Z21" s="45">
        <v>596.33876944131725</v>
      </c>
      <c r="AA21" s="45">
        <v>444.88958907850429</v>
      </c>
      <c r="AB21" s="45">
        <v>448.82063497655645</v>
      </c>
      <c r="AC21" s="45">
        <v>568.32788568424303</v>
      </c>
      <c r="AD21" s="45">
        <v>418.41291301111642</v>
      </c>
      <c r="AE21" s="45">
        <v>448.8410455594917</v>
      </c>
      <c r="AF21" s="45">
        <v>497.92021220618926</v>
      </c>
      <c r="AG21" s="45">
        <v>472.31093132200704</v>
      </c>
      <c r="AH21" s="45">
        <v>480.3785221644016</v>
      </c>
      <c r="AI21" s="45">
        <f t="shared" ref="AI21:AN21" si="10">SUM(AI10,AI18)</f>
        <v>469.5607472614065</v>
      </c>
      <c r="AJ21" s="45">
        <f t="shared" si="10"/>
        <v>531.03552962901449</v>
      </c>
      <c r="AK21" s="45">
        <f t="shared" si="10"/>
        <v>556.72595120935921</v>
      </c>
      <c r="AL21" s="45">
        <f t="shared" si="10"/>
        <v>632.95079363729292</v>
      </c>
      <c r="AM21" s="45">
        <f t="shared" si="10"/>
        <v>632.40000000000055</v>
      </c>
      <c r="AN21" s="45">
        <f t="shared" si="10"/>
        <v>635.79799012212607</v>
      </c>
      <c r="AO21" s="45">
        <f t="shared" ref="AO21" si="11">SUM(AO10,AO18)</f>
        <v>655.59317634855961</v>
      </c>
      <c r="AQ21" s="45">
        <v>40.313385692298084</v>
      </c>
      <c r="AR21" s="45">
        <v>155.36476196999979</v>
      </c>
      <c r="AS21" s="45">
        <v>683.50400000000013</v>
      </c>
      <c r="AT21" s="45">
        <v>1523.7897012338476</v>
      </c>
      <c r="AU21" s="45">
        <v>2068.7149223908182</v>
      </c>
      <c r="AV21" s="45">
        <v>1989.9118493824481</v>
      </c>
      <c r="AW21" s="45">
        <v>1880.4510227504215</v>
      </c>
      <c r="AX21" s="45">
        <v>1899.4507112520901</v>
      </c>
      <c r="AY21" s="45">
        <f>SUM(AI21:AL21)</f>
        <v>2190.2730217370731</v>
      </c>
    </row>
    <row r="22" spans="1:53" ht="14.45" hidden="1" customHeight="1" outlineLevel="1" x14ac:dyDescent="0.25">
      <c r="A22" s="55"/>
      <c r="B22" s="27" t="s">
        <v>28</v>
      </c>
      <c r="C22" s="43">
        <v>-1.1431675100000001</v>
      </c>
      <c r="D22" s="43">
        <v>-0.28374035999999991</v>
      </c>
      <c r="E22" s="43">
        <v>-1.7557125098400002</v>
      </c>
      <c r="F22" s="43">
        <v>0.59567500983999999</v>
      </c>
      <c r="G22" s="43">
        <v>-4.7708301990189694</v>
      </c>
      <c r="H22" s="43">
        <v>-1.9897978813477557</v>
      </c>
      <c r="I22" s="43">
        <v>-9.036523271281256</v>
      </c>
      <c r="J22" s="43">
        <v>8.3661513516479804</v>
      </c>
      <c r="K22" s="43">
        <v>-19.084636230000001</v>
      </c>
      <c r="L22" s="43">
        <v>-38.829201470000001</v>
      </c>
      <c r="M22" s="43">
        <v>-66.204162299999993</v>
      </c>
      <c r="N22" s="43">
        <v>-90.86999999999999</v>
      </c>
      <c r="O22" s="43">
        <v>-20.934674010000002</v>
      </c>
      <c r="P22" s="43">
        <v>-99.257793840000005</v>
      </c>
      <c r="Q22" s="43">
        <v>-46.841606014</v>
      </c>
      <c r="R22" s="43">
        <v>-20.65853199999998</v>
      </c>
      <c r="S22" s="43">
        <v>-50.14</v>
      </c>
      <c r="T22" s="43">
        <v>-1.349</v>
      </c>
      <c r="U22" s="43">
        <v>12.515000000000001</v>
      </c>
      <c r="V22" s="43">
        <v>14.503107399999999</v>
      </c>
      <c r="W22" s="43">
        <v>-3.8010000000000002</v>
      </c>
      <c r="X22" s="43">
        <v>-17.967309220000001</v>
      </c>
      <c r="Y22" s="43">
        <v>-13.348372850000001</v>
      </c>
      <c r="Z22" s="43">
        <v>-27.72347838</v>
      </c>
      <c r="AA22" s="43">
        <v>-19.966078590000002</v>
      </c>
      <c r="AB22" s="43">
        <v>-1.6723257500000024</v>
      </c>
      <c r="AC22" s="43">
        <v>-7.6513361499999979</v>
      </c>
      <c r="AD22" s="43">
        <v>-90.511513999999991</v>
      </c>
      <c r="AE22" s="43">
        <v>-27.06713447445</v>
      </c>
      <c r="AF22" s="43">
        <v>0.52970634000000061</v>
      </c>
      <c r="AG22" s="43">
        <v>1.6036812300000012</v>
      </c>
      <c r="AH22" s="43">
        <v>-34.200310139999999</v>
      </c>
      <c r="AI22" s="43">
        <v>-18.055750150000001</v>
      </c>
      <c r="AJ22" s="43">
        <v>-42.238788030000002</v>
      </c>
      <c r="AK22" s="43">
        <v>-16.83688190870496</v>
      </c>
      <c r="AL22" s="43">
        <v>-24.731198596931002</v>
      </c>
      <c r="AM22" s="43">
        <v>-23.3</v>
      </c>
      <c r="AN22" s="43">
        <v>-131.28900071058777</v>
      </c>
      <c r="AO22" s="43">
        <v>-11.153998387729771</v>
      </c>
      <c r="AQ22" s="43">
        <v>-2.5869453700000005</v>
      </c>
      <c r="AR22" s="43">
        <v>-7.4310000000000009</v>
      </c>
      <c r="AS22" s="43">
        <v>-214.988</v>
      </c>
      <c r="AT22" s="43">
        <v>-187.692605864</v>
      </c>
      <c r="AU22" s="43">
        <v>-24.470892599999999</v>
      </c>
      <c r="AV22" s="43">
        <v>-62.840160449999999</v>
      </c>
      <c r="AW22" s="43">
        <v>-119.80125448999999</v>
      </c>
      <c r="AX22" s="43">
        <v>-59.134057044449996</v>
      </c>
      <c r="AY22" s="43">
        <f t="shared" ref="AY22:AY23" si="12">SUM(AI22:AL22)</f>
        <v>-101.86261868563597</v>
      </c>
    </row>
    <row r="23" spans="1:53" ht="14.45" hidden="1" customHeight="1" outlineLevel="1" x14ac:dyDescent="0.25">
      <c r="A23" s="55"/>
      <c r="B23" s="27" t="s">
        <v>27</v>
      </c>
      <c r="C23" s="43">
        <v>-7.1085129400003208E-2</v>
      </c>
      <c r="D23" s="43">
        <v>0.32443608519999667</v>
      </c>
      <c r="E23" s="43">
        <v>-0.24472748616000331</v>
      </c>
      <c r="F23" s="43">
        <v>-2.2485672534898469</v>
      </c>
      <c r="G23" s="43">
        <v>-3.6460893558455116</v>
      </c>
      <c r="H23" s="43">
        <v>-4.6721100695445772</v>
      </c>
      <c r="I23" s="43">
        <v>-2.7254285370899214</v>
      </c>
      <c r="J23" s="43">
        <v>-9.1057714211799912</v>
      </c>
      <c r="K23" s="43">
        <v>-2.4682446299999996</v>
      </c>
      <c r="L23" s="43">
        <v>4.6454753000000011</v>
      </c>
      <c r="M23" s="43">
        <v>-1.0732306699999998</v>
      </c>
      <c r="N23" s="43">
        <v>9.1739999999999977</v>
      </c>
      <c r="O23" s="43">
        <v>-63.109146080000002</v>
      </c>
      <c r="P23" s="43">
        <v>-7.0133249899999974</v>
      </c>
      <c r="Q23" s="43">
        <v>-88.639422346400011</v>
      </c>
      <c r="R23" s="43">
        <v>-108.43952899999999</v>
      </c>
      <c r="S23" s="43">
        <v>-97.603324794599999</v>
      </c>
      <c r="T23" s="43">
        <v>-147.35525120273959</v>
      </c>
      <c r="U23" s="43">
        <v>-162.613560304446</v>
      </c>
      <c r="V23" s="43">
        <v>-166.64774391724001</v>
      </c>
      <c r="W23" s="43">
        <v>-140.63913967295048</v>
      </c>
      <c r="X23" s="43">
        <v>-103.59580719024021</v>
      </c>
      <c r="Y23" s="43">
        <v>-109.84112932582373</v>
      </c>
      <c r="Z23" s="43">
        <v>-138.5701954466</v>
      </c>
      <c r="AA23" s="43">
        <v>-97.802029774549993</v>
      </c>
      <c r="AB23" s="43">
        <v>-101.98019480585</v>
      </c>
      <c r="AC23" s="43">
        <v>-142.01275385921988</v>
      </c>
      <c r="AD23" s="43">
        <v>6.428430311157264</v>
      </c>
      <c r="AE23" s="43">
        <v>-50.4896310309</v>
      </c>
      <c r="AF23" s="43">
        <v>-95.088695377949989</v>
      </c>
      <c r="AG23" s="43">
        <v>-62.600576430117925</v>
      </c>
      <c r="AH23" s="43">
        <v>-34.88064682109372</v>
      </c>
      <c r="AI23" s="43">
        <v>-59.556202133216487</v>
      </c>
      <c r="AJ23" s="43">
        <v>-73.4814808361117</v>
      </c>
      <c r="AK23" s="43">
        <v>-99.7173938026325</v>
      </c>
      <c r="AL23" s="43">
        <v>-87.722351596394844</v>
      </c>
      <c r="AM23" s="43">
        <v>-86.9</v>
      </c>
      <c r="AN23" s="43">
        <v>37.477841199310539</v>
      </c>
      <c r="AO23" s="43">
        <v>-72.318485289578547</v>
      </c>
      <c r="AQ23" s="43">
        <v>-2.2399437838498568</v>
      </c>
      <c r="AR23" s="43">
        <v>-20.149399383660004</v>
      </c>
      <c r="AS23" s="43">
        <v>10.277999999999999</v>
      </c>
      <c r="AT23" s="43">
        <v>-267.20142241640002</v>
      </c>
      <c r="AU23" s="43">
        <v>-574.21988021902553</v>
      </c>
      <c r="AV23" s="43">
        <v>-492.64627163561443</v>
      </c>
      <c r="AW23" s="43">
        <v>-335.36654812846257</v>
      </c>
      <c r="AX23" s="43">
        <v>-243.05954966006163</v>
      </c>
      <c r="AY23" s="43">
        <f t="shared" si="12"/>
        <v>-320.4774283683555</v>
      </c>
    </row>
    <row r="24" spans="1:53" ht="14.45" customHeight="1" collapsed="1" x14ac:dyDescent="0.25">
      <c r="A24" s="55"/>
      <c r="B24" s="48" t="s">
        <v>114</v>
      </c>
      <c r="C24" s="45">
        <v>-1.2142526394000033</v>
      </c>
      <c r="D24" s="45">
        <v>4.0695725199996757E-2</v>
      </c>
      <c r="E24" s="45">
        <v>-2.0004399960000034</v>
      </c>
      <c r="F24" s="45">
        <v>-1.652892243649847</v>
      </c>
      <c r="G24" s="45">
        <v>-8.4169195548644815</v>
      </c>
      <c r="H24" s="45">
        <v>-6.6619079508923331</v>
      </c>
      <c r="I24" s="45">
        <v>-11.761951808371178</v>
      </c>
      <c r="J24" s="45">
        <v>-0.73962006953201076</v>
      </c>
      <c r="K24" s="45">
        <v>-21.552880860000002</v>
      </c>
      <c r="L24" s="45">
        <v>-34.18372617</v>
      </c>
      <c r="M24" s="45">
        <v>-67.277392969999994</v>
      </c>
      <c r="N24" s="45">
        <v>-81.695999999999998</v>
      </c>
      <c r="O24" s="45">
        <v>-84.043820089999997</v>
      </c>
      <c r="P24" s="45">
        <v>-106.27111883000001</v>
      </c>
      <c r="Q24" s="45">
        <v>-135.48102836040002</v>
      </c>
      <c r="R24" s="45">
        <v>-129.09806099999997</v>
      </c>
      <c r="S24" s="45">
        <v>-147.7433247946</v>
      </c>
      <c r="T24" s="45">
        <v>-148.70425120273958</v>
      </c>
      <c r="U24" s="45">
        <v>-150.09856030444598</v>
      </c>
      <c r="V24" s="45">
        <v>-152.14463651724</v>
      </c>
      <c r="W24" s="45">
        <v>-144.44013967295047</v>
      </c>
      <c r="X24" s="45">
        <v>-121.56311641024021</v>
      </c>
      <c r="Y24" s="45">
        <v>-123.18950217582373</v>
      </c>
      <c r="Z24" s="45">
        <v>-166.29367382659998</v>
      </c>
      <c r="AA24" s="45">
        <v>-117.76810836454999</v>
      </c>
      <c r="AB24" s="45">
        <v>-103.65252055585</v>
      </c>
      <c r="AC24" s="45">
        <v>-149.66409000921988</v>
      </c>
      <c r="AD24" s="45">
        <v>-84.08308368884272</v>
      </c>
      <c r="AE24" s="45">
        <v>-77.55676550535</v>
      </c>
      <c r="AF24" s="45">
        <v>-94.558989037949985</v>
      </c>
      <c r="AG24" s="45">
        <v>-60.996895200117926</v>
      </c>
      <c r="AH24" s="45">
        <v>-69.080956961093719</v>
      </c>
      <c r="AI24" s="45">
        <f>SUM(AI22:AI23)</f>
        <v>-77.611952283216482</v>
      </c>
      <c r="AJ24" s="45">
        <f t="shared" ref="AJ24:AN24" si="13">SUM(AJ22:AJ23)</f>
        <v>-115.7202688661117</v>
      </c>
      <c r="AK24" s="45">
        <f t="shared" si="13"/>
        <v>-116.55427571133745</v>
      </c>
      <c r="AL24" s="45">
        <f t="shared" si="13"/>
        <v>-112.45355019332584</v>
      </c>
      <c r="AM24" s="45">
        <f t="shared" si="13"/>
        <v>-110.2</v>
      </c>
      <c r="AN24" s="45">
        <f t="shared" si="13"/>
        <v>-93.811159511277225</v>
      </c>
      <c r="AO24" s="45">
        <f t="shared" ref="AO24" si="14">SUM(AO22:AO23)</f>
        <v>-83.472483677308318</v>
      </c>
      <c r="AQ24" s="45">
        <v>-4.8268891538498568</v>
      </c>
      <c r="AR24" s="45">
        <v>-27.580399383660005</v>
      </c>
      <c r="AS24" s="45">
        <v>-204.71</v>
      </c>
      <c r="AT24" s="45">
        <v>-454.89402828039999</v>
      </c>
      <c r="AU24" s="45">
        <v>-598.69077281902548</v>
      </c>
      <c r="AV24" s="45">
        <v>-555.48643208561441</v>
      </c>
      <c r="AW24" s="45">
        <v>-455.16780261846259</v>
      </c>
      <c r="AX24" s="45">
        <v>-302.19360670451164</v>
      </c>
      <c r="AY24" s="45">
        <f>SUM(AI24:AL24)</f>
        <v>-422.34004705399144</v>
      </c>
    </row>
    <row r="25" spans="1:53" ht="14.45" customHeight="1" thickBot="1" x14ac:dyDescent="0.3">
      <c r="A25" s="55"/>
      <c r="B25" s="56" t="s">
        <v>145</v>
      </c>
      <c r="C25" s="50">
        <v>16.726847590778604</v>
      </c>
      <c r="D25" s="50">
        <v>6.3953677180700064</v>
      </c>
      <c r="E25" s="50">
        <v>6.2441316937251452</v>
      </c>
      <c r="F25" s="50">
        <v>6.1201495358744591</v>
      </c>
      <c r="G25" s="50">
        <v>26.402484975135504</v>
      </c>
      <c r="H25" s="50">
        <v>25.636027729107632</v>
      </c>
      <c r="I25" s="50">
        <v>37.292527361628828</v>
      </c>
      <c r="J25" s="50">
        <v>38.453322520467793</v>
      </c>
      <c r="K25" s="50">
        <v>60.624692806570991</v>
      </c>
      <c r="L25" s="50">
        <v>82.221486991467032</v>
      </c>
      <c r="M25" s="50">
        <v>147.39662144196217</v>
      </c>
      <c r="N25" s="50">
        <v>188.55119875999972</v>
      </c>
      <c r="O25" s="50">
        <v>212.8562263899999</v>
      </c>
      <c r="P25" s="50">
        <v>242.14666775137479</v>
      </c>
      <c r="Q25" s="50">
        <v>290.46211044215954</v>
      </c>
      <c r="R25" s="50">
        <v>323.43066836991323</v>
      </c>
      <c r="S25" s="50">
        <v>325.45815989540017</v>
      </c>
      <c r="T25" s="50">
        <v>342.82536998178864</v>
      </c>
      <c r="U25" s="50">
        <v>390.15810917555427</v>
      </c>
      <c r="V25" s="50">
        <v>411.58251051905029</v>
      </c>
      <c r="W25" s="50">
        <v>367.0082252168765</v>
      </c>
      <c r="X25" s="50">
        <v>306.98985332794678</v>
      </c>
      <c r="Y25" s="50">
        <v>330.38224313729251</v>
      </c>
      <c r="Z25" s="50">
        <v>430.0450956147173</v>
      </c>
      <c r="AA25" s="50">
        <v>327.12148071395427</v>
      </c>
      <c r="AB25" s="50">
        <v>345.16811442070644</v>
      </c>
      <c r="AC25" s="50">
        <v>418.66379567502315</v>
      </c>
      <c r="AD25" s="50">
        <v>334.32982932227367</v>
      </c>
      <c r="AE25" s="50">
        <v>371.28428005414173</v>
      </c>
      <c r="AF25" s="50">
        <v>403.36122316823929</v>
      </c>
      <c r="AG25" s="50">
        <v>411.3140361218891</v>
      </c>
      <c r="AH25" s="50">
        <v>411.2975652033079</v>
      </c>
      <c r="AI25" s="50">
        <f>SUM(AI21,AI24)</f>
        <v>391.94879497818999</v>
      </c>
      <c r="AJ25" s="50">
        <f t="shared" ref="AJ25:AM25" si="15">SUM(AJ21,AJ24)</f>
        <v>415.31526076290277</v>
      </c>
      <c r="AK25" s="50">
        <f t="shared" si="15"/>
        <v>440.17167549802173</v>
      </c>
      <c r="AL25" s="50">
        <f t="shared" si="15"/>
        <v>520.49724344396714</v>
      </c>
      <c r="AM25" s="50">
        <f t="shared" si="15"/>
        <v>522.2000000000005</v>
      </c>
      <c r="AN25" s="50">
        <f>SUM(AN21,AN24)</f>
        <v>541.98683061084887</v>
      </c>
      <c r="AO25" s="50">
        <f>SUM(AO21,AO24)</f>
        <v>572.12069267125128</v>
      </c>
      <c r="AQ25" s="50">
        <v>35.486496538448229</v>
      </c>
      <c r="AR25" s="50">
        <v>127.78436258633978</v>
      </c>
      <c r="AS25" s="50">
        <v>478.7940000000001</v>
      </c>
      <c r="AT25" s="50">
        <v>1068.8956729534475</v>
      </c>
      <c r="AU25" s="50">
        <v>1470.0241495717928</v>
      </c>
      <c r="AV25" s="50">
        <v>1434.4254172968335</v>
      </c>
      <c r="AW25" s="50">
        <v>1425.2832201319588</v>
      </c>
      <c r="AX25" s="50">
        <v>1597.2571045475779</v>
      </c>
      <c r="AY25" s="50">
        <f>SUM(AI25:AL25)</f>
        <v>1767.9329746830815</v>
      </c>
    </row>
    <row r="26" spans="1:53" ht="14.45" customHeight="1" x14ac:dyDescent="0.25">
      <c r="B26" s="27"/>
      <c r="C26" s="43"/>
      <c r="D26" s="43"/>
      <c r="E26" s="43"/>
      <c r="F26" s="43"/>
      <c r="G26" s="43"/>
      <c r="H26" s="43"/>
      <c r="I26" s="43"/>
      <c r="J26" s="43"/>
      <c r="K26" s="43"/>
      <c r="L26" s="43"/>
      <c r="M26" s="43"/>
      <c r="N26" s="43"/>
      <c r="O26" s="43"/>
      <c r="P26" s="43"/>
      <c r="Q26" s="43"/>
      <c r="R26" s="43"/>
      <c r="S26" s="43"/>
      <c r="T26" s="43"/>
      <c r="U26" s="43"/>
      <c r="V26" s="57"/>
      <c r="W26" s="43"/>
      <c r="X26" s="58"/>
      <c r="Y26" s="57"/>
      <c r="Z26" s="57"/>
      <c r="AA26" s="57"/>
      <c r="AB26" s="57"/>
      <c r="AC26" s="57"/>
      <c r="AD26" s="57"/>
      <c r="AE26" s="57"/>
      <c r="AF26" s="57"/>
      <c r="AG26" s="57"/>
      <c r="AH26" s="57"/>
      <c r="AI26" s="57"/>
      <c r="AJ26" s="128"/>
      <c r="AK26" s="57"/>
      <c r="AL26" s="57"/>
      <c r="AM26" s="57"/>
      <c r="AN26" s="103"/>
      <c r="AO26" s="103"/>
      <c r="AY26" s="57"/>
    </row>
    <row r="27" spans="1:53" ht="14.45" customHeight="1" x14ac:dyDescent="0.25">
      <c r="B27" s="27"/>
      <c r="C27" s="43"/>
      <c r="D27" s="43"/>
      <c r="E27" s="43"/>
      <c r="F27" s="43"/>
      <c r="G27" s="43"/>
      <c r="H27" s="43"/>
      <c r="I27" s="43"/>
      <c r="J27" s="43"/>
      <c r="K27" s="43"/>
      <c r="L27" s="43"/>
      <c r="M27" s="43"/>
      <c r="N27" s="43"/>
      <c r="O27" s="43"/>
      <c r="P27" s="43"/>
      <c r="Q27" s="43"/>
      <c r="R27" s="43"/>
      <c r="S27" s="43"/>
      <c r="T27" s="43"/>
      <c r="U27" s="43"/>
      <c r="V27" s="57"/>
      <c r="W27" s="43"/>
      <c r="X27" s="58"/>
      <c r="Y27" s="57"/>
      <c r="Z27" s="57"/>
      <c r="AA27" s="57"/>
      <c r="AB27" s="57"/>
      <c r="AC27" s="57"/>
      <c r="AD27" s="57"/>
      <c r="AE27" s="57"/>
      <c r="AF27" s="57"/>
      <c r="AG27" s="57"/>
      <c r="AH27" s="57"/>
      <c r="AI27" s="57"/>
      <c r="AJ27" s="57"/>
      <c r="AK27" s="57"/>
      <c r="AL27" s="57"/>
      <c r="AM27" s="130"/>
      <c r="AN27" s="129"/>
      <c r="AO27" s="129"/>
      <c r="AY27" s="57"/>
    </row>
    <row r="28" spans="1:53" ht="14.45" customHeight="1" thickBot="1" x14ac:dyDescent="0.3">
      <c r="B28" s="59" t="s">
        <v>150</v>
      </c>
      <c r="C28" s="20" t="s">
        <v>21</v>
      </c>
      <c r="D28" s="20" t="s">
        <v>20</v>
      </c>
      <c r="E28" s="20" t="s">
        <v>19</v>
      </c>
      <c r="F28" s="20" t="s">
        <v>18</v>
      </c>
      <c r="G28" s="20" t="s">
        <v>17</v>
      </c>
      <c r="H28" s="20" t="s">
        <v>16</v>
      </c>
      <c r="I28" s="20" t="s">
        <v>15</v>
      </c>
      <c r="J28" s="20" t="s">
        <v>14</v>
      </c>
      <c r="K28" s="20" t="s">
        <v>13</v>
      </c>
      <c r="L28" s="20" t="s">
        <v>12</v>
      </c>
      <c r="M28" s="20" t="s">
        <v>11</v>
      </c>
      <c r="N28" s="20" t="s">
        <v>10</v>
      </c>
      <c r="O28" s="20" t="s">
        <v>9</v>
      </c>
      <c r="P28" s="20" t="s">
        <v>8</v>
      </c>
      <c r="Q28" s="20" t="s">
        <v>7</v>
      </c>
      <c r="R28" s="20" t="s">
        <v>6</v>
      </c>
      <c r="S28" s="20" t="s">
        <v>5</v>
      </c>
      <c r="T28" s="20" t="s">
        <v>4</v>
      </c>
      <c r="U28" s="20" t="s">
        <v>92</v>
      </c>
      <c r="V28" s="20" t="s">
        <v>93</v>
      </c>
      <c r="W28" s="20" t="s">
        <v>95</v>
      </c>
      <c r="X28" s="20" t="s">
        <v>96</v>
      </c>
      <c r="Y28" s="20" t="s">
        <v>101</v>
      </c>
      <c r="Z28" s="20" t="s">
        <v>108</v>
      </c>
      <c r="AA28" s="20" t="s">
        <v>125</v>
      </c>
      <c r="AB28" s="20" t="s">
        <v>127</v>
      </c>
      <c r="AC28" s="20" t="s">
        <v>129</v>
      </c>
      <c r="AD28" s="20" t="s">
        <v>141</v>
      </c>
      <c r="AE28" s="20" t="s">
        <v>152</v>
      </c>
      <c r="AF28" s="20" t="s">
        <v>162</v>
      </c>
      <c r="AG28" s="20" t="s">
        <v>167</v>
      </c>
      <c r="AH28" s="20" t="s">
        <v>172</v>
      </c>
      <c r="AI28" s="20" t="s">
        <v>173</v>
      </c>
      <c r="AJ28" s="20" t="s">
        <v>187</v>
      </c>
      <c r="AK28" s="20" t="s">
        <v>189</v>
      </c>
      <c r="AL28" s="20" t="s">
        <v>192</v>
      </c>
      <c r="AM28" s="20" t="s">
        <v>216</v>
      </c>
      <c r="AN28" s="20" t="str">
        <f>'PAGS | Operating Figures'!$AN$5</f>
        <v>2Q24</v>
      </c>
      <c r="AO28" s="20" t="str">
        <f>AO5</f>
        <v>3Q24</v>
      </c>
      <c r="AQ28" s="20">
        <v>2015</v>
      </c>
      <c r="AR28" s="20">
        <v>2016</v>
      </c>
      <c r="AS28" s="20">
        <v>2017</v>
      </c>
      <c r="AT28" s="20">
        <v>2018</v>
      </c>
      <c r="AU28" s="20">
        <v>2019</v>
      </c>
      <c r="AV28" s="20">
        <v>2020</v>
      </c>
      <c r="AW28" s="20">
        <v>2021</v>
      </c>
      <c r="AX28" s="20">
        <v>2022</v>
      </c>
      <c r="AY28" s="20">
        <v>2023</v>
      </c>
    </row>
    <row r="29" spans="1:53" ht="14.45" hidden="1" customHeight="1" outlineLevel="1" x14ac:dyDescent="0.25">
      <c r="B29" s="27" t="s">
        <v>3</v>
      </c>
      <c r="C29" s="43">
        <v>0</v>
      </c>
      <c r="D29" s="43">
        <v>0</v>
      </c>
      <c r="E29" s="43">
        <v>0</v>
      </c>
      <c r="F29" s="43">
        <v>0</v>
      </c>
      <c r="G29" s="43">
        <v>0</v>
      </c>
      <c r="H29" s="43">
        <v>0</v>
      </c>
      <c r="I29" s="43">
        <v>0</v>
      </c>
      <c r="J29" s="43">
        <v>0</v>
      </c>
      <c r="K29" s="43">
        <v>0</v>
      </c>
      <c r="L29" s="43">
        <v>0</v>
      </c>
      <c r="M29" s="43">
        <v>0</v>
      </c>
      <c r="N29" s="43">
        <v>0</v>
      </c>
      <c r="O29" s="43">
        <v>2.9617000012649441E-4</v>
      </c>
      <c r="P29" s="43">
        <v>-2.1299995296431007E-6</v>
      </c>
      <c r="Q29" s="43">
        <v>3.697099997452824E-4</v>
      </c>
      <c r="R29" s="43">
        <v>-6.7075000060867751E-4</v>
      </c>
      <c r="S29" s="43">
        <v>0</v>
      </c>
      <c r="T29" s="43">
        <v>0</v>
      </c>
      <c r="U29" s="43">
        <v>2.7335759999914444E-2</v>
      </c>
      <c r="V29" s="43">
        <v>-4.489509999530128E-3</v>
      </c>
      <c r="W29" s="43">
        <v>0</v>
      </c>
      <c r="X29" s="43">
        <v>0</v>
      </c>
      <c r="Y29" s="43">
        <v>0</v>
      </c>
      <c r="Z29" s="43">
        <v>0</v>
      </c>
      <c r="AA29" s="43">
        <v>0</v>
      </c>
      <c r="AB29" s="43">
        <v>0</v>
      </c>
      <c r="AC29" s="43">
        <v>0</v>
      </c>
      <c r="AD29" s="43">
        <v>0</v>
      </c>
      <c r="AE29" s="43">
        <v>0</v>
      </c>
      <c r="AF29" s="43">
        <v>0</v>
      </c>
      <c r="AG29" s="43">
        <v>0</v>
      </c>
      <c r="AH29" s="43">
        <v>0</v>
      </c>
      <c r="AI29" s="43">
        <f>'PAGS | IS GAAP'!AI6-AI6</f>
        <v>0</v>
      </c>
      <c r="AJ29" s="43">
        <f>'PAGS | IS GAAP'!AJ6-AJ6</f>
        <v>0</v>
      </c>
      <c r="AK29" s="43">
        <f>'PAGS | IS GAAP'!AK6-AK6</f>
        <v>0</v>
      </c>
      <c r="AL29" s="43">
        <f>'PAGS | IS GAAP'!AL6-AL6</f>
        <v>0</v>
      </c>
      <c r="AM29" s="43">
        <f>'PAGS | IS GAAP'!AM6-AM6</f>
        <v>0</v>
      </c>
      <c r="AN29" s="43">
        <f>'PAGS | IS GAAP'!AN6-AN6</f>
        <v>0</v>
      </c>
      <c r="AO29" s="43">
        <f>'PAGS | IS GAAP'!AO6-AO6</f>
        <v>0</v>
      </c>
      <c r="AQ29" s="43">
        <v>0</v>
      </c>
      <c r="AR29" s="43">
        <v>0</v>
      </c>
      <c r="AS29" s="43">
        <v>0</v>
      </c>
      <c r="AT29" s="43">
        <v>-7.0000002665437933E-6</v>
      </c>
      <c r="AU29" s="43">
        <v>2.2846250000384316E-2</v>
      </c>
      <c r="AV29" s="43">
        <v>0</v>
      </c>
      <c r="AW29" s="43">
        <v>0</v>
      </c>
      <c r="AX29" s="43">
        <v>0</v>
      </c>
      <c r="AY29" s="43">
        <f>'PAGS | IS GAAP'!AY6-AY6</f>
        <v>0</v>
      </c>
    </row>
    <row r="30" spans="1:53" ht="14.45" hidden="1" customHeight="1" outlineLevel="1" x14ac:dyDescent="0.25">
      <c r="B30" s="27" t="s">
        <v>2</v>
      </c>
      <c r="C30" s="43">
        <v>0</v>
      </c>
      <c r="D30" s="43">
        <v>0</v>
      </c>
      <c r="E30" s="43">
        <v>0</v>
      </c>
      <c r="F30" s="43">
        <v>0</v>
      </c>
      <c r="G30" s="43">
        <v>0</v>
      </c>
      <c r="H30" s="43">
        <v>0</v>
      </c>
      <c r="I30" s="43">
        <v>0</v>
      </c>
      <c r="J30" s="43">
        <v>0</v>
      </c>
      <c r="K30" s="43">
        <v>0</v>
      </c>
      <c r="L30" s="43">
        <v>0</v>
      </c>
      <c r="M30" s="43">
        <v>0</v>
      </c>
      <c r="N30" s="43">
        <v>0</v>
      </c>
      <c r="O30" s="43">
        <v>4.3543999998973959E-4</v>
      </c>
      <c r="P30" s="43">
        <v>-1.6949000001886816E-4</v>
      </c>
      <c r="Q30" s="43">
        <v>-4.6276999999861346E-4</v>
      </c>
      <c r="R30" s="43">
        <v>-2.5018000002319241E-4</v>
      </c>
      <c r="S30" s="43">
        <v>0</v>
      </c>
      <c r="T30" s="43">
        <v>0</v>
      </c>
      <c r="U30" s="43">
        <v>-3.900523999999983E-2</v>
      </c>
      <c r="V30" s="43">
        <v>0</v>
      </c>
      <c r="W30" s="43">
        <v>0</v>
      </c>
      <c r="X30" s="43">
        <v>0</v>
      </c>
      <c r="Y30" s="43">
        <v>0</v>
      </c>
      <c r="Z30" s="43">
        <v>0</v>
      </c>
      <c r="AA30" s="43">
        <v>0</v>
      </c>
      <c r="AB30" s="43">
        <v>0</v>
      </c>
      <c r="AC30" s="43">
        <v>0</v>
      </c>
      <c r="AD30" s="43">
        <v>0</v>
      </c>
      <c r="AE30" s="43">
        <v>0</v>
      </c>
      <c r="AF30" s="43">
        <v>0</v>
      </c>
      <c r="AG30" s="43">
        <v>0</v>
      </c>
      <c r="AH30" s="43">
        <v>0</v>
      </c>
      <c r="AI30" s="43">
        <f>'PAGS | IS GAAP'!AI7-AI7</f>
        <v>0</v>
      </c>
      <c r="AJ30" s="43">
        <f>'PAGS | IS GAAP'!AJ7-AJ7</f>
        <v>0</v>
      </c>
      <c r="AK30" s="43">
        <f>'PAGS | IS GAAP'!AK7-AK7</f>
        <v>0</v>
      </c>
      <c r="AL30" s="43">
        <f>'PAGS | IS GAAP'!AL7-AL7</f>
        <v>0</v>
      </c>
      <c r="AM30" s="43">
        <f>'PAGS | IS GAAP'!AM7-AM7</f>
        <v>0</v>
      </c>
      <c r="AN30" s="43">
        <f>'PAGS | IS GAAP'!AN7-AN7</f>
        <v>0</v>
      </c>
      <c r="AO30" s="43">
        <f>'PAGS | IS GAAP'!AO7-AO7</f>
        <v>0</v>
      </c>
      <c r="AQ30" s="43">
        <v>0</v>
      </c>
      <c r="AR30" s="43">
        <v>0</v>
      </c>
      <c r="AS30" s="43">
        <v>0</v>
      </c>
      <c r="AT30" s="43">
        <v>-4.4700000005093443E-4</v>
      </c>
      <c r="AU30" s="43">
        <v>-3.900523999999983E-2</v>
      </c>
      <c r="AV30" s="43">
        <v>0</v>
      </c>
      <c r="AW30" s="43">
        <v>0</v>
      </c>
      <c r="AX30" s="43">
        <v>0</v>
      </c>
      <c r="AY30" s="43">
        <f>'PAGS | IS GAAP'!AY7-AY7</f>
        <v>0</v>
      </c>
    </row>
    <row r="31" spans="1:53" ht="14.45" hidden="1" customHeight="1" outlineLevel="1" x14ac:dyDescent="0.25">
      <c r="B31" s="27" t="s">
        <v>1</v>
      </c>
      <c r="C31" s="43">
        <v>0</v>
      </c>
      <c r="D31" s="43">
        <v>0</v>
      </c>
      <c r="E31" s="43">
        <v>0</v>
      </c>
      <c r="F31" s="43">
        <v>0</v>
      </c>
      <c r="G31" s="43">
        <v>0</v>
      </c>
      <c r="H31" s="43">
        <v>0</v>
      </c>
      <c r="I31" s="43">
        <v>0</v>
      </c>
      <c r="J31" s="43">
        <v>0</v>
      </c>
      <c r="K31" s="43">
        <v>0</v>
      </c>
      <c r="L31" s="43">
        <v>0</v>
      </c>
      <c r="M31" s="43">
        <v>0</v>
      </c>
      <c r="N31" s="43">
        <v>0</v>
      </c>
      <c r="O31" s="43">
        <v>-4.1987000003018693E-4</v>
      </c>
      <c r="P31" s="43">
        <v>5.6583000008458839E-4</v>
      </c>
      <c r="Q31" s="43">
        <v>-4.5024000002058528E-4</v>
      </c>
      <c r="R31" s="43">
        <v>-9.5719999990251381E-5</v>
      </c>
      <c r="S31" s="43">
        <v>0</v>
      </c>
      <c r="T31" s="43">
        <v>0</v>
      </c>
      <c r="U31" s="43">
        <v>0</v>
      </c>
      <c r="V31" s="43">
        <v>-1.5901409999628413E-2</v>
      </c>
      <c r="W31" s="43">
        <v>0</v>
      </c>
      <c r="X31" s="43">
        <v>0</v>
      </c>
      <c r="Y31" s="43">
        <v>0</v>
      </c>
      <c r="Z31" s="43">
        <v>0</v>
      </c>
      <c r="AA31" s="43">
        <v>0</v>
      </c>
      <c r="AB31" s="43">
        <v>0</v>
      </c>
      <c r="AC31" s="43">
        <v>0</v>
      </c>
      <c r="AD31" s="43">
        <v>0</v>
      </c>
      <c r="AE31" s="43">
        <v>0</v>
      </c>
      <c r="AF31" s="43">
        <v>0</v>
      </c>
      <c r="AG31" s="43">
        <v>0</v>
      </c>
      <c r="AH31" s="43">
        <v>0</v>
      </c>
      <c r="AI31" s="43">
        <f>'PAGS | IS GAAP'!AI8-AI8</f>
        <v>0</v>
      </c>
      <c r="AJ31" s="43">
        <f>'PAGS | IS GAAP'!AJ8-AJ8</f>
        <v>0</v>
      </c>
      <c r="AK31" s="43">
        <f>'PAGS | IS GAAP'!AK8-AK8</f>
        <v>0</v>
      </c>
      <c r="AL31" s="43">
        <f>'PAGS | IS GAAP'!AL8-AL8</f>
        <v>0</v>
      </c>
      <c r="AM31" s="43">
        <f>'PAGS | IS GAAP'!AM8-AM8</f>
        <v>0</v>
      </c>
      <c r="AN31" s="43">
        <f>'PAGS | IS GAAP'!AN8-AN8</f>
        <v>0</v>
      </c>
      <c r="AO31" s="43">
        <f>'PAGS | IS GAAP'!AO8-AO8</f>
        <v>0</v>
      </c>
      <c r="AQ31" s="43">
        <v>0</v>
      </c>
      <c r="AR31" s="43">
        <v>0</v>
      </c>
      <c r="AS31" s="43">
        <v>0</v>
      </c>
      <c r="AT31" s="43">
        <v>-3.999999999564352E-4</v>
      </c>
      <c r="AU31" s="43">
        <v>-1.5901409999628413E-2</v>
      </c>
      <c r="AV31" s="43">
        <v>0</v>
      </c>
      <c r="AW31" s="43">
        <v>0</v>
      </c>
      <c r="AX31" s="43">
        <v>0</v>
      </c>
      <c r="AY31" s="43">
        <f>'PAGS | IS GAAP'!AY8-AY8</f>
        <v>0</v>
      </c>
    </row>
    <row r="32" spans="1:53" ht="14.45" hidden="1" customHeight="1" outlineLevel="1" x14ac:dyDescent="0.25">
      <c r="B32" s="27" t="s">
        <v>0</v>
      </c>
      <c r="C32" s="43">
        <v>0</v>
      </c>
      <c r="D32" s="43">
        <v>0</v>
      </c>
      <c r="E32" s="43">
        <v>0</v>
      </c>
      <c r="F32" s="43">
        <v>0</v>
      </c>
      <c r="G32" s="43">
        <v>0</v>
      </c>
      <c r="H32" s="43">
        <v>0</v>
      </c>
      <c r="I32" s="43">
        <v>0</v>
      </c>
      <c r="J32" s="43">
        <v>0</v>
      </c>
      <c r="K32" s="43">
        <v>0</v>
      </c>
      <c r="L32" s="43">
        <v>0</v>
      </c>
      <c r="M32" s="43">
        <v>0</v>
      </c>
      <c r="N32" s="43">
        <v>0</v>
      </c>
      <c r="O32" s="43">
        <v>89.776641780000006</v>
      </c>
      <c r="P32" s="43">
        <v>27.321550599999988</v>
      </c>
      <c r="Q32" s="43">
        <v>14.266778030000012</v>
      </c>
      <c r="R32" s="43">
        <v>-0.11412834000003613</v>
      </c>
      <c r="S32" s="43">
        <v>0</v>
      </c>
      <c r="T32" s="43">
        <v>0</v>
      </c>
      <c r="U32" s="43">
        <v>0</v>
      </c>
      <c r="V32" s="43">
        <v>-9.4153099999978451E-3</v>
      </c>
      <c r="W32" s="43">
        <v>0</v>
      </c>
      <c r="X32" s="43">
        <v>0</v>
      </c>
      <c r="Y32" s="43">
        <v>0</v>
      </c>
      <c r="Z32" s="43">
        <v>0</v>
      </c>
      <c r="AA32" s="43">
        <v>0</v>
      </c>
      <c r="AB32" s="43">
        <v>0</v>
      </c>
      <c r="AC32" s="43">
        <v>0</v>
      </c>
      <c r="AD32" s="43">
        <v>0</v>
      </c>
      <c r="AE32" s="43">
        <v>0</v>
      </c>
      <c r="AF32" s="43">
        <v>0</v>
      </c>
      <c r="AG32" s="43">
        <v>0</v>
      </c>
      <c r="AH32" s="43">
        <v>0</v>
      </c>
      <c r="AI32" s="43">
        <f>'PAGS | IS GAAP'!AI9-AI9</f>
        <v>0</v>
      </c>
      <c r="AJ32" s="43">
        <f>'PAGS | IS GAAP'!AJ9-AJ9</f>
        <v>0</v>
      </c>
      <c r="AK32" s="43">
        <f>'PAGS | IS GAAP'!AK9-AK9</f>
        <v>0</v>
      </c>
      <c r="AL32" s="43">
        <f>'PAGS | IS GAAP'!AL9-AL9</f>
        <v>0</v>
      </c>
      <c r="AM32" s="43">
        <f>'PAGS | IS GAAP'!AM9-AM9</f>
        <v>0</v>
      </c>
      <c r="AN32" s="43">
        <f>'PAGS | IS GAAP'!AN9-AN9</f>
        <v>0</v>
      </c>
      <c r="AO32" s="43">
        <f>'PAGS | IS GAAP'!AO9-AO9</f>
        <v>0</v>
      </c>
      <c r="AQ32" s="43">
        <v>0</v>
      </c>
      <c r="AR32" s="43">
        <v>0</v>
      </c>
      <c r="AS32" s="43">
        <v>0</v>
      </c>
      <c r="AT32" s="43">
        <v>131.25084206999998</v>
      </c>
      <c r="AU32" s="43">
        <v>-9.4153099999978451E-3</v>
      </c>
      <c r="AV32" s="43">
        <v>0</v>
      </c>
      <c r="AW32" s="43">
        <v>0</v>
      </c>
      <c r="AX32" s="43">
        <v>0</v>
      </c>
      <c r="AY32" s="43">
        <f>'PAGS | IS GAAP'!AY9-AY9</f>
        <v>0</v>
      </c>
    </row>
    <row r="33" spans="1:53" ht="14.45" customHeight="1" collapsed="1" x14ac:dyDescent="0.25">
      <c r="B33" s="44" t="s">
        <v>109</v>
      </c>
      <c r="C33" s="45">
        <v>0</v>
      </c>
      <c r="D33" s="45">
        <v>0</v>
      </c>
      <c r="E33" s="45">
        <v>0</v>
      </c>
      <c r="F33" s="45">
        <v>0</v>
      </c>
      <c r="G33" s="45">
        <v>0</v>
      </c>
      <c r="H33" s="45">
        <v>0</v>
      </c>
      <c r="I33" s="45">
        <v>0</v>
      </c>
      <c r="J33" s="45">
        <v>0</v>
      </c>
      <c r="K33" s="45">
        <v>0</v>
      </c>
      <c r="L33" s="45">
        <v>0</v>
      </c>
      <c r="M33" s="45">
        <v>0</v>
      </c>
      <c r="N33" s="45">
        <v>0</v>
      </c>
      <c r="O33" s="45">
        <v>89.776953520000092</v>
      </c>
      <c r="P33" s="45">
        <v>27.321944810000524</v>
      </c>
      <c r="Q33" s="45">
        <v>14.266234729999738</v>
      </c>
      <c r="R33" s="45">
        <v>-0.11514499000065825</v>
      </c>
      <c r="S33" s="45">
        <v>0</v>
      </c>
      <c r="T33" s="45">
        <v>0</v>
      </c>
      <c r="U33" s="45">
        <v>-1.1669480000085386E-2</v>
      </c>
      <c r="V33" s="45">
        <v>-2.9806229999156386E-2</v>
      </c>
      <c r="W33" s="45">
        <v>0</v>
      </c>
      <c r="X33" s="45">
        <v>0</v>
      </c>
      <c r="Y33" s="45">
        <v>0</v>
      </c>
      <c r="Z33" s="45">
        <v>0</v>
      </c>
      <c r="AA33" s="45">
        <v>0</v>
      </c>
      <c r="AB33" s="45">
        <v>0</v>
      </c>
      <c r="AC33" s="45">
        <v>0</v>
      </c>
      <c r="AD33" s="45">
        <v>0</v>
      </c>
      <c r="AE33" s="45">
        <v>0</v>
      </c>
      <c r="AF33" s="45">
        <v>0</v>
      </c>
      <c r="AG33" s="45">
        <v>0</v>
      </c>
      <c r="AH33" s="45">
        <v>0</v>
      </c>
      <c r="AI33" s="45">
        <f>'PAGS | IS GAAP'!AI10-AI10</f>
        <v>0</v>
      </c>
      <c r="AJ33" s="45">
        <f>'PAGS | IS GAAP'!AJ10-AJ10</f>
        <v>0</v>
      </c>
      <c r="AK33" s="45">
        <f>'PAGS | IS GAAP'!AK10-AK10</f>
        <v>0</v>
      </c>
      <c r="AL33" s="45">
        <f>'PAGS | IS GAAP'!AL10-AL10</f>
        <v>0</v>
      </c>
      <c r="AM33" s="45">
        <f>'PAGS | IS GAAP'!AM10-AM10</f>
        <v>0</v>
      </c>
      <c r="AN33" s="45">
        <f>'PAGS | IS GAAP'!AN10-AN10</f>
        <v>0</v>
      </c>
      <c r="AO33" s="45">
        <f>'PAGS | IS GAAP'!AO10-AO10</f>
        <v>0</v>
      </c>
      <c r="AQ33" s="45">
        <v>0</v>
      </c>
      <c r="AR33" s="45">
        <v>0</v>
      </c>
      <c r="AS33" s="45">
        <v>0</v>
      </c>
      <c r="AT33" s="45">
        <v>131.24998806999969</v>
      </c>
      <c r="AU33" s="45">
        <v>-4.1475709999241772E-2</v>
      </c>
      <c r="AV33" s="45">
        <v>0</v>
      </c>
      <c r="AW33" s="45">
        <v>0</v>
      </c>
      <c r="AX33" s="45">
        <v>0</v>
      </c>
      <c r="AY33" s="45">
        <f>'PAGS | IS GAAP'!AY10-AY10</f>
        <v>268.04633738580924</v>
      </c>
    </row>
    <row r="34" spans="1:53" ht="14.45" hidden="1" customHeight="1" outlineLevel="1" x14ac:dyDescent="0.25">
      <c r="B34" s="27" t="s">
        <v>163</v>
      </c>
      <c r="C34" s="43">
        <v>0</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3">
        <v>0</v>
      </c>
      <c r="AC34" s="43">
        <v>0</v>
      </c>
      <c r="AD34" s="43">
        <v>0</v>
      </c>
      <c r="AE34" s="43">
        <v>0</v>
      </c>
      <c r="AF34" s="43">
        <v>0</v>
      </c>
      <c r="AG34" s="43">
        <v>0</v>
      </c>
      <c r="AH34" s="43">
        <v>0</v>
      </c>
      <c r="AI34" s="43">
        <f>'PAGS | IS GAAP'!AI11-AI11</f>
        <v>0</v>
      </c>
      <c r="AJ34" s="43">
        <f>'PAGS | IS GAAP'!AJ11-AJ11</f>
        <v>0</v>
      </c>
      <c r="AK34" s="43">
        <f>'PAGS | IS GAAP'!AK11-AK11</f>
        <v>0</v>
      </c>
      <c r="AL34" s="43">
        <f>'PAGS | IS GAAP'!AL11-AL11</f>
        <v>0</v>
      </c>
      <c r="AM34" s="43">
        <f>'PAGS | IS GAAP'!AM11-AM11</f>
        <v>0</v>
      </c>
      <c r="AN34" s="43">
        <f>'PAGS | IS GAAP'!AN11-AN11</f>
        <v>0</v>
      </c>
      <c r="AO34" s="43">
        <f>'PAGS | IS GAAP'!AO11-AO11</f>
        <v>0</v>
      </c>
      <c r="AQ34" s="43">
        <v>0</v>
      </c>
      <c r="AR34" s="43">
        <v>0</v>
      </c>
      <c r="AS34" s="43">
        <v>0</v>
      </c>
      <c r="AT34" s="43">
        <v>0</v>
      </c>
      <c r="AU34" s="43">
        <v>0</v>
      </c>
      <c r="AV34" s="43">
        <v>0</v>
      </c>
      <c r="AW34" s="43">
        <v>0</v>
      </c>
      <c r="AX34" s="43">
        <v>0</v>
      </c>
      <c r="AY34" s="43">
        <f>'PAGS | IS GAAP'!AY11-AY11</f>
        <v>0</v>
      </c>
    </row>
    <row r="35" spans="1:53" ht="14.45" customHeight="1" collapsed="1" x14ac:dyDescent="0.25">
      <c r="B35" s="46" t="s">
        <v>110</v>
      </c>
      <c r="C35" s="47">
        <v>0</v>
      </c>
      <c r="D35" s="47">
        <v>0</v>
      </c>
      <c r="E35" s="47">
        <v>0</v>
      </c>
      <c r="F35" s="47">
        <v>0</v>
      </c>
      <c r="G35" s="47">
        <v>0</v>
      </c>
      <c r="H35" s="47">
        <v>0</v>
      </c>
      <c r="I35" s="47">
        <v>0</v>
      </c>
      <c r="J35" s="47">
        <v>0</v>
      </c>
      <c r="K35" s="47">
        <v>0</v>
      </c>
      <c r="L35" s="47">
        <v>0</v>
      </c>
      <c r="M35" s="47">
        <v>0</v>
      </c>
      <c r="N35" s="47">
        <v>0</v>
      </c>
      <c r="O35" s="47">
        <v>89.776953520000092</v>
      </c>
      <c r="P35" s="47">
        <v>27.321944810000524</v>
      </c>
      <c r="Q35" s="47">
        <v>14.266234729999738</v>
      </c>
      <c r="R35" s="47">
        <v>-0.11514499000065825</v>
      </c>
      <c r="S35" s="47">
        <v>0</v>
      </c>
      <c r="T35" s="47">
        <v>0</v>
      </c>
      <c r="U35" s="47">
        <v>-1.1669480000085386E-2</v>
      </c>
      <c r="V35" s="47">
        <v>-2.9806229999156386E-2</v>
      </c>
      <c r="W35" s="47">
        <v>0</v>
      </c>
      <c r="X35" s="47">
        <v>0</v>
      </c>
      <c r="Y35" s="47">
        <v>0</v>
      </c>
      <c r="Z35" s="47">
        <v>0</v>
      </c>
      <c r="AA35" s="47">
        <v>0</v>
      </c>
      <c r="AB35" s="47">
        <v>0</v>
      </c>
      <c r="AC35" s="47">
        <v>0</v>
      </c>
      <c r="AD35" s="47">
        <v>0</v>
      </c>
      <c r="AE35" s="47">
        <v>0</v>
      </c>
      <c r="AF35" s="47">
        <v>0</v>
      </c>
      <c r="AG35" s="47">
        <v>0</v>
      </c>
      <c r="AH35" s="47">
        <v>0</v>
      </c>
      <c r="AI35" s="47">
        <f>'PAGS | IS GAAP'!AI12-AI12</f>
        <v>0</v>
      </c>
      <c r="AJ35" s="47">
        <f>'PAGS | IS GAAP'!AJ12-AJ12</f>
        <v>0</v>
      </c>
      <c r="AK35" s="47">
        <f>'PAGS | IS GAAP'!AK12-AK12</f>
        <v>0</v>
      </c>
      <c r="AL35" s="47">
        <f>'PAGS | IS GAAP'!AL12-AL12</f>
        <v>0</v>
      </c>
      <c r="AM35" s="47">
        <f>'PAGS | IS GAAP'!AM12-AM12</f>
        <v>0</v>
      </c>
      <c r="AN35" s="47">
        <f>'PAGS | IS GAAP'!AN12-AN12</f>
        <v>0</v>
      </c>
      <c r="AO35" s="47">
        <f>'PAGS | IS GAAP'!AO12-AO12</f>
        <v>0</v>
      </c>
      <c r="AQ35" s="47">
        <v>0</v>
      </c>
      <c r="AR35" s="47">
        <v>0</v>
      </c>
      <c r="AS35" s="47">
        <v>0</v>
      </c>
      <c r="AT35" s="47">
        <v>131.24998806999969</v>
      </c>
      <c r="AU35" s="47">
        <v>-4.1475709999241772E-2</v>
      </c>
      <c r="AV35" s="47">
        <v>0</v>
      </c>
      <c r="AW35" s="47">
        <v>0</v>
      </c>
      <c r="AX35" s="47">
        <v>0</v>
      </c>
      <c r="AY35" s="47">
        <f>'PAGS | IS GAAP'!AY12-AY12</f>
        <v>268.04633738580924</v>
      </c>
    </row>
    <row r="36" spans="1:53" ht="14.45" hidden="1" customHeight="1" outlineLevel="1" x14ac:dyDescent="0.25">
      <c r="B36" s="27" t="s">
        <v>23</v>
      </c>
      <c r="C36" s="43">
        <v>0</v>
      </c>
      <c r="D36" s="43">
        <v>0</v>
      </c>
      <c r="E36" s="43">
        <v>0</v>
      </c>
      <c r="F36" s="43">
        <v>0</v>
      </c>
      <c r="G36" s="43">
        <v>0</v>
      </c>
      <c r="H36" s="43">
        <v>0</v>
      </c>
      <c r="I36" s="43">
        <v>0</v>
      </c>
      <c r="J36" s="43">
        <v>0</v>
      </c>
      <c r="K36" s="43">
        <v>0</v>
      </c>
      <c r="L36" s="43">
        <v>0</v>
      </c>
      <c r="M36" s="43">
        <v>0</v>
      </c>
      <c r="N36" s="43">
        <v>0</v>
      </c>
      <c r="O36" s="43">
        <v>-38.230999999999995</v>
      </c>
      <c r="P36" s="43">
        <v>-11.303040203787702</v>
      </c>
      <c r="Q36" s="43">
        <v>-9.7429688868085123</v>
      </c>
      <c r="R36" s="43">
        <v>-0.53169588537230084</v>
      </c>
      <c r="S36" s="43">
        <v>-1.9059587417795001</v>
      </c>
      <c r="T36" s="43">
        <v>-2.4325296807360246</v>
      </c>
      <c r="U36" s="43">
        <v>-19.605000000000018</v>
      </c>
      <c r="V36" s="43">
        <v>-4.2719253705939764</v>
      </c>
      <c r="W36" s="43">
        <v>-2.2020268437084951</v>
      </c>
      <c r="X36" s="43">
        <v>-2.320761345730034</v>
      </c>
      <c r="Y36" s="43">
        <v>-5.2589344123741739</v>
      </c>
      <c r="Z36" s="43">
        <v>-10.337859360000039</v>
      </c>
      <c r="AA36" s="43">
        <v>-5.734887609999987</v>
      </c>
      <c r="AB36" s="43">
        <v>-8.2576437499999429</v>
      </c>
      <c r="AC36" s="43">
        <v>-11.504018639777769</v>
      </c>
      <c r="AD36" s="43">
        <v>-3.09865454504029</v>
      </c>
      <c r="AE36" s="43">
        <v>-2.1455238999999438</v>
      </c>
      <c r="AF36" s="43">
        <v>-4.0210812299999361</v>
      </c>
      <c r="AG36" s="43">
        <v>49.05782570071483</v>
      </c>
      <c r="AH36" s="43">
        <v>4.5337774834117681</v>
      </c>
      <c r="AI36" s="43">
        <f>'PAGS | IS GAAP'!AI13-AI13</f>
        <v>-5.9394387400000141</v>
      </c>
      <c r="AJ36" s="43">
        <f>'PAGS | IS GAAP'!AJ13-AJ13</f>
        <v>-2.5909772103698288</v>
      </c>
      <c r="AK36" s="43">
        <f>'PAGS | IS GAAP'!AK13-AK13</f>
        <v>-5.2029528740865771</v>
      </c>
      <c r="AL36" s="43">
        <f>'PAGS | IS GAAP'!AL13-AL13</f>
        <v>-3.4780499097528264</v>
      </c>
      <c r="AM36" s="43">
        <f>'PAGS | IS GAAP'!AM13-AM13</f>
        <v>-6.1999999999998181</v>
      </c>
      <c r="AN36" s="43">
        <f>'PAGS | IS GAAP'!AN13-AN13</f>
        <v>-5.99336908373607</v>
      </c>
      <c r="AO36" s="43">
        <f>'PAGS | IS GAAP'!AO13-AO13</f>
        <v>-6.7070688359294763</v>
      </c>
      <c r="AQ36" s="43">
        <v>0</v>
      </c>
      <c r="AR36" s="43">
        <v>0</v>
      </c>
      <c r="AS36" s="43">
        <v>0</v>
      </c>
      <c r="AT36" s="43">
        <v>-59.80870497596851</v>
      </c>
      <c r="AU36" s="43">
        <v>-28.215413793109519</v>
      </c>
      <c r="AV36" s="43">
        <v>-20.119581961812742</v>
      </c>
      <c r="AW36" s="43">
        <v>-28.595204544817989</v>
      </c>
      <c r="AX36" s="43">
        <v>47.424998054126718</v>
      </c>
      <c r="AY36" s="43">
        <f>'PAGS | IS GAAP'!AY13-AY13</f>
        <v>-17.211418734208564</v>
      </c>
    </row>
    <row r="37" spans="1:53" ht="14.45" hidden="1" customHeight="1" outlineLevel="1" x14ac:dyDescent="0.25">
      <c r="B37" s="27" t="s">
        <v>24</v>
      </c>
      <c r="C37" s="43">
        <v>0</v>
      </c>
      <c r="D37" s="43">
        <v>0</v>
      </c>
      <c r="E37" s="43">
        <v>0</v>
      </c>
      <c r="F37" s="43">
        <v>0</v>
      </c>
      <c r="G37" s="43">
        <v>0</v>
      </c>
      <c r="H37" s="43">
        <v>0</v>
      </c>
      <c r="I37" s="43">
        <v>0</v>
      </c>
      <c r="J37" s="43">
        <v>0</v>
      </c>
      <c r="K37" s="43">
        <v>0</v>
      </c>
      <c r="L37" s="43">
        <v>0</v>
      </c>
      <c r="M37" s="43">
        <v>0</v>
      </c>
      <c r="N37" s="43">
        <v>0</v>
      </c>
      <c r="O37" s="43">
        <v>0</v>
      </c>
      <c r="P37" s="43">
        <v>8.0919231720599782E-5</v>
      </c>
      <c r="Q37" s="43">
        <v>-3.9121282895848708E-4</v>
      </c>
      <c r="R37" s="43">
        <v>-0.34198032000001888</v>
      </c>
      <c r="S37" s="43">
        <v>0</v>
      </c>
      <c r="T37" s="43">
        <v>0</v>
      </c>
      <c r="U37" s="43">
        <v>-5.6000000000011596E-2</v>
      </c>
      <c r="V37" s="43">
        <v>2.3375043183904154E-2</v>
      </c>
      <c r="W37" s="43">
        <v>-2.7852999991750949E-4</v>
      </c>
      <c r="X37" s="43">
        <v>0</v>
      </c>
      <c r="Y37" s="43">
        <v>-0.37937385000000745</v>
      </c>
      <c r="Z37" s="43">
        <v>-0.71275923999999691</v>
      </c>
      <c r="AA37" s="43">
        <v>-0.70759899000000814</v>
      </c>
      <c r="AB37" s="43">
        <v>-0.15230724999997847</v>
      </c>
      <c r="AC37" s="43">
        <v>-0.11709144000002425</v>
      </c>
      <c r="AD37" s="43">
        <v>-0.3790000000000191</v>
      </c>
      <c r="AE37" s="43">
        <v>-0.28116289000001871</v>
      </c>
      <c r="AF37" s="43">
        <v>-4.4228149999980815E-2</v>
      </c>
      <c r="AG37" s="43">
        <v>0</v>
      </c>
      <c r="AH37" s="43">
        <v>0</v>
      </c>
      <c r="AI37" s="43">
        <f>'PAGS | IS GAAP'!AI14-AI14</f>
        <v>-1.7500943000000007</v>
      </c>
      <c r="AJ37" s="43">
        <f>'PAGS | IS GAAP'!AJ14-AJ14</f>
        <v>-1.5111057899999878</v>
      </c>
      <c r="AK37" s="43">
        <f>'PAGS | IS GAAP'!AK14-AK14</f>
        <v>-1.527948247088716</v>
      </c>
      <c r="AL37" s="43">
        <f>'PAGS | IS GAAP'!AL14-AL14</f>
        <v>-1.6030929099999867</v>
      </c>
      <c r="AM37" s="43">
        <f>'PAGS | IS GAAP'!AM14-AM14</f>
        <v>-2.0999999999999659</v>
      </c>
      <c r="AN37" s="43">
        <f>'PAGS | IS GAAP'!AN14-AN14</f>
        <v>-1.2808592617556656</v>
      </c>
      <c r="AO37" s="43">
        <f>'PAGS | IS GAAP'!AO14-AO14</f>
        <v>-1.800085480000007</v>
      </c>
      <c r="AQ37" s="43">
        <v>0</v>
      </c>
      <c r="AR37" s="43">
        <v>0</v>
      </c>
      <c r="AS37" s="43">
        <v>0</v>
      </c>
      <c r="AT37" s="43">
        <v>-0.34229061359725677</v>
      </c>
      <c r="AU37" s="43">
        <v>-3.2624956816107442E-2</v>
      </c>
      <c r="AV37" s="43">
        <v>-1.0924116199999219</v>
      </c>
      <c r="AW37" s="43">
        <v>-1.35599768000003</v>
      </c>
      <c r="AX37" s="43">
        <v>-0.32539103999999952</v>
      </c>
      <c r="AY37" s="43">
        <f>'PAGS | IS GAAP'!AY14-AY14</f>
        <v>-6.3922412470885774</v>
      </c>
    </row>
    <row r="38" spans="1:53" ht="14.45" hidden="1" customHeight="1" outlineLevel="1" x14ac:dyDescent="0.25">
      <c r="B38" s="27" t="s">
        <v>25</v>
      </c>
      <c r="C38" s="43">
        <v>0</v>
      </c>
      <c r="D38" s="43">
        <v>0</v>
      </c>
      <c r="E38" s="43">
        <v>0</v>
      </c>
      <c r="F38" s="43">
        <v>0</v>
      </c>
      <c r="G38" s="43">
        <v>0</v>
      </c>
      <c r="H38" s="43">
        <v>0</v>
      </c>
      <c r="I38" s="43">
        <v>0</v>
      </c>
      <c r="J38" s="43">
        <v>0</v>
      </c>
      <c r="K38" s="43">
        <v>0</v>
      </c>
      <c r="L38" s="43">
        <v>0</v>
      </c>
      <c r="M38" s="43">
        <v>0</v>
      </c>
      <c r="N38" s="43">
        <v>0</v>
      </c>
      <c r="O38" s="43">
        <v>-172.35300000000001</v>
      </c>
      <c r="P38" s="43">
        <v>-50.955163623009369</v>
      </c>
      <c r="Q38" s="43">
        <v>-105.78304659739919</v>
      </c>
      <c r="R38" s="43">
        <v>-30.199908174540475</v>
      </c>
      <c r="S38" s="43">
        <v>-21.918525948220548</v>
      </c>
      <c r="T38" s="43">
        <v>-27.974091503792238</v>
      </c>
      <c r="U38" s="43">
        <v>-52.685000000000002</v>
      </c>
      <c r="V38" s="43">
        <v>-25.564629961012699</v>
      </c>
      <c r="W38" s="43">
        <v>-13.092265368932487</v>
      </c>
      <c r="X38" s="43">
        <v>-13.795636888505896</v>
      </c>
      <c r="Y38" s="43">
        <v>-95.742915109120048</v>
      </c>
      <c r="Z38" s="43">
        <v>-71.379433890000001</v>
      </c>
      <c r="AA38" s="43">
        <v>-78.0950762075</v>
      </c>
      <c r="AB38" s="43">
        <v>-100.2641275325</v>
      </c>
      <c r="AC38" s="43">
        <v>-135.52403347675124</v>
      </c>
      <c r="AD38" s="43">
        <v>-46.617979569203158</v>
      </c>
      <c r="AE38" s="43">
        <v>-29.940622137499986</v>
      </c>
      <c r="AF38" s="43">
        <v>-51.146384437500018</v>
      </c>
      <c r="AG38" s="43">
        <v>-44.196462532826246</v>
      </c>
      <c r="AH38" s="43">
        <v>0.86847720234200665</v>
      </c>
      <c r="AI38" s="43">
        <f>'PAGS | IS GAAP'!AI15-AI15</f>
        <v>-25.895125202254405</v>
      </c>
      <c r="AJ38" s="43">
        <f>'PAGS | IS GAAP'!AJ15-AJ15</f>
        <v>-41.648989622867106</v>
      </c>
      <c r="AK38" s="43">
        <f>'PAGS | IS GAAP'!AK15-AK15</f>
        <v>-40.657814846824294</v>
      </c>
      <c r="AL38" s="43">
        <f>'PAGS | IS GAAP'!AL15-AL15</f>
        <v>-44.125701934349635</v>
      </c>
      <c r="AM38" s="43">
        <f>'PAGS | IS GAAP'!AM15-AM15</f>
        <v>-51.699999999999989</v>
      </c>
      <c r="AN38" s="43">
        <f>'PAGS | IS GAAP'!AN15-AN15</f>
        <v>-50.798326891154232</v>
      </c>
      <c r="AO38" s="43">
        <f>'PAGS | IS GAAP'!AO15-AO15</f>
        <v>-53.547191918124867</v>
      </c>
      <c r="AQ38" s="43">
        <v>0</v>
      </c>
      <c r="AR38" s="43">
        <v>0</v>
      </c>
      <c r="AS38" s="43">
        <v>0</v>
      </c>
      <c r="AT38" s="43">
        <v>-359.29111839494908</v>
      </c>
      <c r="AU38" s="43">
        <v>-128.14224741302547</v>
      </c>
      <c r="AV38" s="43">
        <v>-194.01025125655843</v>
      </c>
      <c r="AW38" s="43">
        <v>-360.5012167859544</v>
      </c>
      <c r="AX38" s="43">
        <v>-124.41499190548424</v>
      </c>
      <c r="AY38" s="43">
        <f>'PAGS | IS GAAP'!AY15-AY15</f>
        <v>-152.32763160629543</v>
      </c>
    </row>
    <row r="39" spans="1:53" ht="14.45" hidden="1" customHeight="1" outlineLevel="1" x14ac:dyDescent="0.25">
      <c r="B39" s="27" t="s">
        <v>228</v>
      </c>
      <c r="C39" s="43">
        <v>0</v>
      </c>
      <c r="D39" s="43">
        <v>0</v>
      </c>
      <c r="E39" s="43">
        <v>0</v>
      </c>
      <c r="F39" s="43">
        <v>0</v>
      </c>
      <c r="G39" s="43">
        <v>0</v>
      </c>
      <c r="H39" s="43">
        <v>0</v>
      </c>
      <c r="I39" s="43">
        <v>0</v>
      </c>
      <c r="J39" s="43">
        <v>0</v>
      </c>
      <c r="K39" s="43">
        <v>0</v>
      </c>
      <c r="L39" s="43">
        <v>0</v>
      </c>
      <c r="M39" s="43">
        <v>0</v>
      </c>
      <c r="N39" s="43">
        <v>0</v>
      </c>
      <c r="O39" s="43">
        <v>-13.094000000000001</v>
      </c>
      <c r="P39" s="43">
        <v>-0.73266031999999948</v>
      </c>
      <c r="Q39" s="43">
        <v>-4.1493597400000013</v>
      </c>
      <c r="R39" s="43">
        <v>0</v>
      </c>
      <c r="S39" s="43">
        <v>0</v>
      </c>
      <c r="T39" s="43">
        <v>0</v>
      </c>
      <c r="U39" s="43">
        <v>0</v>
      </c>
      <c r="V39" s="43">
        <v>3.9083469999997789E-2</v>
      </c>
      <c r="W39" s="43">
        <v>-1.002999999855092E-5</v>
      </c>
      <c r="X39" s="43">
        <v>0</v>
      </c>
      <c r="Y39" s="43">
        <v>0</v>
      </c>
      <c r="Z39" s="43">
        <v>0</v>
      </c>
      <c r="AA39" s="43">
        <v>0</v>
      </c>
      <c r="AB39" s="43">
        <v>0</v>
      </c>
      <c r="AC39" s="43">
        <v>0</v>
      </c>
      <c r="AD39" s="43">
        <v>0</v>
      </c>
      <c r="AE39" s="43">
        <v>0</v>
      </c>
      <c r="AF39" s="43">
        <v>0</v>
      </c>
      <c r="AG39" s="43">
        <v>0</v>
      </c>
      <c r="AH39" s="43">
        <v>0</v>
      </c>
      <c r="AI39" s="43">
        <f>'PAGS | IS GAAP'!AI16-AI16</f>
        <v>0</v>
      </c>
      <c r="AJ39" s="43">
        <f>'PAGS | IS GAAP'!AJ16-AJ16</f>
        <v>0</v>
      </c>
      <c r="AK39" s="43">
        <f>'PAGS | IS GAAP'!AK16-AK16</f>
        <v>0</v>
      </c>
      <c r="AL39" s="43">
        <f>'PAGS | IS GAAP'!AL16-AL16</f>
        <v>0</v>
      </c>
      <c r="AM39" s="43">
        <f>'PAGS | IS GAAP'!AM16-AM16</f>
        <v>0</v>
      </c>
      <c r="AN39" s="43">
        <f>'PAGS | IS GAAP'!AN16-AN16</f>
        <v>0</v>
      </c>
      <c r="AO39" s="43">
        <f>'PAGS | IS GAAP'!AO16-AO16</f>
        <v>0</v>
      </c>
      <c r="AQ39" s="43">
        <v>0</v>
      </c>
      <c r="AR39" s="43">
        <v>0</v>
      </c>
      <c r="AS39" s="43">
        <v>0</v>
      </c>
      <c r="AT39" s="43">
        <v>-17.976020060000003</v>
      </c>
      <c r="AU39" s="43">
        <v>3.9083469999997789E-2</v>
      </c>
      <c r="AV39" s="43">
        <v>-1.002999999855092E-5</v>
      </c>
      <c r="AW39" s="43">
        <v>0</v>
      </c>
      <c r="AX39" s="43">
        <v>0</v>
      </c>
      <c r="AY39" s="43">
        <f>'PAGS | IS GAAP'!AY16-AY16</f>
        <v>0</v>
      </c>
    </row>
    <row r="40" spans="1:53" ht="14.45" hidden="1" customHeight="1" outlineLevel="1" x14ac:dyDescent="0.25">
      <c r="B40" s="27" t="s">
        <v>26</v>
      </c>
      <c r="C40" s="43">
        <v>0</v>
      </c>
      <c r="D40" s="43">
        <v>0</v>
      </c>
      <c r="E40" s="43">
        <v>0</v>
      </c>
      <c r="F40" s="43">
        <v>0</v>
      </c>
      <c r="G40" s="43">
        <v>0</v>
      </c>
      <c r="H40" s="43">
        <v>0</v>
      </c>
      <c r="I40" s="43">
        <v>0</v>
      </c>
      <c r="J40" s="43">
        <v>0</v>
      </c>
      <c r="K40" s="43">
        <v>0</v>
      </c>
      <c r="L40" s="43">
        <v>0</v>
      </c>
      <c r="M40" s="43">
        <v>0</v>
      </c>
      <c r="N40" s="43">
        <v>0</v>
      </c>
      <c r="O40" s="43">
        <v>0</v>
      </c>
      <c r="P40" s="43">
        <v>-9.4816381000009664E-4</v>
      </c>
      <c r="Q40" s="43">
        <v>3.9290447749884549E-4</v>
      </c>
      <c r="R40" s="43">
        <v>0</v>
      </c>
      <c r="S40" s="43">
        <v>0</v>
      </c>
      <c r="T40" s="43">
        <v>0</v>
      </c>
      <c r="U40" s="43">
        <v>0</v>
      </c>
      <c r="V40" s="43">
        <v>-2.6432562971500317E-2</v>
      </c>
      <c r="W40" s="43">
        <v>2.1588281389872677E-4</v>
      </c>
      <c r="X40" s="43">
        <v>0</v>
      </c>
      <c r="Y40" s="43">
        <v>0</v>
      </c>
      <c r="Z40" s="43">
        <v>-0.13903928400210219</v>
      </c>
      <c r="AA40" s="43">
        <v>0</v>
      </c>
      <c r="AB40" s="43">
        <v>-1.9714937199999998</v>
      </c>
      <c r="AC40" s="43">
        <v>0</v>
      </c>
      <c r="AD40" s="43">
        <v>0</v>
      </c>
      <c r="AE40" s="43">
        <v>0</v>
      </c>
      <c r="AF40" s="43">
        <v>0</v>
      </c>
      <c r="AG40" s="43">
        <v>-51.871459080000001</v>
      </c>
      <c r="AH40" s="43">
        <v>-10.949000000000012</v>
      </c>
      <c r="AI40" s="43">
        <f>'PAGS | IS GAAP'!AI17-AI17</f>
        <v>0</v>
      </c>
      <c r="AJ40" s="43">
        <f>'PAGS | IS GAAP'!AJ17-AJ17</f>
        <v>0</v>
      </c>
      <c r="AK40" s="43">
        <f>'PAGS | IS GAAP'!AK17-AK17</f>
        <v>2.7270000000000039</v>
      </c>
      <c r="AL40" s="43">
        <f>'PAGS | IS GAAP'!AL17-AL17</f>
        <v>0</v>
      </c>
      <c r="AM40" s="43">
        <f>'PAGS | IS GAAP'!AM17-AM17</f>
        <v>0</v>
      </c>
      <c r="AN40" s="43">
        <f>'PAGS | IS GAAP'!AN17-AN17</f>
        <v>-5.2895701000466033E-4</v>
      </c>
      <c r="AO40" s="43">
        <f>'PAGS | IS GAAP'!AO17-AO17</f>
        <v>0</v>
      </c>
      <c r="AQ40" s="43">
        <v>0</v>
      </c>
      <c r="AR40" s="43">
        <v>0</v>
      </c>
      <c r="AS40" s="43">
        <v>0</v>
      </c>
      <c r="AT40" s="43">
        <v>-5.5525933250125115E-4</v>
      </c>
      <c r="AU40" s="43">
        <v>-2.6432562971500317E-2</v>
      </c>
      <c r="AV40" s="43">
        <v>-0.13882340118820347</v>
      </c>
      <c r="AW40" s="43">
        <v>-1.9714937199999998</v>
      </c>
      <c r="AX40" s="43">
        <v>-62.820459080000013</v>
      </c>
      <c r="AY40" s="43">
        <f>'PAGS | IS GAAP'!AY17-AY17</f>
        <v>2.7269999999999754</v>
      </c>
    </row>
    <row r="41" spans="1:53" ht="14.45" customHeight="1" collapsed="1" x14ac:dyDescent="0.25">
      <c r="B41" s="44" t="s">
        <v>111</v>
      </c>
      <c r="C41" s="45">
        <v>0</v>
      </c>
      <c r="D41" s="45">
        <v>0</v>
      </c>
      <c r="E41" s="45">
        <v>0</v>
      </c>
      <c r="F41" s="45">
        <v>0</v>
      </c>
      <c r="G41" s="45">
        <v>0</v>
      </c>
      <c r="H41" s="45">
        <v>0</v>
      </c>
      <c r="I41" s="45">
        <v>0</v>
      </c>
      <c r="J41" s="45">
        <v>0</v>
      </c>
      <c r="K41" s="45">
        <v>0</v>
      </c>
      <c r="L41" s="45">
        <v>0</v>
      </c>
      <c r="M41" s="45">
        <v>0</v>
      </c>
      <c r="N41" s="45">
        <v>0</v>
      </c>
      <c r="O41" s="45">
        <v>-223.678</v>
      </c>
      <c r="P41" s="45">
        <v>-62.991731391375353</v>
      </c>
      <c r="Q41" s="45">
        <v>-119.67537353255916</v>
      </c>
      <c r="R41" s="45">
        <v>-31.073584379912795</v>
      </c>
      <c r="S41" s="45">
        <v>-23.824484690000048</v>
      </c>
      <c r="T41" s="45">
        <v>-30.406621184528262</v>
      </c>
      <c r="U41" s="45">
        <v>-72.346000000000032</v>
      </c>
      <c r="V41" s="45">
        <v>-29.800529381394274</v>
      </c>
      <c r="W41" s="45">
        <v>-15.294364889826999</v>
      </c>
      <c r="X41" s="45">
        <v>-16.11639823423593</v>
      </c>
      <c r="Y41" s="45">
        <v>-101.38122337149423</v>
      </c>
      <c r="Z41" s="45">
        <v>-82.569091774002146</v>
      </c>
      <c r="AA41" s="45">
        <v>-84.537562807499995</v>
      </c>
      <c r="AB41" s="45">
        <v>-110.64557225249992</v>
      </c>
      <c r="AC41" s="45">
        <v>-147.14514355652904</v>
      </c>
      <c r="AD41" s="45">
        <v>-50.095634114243467</v>
      </c>
      <c r="AE41" s="45">
        <v>-32.367308927499948</v>
      </c>
      <c r="AF41" s="45">
        <v>-55.211693817499935</v>
      </c>
      <c r="AG41" s="45">
        <v>-47.010095912111417</v>
      </c>
      <c r="AH41" s="45">
        <v>-5.5467453142462375</v>
      </c>
      <c r="AI41" s="45">
        <f>'PAGS | IS GAAP'!AI18-AI18</f>
        <v>-33.584658242254136</v>
      </c>
      <c r="AJ41" s="45">
        <f>'PAGS | IS GAAP'!AJ18-AJ18</f>
        <v>-45.751072623237178</v>
      </c>
      <c r="AK41" s="45">
        <f>'PAGS | IS GAAP'!AK18-AK18</f>
        <v>-44.661715967999044</v>
      </c>
      <c r="AL41" s="45">
        <f>'PAGS | IS GAAP'!AL18-AL18</f>
        <v>-49.206844754102349</v>
      </c>
      <c r="AM41" s="45">
        <f>'PAGS | IS GAAP'!AM18-AM18</f>
        <v>-59.999999999999545</v>
      </c>
      <c r="AN41" s="45">
        <f>'PAGS | IS GAAP'!AN18-AN18</f>
        <v>-58.073084193655632</v>
      </c>
      <c r="AO41" s="45">
        <f>'PAGS | IS GAAP'!AO18-AO18</f>
        <v>-62.054346234054719</v>
      </c>
      <c r="AQ41" s="45">
        <v>0</v>
      </c>
      <c r="AR41" s="45">
        <v>0</v>
      </c>
      <c r="AS41" s="45">
        <v>0</v>
      </c>
      <c r="AT41" s="45">
        <v>-437.41868930384732</v>
      </c>
      <c r="AU41" s="45">
        <v>-156.3776352559226</v>
      </c>
      <c r="AV41" s="45">
        <v>-215.3610782695593</v>
      </c>
      <c r="AW41" s="45">
        <v>-392.42391273077243</v>
      </c>
      <c r="AX41" s="45">
        <v>-140.13584397135753</v>
      </c>
      <c r="AY41" s="45">
        <f>'PAGS | IS GAAP'!AY18-AY18</f>
        <v>-173.20429158759362</v>
      </c>
    </row>
    <row r="42" spans="1:53" ht="14.45" customHeight="1" x14ac:dyDescent="0.25">
      <c r="B42" s="46" t="s">
        <v>112</v>
      </c>
      <c r="C42" s="47" t="s">
        <v>151</v>
      </c>
      <c r="D42" s="47" t="s">
        <v>151</v>
      </c>
      <c r="E42" s="47" t="s">
        <v>151</v>
      </c>
      <c r="F42" s="47" t="s">
        <v>151</v>
      </c>
      <c r="G42" s="47" t="s">
        <v>151</v>
      </c>
      <c r="H42" s="47" t="s">
        <v>151</v>
      </c>
      <c r="I42" s="47" t="s">
        <v>151</v>
      </c>
      <c r="J42" s="47" t="s">
        <v>151</v>
      </c>
      <c r="K42" s="47" t="s">
        <v>151</v>
      </c>
      <c r="L42" s="47" t="s">
        <v>151</v>
      </c>
      <c r="M42" s="47" t="s">
        <v>151</v>
      </c>
      <c r="N42" s="47" t="s">
        <v>151</v>
      </c>
      <c r="O42" s="47">
        <v>-223.678</v>
      </c>
      <c r="P42" s="47">
        <v>-62.991731391375353</v>
      </c>
      <c r="Q42" s="47">
        <v>-119.67537353255916</v>
      </c>
      <c r="R42" s="47">
        <v>-31.073584379912795</v>
      </c>
      <c r="S42" s="47">
        <v>-23.824484690000048</v>
      </c>
      <c r="T42" s="47">
        <v>-30.406621184528262</v>
      </c>
      <c r="U42" s="47">
        <v>-72.346000000000032</v>
      </c>
      <c r="V42" s="47">
        <v>-29.800529381394274</v>
      </c>
      <c r="W42" s="47">
        <v>-15.294364889826999</v>
      </c>
      <c r="X42" s="47">
        <v>-16.11639823423593</v>
      </c>
      <c r="Y42" s="47">
        <v>-101.38122337149423</v>
      </c>
      <c r="Z42" s="47">
        <v>-82.569091774002146</v>
      </c>
      <c r="AA42" s="47">
        <v>-84.537562807499995</v>
      </c>
      <c r="AB42" s="47">
        <v>-110.64557225249992</v>
      </c>
      <c r="AC42" s="47">
        <v>-147.14514355652904</v>
      </c>
      <c r="AD42" s="47">
        <v>-50.095634114243467</v>
      </c>
      <c r="AE42" s="47">
        <v>-32.367308927499948</v>
      </c>
      <c r="AF42" s="47">
        <v>-55.211693817499935</v>
      </c>
      <c r="AG42" s="47">
        <v>-47.010095912111417</v>
      </c>
      <c r="AH42" s="47">
        <v>-5.5467453142462375</v>
      </c>
      <c r="AI42" s="47">
        <f>'PAGS | IS GAAP'!AI19-AI19</f>
        <v>-33.584658242254136</v>
      </c>
      <c r="AJ42" s="47">
        <f>'PAGS | IS GAAP'!AJ19-AJ19</f>
        <v>-45.751072623237178</v>
      </c>
      <c r="AK42" s="47">
        <f>'PAGS | IS GAAP'!AK19-AK19</f>
        <v>-44.661715967999044</v>
      </c>
      <c r="AL42" s="47">
        <f>'PAGS | IS GAAP'!AL19-AL19</f>
        <v>-49.206844754102349</v>
      </c>
      <c r="AM42" s="47">
        <f>'PAGS | IS GAAP'!AM19-AM19</f>
        <v>-59.999999999999545</v>
      </c>
      <c r="AN42" s="47">
        <f>'PAGS | IS GAAP'!AN19-AN19</f>
        <v>-58.073084193655632</v>
      </c>
      <c r="AO42" s="47">
        <f>'PAGS | IS GAAP'!AO19-AO19</f>
        <v>-62.054346234054719</v>
      </c>
      <c r="AQ42" s="47">
        <v>0</v>
      </c>
      <c r="AR42" s="47">
        <v>0</v>
      </c>
      <c r="AS42" s="47">
        <v>0</v>
      </c>
      <c r="AT42" s="47">
        <v>-437.41868930384732</v>
      </c>
      <c r="AU42" s="47">
        <v>-156.3776352559226</v>
      </c>
      <c r="AV42" s="47">
        <v>-215.3610782695593</v>
      </c>
      <c r="AW42" s="47">
        <v>-392.42391273077243</v>
      </c>
      <c r="AX42" s="47">
        <v>-140.13584397135753</v>
      </c>
      <c r="AY42" s="47">
        <f>'PAGS | IS GAAP'!AY19-AY19</f>
        <v>-173.20429158759362</v>
      </c>
    </row>
    <row r="43" spans="1:53" s="1" customFormat="1" ht="14.45" hidden="1" customHeight="1" outlineLevel="1" x14ac:dyDescent="0.25">
      <c r="A43" s="4"/>
      <c r="B43" s="27" t="s">
        <v>66</v>
      </c>
      <c r="C43" s="43">
        <f>'PAGS | IS GAAP'!C20-C20</f>
        <v>0</v>
      </c>
      <c r="D43" s="43">
        <f>'PAGS | IS GAAP'!D20-D20</f>
        <v>0</v>
      </c>
      <c r="E43" s="43">
        <f>'PAGS | IS GAAP'!E20-E20</f>
        <v>0</v>
      </c>
      <c r="F43" s="43">
        <f>'PAGS | IS GAAP'!F20-F20</f>
        <v>0</v>
      </c>
      <c r="G43" s="43">
        <f>'PAGS | IS GAAP'!G20-G20</f>
        <v>0</v>
      </c>
      <c r="H43" s="43">
        <f>'PAGS | IS GAAP'!H20-H20</f>
        <v>0</v>
      </c>
      <c r="I43" s="43">
        <f>'PAGS | IS GAAP'!I20-I20</f>
        <v>0</v>
      </c>
      <c r="J43" s="43">
        <f>'PAGS | IS GAAP'!J20-J20</f>
        <v>0</v>
      </c>
      <c r="K43" s="43">
        <f>'PAGS | IS GAAP'!K20-K20</f>
        <v>0</v>
      </c>
      <c r="L43" s="43">
        <f>'PAGS | IS GAAP'!L20-L20</f>
        <v>0</v>
      </c>
      <c r="M43" s="43">
        <f>'PAGS | IS GAAP'!M20-M20</f>
        <v>0</v>
      </c>
      <c r="N43" s="43">
        <f>'PAGS | IS GAAP'!N20-N20</f>
        <v>0</v>
      </c>
      <c r="O43" s="43">
        <f>'PAGS | IS GAAP'!O20-O20</f>
        <v>0</v>
      </c>
      <c r="P43" s="43">
        <f>'PAGS | IS GAAP'!P20-P20</f>
        <v>0</v>
      </c>
      <c r="Q43" s="43">
        <f>'PAGS | IS GAAP'!Q20-Q20</f>
        <v>0</v>
      </c>
      <c r="R43" s="43">
        <f>'PAGS | IS GAAP'!R20-R20</f>
        <v>0</v>
      </c>
      <c r="S43" s="43">
        <f>'PAGS | IS GAAP'!S20-S20</f>
        <v>0</v>
      </c>
      <c r="T43" s="43">
        <f>'PAGS | IS GAAP'!T20-T20</f>
        <v>0</v>
      </c>
      <c r="U43" s="43">
        <f>'PAGS | IS GAAP'!U20-U20</f>
        <v>0</v>
      </c>
      <c r="V43" s="43">
        <f>'PAGS | IS GAAP'!V20-V20</f>
        <v>0</v>
      </c>
      <c r="W43" s="43">
        <f>'PAGS | IS GAAP'!W20-W20</f>
        <v>0</v>
      </c>
      <c r="X43" s="43">
        <f>'PAGS | IS GAAP'!X20-X20</f>
        <v>0</v>
      </c>
      <c r="Y43" s="43">
        <f>'PAGS | IS GAAP'!Y20-Y20</f>
        <v>0</v>
      </c>
      <c r="Z43" s="43">
        <f>'PAGS | IS GAAP'!Z20-Z20</f>
        <v>0</v>
      </c>
      <c r="AA43" s="43">
        <f>'PAGS | IS GAAP'!AA20-AA20</f>
        <v>0</v>
      </c>
      <c r="AB43" s="43">
        <f>'PAGS | IS GAAP'!AB20-AB20</f>
        <v>0</v>
      </c>
      <c r="AC43" s="43">
        <f>'PAGS | IS GAAP'!AC20-AC20</f>
        <v>0</v>
      </c>
      <c r="AD43" s="43">
        <f>'PAGS | IS GAAP'!AD20-AD20</f>
        <v>0</v>
      </c>
      <c r="AE43" s="43">
        <f>'PAGS | IS GAAP'!AE20-AE20</f>
        <v>-4.5776800250000065</v>
      </c>
      <c r="AF43" s="43">
        <f>'PAGS | IS GAAP'!AF20-AF20</f>
        <v>-4.6165200374999813</v>
      </c>
      <c r="AG43" s="43">
        <f>'PAGS | IS GAAP'!AG20-AG20</f>
        <v>-4.5776800249998928</v>
      </c>
      <c r="AH43" s="43">
        <f>'PAGS | IS GAAP'!AH20-AH20</f>
        <v>-36.482882467500076</v>
      </c>
      <c r="AI43" s="43">
        <f>'PAGS | IS GAAP'!AI20-AI20</f>
        <v>-14.829818514754436</v>
      </c>
      <c r="AJ43" s="43">
        <f>'PAGS | IS GAAP'!AJ20-AJ20</f>
        <v>-16.007761540916704</v>
      </c>
      <c r="AK43" s="43">
        <f>'PAGS | IS GAAP'!AK20-AK20</f>
        <v>-17.564436571875035</v>
      </c>
      <c r="AL43" s="43">
        <f>'PAGS | IS GAAP'!AL20-AL20</f>
        <v>-17.626368391906624</v>
      </c>
      <c r="AM43" s="43">
        <f>'PAGS | IS GAAP'!AM20-AM20</f>
        <v>-18.574458576354345</v>
      </c>
      <c r="AN43" s="43">
        <f>'PAGS | IS GAAP'!AN20-AN20</f>
        <v>-19.812612483720784</v>
      </c>
      <c r="AO43" s="43">
        <f>'PAGS | IS GAAP'!AO20-AO20</f>
        <v>-20.723795565462922</v>
      </c>
      <c r="AP43" s="28"/>
      <c r="AQ43" s="43">
        <v>-18.580289320000006</v>
      </c>
      <c r="AR43" s="43">
        <v>-31.245947999999999</v>
      </c>
      <c r="AS43" s="43">
        <v>-51.571488179999974</v>
      </c>
      <c r="AT43" s="43">
        <v>-95.361623598780398</v>
      </c>
      <c r="AU43" s="43">
        <v>-128.29999999999998</v>
      </c>
      <c r="AV43" s="43">
        <v>-376.34976277324336</v>
      </c>
      <c r="AW43" s="43">
        <v>-768.59492812543385</v>
      </c>
      <c r="AX43" s="43">
        <v>-1130.6535129036729</v>
      </c>
      <c r="AY43" s="43">
        <f>'PAGS | IS GAAP'!AY20-AY20</f>
        <v>-66.028385019452799</v>
      </c>
      <c r="AZ43" s="28"/>
      <c r="BA43" s="28"/>
    </row>
    <row r="44" spans="1:53" ht="14.45" customHeight="1" collapsed="1" x14ac:dyDescent="0.25">
      <c r="B44" s="48" t="s">
        <v>113</v>
      </c>
      <c r="C44" s="45">
        <v>0</v>
      </c>
      <c r="D44" s="45">
        <v>0</v>
      </c>
      <c r="E44" s="45">
        <v>0</v>
      </c>
      <c r="F44" s="45">
        <v>0</v>
      </c>
      <c r="G44" s="45">
        <v>0</v>
      </c>
      <c r="H44" s="45">
        <v>0</v>
      </c>
      <c r="I44" s="45">
        <v>0</v>
      </c>
      <c r="J44" s="45">
        <v>0</v>
      </c>
      <c r="K44" s="45">
        <v>0</v>
      </c>
      <c r="L44" s="45">
        <v>0</v>
      </c>
      <c r="M44" s="45">
        <v>0</v>
      </c>
      <c r="N44" s="45">
        <v>0</v>
      </c>
      <c r="O44" s="45">
        <v>-133.90104647999991</v>
      </c>
      <c r="P44" s="45">
        <v>-35.669786581374829</v>
      </c>
      <c r="Q44" s="45">
        <v>-105.40913880255943</v>
      </c>
      <c r="R44" s="45">
        <v>-31.188729369913453</v>
      </c>
      <c r="S44" s="45">
        <v>-23.824484690000048</v>
      </c>
      <c r="T44" s="45">
        <v>-30.406621184528262</v>
      </c>
      <c r="U44" s="45">
        <v>-72.357669480000112</v>
      </c>
      <c r="V44" s="45">
        <v>-29.83033561139343</v>
      </c>
      <c r="W44" s="45">
        <v>-15.294364889826999</v>
      </c>
      <c r="X44" s="45">
        <v>-16.11639823423593</v>
      </c>
      <c r="Y44" s="45">
        <v>-101.38122337149423</v>
      </c>
      <c r="Z44" s="45">
        <v>-82.569091774002146</v>
      </c>
      <c r="AA44" s="45">
        <v>-84.537562807499995</v>
      </c>
      <c r="AB44" s="45">
        <v>-110.64557225249992</v>
      </c>
      <c r="AC44" s="45">
        <v>-147.14514355652904</v>
      </c>
      <c r="AD44" s="45">
        <v>-50.095634114243467</v>
      </c>
      <c r="AE44" s="45">
        <v>-32.367308927499835</v>
      </c>
      <c r="AF44" s="45">
        <v>-55.211693817499508</v>
      </c>
      <c r="AG44" s="45">
        <v>-47.01009591211141</v>
      </c>
      <c r="AH44" s="45">
        <v>-5.5467453142459817</v>
      </c>
      <c r="AI44" s="45">
        <f>'PAGS | IS GAAP'!AI21-AI21</f>
        <v>-33.584658242254136</v>
      </c>
      <c r="AJ44" s="45">
        <f>'PAGS | IS GAAP'!AJ21-AJ21</f>
        <v>-45.751072623237178</v>
      </c>
      <c r="AK44" s="45">
        <f>'PAGS | IS GAAP'!AK21-AK21</f>
        <v>-44.661715967999044</v>
      </c>
      <c r="AL44" s="45">
        <f>'PAGS | IS GAAP'!AL21-AL21</f>
        <v>-49.206844754102349</v>
      </c>
      <c r="AM44" s="45">
        <f>'PAGS | IS GAAP'!AM21-AM21</f>
        <v>-59.999999999999545</v>
      </c>
      <c r="AN44" s="45">
        <f>'PAGS | IS GAAP'!AN21-AN21</f>
        <v>-58.073084193655632</v>
      </c>
      <c r="AO44" s="45">
        <f>'PAGS | IS GAAP'!AO21-AO21</f>
        <v>-62.054346234054719</v>
      </c>
      <c r="AQ44" s="45">
        <v>0</v>
      </c>
      <c r="AR44" s="45">
        <v>0</v>
      </c>
      <c r="AS44" s="45">
        <v>0</v>
      </c>
      <c r="AT44" s="45">
        <v>-306.16870123384763</v>
      </c>
      <c r="AU44" s="45">
        <v>-156.41911096592185</v>
      </c>
      <c r="AV44" s="45">
        <v>-215.3610782695593</v>
      </c>
      <c r="AW44" s="45">
        <v>-392.42391273077243</v>
      </c>
      <c r="AX44" s="45">
        <v>-140.13584397135673</v>
      </c>
      <c r="AY44" s="45">
        <f>'PAGS | IS GAAP'!AY21-AY21</f>
        <v>-173.20529158759336</v>
      </c>
    </row>
    <row r="45" spans="1:53" ht="14.45" hidden="1" customHeight="1" outlineLevel="1" x14ac:dyDescent="0.25">
      <c r="B45" s="27" t="s">
        <v>28</v>
      </c>
      <c r="C45" s="43">
        <v>0</v>
      </c>
      <c r="D45" s="43">
        <v>0</v>
      </c>
      <c r="E45" s="43">
        <v>0</v>
      </c>
      <c r="F45" s="43">
        <v>0</v>
      </c>
      <c r="G45" s="43">
        <v>0</v>
      </c>
      <c r="H45" s="43">
        <v>0</v>
      </c>
      <c r="I45" s="43">
        <v>0</v>
      </c>
      <c r="J45" s="43">
        <v>0</v>
      </c>
      <c r="K45" s="43">
        <v>0</v>
      </c>
      <c r="L45" s="43">
        <v>0</v>
      </c>
      <c r="M45" s="43">
        <v>0</v>
      </c>
      <c r="N45" s="43">
        <v>0</v>
      </c>
      <c r="O45" s="43">
        <v>0</v>
      </c>
      <c r="P45" s="43">
        <v>-2.0615999999051837E-4</v>
      </c>
      <c r="Q45" s="43">
        <v>6.7746060139999997</v>
      </c>
      <c r="R45" s="43">
        <v>3.4531999999980911E-2</v>
      </c>
      <c r="S45" s="43">
        <v>0</v>
      </c>
      <c r="T45" s="43">
        <v>0</v>
      </c>
      <c r="U45" s="43">
        <v>0</v>
      </c>
      <c r="V45" s="43">
        <v>-1.0739999999920258E-4</v>
      </c>
      <c r="W45" s="43">
        <v>0</v>
      </c>
      <c r="X45" s="43">
        <v>0</v>
      </c>
      <c r="Y45" s="43">
        <v>0</v>
      </c>
      <c r="Z45" s="43">
        <v>0</v>
      </c>
      <c r="AA45" s="43">
        <v>0</v>
      </c>
      <c r="AB45" s="43">
        <v>0</v>
      </c>
      <c r="AC45" s="43">
        <v>0</v>
      </c>
      <c r="AD45" s="43">
        <v>0</v>
      </c>
      <c r="AE45" s="60">
        <v>-1.5838974655499989</v>
      </c>
      <c r="AF45" s="60">
        <v>0</v>
      </c>
      <c r="AG45" s="60">
        <v>0</v>
      </c>
      <c r="AH45" s="60">
        <v>0</v>
      </c>
      <c r="AI45" s="60">
        <f>'PAGS | IS GAAP'!AI22-AI22</f>
        <v>0</v>
      </c>
      <c r="AJ45" s="60">
        <f>'PAGS | IS GAAP'!AJ22-AJ22</f>
        <v>0</v>
      </c>
      <c r="AK45" s="60">
        <f>'PAGS | IS GAAP'!AK22-AK22</f>
        <v>9.5680955909571708E-3</v>
      </c>
      <c r="AL45" s="60">
        <f>'PAGS | IS GAAP'!AL22-AL22</f>
        <v>0</v>
      </c>
      <c r="AM45" s="60">
        <f>'PAGS | IS GAAP'!AM22-AM22</f>
        <v>0</v>
      </c>
      <c r="AN45" s="60">
        <f>'PAGS | IS GAAP'!AN22-AN22</f>
        <v>-1.4248850841227068E-2</v>
      </c>
      <c r="AO45" s="60">
        <f>'PAGS | IS GAAP'!AO22-AO22</f>
        <v>-1.4248850841227068E-2</v>
      </c>
      <c r="AQ45" s="43">
        <v>0</v>
      </c>
      <c r="AR45" s="43">
        <v>0</v>
      </c>
      <c r="AS45" s="43">
        <v>0</v>
      </c>
      <c r="AT45" s="43">
        <v>6.8089318539999901</v>
      </c>
      <c r="AU45" s="43">
        <v>-1.0739999999920258E-4</v>
      </c>
      <c r="AV45" s="43">
        <v>0</v>
      </c>
      <c r="AW45" s="43">
        <v>0</v>
      </c>
      <c r="AX45" s="43">
        <v>-1.5838974655499989</v>
      </c>
      <c r="AY45" s="60">
        <f>'PAGS | IS GAAP'!AY22-AY22</f>
        <v>9.5680955909642762E-3</v>
      </c>
    </row>
    <row r="46" spans="1:53" ht="14.45" hidden="1" customHeight="1" outlineLevel="1" x14ac:dyDescent="0.25">
      <c r="B46" s="27" t="s">
        <v>27</v>
      </c>
      <c r="C46" s="43">
        <v>0</v>
      </c>
      <c r="D46" s="43">
        <v>0</v>
      </c>
      <c r="E46" s="43">
        <v>0</v>
      </c>
      <c r="F46" s="43">
        <v>0</v>
      </c>
      <c r="G46" s="43">
        <v>0</v>
      </c>
      <c r="H46" s="43">
        <v>0</v>
      </c>
      <c r="I46" s="43">
        <v>0</v>
      </c>
      <c r="J46" s="43">
        <v>0</v>
      </c>
      <c r="K46" s="43">
        <v>0</v>
      </c>
      <c r="L46" s="43">
        <v>0</v>
      </c>
      <c r="M46" s="43">
        <v>0</v>
      </c>
      <c r="N46" s="43">
        <v>0</v>
      </c>
      <c r="O46" s="43">
        <v>69.500146080000007</v>
      </c>
      <c r="P46" s="43">
        <v>21.130324989999998</v>
      </c>
      <c r="Q46" s="43">
        <v>39.731422346400009</v>
      </c>
      <c r="R46" s="43">
        <v>10.508528999999996</v>
      </c>
      <c r="S46" s="43">
        <v>8.1003247945999988</v>
      </c>
      <c r="T46" s="43">
        <v>10.338251202739599</v>
      </c>
      <c r="U46" s="43">
        <v>24.559560304445995</v>
      </c>
      <c r="V46" s="43">
        <v>10.178743917240013</v>
      </c>
      <c r="W46" s="43">
        <v>5.2001396729504847</v>
      </c>
      <c r="X46" s="43">
        <v>5.4388873202402124</v>
      </c>
      <c r="Y46" s="43">
        <v>34.428927865823724</v>
      </c>
      <c r="Z46" s="43">
        <v>28.026217846599991</v>
      </c>
      <c r="AA46" s="43">
        <v>28.742771354550001</v>
      </c>
      <c r="AB46" s="43">
        <v>37.619494565850005</v>
      </c>
      <c r="AC46" s="43">
        <v>50.029348809219883</v>
      </c>
      <c r="AD46" s="43">
        <v>17.032515598842743</v>
      </c>
      <c r="AE46" s="60">
        <v>12.588782500899995</v>
      </c>
      <c r="AF46" s="60">
        <v>18.77197589795</v>
      </c>
      <c r="AG46" s="60">
        <v>15.98343261011793</v>
      </c>
      <c r="AH46" s="60">
        <v>1.8858390110937222</v>
      </c>
      <c r="AI46" s="60">
        <f>'PAGS | IS GAAP'!AI23-AI23</f>
        <v>11.418540023216494</v>
      </c>
      <c r="AJ46" s="60">
        <f>'PAGS | IS GAAP'!AJ23-AJ23</f>
        <v>15.552053516111698</v>
      </c>
      <c r="AK46" s="60">
        <f>'PAGS | IS GAAP'!AK23-AK23</f>
        <v>15.205769682632507</v>
      </c>
      <c r="AL46" s="60">
        <f>'PAGS | IS GAAP'!AL23-AL23</f>
        <v>16.730327216394841</v>
      </c>
      <c r="AM46" s="60">
        <f>'PAGS | IS GAAP'!AM23-AM23</f>
        <v>20.400000000000006</v>
      </c>
      <c r="AN46" s="60">
        <f>'PAGS | IS GAAP'!AN23-AN23</f>
        <v>19.745204760689461</v>
      </c>
      <c r="AO46" s="60">
        <f>'PAGS | IS GAAP'!AO23-AO23</f>
        <v>21.09847771957854</v>
      </c>
      <c r="AQ46" s="43">
        <v>0</v>
      </c>
      <c r="AR46" s="43">
        <v>0</v>
      </c>
      <c r="AS46" s="43">
        <v>0</v>
      </c>
      <c r="AT46" s="43">
        <v>140.8704224164</v>
      </c>
      <c r="AU46" s="43">
        <v>53.176880219025605</v>
      </c>
      <c r="AV46" s="43">
        <v>73.094172705614412</v>
      </c>
      <c r="AW46" s="43">
        <v>133.42413032846264</v>
      </c>
      <c r="AX46" s="43">
        <v>49.230030020061648</v>
      </c>
      <c r="AY46" s="60">
        <f>'PAGS | IS GAAP'!AY23-AY23</f>
        <v>58.906690438355554</v>
      </c>
    </row>
    <row r="47" spans="1:53" ht="14.45" customHeight="1" collapsed="1" x14ac:dyDescent="0.25">
      <c r="B47" s="48" t="s">
        <v>114</v>
      </c>
      <c r="C47" s="45">
        <v>0</v>
      </c>
      <c r="D47" s="45">
        <v>0</v>
      </c>
      <c r="E47" s="45">
        <v>0</v>
      </c>
      <c r="F47" s="45">
        <v>0</v>
      </c>
      <c r="G47" s="45">
        <v>0</v>
      </c>
      <c r="H47" s="45">
        <v>0</v>
      </c>
      <c r="I47" s="45">
        <v>0</v>
      </c>
      <c r="J47" s="45">
        <v>0</v>
      </c>
      <c r="K47" s="45">
        <v>0</v>
      </c>
      <c r="L47" s="45">
        <v>0</v>
      </c>
      <c r="M47" s="45">
        <v>0</v>
      </c>
      <c r="N47" s="45">
        <v>0</v>
      </c>
      <c r="O47" s="45">
        <v>69.500146080000007</v>
      </c>
      <c r="P47" s="45">
        <v>21.130118830000008</v>
      </c>
      <c r="Q47" s="45">
        <v>46.506028360400009</v>
      </c>
      <c r="R47" s="45">
        <v>10.543060999999977</v>
      </c>
      <c r="S47" s="45">
        <v>8.1003247945999988</v>
      </c>
      <c r="T47" s="45">
        <v>10.338251202739599</v>
      </c>
      <c r="U47" s="45">
        <v>24.559560304445995</v>
      </c>
      <c r="V47" s="45">
        <v>10.178636517240014</v>
      </c>
      <c r="W47" s="45">
        <v>5.2001396729504847</v>
      </c>
      <c r="X47" s="45">
        <v>5.4388873202402124</v>
      </c>
      <c r="Y47" s="45">
        <v>34.428927865823724</v>
      </c>
      <c r="Z47" s="45">
        <v>28.026217846599991</v>
      </c>
      <c r="AA47" s="45">
        <v>28.742771354550001</v>
      </c>
      <c r="AB47" s="45">
        <v>37.619494565850005</v>
      </c>
      <c r="AC47" s="45">
        <v>50.029348809219883</v>
      </c>
      <c r="AD47" s="45">
        <v>17.032515598842743</v>
      </c>
      <c r="AE47" s="45">
        <v>11.004885035349997</v>
      </c>
      <c r="AF47" s="45">
        <v>18.77197589795</v>
      </c>
      <c r="AG47" s="45">
        <v>15.98343261011793</v>
      </c>
      <c r="AH47" s="45">
        <v>1.8858390110937222</v>
      </c>
      <c r="AI47" s="45">
        <f>'PAGS | IS GAAP'!AI24-AI24</f>
        <v>11.41854002321648</v>
      </c>
      <c r="AJ47" s="45">
        <f>'PAGS | IS GAAP'!AJ24-AJ24</f>
        <v>15.552053516111698</v>
      </c>
      <c r="AK47" s="45">
        <f>'PAGS | IS GAAP'!AK24-AK24</f>
        <v>15.215337778223457</v>
      </c>
      <c r="AL47" s="45">
        <f>'PAGS | IS GAAP'!AL24-AL24</f>
        <v>16.730327216394841</v>
      </c>
      <c r="AM47" s="45">
        <f>'PAGS | IS GAAP'!AM24-AM24</f>
        <v>20.400000000000006</v>
      </c>
      <c r="AN47" s="45">
        <f>'PAGS | IS GAAP'!AN24-AN24</f>
        <v>19.730955909848234</v>
      </c>
      <c r="AO47" s="45">
        <f>'PAGS | IS GAAP'!AO24-AO24</f>
        <v>21.084228868737313</v>
      </c>
      <c r="AQ47" s="45">
        <v>0</v>
      </c>
      <c r="AR47" s="45">
        <v>0</v>
      </c>
      <c r="AS47" s="45">
        <v>0</v>
      </c>
      <c r="AT47" s="45">
        <v>147.67935427039998</v>
      </c>
      <c r="AU47" s="45">
        <v>53.176772819025608</v>
      </c>
      <c r="AV47" s="45">
        <v>73.094172705614412</v>
      </c>
      <c r="AW47" s="45">
        <v>133.42413032846264</v>
      </c>
      <c r="AX47" s="45">
        <v>47.646132554511652</v>
      </c>
      <c r="AY47" s="45">
        <f>'PAGS | IS GAAP'!AY24-AY24</f>
        <v>58.916258533946518</v>
      </c>
    </row>
    <row r="48" spans="1:53" ht="14.45" customHeight="1" thickBot="1" x14ac:dyDescent="0.3">
      <c r="B48" s="49" t="s">
        <v>145</v>
      </c>
      <c r="C48" s="50">
        <v>0</v>
      </c>
      <c r="D48" s="50">
        <v>0</v>
      </c>
      <c r="E48" s="50">
        <v>0</v>
      </c>
      <c r="F48" s="50">
        <v>0</v>
      </c>
      <c r="G48" s="50">
        <v>0</v>
      </c>
      <c r="H48" s="50">
        <v>0</v>
      </c>
      <c r="I48" s="50">
        <v>0</v>
      </c>
      <c r="J48" s="50">
        <v>0</v>
      </c>
      <c r="K48" s="50">
        <v>0</v>
      </c>
      <c r="L48" s="50">
        <v>0</v>
      </c>
      <c r="M48" s="50">
        <v>0</v>
      </c>
      <c r="N48" s="50">
        <v>0</v>
      </c>
      <c r="O48" s="50">
        <v>-64.400900399999898</v>
      </c>
      <c r="P48" s="50">
        <v>-14.539667751374822</v>
      </c>
      <c r="Q48" s="50">
        <v>-58.903110442159416</v>
      </c>
      <c r="R48" s="50">
        <v>-20.645668369913476</v>
      </c>
      <c r="S48" s="50">
        <v>-15.724159895400049</v>
      </c>
      <c r="T48" s="50">
        <v>-20.068369981788663</v>
      </c>
      <c r="U48" s="50">
        <v>-47.798109175554117</v>
      </c>
      <c r="V48" s="50">
        <v>-19.651699094153415</v>
      </c>
      <c r="W48" s="50">
        <v>-10.094225216876515</v>
      </c>
      <c r="X48" s="50">
        <v>-10.677510913995718</v>
      </c>
      <c r="Y48" s="50">
        <v>-66.952295505670506</v>
      </c>
      <c r="Z48" s="50">
        <v>-54.542873927402155</v>
      </c>
      <c r="AA48" s="50">
        <v>-55.794791452949994</v>
      </c>
      <c r="AB48" s="50">
        <v>-73.026077686649913</v>
      </c>
      <c r="AC48" s="50">
        <v>-97.115794747309153</v>
      </c>
      <c r="AD48" s="50">
        <v>-33.063118515400724</v>
      </c>
      <c r="AE48" s="50">
        <v>-21.362423892149838</v>
      </c>
      <c r="AF48" s="50">
        <v>-36.439717919549508</v>
      </c>
      <c r="AG48" s="50">
        <v>-31.02666330199348</v>
      </c>
      <c r="AH48" s="50">
        <v>-3.6609063031522595</v>
      </c>
      <c r="AI48" s="50">
        <f>'PAGS | IS GAAP'!AI25-AI25</f>
        <v>-22.166118219037628</v>
      </c>
      <c r="AJ48" s="50">
        <f>'PAGS | IS GAAP'!AJ25-AJ25</f>
        <v>-30.199019107125423</v>
      </c>
      <c r="AK48" s="50">
        <f>'PAGS | IS GAAP'!AK25-AK25</f>
        <v>-29.446378189775544</v>
      </c>
      <c r="AL48" s="50">
        <f>'PAGS | IS GAAP'!AL25-AL25</f>
        <v>-32.476517537707537</v>
      </c>
      <c r="AM48" s="50">
        <f>'PAGS | IS GAAP'!AM25-AM25</f>
        <v>-39.599999999999511</v>
      </c>
      <c r="AN48" s="50">
        <f>'PAGS | IS GAAP'!AN25-AN25</f>
        <v>-38.342128283807426</v>
      </c>
      <c r="AO48" s="50">
        <f>'PAGS | IS GAAP'!AO25-AO25</f>
        <v>-40.970117365317378</v>
      </c>
      <c r="AQ48" s="50">
        <v>0</v>
      </c>
      <c r="AR48" s="50">
        <v>0</v>
      </c>
      <c r="AS48" s="50">
        <v>0</v>
      </c>
      <c r="AT48" s="50">
        <v>-158.48934696344764</v>
      </c>
      <c r="AU48" s="50">
        <v>-103.24233814689623</v>
      </c>
      <c r="AV48" s="50">
        <v>-142.26690556394487</v>
      </c>
      <c r="AW48" s="50">
        <v>-258.99978240230979</v>
      </c>
      <c r="AX48" s="50">
        <v>-92.489711416845083</v>
      </c>
      <c r="AY48" s="50">
        <f>'PAGS | IS GAAP'!AY25-AY25</f>
        <v>-114.28903305364679</v>
      </c>
    </row>
    <row r="49" spans="1:51" ht="14.45" customHeight="1" x14ac:dyDescent="0.2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V49" s="23"/>
      <c r="AW49" s="23"/>
      <c r="AX49" s="23"/>
      <c r="AY49" s="23"/>
    </row>
    <row r="50" spans="1:51" ht="14.45" customHeight="1" x14ac:dyDescent="0.25">
      <c r="B50" s="16" t="s">
        <v>243</v>
      </c>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row>
    <row r="51" spans="1:51" ht="14.45" customHeight="1" x14ac:dyDescent="0.25">
      <c r="B51" s="18" t="s">
        <v>210</v>
      </c>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row>
    <row r="52" spans="1:51" ht="14.45" customHeight="1" x14ac:dyDescent="0.25">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row>
    <row r="53" spans="1:51" ht="14.45" customHeight="1" thickBot="1" x14ac:dyDescent="0.3">
      <c r="B53" s="31" t="s">
        <v>29</v>
      </c>
      <c r="C53" s="20" t="s">
        <v>21</v>
      </c>
      <c r="D53" s="20" t="s">
        <v>20</v>
      </c>
      <c r="E53" s="20" t="s">
        <v>19</v>
      </c>
      <c r="F53" s="20" t="s">
        <v>18</v>
      </c>
      <c r="G53" s="20" t="s">
        <v>17</v>
      </c>
      <c r="H53" s="20" t="s">
        <v>16</v>
      </c>
      <c r="I53" s="20" t="s">
        <v>15</v>
      </c>
      <c r="J53" s="20" t="s">
        <v>14</v>
      </c>
      <c r="K53" s="20" t="s">
        <v>13</v>
      </c>
      <c r="L53" s="20" t="s">
        <v>12</v>
      </c>
      <c r="M53" s="20" t="s">
        <v>11</v>
      </c>
      <c r="N53" s="20" t="s">
        <v>10</v>
      </c>
      <c r="O53" s="20" t="s">
        <v>9</v>
      </c>
      <c r="P53" s="20" t="s">
        <v>8</v>
      </c>
      <c r="Q53" s="20" t="s">
        <v>7</v>
      </c>
      <c r="R53" s="20" t="s">
        <v>6</v>
      </c>
      <c r="S53" s="20" t="s">
        <v>5</v>
      </c>
      <c r="T53" s="20" t="s">
        <v>4</v>
      </c>
      <c r="U53" s="20" t="s">
        <v>92</v>
      </c>
      <c r="V53" s="20" t="s">
        <v>93</v>
      </c>
      <c r="W53" s="20" t="s">
        <v>95</v>
      </c>
      <c r="X53" s="20" t="s">
        <v>96</v>
      </c>
      <c r="Y53" s="20" t="s">
        <v>101</v>
      </c>
      <c r="Z53" s="20" t="s">
        <v>108</v>
      </c>
      <c r="AA53" s="20" t="s">
        <v>125</v>
      </c>
      <c r="AB53" s="20" t="s">
        <v>127</v>
      </c>
      <c r="AC53" s="20" t="s">
        <v>129</v>
      </c>
      <c r="AD53" s="20" t="s">
        <v>141</v>
      </c>
      <c r="AE53" s="20" t="s">
        <v>152</v>
      </c>
      <c r="AF53" s="20" t="s">
        <v>162</v>
      </c>
      <c r="AG53" s="20" t="s">
        <v>167</v>
      </c>
      <c r="AH53" s="20" t="s">
        <v>172</v>
      </c>
      <c r="AI53" s="20" t="s">
        <v>173</v>
      </c>
      <c r="AJ53" s="20" t="s">
        <v>187</v>
      </c>
      <c r="AK53" s="20" t="s">
        <v>189</v>
      </c>
      <c r="AL53" s="20" t="s">
        <v>192</v>
      </c>
      <c r="AM53" s="20" t="s">
        <v>216</v>
      </c>
      <c r="AN53" s="20" t="str">
        <f>'PAGS | Operating Figures'!$AN$5</f>
        <v>2Q24</v>
      </c>
      <c r="AO53" s="20" t="str">
        <f>AO5</f>
        <v>3Q24</v>
      </c>
      <c r="AQ53" s="20">
        <v>2015</v>
      </c>
      <c r="AR53" s="20">
        <v>2016</v>
      </c>
      <c r="AS53" s="20">
        <v>2017</v>
      </c>
      <c r="AT53" s="20">
        <v>2018</v>
      </c>
      <c r="AU53" s="20">
        <v>2019</v>
      </c>
      <c r="AV53" s="20">
        <v>2020</v>
      </c>
      <c r="AW53" s="20">
        <v>2021</v>
      </c>
      <c r="AX53" s="20">
        <v>2022</v>
      </c>
      <c r="AY53" s="20">
        <v>2023</v>
      </c>
    </row>
    <row r="54" spans="1:51" ht="14.45" customHeight="1" x14ac:dyDescent="0.25">
      <c r="B54" s="27" t="s">
        <v>3</v>
      </c>
      <c r="C54" s="51" t="s">
        <v>151</v>
      </c>
      <c r="D54" s="51" t="s">
        <v>151</v>
      </c>
      <c r="E54" s="51" t="s">
        <v>151</v>
      </c>
      <c r="F54" s="51" t="s">
        <v>151</v>
      </c>
      <c r="G54" s="51" t="s">
        <v>151</v>
      </c>
      <c r="H54" s="51" t="s">
        <v>151</v>
      </c>
      <c r="I54" s="51" t="s">
        <v>151</v>
      </c>
      <c r="J54" s="51" t="s">
        <v>151</v>
      </c>
      <c r="K54" s="51" t="s">
        <v>151</v>
      </c>
      <c r="L54" s="51" t="s">
        <v>151</v>
      </c>
      <c r="M54" s="51" t="s">
        <v>151</v>
      </c>
      <c r="N54" s="51" t="s">
        <v>151</v>
      </c>
      <c r="O54" s="51" t="s">
        <v>151</v>
      </c>
      <c r="P54" s="51" t="s">
        <v>151</v>
      </c>
      <c r="Q54" s="51" t="s">
        <v>151</v>
      </c>
      <c r="R54" s="51" t="s">
        <v>151</v>
      </c>
      <c r="S54" s="51" t="s">
        <v>151</v>
      </c>
      <c r="T54" s="51" t="s">
        <v>151</v>
      </c>
      <c r="U54" s="51" t="s">
        <v>151</v>
      </c>
      <c r="V54" s="51" t="s">
        <v>151</v>
      </c>
      <c r="W54" s="51" t="s">
        <v>151</v>
      </c>
      <c r="X54" s="51" t="s">
        <v>151</v>
      </c>
      <c r="Y54" s="51" t="s">
        <v>151</v>
      </c>
      <c r="Z54" s="51" t="s">
        <v>151</v>
      </c>
      <c r="AA54" s="51" t="s">
        <v>151</v>
      </c>
      <c r="AB54" s="51" t="s">
        <v>151</v>
      </c>
      <c r="AC54" s="51" t="s">
        <v>151</v>
      </c>
      <c r="AD54" s="51" t="s">
        <v>151</v>
      </c>
      <c r="AE54" s="52">
        <v>2054.5835353347502</v>
      </c>
      <c r="AF54" s="52">
        <v>2255.6887042754479</v>
      </c>
      <c r="AG54" s="52">
        <v>2292.0781641628746</v>
      </c>
      <c r="AH54" s="52">
        <v>2304.0569918470851</v>
      </c>
      <c r="AI54" s="52">
        <f t="shared" ref="AI54:AM57" si="16">AI6</f>
        <v>2150.9540410960394</v>
      </c>
      <c r="AJ54" s="52">
        <f t="shared" si="16"/>
        <v>2166.0107382582109</v>
      </c>
      <c r="AK54" s="52">
        <f t="shared" si="16"/>
        <v>2269.2923264974997</v>
      </c>
      <c r="AL54" s="52">
        <f t="shared" si="16"/>
        <v>2440.9286334512267</v>
      </c>
      <c r="AM54" s="52">
        <f t="shared" si="16"/>
        <v>2369.3000000000002</v>
      </c>
      <c r="AN54" s="52">
        <f t="shared" ref="AN54:AO54" si="17">AN6</f>
        <v>2311.9651108013331</v>
      </c>
      <c r="AO54" s="52">
        <f t="shared" si="17"/>
        <v>2259.8755594682116</v>
      </c>
      <c r="AQ54" s="51" t="s">
        <v>151</v>
      </c>
      <c r="AR54" s="51" t="s">
        <v>151</v>
      </c>
      <c r="AS54" s="51" t="s">
        <v>151</v>
      </c>
      <c r="AT54" s="51" t="s">
        <v>151</v>
      </c>
      <c r="AU54" s="51" t="s">
        <v>151</v>
      </c>
      <c r="AV54" s="51" t="s">
        <v>151</v>
      </c>
      <c r="AW54" s="52">
        <v>6784.8111985435207</v>
      </c>
      <c r="AX54" s="52">
        <v>8906.4073956201573</v>
      </c>
      <c r="AY54" s="52">
        <f t="shared" ref="AY54:AY69" si="18">SUM(AI54:AL54)</f>
        <v>9027.1857393029768</v>
      </c>
    </row>
    <row r="55" spans="1:51" ht="14.45" customHeight="1" x14ac:dyDescent="0.25">
      <c r="B55" s="27" t="s">
        <v>2</v>
      </c>
      <c r="C55" s="51" t="s">
        <v>151</v>
      </c>
      <c r="D55" s="51" t="s">
        <v>151</v>
      </c>
      <c r="E55" s="51" t="s">
        <v>151</v>
      </c>
      <c r="F55" s="51" t="s">
        <v>151</v>
      </c>
      <c r="G55" s="51" t="s">
        <v>151</v>
      </c>
      <c r="H55" s="51" t="s">
        <v>151</v>
      </c>
      <c r="I55" s="51" t="s">
        <v>151</v>
      </c>
      <c r="J55" s="51" t="s">
        <v>151</v>
      </c>
      <c r="K55" s="51" t="s">
        <v>151</v>
      </c>
      <c r="L55" s="51" t="s">
        <v>151</v>
      </c>
      <c r="M55" s="51" t="s">
        <v>151</v>
      </c>
      <c r="N55" s="51" t="s">
        <v>151</v>
      </c>
      <c r="O55" s="51" t="s">
        <v>151</v>
      </c>
      <c r="P55" s="51" t="s">
        <v>151</v>
      </c>
      <c r="Q55" s="51" t="s">
        <v>151</v>
      </c>
      <c r="R55" s="51" t="s">
        <v>151</v>
      </c>
      <c r="S55" s="51" t="s">
        <v>151</v>
      </c>
      <c r="T55" s="51" t="s">
        <v>151</v>
      </c>
      <c r="U55" s="51" t="s">
        <v>151</v>
      </c>
      <c r="V55" s="51" t="s">
        <v>151</v>
      </c>
      <c r="W55" s="51" t="s">
        <v>151</v>
      </c>
      <c r="X55" s="51" t="s">
        <v>151</v>
      </c>
      <c r="Y55" s="51" t="s">
        <v>151</v>
      </c>
      <c r="Z55" s="51" t="s">
        <v>151</v>
      </c>
      <c r="AA55" s="51" t="s">
        <v>151</v>
      </c>
      <c r="AB55" s="51" t="s">
        <v>151</v>
      </c>
      <c r="AC55" s="51" t="s">
        <v>151</v>
      </c>
      <c r="AD55" s="51" t="s">
        <v>151</v>
      </c>
      <c r="AE55" s="52">
        <v>0</v>
      </c>
      <c r="AF55" s="52">
        <v>0</v>
      </c>
      <c r="AG55" s="52">
        <v>0</v>
      </c>
      <c r="AH55" s="52">
        <v>0</v>
      </c>
      <c r="AI55" s="52">
        <f t="shared" si="16"/>
        <v>0</v>
      </c>
      <c r="AJ55" s="52">
        <f t="shared" si="16"/>
        <v>0</v>
      </c>
      <c r="AK55" s="52">
        <f t="shared" si="16"/>
        <v>0</v>
      </c>
      <c r="AL55" s="52">
        <f t="shared" si="16"/>
        <v>0</v>
      </c>
      <c r="AM55" s="52">
        <f t="shared" si="16"/>
        <v>0</v>
      </c>
      <c r="AN55" s="52">
        <f t="shared" ref="AN55:AO55" si="19">AN7</f>
        <v>0</v>
      </c>
      <c r="AO55" s="52">
        <f t="shared" si="19"/>
        <v>0</v>
      </c>
      <c r="AQ55" s="51" t="s">
        <v>151</v>
      </c>
      <c r="AR55" s="51" t="s">
        <v>151</v>
      </c>
      <c r="AS55" s="51" t="s">
        <v>151</v>
      </c>
      <c r="AT55" s="51" t="s">
        <v>151</v>
      </c>
      <c r="AU55" s="51" t="s">
        <v>151</v>
      </c>
      <c r="AV55" s="51" t="s">
        <v>151</v>
      </c>
      <c r="AW55" s="52">
        <v>0</v>
      </c>
      <c r="AX55" s="52">
        <v>0</v>
      </c>
      <c r="AY55" s="52">
        <f t="shared" si="18"/>
        <v>0</v>
      </c>
    </row>
    <row r="56" spans="1:51" ht="14.45" customHeight="1" x14ac:dyDescent="0.25">
      <c r="B56" s="27" t="s">
        <v>1</v>
      </c>
      <c r="C56" s="51" t="s">
        <v>151</v>
      </c>
      <c r="D56" s="51" t="s">
        <v>151</v>
      </c>
      <c r="E56" s="51" t="s">
        <v>151</v>
      </c>
      <c r="F56" s="51" t="s">
        <v>151</v>
      </c>
      <c r="G56" s="51" t="s">
        <v>151</v>
      </c>
      <c r="H56" s="51" t="s">
        <v>151</v>
      </c>
      <c r="I56" s="51" t="s">
        <v>151</v>
      </c>
      <c r="J56" s="51" t="s">
        <v>151</v>
      </c>
      <c r="K56" s="51" t="s">
        <v>151</v>
      </c>
      <c r="L56" s="51" t="s">
        <v>151</v>
      </c>
      <c r="M56" s="51" t="s">
        <v>151</v>
      </c>
      <c r="N56" s="51" t="s">
        <v>151</v>
      </c>
      <c r="O56" s="51" t="s">
        <v>151</v>
      </c>
      <c r="P56" s="51" t="s">
        <v>151</v>
      </c>
      <c r="Q56" s="51" t="s">
        <v>151</v>
      </c>
      <c r="R56" s="51" t="s">
        <v>151</v>
      </c>
      <c r="S56" s="51" t="s">
        <v>151</v>
      </c>
      <c r="T56" s="51" t="s">
        <v>151</v>
      </c>
      <c r="U56" s="51" t="s">
        <v>151</v>
      </c>
      <c r="V56" s="51" t="s">
        <v>151</v>
      </c>
      <c r="W56" s="51" t="s">
        <v>151</v>
      </c>
      <c r="X56" s="51" t="s">
        <v>151</v>
      </c>
      <c r="Y56" s="51" t="s">
        <v>151</v>
      </c>
      <c r="Z56" s="51" t="s">
        <v>151</v>
      </c>
      <c r="AA56" s="51" t="s">
        <v>151</v>
      </c>
      <c r="AB56" s="51" t="s">
        <v>151</v>
      </c>
      <c r="AC56" s="51" t="s">
        <v>151</v>
      </c>
      <c r="AD56" s="51" t="s">
        <v>151</v>
      </c>
      <c r="AE56" s="52">
        <v>1330.7924400299999</v>
      </c>
      <c r="AF56" s="52">
        <v>1610.1014512699999</v>
      </c>
      <c r="AG56" s="52">
        <v>1697.2224831200001</v>
      </c>
      <c r="AH56" s="52">
        <v>1614.6167977600005</v>
      </c>
      <c r="AI56" s="52">
        <f t="shared" si="16"/>
        <v>1534.20182112</v>
      </c>
      <c r="AJ56" s="52">
        <f t="shared" si="16"/>
        <v>1594.9740162400001</v>
      </c>
      <c r="AK56" s="52">
        <f t="shared" si="16"/>
        <v>1691.27318769</v>
      </c>
      <c r="AL56" s="52">
        <f t="shared" si="16"/>
        <v>1832.59720629</v>
      </c>
      <c r="AM56" s="52">
        <f t="shared" si="16"/>
        <v>1832</v>
      </c>
      <c r="AN56" s="52">
        <f t="shared" ref="AN56:AO56" si="20">AN8</f>
        <v>2113.0845738100002</v>
      </c>
      <c r="AO56" s="52">
        <f t="shared" si="20"/>
        <v>2444.7775322000002</v>
      </c>
      <c r="AQ56" s="51" t="s">
        <v>151</v>
      </c>
      <c r="AR56" s="51" t="s">
        <v>151</v>
      </c>
      <c r="AS56" s="51" t="s">
        <v>151</v>
      </c>
      <c r="AT56" s="51" t="s">
        <v>151</v>
      </c>
      <c r="AU56" s="51" t="s">
        <v>151</v>
      </c>
      <c r="AV56" s="51" t="s">
        <v>151</v>
      </c>
      <c r="AW56" s="52">
        <v>3514.4123227885602</v>
      </c>
      <c r="AX56" s="52">
        <v>6252.733172180001</v>
      </c>
      <c r="AY56" s="52">
        <f t="shared" si="18"/>
        <v>6653.0462313400003</v>
      </c>
    </row>
    <row r="57" spans="1:51" ht="14.45" customHeight="1" x14ac:dyDescent="0.25">
      <c r="B57" s="27" t="s">
        <v>0</v>
      </c>
      <c r="C57" s="51" t="s">
        <v>151</v>
      </c>
      <c r="D57" s="51" t="s">
        <v>151</v>
      </c>
      <c r="E57" s="51" t="s">
        <v>151</v>
      </c>
      <c r="F57" s="51" t="s">
        <v>151</v>
      </c>
      <c r="G57" s="51" t="s">
        <v>151</v>
      </c>
      <c r="H57" s="51" t="s">
        <v>151</v>
      </c>
      <c r="I57" s="51" t="s">
        <v>151</v>
      </c>
      <c r="J57" s="51" t="s">
        <v>151</v>
      </c>
      <c r="K57" s="51" t="s">
        <v>151</v>
      </c>
      <c r="L57" s="51" t="s">
        <v>151</v>
      </c>
      <c r="M57" s="51" t="s">
        <v>151</v>
      </c>
      <c r="N57" s="51" t="s">
        <v>151</v>
      </c>
      <c r="O57" s="51" t="s">
        <v>151</v>
      </c>
      <c r="P57" s="51" t="s">
        <v>151</v>
      </c>
      <c r="Q57" s="51" t="s">
        <v>151</v>
      </c>
      <c r="R57" s="51" t="s">
        <v>151</v>
      </c>
      <c r="S57" s="51" t="s">
        <v>151</v>
      </c>
      <c r="T57" s="51" t="s">
        <v>151</v>
      </c>
      <c r="U57" s="51" t="s">
        <v>151</v>
      </c>
      <c r="V57" s="51" t="s">
        <v>151</v>
      </c>
      <c r="W57" s="51" t="s">
        <v>151</v>
      </c>
      <c r="X57" s="51" t="s">
        <v>151</v>
      </c>
      <c r="Y57" s="51" t="s">
        <v>151</v>
      </c>
      <c r="Z57" s="51" t="s">
        <v>151</v>
      </c>
      <c r="AA57" s="51" t="s">
        <v>151</v>
      </c>
      <c r="AB57" s="51" t="s">
        <v>151</v>
      </c>
      <c r="AC57" s="51" t="s">
        <v>151</v>
      </c>
      <c r="AD57" s="51" t="s">
        <v>151</v>
      </c>
      <c r="AE57" s="52">
        <v>41.575661348273591</v>
      </c>
      <c r="AF57" s="52">
        <v>44.767461206920004</v>
      </c>
      <c r="AG57" s="52">
        <v>46.125531217340701</v>
      </c>
      <c r="AH57" s="52">
        <v>43.304396118690697</v>
      </c>
      <c r="AI57" s="52">
        <f t="shared" si="16"/>
        <v>64.514456851412689</v>
      </c>
      <c r="AJ57" s="52">
        <f t="shared" si="16"/>
        <v>64.928017820652315</v>
      </c>
      <c r="AK57" s="52">
        <f t="shared" si="16"/>
        <v>65.580801565124005</v>
      </c>
      <c r="AL57" s="52">
        <f t="shared" si="16"/>
        <v>73.085521428619998</v>
      </c>
      <c r="AM57" s="52">
        <f t="shared" si="16"/>
        <v>105.1</v>
      </c>
      <c r="AN57" s="52">
        <f t="shared" ref="AN57:AO57" si="21">AN9</f>
        <v>131.65715204309703</v>
      </c>
      <c r="AO57" s="52">
        <f t="shared" si="21"/>
        <v>126.83835953043304</v>
      </c>
      <c r="AQ57" s="51" t="s">
        <v>151</v>
      </c>
      <c r="AR57" s="51" t="s">
        <v>151</v>
      </c>
      <c r="AS57" s="51" t="s">
        <v>151</v>
      </c>
      <c r="AT57" s="51" t="s">
        <v>151</v>
      </c>
      <c r="AU57" s="51" t="s">
        <v>151</v>
      </c>
      <c r="AV57" s="51" t="s">
        <v>151</v>
      </c>
      <c r="AW57" s="52">
        <v>149.49818208791999</v>
      </c>
      <c r="AX57" s="52">
        <v>175.77304989122499</v>
      </c>
      <c r="AY57" s="52">
        <f>SUM(AI57:AL57)</f>
        <v>268.10879766580899</v>
      </c>
    </row>
    <row r="58" spans="1:51" ht="14.45" customHeight="1" x14ac:dyDescent="0.25">
      <c r="A58" s="55"/>
      <c r="B58" s="44" t="s">
        <v>109</v>
      </c>
      <c r="C58" s="45" t="s">
        <v>151</v>
      </c>
      <c r="D58" s="45" t="s">
        <v>151</v>
      </c>
      <c r="E58" s="45" t="s">
        <v>151</v>
      </c>
      <c r="F58" s="45" t="s">
        <v>151</v>
      </c>
      <c r="G58" s="45" t="s">
        <v>151</v>
      </c>
      <c r="H58" s="45" t="s">
        <v>151</v>
      </c>
      <c r="I58" s="45" t="s">
        <v>151</v>
      </c>
      <c r="J58" s="45" t="s">
        <v>151</v>
      </c>
      <c r="K58" s="45" t="s">
        <v>151</v>
      </c>
      <c r="L58" s="45" t="s">
        <v>151</v>
      </c>
      <c r="M58" s="45" t="s">
        <v>151</v>
      </c>
      <c r="N58" s="45" t="s">
        <v>151</v>
      </c>
      <c r="O58" s="45" t="s">
        <v>151</v>
      </c>
      <c r="P58" s="45" t="s">
        <v>151</v>
      </c>
      <c r="Q58" s="45" t="s">
        <v>151</v>
      </c>
      <c r="R58" s="45" t="s">
        <v>151</v>
      </c>
      <c r="S58" s="45" t="s">
        <v>151</v>
      </c>
      <c r="T58" s="45" t="s">
        <v>151</v>
      </c>
      <c r="U58" s="45" t="s">
        <v>151</v>
      </c>
      <c r="V58" s="45" t="s">
        <v>151</v>
      </c>
      <c r="W58" s="45" t="s">
        <v>151</v>
      </c>
      <c r="X58" s="45" t="s">
        <v>151</v>
      </c>
      <c r="Y58" s="45" t="s">
        <v>151</v>
      </c>
      <c r="Z58" s="45" t="s">
        <v>151</v>
      </c>
      <c r="AA58" s="45" t="s">
        <v>151</v>
      </c>
      <c r="AB58" s="45" t="s">
        <v>151</v>
      </c>
      <c r="AC58" s="45" t="s">
        <v>151</v>
      </c>
      <c r="AD58" s="45" t="s">
        <v>151</v>
      </c>
      <c r="AE58" s="45">
        <v>3426.9516367130236</v>
      </c>
      <c r="AF58" s="45">
        <v>3910.5576167523677</v>
      </c>
      <c r="AG58" s="45">
        <v>4035.4261785002154</v>
      </c>
      <c r="AH58" s="45">
        <v>3961.9781857257763</v>
      </c>
      <c r="AI58" s="45">
        <f>SUM(AI54:AI57)</f>
        <v>3749.6703190674521</v>
      </c>
      <c r="AJ58" s="45">
        <f t="shared" ref="AJ58:AN58" si="22">SUM(AJ54:AJ57)</f>
        <v>3825.9127723188635</v>
      </c>
      <c r="AK58" s="45">
        <f t="shared" si="22"/>
        <v>4026.1463157526237</v>
      </c>
      <c r="AL58" s="45">
        <f t="shared" si="22"/>
        <v>4346.6113611698474</v>
      </c>
      <c r="AM58" s="45">
        <f t="shared" si="22"/>
        <v>4306.4000000000005</v>
      </c>
      <c r="AN58" s="45">
        <f t="shared" si="22"/>
        <v>4556.7068366544299</v>
      </c>
      <c r="AO58" s="45">
        <f t="shared" ref="AO58" si="23">SUM(AO54:AO57)</f>
        <v>4831.4914511986444</v>
      </c>
      <c r="AQ58" s="45" t="s">
        <v>151</v>
      </c>
      <c r="AR58" s="45" t="s">
        <v>151</v>
      </c>
      <c r="AS58" s="45" t="s">
        <v>151</v>
      </c>
      <c r="AT58" s="45" t="s">
        <v>151</v>
      </c>
      <c r="AU58" s="45" t="s">
        <v>151</v>
      </c>
      <c r="AV58" s="45" t="s">
        <v>151</v>
      </c>
      <c r="AW58" s="45">
        <v>10448.721703420002</v>
      </c>
      <c r="AX58" s="45">
        <v>15334.913617691382</v>
      </c>
      <c r="AY58" s="45">
        <f>SUM(AI58:AL58)</f>
        <v>15948.340768308786</v>
      </c>
    </row>
    <row r="59" spans="1:51" ht="14.45" customHeight="1" x14ac:dyDescent="0.25">
      <c r="B59" s="27" t="s">
        <v>62</v>
      </c>
      <c r="C59" s="51" t="s">
        <v>151</v>
      </c>
      <c r="D59" s="51" t="s">
        <v>151</v>
      </c>
      <c r="E59" s="51" t="s">
        <v>151</v>
      </c>
      <c r="F59" s="51" t="s">
        <v>151</v>
      </c>
      <c r="G59" s="51" t="s">
        <v>151</v>
      </c>
      <c r="H59" s="51" t="s">
        <v>151</v>
      </c>
      <c r="I59" s="51" t="s">
        <v>151</v>
      </c>
      <c r="J59" s="51" t="s">
        <v>151</v>
      </c>
      <c r="K59" s="51" t="s">
        <v>151</v>
      </c>
      <c r="L59" s="51" t="s">
        <v>151</v>
      </c>
      <c r="M59" s="51" t="s">
        <v>151</v>
      </c>
      <c r="N59" s="51" t="s">
        <v>151</v>
      </c>
      <c r="O59" s="51" t="s">
        <v>151</v>
      </c>
      <c r="P59" s="51" t="s">
        <v>151</v>
      </c>
      <c r="Q59" s="51" t="s">
        <v>151</v>
      </c>
      <c r="R59" s="51" t="s">
        <v>151</v>
      </c>
      <c r="S59" s="51" t="s">
        <v>151</v>
      </c>
      <c r="T59" s="51" t="s">
        <v>151</v>
      </c>
      <c r="U59" s="51" t="s">
        <v>151</v>
      </c>
      <c r="V59" s="51" t="s">
        <v>151</v>
      </c>
      <c r="W59" s="51" t="s">
        <v>151</v>
      </c>
      <c r="X59" s="51" t="s">
        <v>151</v>
      </c>
      <c r="Y59" s="51" t="s">
        <v>151</v>
      </c>
      <c r="Z59" s="51" t="s">
        <v>151</v>
      </c>
      <c r="AA59" s="51" t="s">
        <v>151</v>
      </c>
      <c r="AB59" s="51" t="s">
        <v>151</v>
      </c>
      <c r="AC59" s="51" t="s">
        <v>151</v>
      </c>
      <c r="AD59" s="51" t="s">
        <v>151</v>
      </c>
      <c r="AE59" s="52">
        <v>-1302.9783022702736</v>
      </c>
      <c r="AF59" s="52">
        <v>-1414.2046547948698</v>
      </c>
      <c r="AG59" s="52">
        <v>-1371.616829647784</v>
      </c>
      <c r="AH59" s="52">
        <v>-1478.260653589706</v>
      </c>
      <c r="AI59" s="52">
        <v>-1388.7597120633327</v>
      </c>
      <c r="AJ59" s="52">
        <v>-1414.229083863765</v>
      </c>
      <c r="AK59" s="52">
        <v>-1508.4405418065849</v>
      </c>
      <c r="AL59" s="52">
        <v>-1644.6789234142159</v>
      </c>
      <c r="AM59" s="52">
        <v>-1626.5413978819392</v>
      </c>
      <c r="AN59" s="52">
        <v>-1760.9144882813698</v>
      </c>
      <c r="AO59" s="52">
        <v>-1850.9271268866919</v>
      </c>
      <c r="AQ59" s="51" t="s">
        <v>151</v>
      </c>
      <c r="AR59" s="51" t="s">
        <v>151</v>
      </c>
      <c r="AS59" s="51" t="s">
        <v>151</v>
      </c>
      <c r="AT59" s="51" t="s">
        <v>151</v>
      </c>
      <c r="AU59" s="51" t="s">
        <v>151</v>
      </c>
      <c r="AV59" s="51" t="s">
        <v>151</v>
      </c>
      <c r="AW59" s="52">
        <v>-4321.1503767700005</v>
      </c>
      <c r="AX59" s="52">
        <v>-5567.0604403026327</v>
      </c>
      <c r="AY59" s="52">
        <f>SUM(AI59:AL59)</f>
        <v>-5956.1082611478987</v>
      </c>
    </row>
    <row r="60" spans="1:51" ht="14.45" customHeight="1" x14ac:dyDescent="0.25">
      <c r="B60" s="27" t="s">
        <v>228</v>
      </c>
      <c r="C60" s="51" t="s">
        <v>151</v>
      </c>
      <c r="D60" s="51" t="s">
        <v>151</v>
      </c>
      <c r="E60" s="51" t="s">
        <v>151</v>
      </c>
      <c r="F60" s="51" t="s">
        <v>151</v>
      </c>
      <c r="G60" s="51" t="s">
        <v>151</v>
      </c>
      <c r="H60" s="51" t="s">
        <v>151</v>
      </c>
      <c r="I60" s="51" t="s">
        <v>151</v>
      </c>
      <c r="J60" s="51" t="s">
        <v>151</v>
      </c>
      <c r="K60" s="51" t="s">
        <v>151</v>
      </c>
      <c r="L60" s="51" t="s">
        <v>151</v>
      </c>
      <c r="M60" s="51" t="s">
        <v>151</v>
      </c>
      <c r="N60" s="51" t="s">
        <v>151</v>
      </c>
      <c r="O60" s="51" t="s">
        <v>151</v>
      </c>
      <c r="P60" s="51" t="s">
        <v>151</v>
      </c>
      <c r="Q60" s="51" t="s">
        <v>151</v>
      </c>
      <c r="R60" s="51" t="s">
        <v>151</v>
      </c>
      <c r="S60" s="51" t="s">
        <v>151</v>
      </c>
      <c r="T60" s="51" t="s">
        <v>151</v>
      </c>
      <c r="U60" s="51" t="s">
        <v>151</v>
      </c>
      <c r="V60" s="51" t="s">
        <v>151</v>
      </c>
      <c r="W60" s="51" t="s">
        <v>151</v>
      </c>
      <c r="X60" s="51" t="s">
        <v>151</v>
      </c>
      <c r="Y60" s="51" t="s">
        <v>151</v>
      </c>
      <c r="Z60" s="51" t="s">
        <v>151</v>
      </c>
      <c r="AA60" s="51" t="s">
        <v>151</v>
      </c>
      <c r="AB60" s="51" t="s">
        <v>151</v>
      </c>
      <c r="AC60" s="51" t="s">
        <v>151</v>
      </c>
      <c r="AD60" s="51" t="s">
        <v>151</v>
      </c>
      <c r="AE60" s="52">
        <v>-620.62783420999995</v>
      </c>
      <c r="AF60" s="52">
        <v>-755.55951044419521</v>
      </c>
      <c r="AG60" s="52">
        <v>-920.65559389805776</v>
      </c>
      <c r="AH60" s="52">
        <v>-854.70929850153209</v>
      </c>
      <c r="AI60" s="52">
        <v>-812.97072458971468</v>
      </c>
      <c r="AJ60" s="52">
        <v>-795.62738407411825</v>
      </c>
      <c r="AK60" s="52">
        <v>-819.93723811680593</v>
      </c>
      <c r="AL60" s="52">
        <v>-841.12085084668172</v>
      </c>
      <c r="AM60" s="52">
        <v>-827.13272112797347</v>
      </c>
      <c r="AN60" s="52">
        <v>-863.42093072595981</v>
      </c>
      <c r="AO60" s="52">
        <v>-964.29900973928704</v>
      </c>
      <c r="AQ60" s="51" t="s">
        <v>151</v>
      </c>
      <c r="AR60" s="51" t="s">
        <v>151</v>
      </c>
      <c r="AS60" s="51" t="s">
        <v>151</v>
      </c>
      <c r="AT60" s="51" t="s">
        <v>151</v>
      </c>
      <c r="AU60" s="51" t="s">
        <v>151</v>
      </c>
      <c r="AV60" s="51" t="s">
        <v>151</v>
      </c>
      <c r="AW60" s="52">
        <v>-790.6353383500001</v>
      </c>
      <c r="AX60" s="52">
        <v>-3151.5522370537851</v>
      </c>
      <c r="AY60" s="52">
        <f t="shared" si="18"/>
        <v>-3269.6561976273206</v>
      </c>
    </row>
    <row r="61" spans="1:51" ht="14.45" customHeight="1" x14ac:dyDescent="0.25">
      <c r="B61" s="27" t="s">
        <v>182</v>
      </c>
      <c r="C61" s="51" t="s">
        <v>151</v>
      </c>
      <c r="D61" s="51" t="s">
        <v>151</v>
      </c>
      <c r="E61" s="51" t="s">
        <v>151</v>
      </c>
      <c r="F61" s="51" t="s">
        <v>151</v>
      </c>
      <c r="G61" s="51" t="s">
        <v>151</v>
      </c>
      <c r="H61" s="51" t="s">
        <v>151</v>
      </c>
      <c r="I61" s="51" t="s">
        <v>151</v>
      </c>
      <c r="J61" s="51" t="s">
        <v>151</v>
      </c>
      <c r="K61" s="51" t="s">
        <v>151</v>
      </c>
      <c r="L61" s="51" t="s">
        <v>151</v>
      </c>
      <c r="M61" s="51" t="s">
        <v>151</v>
      </c>
      <c r="N61" s="51" t="s">
        <v>151</v>
      </c>
      <c r="O61" s="51" t="s">
        <v>151</v>
      </c>
      <c r="P61" s="51" t="s">
        <v>151</v>
      </c>
      <c r="Q61" s="51" t="s">
        <v>151</v>
      </c>
      <c r="R61" s="51" t="s">
        <v>151</v>
      </c>
      <c r="S61" s="51" t="s">
        <v>151</v>
      </c>
      <c r="T61" s="51" t="s">
        <v>151</v>
      </c>
      <c r="U61" s="51" t="s">
        <v>151</v>
      </c>
      <c r="V61" s="51" t="s">
        <v>151</v>
      </c>
      <c r="W61" s="51" t="s">
        <v>151</v>
      </c>
      <c r="X61" s="51" t="s">
        <v>151</v>
      </c>
      <c r="Y61" s="51" t="s">
        <v>151</v>
      </c>
      <c r="Z61" s="51" t="s">
        <v>151</v>
      </c>
      <c r="AA61" s="51" t="s">
        <v>151</v>
      </c>
      <c r="AB61" s="51" t="s">
        <v>151</v>
      </c>
      <c r="AC61" s="51" t="s">
        <v>151</v>
      </c>
      <c r="AD61" s="51" t="s">
        <v>151</v>
      </c>
      <c r="AE61" s="52">
        <v>-249.71464083999999</v>
      </c>
      <c r="AF61" s="52">
        <v>-270.48382595791998</v>
      </c>
      <c r="AG61" s="52">
        <v>-272.75183490207996</v>
      </c>
      <c r="AH61" s="52">
        <v>-191.53634024999999</v>
      </c>
      <c r="AI61" s="52">
        <v>-126.54382303</v>
      </c>
      <c r="AJ61" s="52">
        <v>-121.65799247</v>
      </c>
      <c r="AK61" s="52">
        <v>-165.26</v>
      </c>
      <c r="AL61" s="52">
        <v>-122.58471010130081</v>
      </c>
      <c r="AM61" s="52">
        <v>-102.73741299845999</v>
      </c>
      <c r="AN61" s="52">
        <v>-112.956</v>
      </c>
      <c r="AO61" s="52">
        <v>-119.64396086609598</v>
      </c>
      <c r="AQ61" s="51" t="s">
        <v>151</v>
      </c>
      <c r="AR61" s="51" t="s">
        <v>151</v>
      </c>
      <c r="AS61" s="51" t="s">
        <v>151</v>
      </c>
      <c r="AT61" s="51" t="s">
        <v>151</v>
      </c>
      <c r="AU61" s="51" t="s">
        <v>151</v>
      </c>
      <c r="AV61" s="51" t="s">
        <v>151</v>
      </c>
      <c r="AW61" s="52">
        <v>-664.26797418000001</v>
      </c>
      <c r="AX61" s="52">
        <v>-984.48664195000003</v>
      </c>
      <c r="AY61" s="52">
        <f t="shared" si="18"/>
        <v>-536.0465256013008</v>
      </c>
    </row>
    <row r="62" spans="1:51" ht="14.45" customHeight="1" x14ac:dyDescent="0.25">
      <c r="B62" s="44" t="s">
        <v>247</v>
      </c>
      <c r="C62" s="45" t="s">
        <v>151</v>
      </c>
      <c r="D62" s="45" t="s">
        <v>151</v>
      </c>
      <c r="E62" s="45" t="s">
        <v>151</v>
      </c>
      <c r="F62" s="45" t="s">
        <v>151</v>
      </c>
      <c r="G62" s="45" t="s">
        <v>151</v>
      </c>
      <c r="H62" s="45" t="s">
        <v>151</v>
      </c>
      <c r="I62" s="45" t="s">
        <v>151</v>
      </c>
      <c r="J62" s="45" t="s">
        <v>151</v>
      </c>
      <c r="K62" s="45" t="s">
        <v>151</v>
      </c>
      <c r="L62" s="45" t="s">
        <v>151</v>
      </c>
      <c r="M62" s="45" t="s">
        <v>151</v>
      </c>
      <c r="N62" s="45" t="s">
        <v>151</v>
      </c>
      <c r="O62" s="45" t="s">
        <v>151</v>
      </c>
      <c r="P62" s="45" t="s">
        <v>151</v>
      </c>
      <c r="Q62" s="45" t="s">
        <v>151</v>
      </c>
      <c r="R62" s="45" t="s">
        <v>151</v>
      </c>
      <c r="S62" s="45" t="s">
        <v>151</v>
      </c>
      <c r="T62" s="45" t="s">
        <v>151</v>
      </c>
      <c r="U62" s="45" t="s">
        <v>151</v>
      </c>
      <c r="V62" s="45" t="s">
        <v>151</v>
      </c>
      <c r="W62" s="45" t="s">
        <v>151</v>
      </c>
      <c r="X62" s="45" t="s">
        <v>151</v>
      </c>
      <c r="Y62" s="45" t="s">
        <v>151</v>
      </c>
      <c r="Z62" s="45" t="s">
        <v>151</v>
      </c>
      <c r="AA62" s="45" t="s">
        <v>151</v>
      </c>
      <c r="AB62" s="45" t="s">
        <v>151</v>
      </c>
      <c r="AC62" s="45" t="s">
        <v>151</v>
      </c>
      <c r="AD62" s="45" t="s">
        <v>151</v>
      </c>
      <c r="AE62" s="45">
        <v>1253.6308593927502</v>
      </c>
      <c r="AF62" s="45">
        <v>1470.3096255553828</v>
      </c>
      <c r="AG62" s="45">
        <v>1470.4019200522935</v>
      </c>
      <c r="AH62" s="45">
        <v>1437.4718933845379</v>
      </c>
      <c r="AI62" s="45">
        <f t="shared" ref="AI62:AN62" si="24">SUM(AI58:AI61)</f>
        <v>1421.3960593844045</v>
      </c>
      <c r="AJ62" s="45">
        <f t="shared" si="24"/>
        <v>1494.3983119109803</v>
      </c>
      <c r="AK62" s="45">
        <f t="shared" si="24"/>
        <v>1532.5085358292329</v>
      </c>
      <c r="AL62" s="45">
        <f t="shared" si="24"/>
        <v>1738.226876807649</v>
      </c>
      <c r="AM62" s="45">
        <f t="shared" si="24"/>
        <v>1749.9884679916277</v>
      </c>
      <c r="AN62" s="45">
        <f t="shared" si="24"/>
        <v>1819.4154176471004</v>
      </c>
      <c r="AO62" s="45">
        <f t="shared" ref="AO62" si="25">SUM(AO58:AO61)</f>
        <v>1896.6213537065694</v>
      </c>
      <c r="AQ62" s="45" t="s">
        <v>151</v>
      </c>
      <c r="AR62" s="45" t="s">
        <v>151</v>
      </c>
      <c r="AS62" s="45" t="s">
        <v>151</v>
      </c>
      <c r="AT62" s="45" t="s">
        <v>151</v>
      </c>
      <c r="AU62" s="45" t="s">
        <v>151</v>
      </c>
      <c r="AV62" s="45" t="s">
        <v>151</v>
      </c>
      <c r="AW62" s="45">
        <v>4672.6680141200013</v>
      </c>
      <c r="AX62" s="45">
        <v>5631.8142983849648</v>
      </c>
      <c r="AY62" s="45">
        <f t="shared" si="18"/>
        <v>6186.5297839322666</v>
      </c>
    </row>
    <row r="63" spans="1:51" ht="14.45" customHeight="1" x14ac:dyDescent="0.25">
      <c r="B63" s="27" t="s">
        <v>230</v>
      </c>
      <c r="C63" s="51" t="s">
        <v>151</v>
      </c>
      <c r="D63" s="51" t="s">
        <v>151</v>
      </c>
      <c r="E63" s="51" t="s">
        <v>151</v>
      </c>
      <c r="F63" s="51" t="s">
        <v>151</v>
      </c>
      <c r="G63" s="51" t="s">
        <v>151</v>
      </c>
      <c r="H63" s="51" t="s">
        <v>151</v>
      </c>
      <c r="I63" s="51" t="s">
        <v>151</v>
      </c>
      <c r="J63" s="51" t="s">
        <v>151</v>
      </c>
      <c r="K63" s="51" t="s">
        <v>151</v>
      </c>
      <c r="L63" s="51" t="s">
        <v>151</v>
      </c>
      <c r="M63" s="51" t="s">
        <v>151</v>
      </c>
      <c r="N63" s="51" t="s">
        <v>151</v>
      </c>
      <c r="O63" s="51" t="s">
        <v>151</v>
      </c>
      <c r="P63" s="51" t="s">
        <v>151</v>
      </c>
      <c r="Q63" s="51" t="s">
        <v>151</v>
      </c>
      <c r="R63" s="51" t="s">
        <v>151</v>
      </c>
      <c r="S63" s="51" t="s">
        <v>151</v>
      </c>
      <c r="T63" s="51" t="s">
        <v>151</v>
      </c>
      <c r="U63" s="51" t="s">
        <v>151</v>
      </c>
      <c r="V63" s="51" t="s">
        <v>151</v>
      </c>
      <c r="W63" s="51" t="s">
        <v>151</v>
      </c>
      <c r="X63" s="51" t="s">
        <v>151</v>
      </c>
      <c r="Y63" s="51" t="s">
        <v>151</v>
      </c>
      <c r="Z63" s="51" t="s">
        <v>151</v>
      </c>
      <c r="AA63" s="51" t="s">
        <v>151</v>
      </c>
      <c r="AB63" s="51" t="s">
        <v>151</v>
      </c>
      <c r="AC63" s="51" t="s">
        <v>151</v>
      </c>
      <c r="AD63" s="51" t="s">
        <v>151</v>
      </c>
      <c r="AE63" s="52">
        <v>-560.34529815143378</v>
      </c>
      <c r="AF63" s="52">
        <v>-603.29881302186368</v>
      </c>
      <c r="AG63" s="52">
        <v>-667.08758512413215</v>
      </c>
      <c r="AH63" s="52">
        <v>-621.3271734867717</v>
      </c>
      <c r="AI63" s="43">
        <v>-587.03310536598053</v>
      </c>
      <c r="AJ63" s="43">
        <v>-589.05131505512782</v>
      </c>
      <c r="AK63" s="43">
        <v>-583.1209850971303</v>
      </c>
      <c r="AL63" s="43">
        <v>-700.01196866397527</v>
      </c>
      <c r="AM63" s="43">
        <v>-708.4928500655293</v>
      </c>
      <c r="AN63" s="43">
        <v>-772.51253249275157</v>
      </c>
      <c r="AO63" s="43">
        <v>-811.96513134093982</v>
      </c>
      <c r="AQ63" s="62" t="s">
        <v>151</v>
      </c>
      <c r="AR63" s="62" t="s">
        <v>151</v>
      </c>
      <c r="AS63" s="62" t="s">
        <v>151</v>
      </c>
      <c r="AT63" s="62" t="s">
        <v>151</v>
      </c>
      <c r="AU63" s="62" t="s">
        <v>151</v>
      </c>
      <c r="AV63" s="62" t="s">
        <v>151</v>
      </c>
      <c r="AW63" s="62" t="s">
        <v>151</v>
      </c>
      <c r="AX63" s="52">
        <v>-2452.0588697842013</v>
      </c>
      <c r="AY63" s="52">
        <f t="shared" si="18"/>
        <v>-2459.2173741822144</v>
      </c>
    </row>
    <row r="64" spans="1:51" ht="14.45" customHeight="1" x14ac:dyDescent="0.25">
      <c r="B64" s="27" t="s">
        <v>231</v>
      </c>
      <c r="C64" s="51" t="s">
        <v>151</v>
      </c>
      <c r="D64" s="51" t="s">
        <v>151</v>
      </c>
      <c r="E64" s="51" t="s">
        <v>151</v>
      </c>
      <c r="F64" s="51" t="s">
        <v>151</v>
      </c>
      <c r="G64" s="51" t="s">
        <v>151</v>
      </c>
      <c r="H64" s="51" t="s">
        <v>151</v>
      </c>
      <c r="I64" s="51" t="s">
        <v>151</v>
      </c>
      <c r="J64" s="51" t="s">
        <v>151</v>
      </c>
      <c r="K64" s="51" t="s">
        <v>151</v>
      </c>
      <c r="L64" s="51" t="s">
        <v>151</v>
      </c>
      <c r="M64" s="51" t="s">
        <v>151</v>
      </c>
      <c r="N64" s="51" t="s">
        <v>151</v>
      </c>
      <c r="O64" s="51" t="s">
        <v>151</v>
      </c>
      <c r="P64" s="51" t="s">
        <v>151</v>
      </c>
      <c r="Q64" s="51" t="s">
        <v>151</v>
      </c>
      <c r="R64" s="51" t="s">
        <v>151</v>
      </c>
      <c r="S64" s="51" t="s">
        <v>151</v>
      </c>
      <c r="T64" s="51" t="s">
        <v>151</v>
      </c>
      <c r="U64" s="51" t="s">
        <v>151</v>
      </c>
      <c r="V64" s="51" t="s">
        <v>151</v>
      </c>
      <c r="W64" s="51" t="s">
        <v>151</v>
      </c>
      <c r="X64" s="51" t="s">
        <v>151</v>
      </c>
      <c r="Y64" s="51" t="s">
        <v>151</v>
      </c>
      <c r="Z64" s="51" t="s">
        <v>151</v>
      </c>
      <c r="AA64" s="51" t="s">
        <v>151</v>
      </c>
      <c r="AB64" s="51" t="s">
        <v>151</v>
      </c>
      <c r="AC64" s="51" t="s">
        <v>151</v>
      </c>
      <c r="AD64" s="51" t="s">
        <v>151</v>
      </c>
      <c r="AE64" s="52">
        <v>-244.44451568182447</v>
      </c>
      <c r="AF64" s="52">
        <v>-369.09060032732958</v>
      </c>
      <c r="AG64" s="52">
        <v>-331.00340360615405</v>
      </c>
      <c r="AH64" s="52">
        <v>-335.76619773336495</v>
      </c>
      <c r="AI64" s="43">
        <v>-364.86047465451782</v>
      </c>
      <c r="AJ64" s="43">
        <v>-374.30429751683812</v>
      </c>
      <c r="AK64" s="43">
        <v>-392.66166443103998</v>
      </c>
      <c r="AL64" s="43">
        <v>-405.36411450637934</v>
      </c>
      <c r="AM64" s="43">
        <v>-409.13285671739561</v>
      </c>
      <c r="AN64" s="43">
        <v>-411.02922077677914</v>
      </c>
      <c r="AO64" s="43">
        <v>-429.0271822702889</v>
      </c>
      <c r="AQ64" s="62" t="s">
        <v>151</v>
      </c>
      <c r="AR64" s="62" t="s">
        <v>151</v>
      </c>
      <c r="AS64" s="62" t="s">
        <v>151</v>
      </c>
      <c r="AT64" s="62" t="s">
        <v>151</v>
      </c>
      <c r="AU64" s="62" t="s">
        <v>151</v>
      </c>
      <c r="AV64" s="62" t="s">
        <v>151</v>
      </c>
      <c r="AW64" s="62" t="s">
        <v>151</v>
      </c>
      <c r="AX64" s="52">
        <v>-1280.304717348673</v>
      </c>
      <c r="AY64" s="52">
        <f t="shared" si="18"/>
        <v>-1537.1905511087753</v>
      </c>
    </row>
    <row r="65" spans="2:51" ht="14.45" customHeight="1" x14ac:dyDescent="0.25">
      <c r="B65" s="48" t="s">
        <v>113</v>
      </c>
      <c r="C65" s="45" t="s">
        <v>151</v>
      </c>
      <c r="D65" s="45" t="s">
        <v>151</v>
      </c>
      <c r="E65" s="45" t="s">
        <v>151</v>
      </c>
      <c r="F65" s="45" t="s">
        <v>151</v>
      </c>
      <c r="G65" s="45" t="s">
        <v>151</v>
      </c>
      <c r="H65" s="45" t="s">
        <v>151</v>
      </c>
      <c r="I65" s="45" t="s">
        <v>151</v>
      </c>
      <c r="J65" s="45" t="s">
        <v>151</v>
      </c>
      <c r="K65" s="45" t="s">
        <v>151</v>
      </c>
      <c r="L65" s="45" t="s">
        <v>151</v>
      </c>
      <c r="M65" s="45" t="s">
        <v>151</v>
      </c>
      <c r="N65" s="45" t="s">
        <v>151</v>
      </c>
      <c r="O65" s="45" t="s">
        <v>151</v>
      </c>
      <c r="P65" s="45" t="s">
        <v>151</v>
      </c>
      <c r="Q65" s="45" t="s">
        <v>151</v>
      </c>
      <c r="R65" s="45" t="s">
        <v>151</v>
      </c>
      <c r="S65" s="45" t="s">
        <v>151</v>
      </c>
      <c r="T65" s="45" t="s">
        <v>151</v>
      </c>
      <c r="U65" s="45" t="s">
        <v>151</v>
      </c>
      <c r="V65" s="45" t="s">
        <v>151</v>
      </c>
      <c r="W65" s="45" t="s">
        <v>151</v>
      </c>
      <c r="X65" s="45" t="s">
        <v>151</v>
      </c>
      <c r="Y65" s="45" t="s">
        <v>151</v>
      </c>
      <c r="Z65" s="45" t="s">
        <v>151</v>
      </c>
      <c r="AA65" s="45" t="s">
        <v>151</v>
      </c>
      <c r="AB65" s="45" t="s">
        <v>151</v>
      </c>
      <c r="AC65" s="45" t="s">
        <v>151</v>
      </c>
      <c r="AD65" s="45" t="s">
        <v>151</v>
      </c>
      <c r="AE65" s="45">
        <v>448.8410455594917</v>
      </c>
      <c r="AF65" s="45">
        <v>497.92021220618926</v>
      </c>
      <c r="AG65" s="45">
        <v>472.31093132200704</v>
      </c>
      <c r="AH65" s="45">
        <v>480.3785221644016</v>
      </c>
      <c r="AI65" s="45">
        <f t="shared" ref="AI65:AN65" si="26">SUM(AI62:AI64)</f>
        <v>469.5024793639061</v>
      </c>
      <c r="AJ65" s="45">
        <f t="shared" si="26"/>
        <v>531.04269933901435</v>
      </c>
      <c r="AK65" s="45">
        <f t="shared" si="26"/>
        <v>556.72588630106259</v>
      </c>
      <c r="AL65" s="45">
        <f t="shared" si="26"/>
        <v>632.85079363729437</v>
      </c>
      <c r="AM65" s="45">
        <f t="shared" si="26"/>
        <v>632.36276120870286</v>
      </c>
      <c r="AN65" s="45">
        <f t="shared" si="26"/>
        <v>635.87366437756987</v>
      </c>
      <c r="AO65" s="45">
        <f t="shared" ref="AO65" si="27">SUM(AO62:AO64)</f>
        <v>655.62904009534077</v>
      </c>
      <c r="AQ65" s="45" t="s">
        <v>151</v>
      </c>
      <c r="AR65" s="45" t="s">
        <v>151</v>
      </c>
      <c r="AS65" s="45" t="s">
        <v>151</v>
      </c>
      <c r="AT65" s="45" t="s">
        <v>151</v>
      </c>
      <c r="AU65" s="45" t="s">
        <v>151</v>
      </c>
      <c r="AV65" s="45" t="s">
        <v>151</v>
      </c>
      <c r="AW65" s="45">
        <v>1880.4510227504215</v>
      </c>
      <c r="AX65" s="45">
        <v>1899.4507112520896</v>
      </c>
      <c r="AY65" s="45">
        <f t="shared" si="18"/>
        <v>2190.1218586412774</v>
      </c>
    </row>
    <row r="66" spans="2:51" ht="14.45" customHeight="1" x14ac:dyDescent="0.25">
      <c r="B66" s="27" t="s">
        <v>28</v>
      </c>
      <c r="C66" s="43" t="s">
        <v>151</v>
      </c>
      <c r="D66" s="43" t="s">
        <v>151</v>
      </c>
      <c r="E66" s="43" t="s">
        <v>151</v>
      </c>
      <c r="F66" s="43" t="s">
        <v>151</v>
      </c>
      <c r="G66" s="43" t="s">
        <v>151</v>
      </c>
      <c r="H66" s="43" t="s">
        <v>151</v>
      </c>
      <c r="I66" s="43" t="s">
        <v>151</v>
      </c>
      <c r="J66" s="43" t="s">
        <v>151</v>
      </c>
      <c r="K66" s="43" t="s">
        <v>151</v>
      </c>
      <c r="L66" s="43" t="s">
        <v>151</v>
      </c>
      <c r="M66" s="43" t="s">
        <v>151</v>
      </c>
      <c r="N66" s="43" t="s">
        <v>151</v>
      </c>
      <c r="O66" s="43" t="s">
        <v>151</v>
      </c>
      <c r="P66" s="43" t="s">
        <v>151</v>
      </c>
      <c r="Q66" s="43" t="s">
        <v>151</v>
      </c>
      <c r="R66" s="43" t="s">
        <v>151</v>
      </c>
      <c r="S66" s="43" t="s">
        <v>151</v>
      </c>
      <c r="T66" s="43" t="s">
        <v>151</v>
      </c>
      <c r="U66" s="43" t="s">
        <v>151</v>
      </c>
      <c r="V66" s="43" t="s">
        <v>151</v>
      </c>
      <c r="W66" s="43" t="s">
        <v>151</v>
      </c>
      <c r="X66" s="43" t="s">
        <v>151</v>
      </c>
      <c r="Y66" s="43" t="s">
        <v>151</v>
      </c>
      <c r="Z66" s="43" t="s">
        <v>151</v>
      </c>
      <c r="AA66" s="43" t="s">
        <v>151</v>
      </c>
      <c r="AB66" s="43" t="s">
        <v>151</v>
      </c>
      <c r="AC66" s="43" t="s">
        <v>151</v>
      </c>
      <c r="AD66" s="43" t="s">
        <v>151</v>
      </c>
      <c r="AE66" s="43">
        <v>-27.06713447445</v>
      </c>
      <c r="AF66" s="43">
        <v>0.52970634000000061</v>
      </c>
      <c r="AG66" s="43">
        <v>1.6036812300000012</v>
      </c>
      <c r="AH66" s="43">
        <v>-34.200310139999999</v>
      </c>
      <c r="AI66" s="43">
        <f t="shared" ref="AI66:AM67" si="28">AI22</f>
        <v>-18.055750150000001</v>
      </c>
      <c r="AJ66" s="43">
        <f t="shared" si="28"/>
        <v>-42.238788030000002</v>
      </c>
      <c r="AK66" s="43">
        <f t="shared" si="28"/>
        <v>-16.83688190870496</v>
      </c>
      <c r="AL66" s="43">
        <f t="shared" si="28"/>
        <v>-24.731198596931002</v>
      </c>
      <c r="AM66" s="43">
        <f t="shared" si="28"/>
        <v>-23.3</v>
      </c>
      <c r="AN66" s="43">
        <f t="shared" ref="AN66:AO66" si="29">AN22</f>
        <v>-131.28900071058777</v>
      </c>
      <c r="AO66" s="43">
        <f t="shared" si="29"/>
        <v>-11.153998387729771</v>
      </c>
      <c r="AQ66" s="43" t="s">
        <v>151</v>
      </c>
      <c r="AR66" s="43" t="s">
        <v>151</v>
      </c>
      <c r="AS66" s="43" t="s">
        <v>151</v>
      </c>
      <c r="AT66" s="43" t="s">
        <v>151</v>
      </c>
      <c r="AU66" s="43" t="s">
        <v>151</v>
      </c>
      <c r="AV66" s="43" t="s">
        <v>151</v>
      </c>
      <c r="AW66" s="43">
        <v>-119.80125448999999</v>
      </c>
      <c r="AX66" s="43">
        <v>-59.134057044449996</v>
      </c>
      <c r="AY66" s="43">
        <f t="shared" si="18"/>
        <v>-101.86261868563597</v>
      </c>
    </row>
    <row r="67" spans="2:51" ht="14.45" customHeight="1" x14ac:dyDescent="0.25">
      <c r="B67" s="27" t="s">
        <v>27</v>
      </c>
      <c r="C67" s="43" t="s">
        <v>151</v>
      </c>
      <c r="D67" s="43" t="s">
        <v>151</v>
      </c>
      <c r="E67" s="43" t="s">
        <v>151</v>
      </c>
      <c r="F67" s="43" t="s">
        <v>151</v>
      </c>
      <c r="G67" s="43" t="s">
        <v>151</v>
      </c>
      <c r="H67" s="43" t="s">
        <v>151</v>
      </c>
      <c r="I67" s="43" t="s">
        <v>151</v>
      </c>
      <c r="J67" s="43" t="s">
        <v>151</v>
      </c>
      <c r="K67" s="43" t="s">
        <v>151</v>
      </c>
      <c r="L67" s="43" t="s">
        <v>151</v>
      </c>
      <c r="M67" s="43" t="s">
        <v>151</v>
      </c>
      <c r="N67" s="43" t="s">
        <v>151</v>
      </c>
      <c r="O67" s="43" t="s">
        <v>151</v>
      </c>
      <c r="P67" s="43" t="s">
        <v>151</v>
      </c>
      <c r="Q67" s="43" t="s">
        <v>151</v>
      </c>
      <c r="R67" s="43" t="s">
        <v>151</v>
      </c>
      <c r="S67" s="43" t="s">
        <v>151</v>
      </c>
      <c r="T67" s="43" t="s">
        <v>151</v>
      </c>
      <c r="U67" s="43" t="s">
        <v>151</v>
      </c>
      <c r="V67" s="43" t="s">
        <v>151</v>
      </c>
      <c r="W67" s="43" t="s">
        <v>151</v>
      </c>
      <c r="X67" s="43" t="s">
        <v>151</v>
      </c>
      <c r="Y67" s="43" t="s">
        <v>151</v>
      </c>
      <c r="Z67" s="43" t="s">
        <v>151</v>
      </c>
      <c r="AA67" s="43" t="s">
        <v>151</v>
      </c>
      <c r="AB67" s="43" t="s">
        <v>151</v>
      </c>
      <c r="AC67" s="43" t="s">
        <v>151</v>
      </c>
      <c r="AD67" s="43" t="s">
        <v>151</v>
      </c>
      <c r="AE67" s="43">
        <v>-50.4896310309</v>
      </c>
      <c r="AF67" s="43">
        <v>-95.088695377949989</v>
      </c>
      <c r="AG67" s="43">
        <v>-62.600576430117925</v>
      </c>
      <c r="AH67" s="43">
        <v>-34.88064682109372</v>
      </c>
      <c r="AI67" s="43">
        <f t="shared" si="28"/>
        <v>-59.556202133216487</v>
      </c>
      <c r="AJ67" s="43">
        <f t="shared" si="28"/>
        <v>-73.4814808361117</v>
      </c>
      <c r="AK67" s="43">
        <f t="shared" si="28"/>
        <v>-99.7173938026325</v>
      </c>
      <c r="AL67" s="43">
        <f t="shared" si="28"/>
        <v>-87.722351596394844</v>
      </c>
      <c r="AM67" s="43">
        <f t="shared" si="28"/>
        <v>-86.9</v>
      </c>
      <c r="AN67" s="43">
        <f t="shared" ref="AN67:AO67" si="30">AN23</f>
        <v>37.477841199310539</v>
      </c>
      <c r="AO67" s="43">
        <f t="shared" si="30"/>
        <v>-72.318485289578547</v>
      </c>
      <c r="AQ67" s="43" t="s">
        <v>151</v>
      </c>
      <c r="AR67" s="43" t="s">
        <v>151</v>
      </c>
      <c r="AS67" s="43" t="s">
        <v>151</v>
      </c>
      <c r="AT67" s="43" t="s">
        <v>151</v>
      </c>
      <c r="AU67" s="43" t="s">
        <v>151</v>
      </c>
      <c r="AV67" s="43" t="s">
        <v>151</v>
      </c>
      <c r="AW67" s="43">
        <v>-335.36654812846257</v>
      </c>
      <c r="AX67" s="43">
        <v>-243.05954966006163</v>
      </c>
      <c r="AY67" s="43">
        <f t="shared" si="18"/>
        <v>-320.4774283683555</v>
      </c>
    </row>
    <row r="68" spans="2:51" ht="14.45" customHeight="1" x14ac:dyDescent="0.25">
      <c r="B68" s="48" t="s">
        <v>114</v>
      </c>
      <c r="C68" s="45" t="s">
        <v>151</v>
      </c>
      <c r="D68" s="45" t="s">
        <v>151</v>
      </c>
      <c r="E68" s="45" t="s">
        <v>151</v>
      </c>
      <c r="F68" s="45" t="s">
        <v>151</v>
      </c>
      <c r="G68" s="45" t="s">
        <v>151</v>
      </c>
      <c r="H68" s="45" t="s">
        <v>151</v>
      </c>
      <c r="I68" s="45" t="s">
        <v>151</v>
      </c>
      <c r="J68" s="45" t="s">
        <v>151</v>
      </c>
      <c r="K68" s="45" t="s">
        <v>151</v>
      </c>
      <c r="L68" s="45" t="s">
        <v>151</v>
      </c>
      <c r="M68" s="45" t="s">
        <v>151</v>
      </c>
      <c r="N68" s="45" t="s">
        <v>151</v>
      </c>
      <c r="O68" s="45" t="s">
        <v>151</v>
      </c>
      <c r="P68" s="45" t="s">
        <v>151</v>
      </c>
      <c r="Q68" s="45" t="s">
        <v>151</v>
      </c>
      <c r="R68" s="45" t="s">
        <v>151</v>
      </c>
      <c r="S68" s="45" t="s">
        <v>151</v>
      </c>
      <c r="T68" s="45" t="s">
        <v>151</v>
      </c>
      <c r="U68" s="45" t="s">
        <v>151</v>
      </c>
      <c r="V68" s="45" t="s">
        <v>151</v>
      </c>
      <c r="W68" s="45" t="s">
        <v>151</v>
      </c>
      <c r="X68" s="45" t="s">
        <v>151</v>
      </c>
      <c r="Y68" s="45" t="s">
        <v>151</v>
      </c>
      <c r="Z68" s="45" t="s">
        <v>151</v>
      </c>
      <c r="AA68" s="45" t="s">
        <v>151</v>
      </c>
      <c r="AB68" s="45" t="s">
        <v>151</v>
      </c>
      <c r="AC68" s="45" t="s">
        <v>151</v>
      </c>
      <c r="AD68" s="45" t="s">
        <v>151</v>
      </c>
      <c r="AE68" s="45">
        <v>-77.55676550535</v>
      </c>
      <c r="AF68" s="45">
        <v>-94.558989037949985</v>
      </c>
      <c r="AG68" s="45">
        <v>-60.996895200117926</v>
      </c>
      <c r="AH68" s="45">
        <v>-69.080956961093719</v>
      </c>
      <c r="AI68" s="45">
        <f>SUM(AI66:AI67)</f>
        <v>-77.611952283216482</v>
      </c>
      <c r="AJ68" s="45">
        <f t="shared" ref="AJ68:AN68" si="31">SUM(AJ66:AJ67)</f>
        <v>-115.7202688661117</v>
      </c>
      <c r="AK68" s="45">
        <f t="shared" si="31"/>
        <v>-116.55427571133745</v>
      </c>
      <c r="AL68" s="45">
        <f t="shared" si="31"/>
        <v>-112.45355019332584</v>
      </c>
      <c r="AM68" s="45">
        <f t="shared" si="31"/>
        <v>-110.2</v>
      </c>
      <c r="AN68" s="45">
        <f t="shared" si="31"/>
        <v>-93.811159511277225</v>
      </c>
      <c r="AO68" s="45">
        <f t="shared" ref="AO68" si="32">SUM(AO66:AO67)</f>
        <v>-83.472483677308318</v>
      </c>
      <c r="AQ68" s="45" t="s">
        <v>151</v>
      </c>
      <c r="AR68" s="45" t="s">
        <v>151</v>
      </c>
      <c r="AS68" s="45" t="s">
        <v>151</v>
      </c>
      <c r="AT68" s="45" t="s">
        <v>151</v>
      </c>
      <c r="AU68" s="45" t="s">
        <v>151</v>
      </c>
      <c r="AV68" s="45" t="s">
        <v>151</v>
      </c>
      <c r="AW68" s="45">
        <v>-455.16780261846259</v>
      </c>
      <c r="AX68" s="45">
        <v>-302.19360670451164</v>
      </c>
      <c r="AY68" s="45">
        <f t="shared" si="18"/>
        <v>-422.34004705399144</v>
      </c>
    </row>
    <row r="69" spans="2:51" ht="14.45" customHeight="1" thickBot="1" x14ac:dyDescent="0.3">
      <c r="B69" s="61" t="s">
        <v>145</v>
      </c>
      <c r="C69" s="50" t="s">
        <v>151</v>
      </c>
      <c r="D69" s="50" t="s">
        <v>151</v>
      </c>
      <c r="E69" s="50" t="s">
        <v>151</v>
      </c>
      <c r="F69" s="50" t="s">
        <v>151</v>
      </c>
      <c r="G69" s="50" t="s">
        <v>151</v>
      </c>
      <c r="H69" s="50" t="s">
        <v>151</v>
      </c>
      <c r="I69" s="50" t="s">
        <v>151</v>
      </c>
      <c r="J69" s="50" t="s">
        <v>151</v>
      </c>
      <c r="K69" s="50" t="s">
        <v>151</v>
      </c>
      <c r="L69" s="50" t="s">
        <v>151</v>
      </c>
      <c r="M69" s="50" t="s">
        <v>151</v>
      </c>
      <c r="N69" s="50" t="s">
        <v>151</v>
      </c>
      <c r="O69" s="50" t="s">
        <v>151</v>
      </c>
      <c r="P69" s="50" t="s">
        <v>151</v>
      </c>
      <c r="Q69" s="50" t="s">
        <v>151</v>
      </c>
      <c r="R69" s="50" t="s">
        <v>151</v>
      </c>
      <c r="S69" s="50" t="s">
        <v>151</v>
      </c>
      <c r="T69" s="50" t="s">
        <v>151</v>
      </c>
      <c r="U69" s="50" t="s">
        <v>151</v>
      </c>
      <c r="V69" s="50" t="s">
        <v>151</v>
      </c>
      <c r="W69" s="50" t="s">
        <v>151</v>
      </c>
      <c r="X69" s="50" t="s">
        <v>151</v>
      </c>
      <c r="Y69" s="50" t="s">
        <v>151</v>
      </c>
      <c r="Z69" s="50" t="s">
        <v>151</v>
      </c>
      <c r="AA69" s="50" t="s">
        <v>151</v>
      </c>
      <c r="AB69" s="50" t="s">
        <v>151</v>
      </c>
      <c r="AC69" s="50" t="s">
        <v>151</v>
      </c>
      <c r="AD69" s="50" t="s">
        <v>151</v>
      </c>
      <c r="AE69" s="50">
        <v>371.28428005414173</v>
      </c>
      <c r="AF69" s="50">
        <v>403.36122316823929</v>
      </c>
      <c r="AG69" s="50">
        <v>411.3140361218891</v>
      </c>
      <c r="AH69" s="50">
        <v>411.2975652033079</v>
      </c>
      <c r="AI69" s="50">
        <f>SUM(AI65,AI68)</f>
        <v>391.89052708068959</v>
      </c>
      <c r="AJ69" s="50">
        <f t="shared" ref="AJ69:AM69" si="33">SUM(AJ65,AJ68)</f>
        <v>415.32243047290262</v>
      </c>
      <c r="AK69" s="50">
        <f t="shared" si="33"/>
        <v>440.17161058972511</v>
      </c>
      <c r="AL69" s="50">
        <f t="shared" si="33"/>
        <v>520.39724344396859</v>
      </c>
      <c r="AM69" s="50">
        <f t="shared" si="33"/>
        <v>522.16276120870282</v>
      </c>
      <c r="AN69" s="50">
        <f>SUM(AN65,AN68)</f>
        <v>542.06250486629267</v>
      </c>
      <c r="AO69" s="50">
        <f>SUM(AO65,AO68)</f>
        <v>572.15655641803244</v>
      </c>
      <c r="AQ69" s="50" t="s">
        <v>151</v>
      </c>
      <c r="AR69" s="50" t="s">
        <v>151</v>
      </c>
      <c r="AS69" s="50" t="s">
        <v>151</v>
      </c>
      <c r="AT69" s="50" t="s">
        <v>151</v>
      </c>
      <c r="AU69" s="50" t="s">
        <v>151</v>
      </c>
      <c r="AV69" s="50" t="s">
        <v>151</v>
      </c>
      <c r="AW69" s="50">
        <v>1425.2832201319588</v>
      </c>
      <c r="AX69" s="50">
        <v>1597.2571045475779</v>
      </c>
      <c r="AY69" s="50">
        <f t="shared" si="18"/>
        <v>1767.7818115872858</v>
      </c>
    </row>
    <row r="70" spans="2:51" ht="14.45" customHeight="1" x14ac:dyDescent="0.25">
      <c r="B70" s="139" t="s">
        <v>248</v>
      </c>
    </row>
    <row r="71" spans="2:51" ht="14.45" customHeight="1" x14ac:dyDescent="0.25">
      <c r="B71" s="140"/>
    </row>
    <row r="72" spans="2:51" ht="14.45" customHeight="1" x14ac:dyDescent="0.25">
      <c r="AF72" s="23"/>
      <c r="AG72" s="23"/>
      <c r="AH72" s="23"/>
      <c r="AI72" s="23"/>
      <c r="AJ72" s="23"/>
      <c r="AK72" s="23"/>
      <c r="AL72" s="23"/>
      <c r="AM72" s="23"/>
      <c r="AN72" s="23"/>
      <c r="AO72" s="23"/>
    </row>
  </sheetData>
  <mergeCells count="1">
    <mergeCell ref="B70:B71"/>
  </mergeCells>
  <hyperlinks>
    <hyperlink ref="B3" r:id="rId1" xr:uid="{5C7A07E9-FA37-4DE2-A5B8-A21CC06A0DBD}"/>
    <hyperlink ref="B51" r:id="rId2" xr:uid="{362250EF-6D73-49CB-97E8-8D399F4EAA97}"/>
  </hyperlinks>
  <pageMargins left="0.511811024" right="0.511811024" top="0.78740157499999996" bottom="0.78740157499999996" header="0.31496062000000002" footer="0.31496062000000002"/>
  <pageSetup paperSize="9" orientation="portrait" r:id="rId3"/>
  <ignoredErrors>
    <ignoredError sqref="AY58" formulaRange="1"/>
    <ignoredError sqref="AI21:AM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78F5-8131-4E1E-BD05-F5CF5091A8CC}">
  <sheetPr>
    <tabColor theme="7"/>
  </sheetPr>
  <dimension ref="A1:S22"/>
  <sheetViews>
    <sheetView showGridLines="0" zoomScaleNormal="100" workbookViewId="0">
      <pane xSplit="2" ySplit="5" topLeftCell="G9" activePane="bottomRight" state="frozen"/>
      <selection activeCell="AI24" sqref="AI24"/>
      <selection pane="topRight" activeCell="AI24" sqref="AI24"/>
      <selection pane="bottomLeft" activeCell="AI24" sqref="AI24"/>
      <selection pane="bottomRight" activeCell="M1" sqref="M1"/>
    </sheetView>
  </sheetViews>
  <sheetFormatPr defaultColWidth="0" defaultRowHeight="14.45" customHeight="1" zeroHeight="1" outlineLevelCol="1" x14ac:dyDescent="0.25"/>
  <cols>
    <col min="1" max="1" width="2.5703125" customWidth="1"/>
    <col min="2" max="2" width="60.5703125" style="29" customWidth="1"/>
    <col min="3" max="6" width="10.5703125" style="29" hidden="1" customWidth="1" outlineLevel="1"/>
    <col min="7" max="7" width="10.5703125" style="29" customWidth="1" collapsed="1"/>
    <col min="8" max="13" width="10.5703125" style="29" customWidth="1"/>
    <col min="14" max="14" width="2.7109375" style="29" customWidth="1"/>
    <col min="15" max="16" width="10.5703125" style="29" customWidth="1"/>
    <col min="17" max="17" width="2.5703125" customWidth="1"/>
    <col min="18" max="16384" width="10.5703125" hidden="1"/>
  </cols>
  <sheetData>
    <row r="1" spans="2:16" ht="14.45" customHeight="1" x14ac:dyDescent="0.25">
      <c r="C1" s="90"/>
      <c r="D1" s="90"/>
      <c r="E1" s="90"/>
      <c r="F1" s="90"/>
      <c r="G1" s="90"/>
      <c r="H1" s="90"/>
      <c r="I1" s="90"/>
      <c r="J1" s="90"/>
      <c r="K1" s="90"/>
      <c r="L1" s="90"/>
      <c r="M1" s="90"/>
    </row>
    <row r="2" spans="2:16" ht="14.45" customHeight="1" x14ac:dyDescent="0.25">
      <c r="B2" s="16" t="s">
        <v>238</v>
      </c>
    </row>
    <row r="3" spans="2:16" ht="14.45" customHeight="1" x14ac:dyDescent="0.25">
      <c r="B3" s="18" t="s">
        <v>210</v>
      </c>
      <c r="C3" s="30"/>
      <c r="D3" s="30"/>
      <c r="E3" s="30"/>
      <c r="F3" s="30"/>
      <c r="G3" s="30"/>
      <c r="H3" s="30"/>
      <c r="I3" s="30"/>
      <c r="J3" s="30"/>
      <c r="K3" s="30"/>
      <c r="L3" s="30"/>
      <c r="M3" s="30"/>
    </row>
    <row r="4" spans="2:16" ht="14.45" customHeight="1" x14ac:dyDescent="0.25"/>
    <row r="5" spans="2:16" ht="14.45" customHeight="1" thickBot="1" x14ac:dyDescent="0.3">
      <c r="B5" s="15" t="s">
        <v>184</v>
      </c>
      <c r="C5" s="20" t="s">
        <v>152</v>
      </c>
      <c r="D5" s="20" t="s">
        <v>162</v>
      </c>
      <c r="E5" s="20" t="s">
        <v>167</v>
      </c>
      <c r="F5" s="20" t="s">
        <v>172</v>
      </c>
      <c r="G5" s="20" t="s">
        <v>173</v>
      </c>
      <c r="H5" s="20" t="s">
        <v>187</v>
      </c>
      <c r="I5" s="20" t="s">
        <v>189</v>
      </c>
      <c r="J5" s="20" t="s">
        <v>192</v>
      </c>
      <c r="K5" s="20" t="s">
        <v>216</v>
      </c>
      <c r="L5" s="20" t="str">
        <f>'PAGS | Operating Figures'!$AN$5</f>
        <v>2Q24</v>
      </c>
      <c r="M5" s="20" t="str">
        <f>'PAGS | Operating Figures'!$AO$5</f>
        <v>3Q24</v>
      </c>
      <c r="O5" s="20">
        <v>2022</v>
      </c>
      <c r="P5" s="20">
        <v>2023</v>
      </c>
    </row>
    <row r="6" spans="2:16" ht="14.45" customHeight="1" x14ac:dyDescent="0.25">
      <c r="B6" s="27" t="s">
        <v>219</v>
      </c>
      <c r="C6" s="52">
        <f t="shared" ref="C6:J6" si="0">C8-C7</f>
        <v>3052.8101884206912</v>
      </c>
      <c r="D6" s="52">
        <f t="shared" si="0"/>
        <v>3522.027684054533</v>
      </c>
      <c r="E6" s="52">
        <f t="shared" si="0"/>
        <v>3613.5349657415118</v>
      </c>
      <c r="F6" s="52">
        <f t="shared" si="0"/>
        <v>3556.8803877398</v>
      </c>
      <c r="G6" s="52">
        <f t="shared" si="0"/>
        <v>3354.5585956158257</v>
      </c>
      <c r="H6" s="52">
        <f t="shared" si="0"/>
        <v>3517.9587734893735</v>
      </c>
      <c r="I6" s="52">
        <f t="shared" si="0"/>
        <v>3700.454105057051</v>
      </c>
      <c r="J6" s="52">
        <f t="shared" si="0"/>
        <v>4021.6668230054556</v>
      </c>
      <c r="K6" s="52">
        <f>K8-K7</f>
        <v>3941.7009333179999</v>
      </c>
      <c r="L6" s="52">
        <f>L8-L7</f>
        <v>4122.3308533590234</v>
      </c>
      <c r="M6" s="52">
        <f>M8-M7</f>
        <v>4336.0211050710714</v>
      </c>
      <c r="O6" s="52">
        <f>SUM(C6:F6)</f>
        <v>13745.253225956536</v>
      </c>
      <c r="P6" s="52">
        <f t="shared" ref="P6:P13" si="1">SUM(G6:J6)</f>
        <v>14594.638297167705</v>
      </c>
    </row>
    <row r="7" spans="2:16" ht="14.45" customHeight="1" x14ac:dyDescent="0.25">
      <c r="B7" s="27" t="s">
        <v>217</v>
      </c>
      <c r="C7" s="52">
        <v>374.14144829233226</v>
      </c>
      <c r="D7" s="52">
        <v>388.52993269783497</v>
      </c>
      <c r="E7" s="52">
        <v>421.89121275870355</v>
      </c>
      <c r="F7" s="52">
        <v>405.09779798597611</v>
      </c>
      <c r="G7" s="52">
        <v>395.1117234516264</v>
      </c>
      <c r="H7" s="52">
        <v>307.95399882949005</v>
      </c>
      <c r="I7" s="52">
        <v>325.6922106955725</v>
      </c>
      <c r="J7" s="52">
        <v>324.94453816439199</v>
      </c>
      <c r="K7" s="52">
        <v>364.69906668200076</v>
      </c>
      <c r="L7" s="52">
        <v>434.37598329540623</v>
      </c>
      <c r="M7" s="52">
        <v>495.47034612757335</v>
      </c>
      <c r="O7" s="52">
        <f>SUM(C7:F7)</f>
        <v>1589.6603917348468</v>
      </c>
      <c r="P7" s="52">
        <f t="shared" si="1"/>
        <v>1353.7024711410811</v>
      </c>
    </row>
    <row r="8" spans="2:16" ht="14.45" customHeight="1" x14ac:dyDescent="0.25">
      <c r="B8" s="44" t="s">
        <v>109</v>
      </c>
      <c r="C8" s="91">
        <f>'PAGS | IS NON-GAAP'!AE58</f>
        <v>3426.9516367130236</v>
      </c>
      <c r="D8" s="91">
        <f>'PAGS | IS NON-GAAP'!AF58</f>
        <v>3910.5576167523677</v>
      </c>
      <c r="E8" s="91">
        <f>'PAGS | IS NON-GAAP'!AG58</f>
        <v>4035.4261785002154</v>
      </c>
      <c r="F8" s="91">
        <f>'PAGS | IS NON-GAAP'!AH58</f>
        <v>3961.9781857257763</v>
      </c>
      <c r="G8" s="91">
        <f>'PAGS | IS NON-GAAP'!AI58</f>
        <v>3749.6703190674521</v>
      </c>
      <c r="H8" s="91">
        <f>'PAGS | IS NON-GAAP'!AJ58</f>
        <v>3825.9127723188635</v>
      </c>
      <c r="I8" s="91">
        <f>'PAGS | IS NON-GAAP'!AK58</f>
        <v>4026.1463157526237</v>
      </c>
      <c r="J8" s="91">
        <f>'PAGS | IS NON-GAAP'!AL58</f>
        <v>4346.6113611698474</v>
      </c>
      <c r="K8" s="91">
        <f>'PAGS | IS NON-GAAP'!AM58</f>
        <v>4306.4000000000005</v>
      </c>
      <c r="L8" s="91">
        <f>'PAGS | IS NON-GAAP'!AN58</f>
        <v>4556.7068366544299</v>
      </c>
      <c r="M8" s="91">
        <f>'PAGS | IS NON-GAAP'!AO58</f>
        <v>4831.4914511986444</v>
      </c>
      <c r="O8" s="91">
        <f>'PAGS | IS NON-GAAP'!AX58</f>
        <v>15334.913617691382</v>
      </c>
      <c r="P8" s="91">
        <f t="shared" si="1"/>
        <v>15948.340768308786</v>
      </c>
    </row>
    <row r="9" spans="2:16" ht="14.45" customHeight="1" x14ac:dyDescent="0.25">
      <c r="B9" s="27" t="s">
        <v>229</v>
      </c>
      <c r="C9" s="52">
        <f>'PAGS | IS NON-GAAP'!AE59</f>
        <v>-1302.9783022702736</v>
      </c>
      <c r="D9" s="52">
        <f>'PAGS | IS NON-GAAP'!AF59</f>
        <v>-1414.2046547948698</v>
      </c>
      <c r="E9" s="52">
        <f>'PAGS | IS NON-GAAP'!AG59</f>
        <v>-1371.616829647784</v>
      </c>
      <c r="F9" s="52">
        <f>'PAGS | IS NON-GAAP'!AH59</f>
        <v>-1478.260653589706</v>
      </c>
      <c r="G9" s="52">
        <f>'PAGS | IS NON-GAAP'!AI59</f>
        <v>-1388.7597120633327</v>
      </c>
      <c r="H9" s="52">
        <f>'PAGS | IS NON-GAAP'!AJ59</f>
        <v>-1414.229083863765</v>
      </c>
      <c r="I9" s="52">
        <f>'PAGS | IS NON-GAAP'!AK59</f>
        <v>-1508.4405418065849</v>
      </c>
      <c r="J9" s="52">
        <f>'PAGS | IS NON-GAAP'!AL59</f>
        <v>-1644.6789234142159</v>
      </c>
      <c r="K9" s="52">
        <f>'PAGS | IS NON-GAAP'!AM59</f>
        <v>-1626.5413978819392</v>
      </c>
      <c r="L9" s="52">
        <f>'PAGS | IS NON-GAAP'!AN59</f>
        <v>-1760.9144882813698</v>
      </c>
      <c r="M9" s="52">
        <f>'PAGS | IS NON-GAAP'!AO59</f>
        <v>-1850.9271268866919</v>
      </c>
      <c r="O9" s="52">
        <f>SUM(C9:F9)</f>
        <v>-5567.0604403026337</v>
      </c>
      <c r="P9" s="52">
        <f t="shared" si="1"/>
        <v>-5956.1082611478987</v>
      </c>
    </row>
    <row r="10" spans="2:16" ht="14.45" customHeight="1" x14ac:dyDescent="0.25">
      <c r="B10" s="27" t="s">
        <v>228</v>
      </c>
      <c r="C10" s="52">
        <f>'PAGS | IS NON-GAAP'!AE60</f>
        <v>-620.62783420999995</v>
      </c>
      <c r="D10" s="52">
        <f>'PAGS | IS NON-GAAP'!AF60</f>
        <v>-755.55951044419521</v>
      </c>
      <c r="E10" s="52">
        <f>'PAGS | IS NON-GAAP'!AG60</f>
        <v>-920.65559389805776</v>
      </c>
      <c r="F10" s="52">
        <f>'PAGS | IS NON-GAAP'!AH60</f>
        <v>-854.70929850153209</v>
      </c>
      <c r="G10" s="52">
        <f>'PAGS | IS NON-GAAP'!AI60</f>
        <v>-812.97072458971468</v>
      </c>
      <c r="H10" s="52">
        <f>'PAGS | IS NON-GAAP'!AJ60</f>
        <v>-795.62738407411825</v>
      </c>
      <c r="I10" s="52">
        <f>'PAGS | IS NON-GAAP'!AK60</f>
        <v>-819.93723811680593</v>
      </c>
      <c r="J10" s="52">
        <f>'PAGS | IS NON-GAAP'!AL60</f>
        <v>-841.12085084668172</v>
      </c>
      <c r="K10" s="52">
        <f>'PAGS | IS NON-GAAP'!AM60</f>
        <v>-827.13272112797347</v>
      </c>
      <c r="L10" s="52">
        <f>'PAGS | IS NON-GAAP'!AN60</f>
        <v>-863.42093072595981</v>
      </c>
      <c r="M10" s="52">
        <f>'PAGS | IS NON-GAAP'!AO60</f>
        <v>-964.29900973928704</v>
      </c>
      <c r="O10" s="52">
        <f>SUM(C10:F10)</f>
        <v>-3151.5522370537851</v>
      </c>
      <c r="P10" s="52">
        <f t="shared" si="1"/>
        <v>-3269.6561976273206</v>
      </c>
    </row>
    <row r="11" spans="2:16" ht="14.45" customHeight="1" x14ac:dyDescent="0.25">
      <c r="B11" s="27" t="s">
        <v>182</v>
      </c>
      <c r="C11" s="52">
        <f>'PAGS | IS NON-GAAP'!AE61</f>
        <v>-249.71464083999999</v>
      </c>
      <c r="D11" s="52">
        <f>'PAGS | IS NON-GAAP'!AF61</f>
        <v>-270.48382595791998</v>
      </c>
      <c r="E11" s="52">
        <f>'PAGS | IS NON-GAAP'!AG61</f>
        <v>-272.75183490207996</v>
      </c>
      <c r="F11" s="52">
        <f>'PAGS | IS NON-GAAP'!AH61</f>
        <v>-191.53634024999999</v>
      </c>
      <c r="G11" s="52">
        <f>'PAGS | IS NON-GAAP'!AI61</f>
        <v>-126.54382303</v>
      </c>
      <c r="H11" s="52">
        <f>'PAGS | IS NON-GAAP'!AJ61</f>
        <v>-121.65799247</v>
      </c>
      <c r="I11" s="52">
        <f>'PAGS | IS NON-GAAP'!AK61</f>
        <v>-165.26</v>
      </c>
      <c r="J11" s="52">
        <f>'PAGS | IS NON-GAAP'!AL61</f>
        <v>-122.58471010130081</v>
      </c>
      <c r="K11" s="52">
        <f>'PAGS | IS NON-GAAP'!AM61</f>
        <v>-102.73741299845999</v>
      </c>
      <c r="L11" s="52">
        <f>'PAGS | IS NON-GAAP'!AN61</f>
        <v>-112.956</v>
      </c>
      <c r="M11" s="52">
        <f>'PAGS | IS NON-GAAP'!AO61</f>
        <v>-119.64396086609598</v>
      </c>
      <c r="O11" s="52">
        <f>SUM(C11:F11)</f>
        <v>-984.48664194999992</v>
      </c>
      <c r="P11" s="52">
        <f t="shared" si="1"/>
        <v>-536.0465256013008</v>
      </c>
    </row>
    <row r="12" spans="2:16" ht="14.45" customHeight="1" x14ac:dyDescent="0.25">
      <c r="B12" s="44" t="s">
        <v>144</v>
      </c>
      <c r="C12" s="45">
        <f>C8+SUM(C9:C11)</f>
        <v>1253.6308593927502</v>
      </c>
      <c r="D12" s="45">
        <f t="shared" ref="D12:F12" si="2">D8+SUM(D9:D11)</f>
        <v>1470.3096255553828</v>
      </c>
      <c r="E12" s="45">
        <f t="shared" si="2"/>
        <v>1470.4019200522935</v>
      </c>
      <c r="F12" s="45">
        <f t="shared" si="2"/>
        <v>1437.4718933845379</v>
      </c>
      <c r="G12" s="45">
        <f>SUM(G8:G11)</f>
        <v>1421.3960593844045</v>
      </c>
      <c r="H12" s="45">
        <f t="shared" ref="H12:L12" si="3">SUM(H8:H11)</f>
        <v>1494.3983119109803</v>
      </c>
      <c r="I12" s="45">
        <f t="shared" si="3"/>
        <v>1532.5085358292329</v>
      </c>
      <c r="J12" s="45">
        <f t="shared" si="3"/>
        <v>1738.226876807649</v>
      </c>
      <c r="K12" s="45">
        <f t="shared" si="3"/>
        <v>1749.9884679916277</v>
      </c>
      <c r="L12" s="45">
        <f t="shared" si="3"/>
        <v>1819.4154176471004</v>
      </c>
      <c r="M12" s="45">
        <f t="shared" ref="M12" si="4">SUM(M8:M11)</f>
        <v>1896.6213537065694</v>
      </c>
      <c r="O12" s="45">
        <f t="shared" ref="O12" si="5">O8+SUM(O9:O11)</f>
        <v>5631.814298384963</v>
      </c>
      <c r="P12" s="45">
        <f t="shared" si="1"/>
        <v>6186.5297839322666</v>
      </c>
    </row>
    <row r="13" spans="2:16" ht="14.45" customHeight="1" x14ac:dyDescent="0.25">
      <c r="B13" s="27" t="s">
        <v>219</v>
      </c>
      <c r="C13" s="52">
        <f t="shared" ref="C13:J13" si="6">C12-C15</f>
        <v>1164.1067203732923</v>
      </c>
      <c r="D13" s="52">
        <f t="shared" si="6"/>
        <v>1355.077405272677</v>
      </c>
      <c r="E13" s="52">
        <f t="shared" si="6"/>
        <v>1311.7548971315359</v>
      </c>
      <c r="F13" s="52">
        <f t="shared" si="6"/>
        <v>1230.5743845508066</v>
      </c>
      <c r="G13" s="52">
        <f t="shared" si="6"/>
        <v>1178.1628672425593</v>
      </c>
      <c r="H13" s="52">
        <f t="shared" si="6"/>
        <v>1318.7265899568401</v>
      </c>
      <c r="I13" s="52">
        <f t="shared" si="6"/>
        <v>1366.2658531639561</v>
      </c>
      <c r="J13" s="52">
        <f t="shared" si="6"/>
        <v>1541.6089358470972</v>
      </c>
      <c r="K13" s="52">
        <f>K12-K15</f>
        <v>1529.5431942702144</v>
      </c>
      <c r="L13" s="52">
        <f>L12-L15</f>
        <v>1558.642582728703</v>
      </c>
      <c r="M13" s="52">
        <f>M12-M15</f>
        <v>1558.8586673526775</v>
      </c>
      <c r="O13" s="52">
        <f>SUM(C13:F13)</f>
        <v>5061.5134073283116</v>
      </c>
      <c r="P13" s="52">
        <f t="shared" si="1"/>
        <v>5404.7642462104532</v>
      </c>
    </row>
    <row r="14" spans="2:16" ht="14.45" customHeight="1" x14ac:dyDescent="0.25">
      <c r="B14" s="92" t="s">
        <v>237</v>
      </c>
      <c r="C14" s="93">
        <f t="shared" ref="C14:J14" si="7">C13/C6</f>
        <v>0.38132299374155293</v>
      </c>
      <c r="D14" s="93">
        <f t="shared" si="7"/>
        <v>0.38474354174091036</v>
      </c>
      <c r="E14" s="93">
        <f t="shared" si="7"/>
        <v>0.36301154121041102</v>
      </c>
      <c r="F14" s="93">
        <f t="shared" si="7"/>
        <v>0.34597013405130789</v>
      </c>
      <c r="G14" s="93">
        <f t="shared" si="7"/>
        <v>0.35121248702656022</v>
      </c>
      <c r="H14" s="93">
        <f t="shared" si="7"/>
        <v>0.37485561226427588</v>
      </c>
      <c r="I14" s="93">
        <f t="shared" si="7"/>
        <v>0.36921572714462619</v>
      </c>
      <c r="J14" s="93">
        <f t="shared" si="7"/>
        <v>0.38332587051431283</v>
      </c>
      <c r="K14" s="93">
        <f>K13/K6</f>
        <v>0.38804141160011674</v>
      </c>
      <c r="L14" s="93">
        <f>L13/L6</f>
        <v>0.3780974012453816</v>
      </c>
      <c r="M14" s="93">
        <f>M13/M6</f>
        <v>0.35951362541329845</v>
      </c>
      <c r="O14" s="93">
        <f t="shared" ref="O14:P14" si="8">O13/O6</f>
        <v>0.36823718880421569</v>
      </c>
      <c r="P14" s="93">
        <f t="shared" si="8"/>
        <v>0.37032533017685842</v>
      </c>
    </row>
    <row r="15" spans="2:16" ht="14.45" customHeight="1" x14ac:dyDescent="0.25">
      <c r="B15" s="27" t="s">
        <v>217</v>
      </c>
      <c r="C15" s="52">
        <v>89.524139019457948</v>
      </c>
      <c r="D15" s="52">
        <v>115.23222028270595</v>
      </c>
      <c r="E15" s="52">
        <v>158.64702292075748</v>
      </c>
      <c r="F15" s="52">
        <v>206.89750883373137</v>
      </c>
      <c r="G15" s="52">
        <v>243.23319214184511</v>
      </c>
      <c r="H15" s="52">
        <v>175.6717219541402</v>
      </c>
      <c r="I15" s="52">
        <v>166.24268266527687</v>
      </c>
      <c r="J15" s="52">
        <v>196.61794096055189</v>
      </c>
      <c r="K15" s="52">
        <v>220.4452737214134</v>
      </c>
      <c r="L15" s="52">
        <v>260.77283491839751</v>
      </c>
      <c r="M15" s="52">
        <v>337.76268635389187</v>
      </c>
      <c r="O15" s="52">
        <f>SUM(C15:F15)</f>
        <v>570.30089105665274</v>
      </c>
      <c r="P15" s="52">
        <f>SUM(G15:J15)</f>
        <v>781.7655377218141</v>
      </c>
    </row>
    <row r="16" spans="2:16" ht="14.45" customHeight="1" x14ac:dyDescent="0.25">
      <c r="B16" s="94" t="s">
        <v>236</v>
      </c>
      <c r="C16" s="95">
        <f t="shared" ref="C16:J16" si="9">C15/C7</f>
        <v>0.23927885944758789</v>
      </c>
      <c r="D16" s="95">
        <f t="shared" si="9"/>
        <v>0.29658518066437783</v>
      </c>
      <c r="E16" s="95">
        <f t="shared" si="9"/>
        <v>0.37603775125672989</v>
      </c>
      <c r="F16" s="95">
        <f t="shared" si="9"/>
        <v>0.51073471606699239</v>
      </c>
      <c r="G16" s="95">
        <f t="shared" si="9"/>
        <v>0.61560611266353427</v>
      </c>
      <c r="H16" s="95">
        <f t="shared" si="9"/>
        <v>0.57044793255439186</v>
      </c>
      <c r="I16" s="95">
        <f t="shared" si="9"/>
        <v>0.51042879505848981</v>
      </c>
      <c r="J16" s="95">
        <f t="shared" si="9"/>
        <v>0.60508153813338239</v>
      </c>
      <c r="K16" s="95">
        <f>K15/K7</f>
        <v>0.60445801445834402</v>
      </c>
      <c r="L16" s="95">
        <f>L15/L7</f>
        <v>0.60033898039214018</v>
      </c>
      <c r="M16" s="95">
        <f>M15/M7</f>
        <v>0.68170111287936686</v>
      </c>
      <c r="O16" s="95">
        <f t="shared" ref="O16:P16" si="10">O15/O7</f>
        <v>0.35875643251969391</v>
      </c>
      <c r="P16" s="95">
        <f t="shared" si="10"/>
        <v>0.57750174383802211</v>
      </c>
    </row>
    <row r="17" spans="2:19" ht="14.45" customHeight="1" x14ac:dyDescent="0.25">
      <c r="B17" s="96" t="s">
        <v>235</v>
      </c>
      <c r="C17" s="97"/>
      <c r="D17" s="97"/>
      <c r="E17" s="97"/>
      <c r="F17" s="97"/>
      <c r="G17" s="97"/>
      <c r="H17" s="97"/>
      <c r="I17" s="97"/>
      <c r="J17" s="97"/>
      <c r="K17" s="97"/>
      <c r="L17" s="97"/>
      <c r="M17" s="97"/>
      <c r="O17" s="97"/>
      <c r="P17" s="97"/>
    </row>
    <row r="18" spans="2:19" ht="14.45" customHeight="1" x14ac:dyDescent="0.25">
      <c r="B18" s="98" t="s">
        <v>233</v>
      </c>
      <c r="C18" s="86">
        <f t="shared" ref="C18:K18" si="11">IFERROR(C12/C21,"-")</f>
        <v>1.5650822214641074E-2</v>
      </c>
      <c r="D18" s="86">
        <f t="shared" si="11"/>
        <v>1.6483291766315952E-2</v>
      </c>
      <c r="E18" s="86">
        <f t="shared" si="11"/>
        <v>1.6283520709327724E-2</v>
      </c>
      <c r="F18" s="86">
        <f t="shared" si="11"/>
        <v>1.5248042886556687E-2</v>
      </c>
      <c r="G18" s="86">
        <f>IFERROR(G12/G21,"-")</f>
        <v>1.6134550769631131E-2</v>
      </c>
      <c r="H18" s="86">
        <f t="shared" si="11"/>
        <v>1.6124985618989174E-2</v>
      </c>
      <c r="I18" s="86">
        <f t="shared" si="11"/>
        <v>1.5350191943867995E-2</v>
      </c>
      <c r="J18" s="86">
        <f t="shared" si="11"/>
        <v>1.5286374070151302E-2</v>
      </c>
      <c r="K18" s="86">
        <f t="shared" si="11"/>
        <v>1.5661712471120793E-2</v>
      </c>
      <c r="L18" s="86">
        <f t="shared" ref="L18:M18" si="12">IFERROR(L12/L21,"-")</f>
        <v>1.4626644335266524E-2</v>
      </c>
      <c r="M18" s="86">
        <f t="shared" si="12"/>
        <v>1.3916513208685649E-2</v>
      </c>
      <c r="N18" s="99"/>
      <c r="O18" s="86">
        <f>IFERROR(O12/O21,"-")</f>
        <v>1.5913575299194582E-2</v>
      </c>
      <c r="P18" s="86">
        <f>IFERROR(P12/P21,"-")</f>
        <v>1.5689122920934474E-2</v>
      </c>
    </row>
    <row r="19" spans="2:19" ht="14.45" customHeight="1" thickBot="1" x14ac:dyDescent="0.3">
      <c r="B19" s="100" t="s">
        <v>234</v>
      </c>
      <c r="C19" s="88">
        <f t="shared" ref="C19:J19" si="13">IFERROR(C12/C8,"-")</f>
        <v>0.36581515944449566</v>
      </c>
      <c r="D19" s="88">
        <f t="shared" si="13"/>
        <v>0.3759846471144549</v>
      </c>
      <c r="E19" s="88">
        <f t="shared" si="13"/>
        <v>0.36437339081711934</v>
      </c>
      <c r="F19" s="88">
        <f t="shared" si="13"/>
        <v>0.36281671074400784</v>
      </c>
      <c r="G19" s="88">
        <f>IFERROR(G12/G8,"-")</f>
        <v>0.37907227527616549</v>
      </c>
      <c r="H19" s="88">
        <f t="shared" si="13"/>
        <v>0.39059915916620186</v>
      </c>
      <c r="I19" s="88">
        <f t="shared" si="13"/>
        <v>0.38063905671613796</v>
      </c>
      <c r="J19" s="88">
        <f t="shared" si="13"/>
        <v>0.39990390959172906</v>
      </c>
      <c r="K19" s="88">
        <f>IFERROR(K12/K8,"-")</f>
        <v>0.40636923369673683</v>
      </c>
      <c r="L19" s="88">
        <f>IFERROR(L12/L8,"-")</f>
        <v>0.39928296527913776</v>
      </c>
      <c r="M19" s="88">
        <f>IFERROR(M12/M8,"-")</f>
        <v>0.39255401212311714</v>
      </c>
      <c r="N19" s="99"/>
      <c r="O19" s="88">
        <f t="shared" ref="O19:P19" si="14">IFERROR(O12/O8,"-")</f>
        <v>0.36725438687099776</v>
      </c>
      <c r="P19" s="88">
        <f t="shared" si="14"/>
        <v>0.38791055908622313</v>
      </c>
    </row>
    <row r="20" spans="2:19" ht="14.45" customHeight="1" x14ac:dyDescent="0.25"/>
    <row r="21" spans="2:19" ht="14.45" customHeight="1" x14ac:dyDescent="0.25">
      <c r="B21" s="44" t="s">
        <v>232</v>
      </c>
      <c r="C21" s="101">
        <f>'PAGS | Operating Figures'!AE7*1000</f>
        <v>80100</v>
      </c>
      <c r="D21" s="101">
        <f>'PAGS | Operating Figures'!AF7*1000</f>
        <v>89200</v>
      </c>
      <c r="E21" s="101">
        <f>'PAGS | Operating Figures'!AG7*1000</f>
        <v>90300</v>
      </c>
      <c r="F21" s="101">
        <f>'PAGS | Operating Figures'!AH7*1000</f>
        <v>94272.55052199999</v>
      </c>
      <c r="G21" s="101">
        <f>'PAGS | Operating Figures'!AI7*1000</f>
        <v>88096.413694999981</v>
      </c>
      <c r="H21" s="101">
        <f>'PAGS | Operating Figures'!AJ7*1000</f>
        <v>92675.946957195454</v>
      </c>
      <c r="I21" s="101">
        <f>'PAGS | Operating Figures'!AK7*1000</f>
        <v>99836.441227135947</v>
      </c>
      <c r="J21" s="101">
        <f>'PAGS | Operating Figures'!AL7*1000</f>
        <v>113710.86883198615</v>
      </c>
      <c r="K21" s="101">
        <f>'PAGS | Operating Figures'!AM7*1000</f>
        <v>111736.725547637</v>
      </c>
      <c r="L21" s="101">
        <f>'PAGS | Operating Figures'!AN7*1000</f>
        <v>124390.48738337612</v>
      </c>
      <c r="M21" s="101">
        <f>'PAGS | Operating Figures'!AO7*1000</f>
        <v>136285.67193992529</v>
      </c>
      <c r="O21" s="101">
        <f>'PAGS | Operating Figures'!AX7*1000</f>
        <v>353900.00000000006</v>
      </c>
      <c r="P21" s="101">
        <f>'PAGS | Operating Figures'!AY7*1000</f>
        <v>394319.67071131757</v>
      </c>
      <c r="R21" s="2"/>
      <c r="S21" s="2"/>
    </row>
    <row r="22" spans="2:19" ht="14.45" customHeight="1" x14ac:dyDescent="0.25"/>
  </sheetData>
  <hyperlinks>
    <hyperlink ref="B3" r:id="rId1" xr:uid="{F4E73BB0-83C1-4EE8-8577-EB766718A80A}"/>
  </hyperlinks>
  <pageMargins left="0.7" right="0.7" top="0.75" bottom="0.75" header="0.3" footer="0.3"/>
  <pageSetup paperSize="9" orientation="portrait" r:id="rId2"/>
  <ignoredErrors>
    <ignoredError sqref="A1:B1 Q21:XFD21 A2 Q7:XFD16 A3:B1048576 O22:XFD1048576 N1:XFD5 O17:XFD20 C12:F12 C18:F19 H19:J19 N6:N1048576 H18:K18 C20:K1048576 C13:K14 C16:K17 C1:K2 C4:K6 C8:K11 E3:K3 Q6 S6:XFD6" formula="1"/>
    <ignoredError sqref="O7 O11 O9 O10" formulaRange="1"/>
    <ignoredError sqref="O16:P16 O15 O8 O14:P14 O12 O13"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95257-3FCA-4FC1-B26A-76EBE8CBFFEB}">
  <sheetPr codeName="Planilha4">
    <tabColor theme="7"/>
  </sheetPr>
  <dimension ref="A1:BD78"/>
  <sheetViews>
    <sheetView showGridLines="0" zoomScaleNormal="100" workbookViewId="0">
      <pane xSplit="2" ySplit="5" topLeftCell="AI6" activePane="bottomRight" state="frozen"/>
      <selection activeCell="AO1" sqref="AO1:AO1048576"/>
      <selection pane="topRight" activeCell="AO1" sqref="AO1:AO1048576"/>
      <selection pane="bottomLeft" activeCell="AO1" sqref="AO1:AO1048576"/>
      <selection pane="bottomRight" activeCell="AK17" sqref="AK17"/>
    </sheetView>
  </sheetViews>
  <sheetFormatPr defaultColWidth="0" defaultRowHeight="14.45" customHeight="1" zeroHeight="1" outlineLevelRow="1" outlineLevelCol="1" x14ac:dyDescent="0.25"/>
  <cols>
    <col min="1" max="1" width="2.5703125" style="1" customWidth="1"/>
    <col min="2" max="2" width="60.5703125" style="28" customWidth="1"/>
    <col min="3" max="22" width="10.5703125" style="28" hidden="1" customWidth="1" outlineLevel="1"/>
    <col min="23" max="23" width="10.5703125" style="28" hidden="1" customWidth="1" outlineLevel="1" collapsed="1"/>
    <col min="24" max="26" width="10.5703125" style="28" hidden="1" customWidth="1" outlineLevel="1"/>
    <col min="27" max="27" width="10.5703125" style="28" hidden="1" customWidth="1" outlineLevel="1" collapsed="1"/>
    <col min="28" max="34" width="10.5703125" style="28" hidden="1" customWidth="1" outlineLevel="1"/>
    <col min="35" max="35" width="10.5703125" style="28" customWidth="1" collapsed="1"/>
    <col min="36" max="41" width="10.5703125" style="28" customWidth="1"/>
    <col min="42" max="42" width="2.5703125" style="28" customWidth="1"/>
    <col min="43" max="48" width="10.5703125" style="28" hidden="1" customWidth="1" outlineLevel="1"/>
    <col min="49" max="49" width="10.5703125" style="28" customWidth="1" collapsed="1"/>
    <col min="50" max="51" width="10.5703125" style="28" customWidth="1"/>
    <col min="52" max="52" width="2.5703125" style="28" customWidth="1"/>
    <col min="53" max="16384" width="10.5703125" style="1" hidden="1"/>
  </cols>
  <sheetData>
    <row r="1" spans="1:56" ht="14.45" customHeight="1" x14ac:dyDescent="0.25">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Q1" s="102"/>
      <c r="AR1" s="102"/>
      <c r="AS1" s="102"/>
      <c r="AT1" s="102"/>
      <c r="AU1" s="102"/>
      <c r="AV1" s="102"/>
      <c r="AW1" s="102"/>
      <c r="AX1" s="102"/>
      <c r="AY1" s="102"/>
      <c r="AZ1" s="102"/>
      <c r="BA1" s="3"/>
      <c r="BB1" s="3"/>
      <c r="BC1" s="3"/>
      <c r="BD1" s="3"/>
    </row>
    <row r="2" spans="1:56" ht="14.45" customHeight="1" x14ac:dyDescent="0.25">
      <c r="B2" s="16" t="s">
        <v>171</v>
      </c>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Q2" s="102"/>
      <c r="AR2" s="102"/>
      <c r="AS2" s="102"/>
      <c r="AT2" s="102"/>
      <c r="AU2" s="102"/>
      <c r="AV2" s="102"/>
      <c r="AW2" s="102"/>
      <c r="AX2" s="102"/>
      <c r="AY2" s="102"/>
      <c r="AZ2" s="102"/>
      <c r="BA2" s="3"/>
      <c r="BB2" s="3"/>
      <c r="BC2" s="3"/>
      <c r="BD2" s="3"/>
    </row>
    <row r="3" spans="1:56" ht="14.45" customHeight="1" x14ac:dyDescent="0.25">
      <c r="B3" s="18" t="s">
        <v>210</v>
      </c>
      <c r="C3" s="43"/>
      <c r="D3" s="43"/>
      <c r="E3" s="43"/>
      <c r="F3" s="43"/>
      <c r="G3" s="43"/>
      <c r="H3" s="43"/>
      <c r="I3" s="43"/>
      <c r="J3" s="4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Q3" s="102"/>
      <c r="AR3" s="102"/>
      <c r="AS3" s="102"/>
      <c r="AT3" s="102"/>
      <c r="AU3" s="102"/>
      <c r="AV3" s="102"/>
      <c r="AW3" s="102"/>
      <c r="AX3" s="102"/>
      <c r="AY3" s="102"/>
      <c r="AZ3" s="102"/>
      <c r="BA3" s="3"/>
      <c r="BB3" s="3"/>
      <c r="BC3" s="3"/>
      <c r="BD3" s="3"/>
    </row>
    <row r="4" spans="1:56" s="3" customFormat="1" ht="14.45" customHeight="1" x14ac:dyDescent="0.25">
      <c r="A4" s="1"/>
      <c r="B4" s="6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122"/>
      <c r="AK4" s="122"/>
      <c r="AL4" s="122"/>
      <c r="AM4" s="122"/>
      <c r="AN4" s="122"/>
      <c r="AO4" s="122"/>
      <c r="AP4" s="28"/>
      <c r="AQ4" s="102"/>
      <c r="AR4" s="102"/>
      <c r="AS4" s="102"/>
      <c r="AT4" s="102"/>
      <c r="AU4" s="102"/>
      <c r="AV4" s="102"/>
      <c r="AW4" s="102"/>
      <c r="AX4" s="102"/>
      <c r="AY4" s="102"/>
      <c r="AZ4" s="102"/>
    </row>
    <row r="5" spans="1:56" ht="14.45" customHeight="1" thickBot="1" x14ac:dyDescent="0.3">
      <c r="B5" s="31" t="s">
        <v>22</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M5" s="20" t="s">
        <v>216</v>
      </c>
      <c r="AN5" s="20" t="str">
        <f>'PAGS | Operating Figures'!$AN$5</f>
        <v>2Q24</v>
      </c>
      <c r="AO5" s="20" t="str">
        <f>'PAGS | Operating Figures'!$AO$5</f>
        <v>3Q24</v>
      </c>
      <c r="AQ5" s="20">
        <v>2015</v>
      </c>
      <c r="AR5" s="20">
        <v>2016</v>
      </c>
      <c r="AS5" s="20">
        <v>2017</v>
      </c>
      <c r="AT5" s="20">
        <v>2018</v>
      </c>
      <c r="AU5" s="20">
        <v>2019</v>
      </c>
      <c r="AV5" s="20">
        <v>2020</v>
      </c>
      <c r="AW5" s="20">
        <v>2021</v>
      </c>
      <c r="AX5" s="20">
        <v>2022</v>
      </c>
      <c r="AY5" s="20">
        <v>2023</v>
      </c>
      <c r="AZ5" s="102"/>
      <c r="BA5" s="3"/>
      <c r="BB5" s="3"/>
      <c r="BC5" s="3"/>
      <c r="BD5" s="3"/>
    </row>
    <row r="6" spans="1:56" ht="14.45" customHeight="1" x14ac:dyDescent="0.25">
      <c r="B6" s="104" t="s">
        <v>62</v>
      </c>
      <c r="C6" s="105">
        <v>-22.240062629999986</v>
      </c>
      <c r="D6" s="105">
        <v>-29.044697109999987</v>
      </c>
      <c r="E6" s="105">
        <v>-43.088255170000004</v>
      </c>
      <c r="F6" s="105">
        <v>-51.596375819999992</v>
      </c>
      <c r="G6" s="105">
        <v>-57.420364999999997</v>
      </c>
      <c r="H6" s="105">
        <v>-66.798793000000003</v>
      </c>
      <c r="I6" s="105">
        <v>-75.224872999999988</v>
      </c>
      <c r="J6" s="105">
        <v>-84.186367000000004</v>
      </c>
      <c r="K6" s="105">
        <v>-104.86116747</v>
      </c>
      <c r="L6" s="105">
        <v>-140.43204321000005</v>
      </c>
      <c r="M6" s="105">
        <v>-181.95003567999998</v>
      </c>
      <c r="N6" s="105">
        <v>-233.82407343999995</v>
      </c>
      <c r="O6" s="105">
        <v>-247.16099254119592</v>
      </c>
      <c r="P6" s="105">
        <v>-281.40810856191149</v>
      </c>
      <c r="Q6" s="105">
        <v>-326.6424466952102</v>
      </c>
      <c r="R6" s="105">
        <v>-391.26836720168239</v>
      </c>
      <c r="S6" s="105">
        <v>-380.98784084015961</v>
      </c>
      <c r="T6" s="105">
        <v>-432.70565525732491</v>
      </c>
      <c r="U6" s="105">
        <v>-466.51871984000002</v>
      </c>
      <c r="V6" s="105">
        <v>-573.76499701612011</v>
      </c>
      <c r="W6" s="105">
        <v>-556.43391558278608</v>
      </c>
      <c r="X6" s="105">
        <v>-589.41989783206373</v>
      </c>
      <c r="Y6" s="105">
        <v>-801.85333371000013</v>
      </c>
      <c r="Z6" s="105">
        <v>-825.72826543515043</v>
      </c>
      <c r="AA6" s="105">
        <v>-845.89162015999989</v>
      </c>
      <c r="AB6" s="105">
        <v>-965.10283215999982</v>
      </c>
      <c r="AC6" s="105">
        <v>-1112.1511079000004</v>
      </c>
      <c r="AD6" s="105">
        <v>-1398.0048165500002</v>
      </c>
      <c r="AE6" s="105">
        <v>-1302.9783022702736</v>
      </c>
      <c r="AF6" s="105">
        <v>-1414.2046547948698</v>
      </c>
      <c r="AG6" s="105">
        <v>-1371.616829647784</v>
      </c>
      <c r="AH6" s="105">
        <v>-1478.260653589706</v>
      </c>
      <c r="AI6" s="105">
        <v>-1388.7597120333323</v>
      </c>
      <c r="AJ6" s="105">
        <v>-1414.2290838637653</v>
      </c>
      <c r="AK6" s="105">
        <v>-1508.4410267865851</v>
      </c>
      <c r="AL6" s="105">
        <v>-1644.688380414216</v>
      </c>
      <c r="AM6" s="105">
        <v>-1626.5758664319394</v>
      </c>
      <c r="AN6" s="105">
        <v>-1760.9301595813702</v>
      </c>
      <c r="AO6" s="105">
        <v>-1850.924001886691</v>
      </c>
      <c r="AQ6" s="105">
        <v>-145.96939072999996</v>
      </c>
      <c r="AR6" s="105">
        <v>-283.63039800000001</v>
      </c>
      <c r="AS6" s="105">
        <v>-661.06731979999995</v>
      </c>
      <c r="AT6" s="105">
        <v>-1246.4799149999999</v>
      </c>
      <c r="AU6" s="105">
        <v>-1853.9772129536045</v>
      </c>
      <c r="AV6" s="105">
        <v>-2773.4354125600003</v>
      </c>
      <c r="AW6" s="105">
        <v>-4321.1503767700005</v>
      </c>
      <c r="AX6" s="105">
        <v>-5567.0604403026327</v>
      </c>
      <c r="AY6" s="105">
        <f>SUM(AJ6:AM6)</f>
        <v>-6193.934357496506</v>
      </c>
      <c r="AZ6" s="102"/>
      <c r="BA6" s="3"/>
      <c r="BB6" s="3"/>
      <c r="BC6" s="3"/>
      <c r="BD6" s="3"/>
    </row>
    <row r="7" spans="1:56" ht="14.45" hidden="1" customHeight="1" outlineLevel="1" x14ac:dyDescent="0.25">
      <c r="B7" s="37" t="s">
        <v>142</v>
      </c>
      <c r="C7" s="43" t="s">
        <v>151</v>
      </c>
      <c r="D7" s="43" t="s">
        <v>151</v>
      </c>
      <c r="E7" s="43" t="s">
        <v>151</v>
      </c>
      <c r="F7" s="43" t="s">
        <v>151</v>
      </c>
      <c r="G7" s="43" t="s">
        <v>151</v>
      </c>
      <c r="H7" s="43" t="s">
        <v>151</v>
      </c>
      <c r="I7" s="43" t="s">
        <v>151</v>
      </c>
      <c r="J7" s="43" t="s">
        <v>151</v>
      </c>
      <c r="K7" s="43">
        <v>-85.133093020000018</v>
      </c>
      <c r="L7" s="43">
        <v>-111.57260256000001</v>
      </c>
      <c r="M7" s="43">
        <v>-147.55178967000003</v>
      </c>
      <c r="N7" s="43">
        <v>-190.27345770000002</v>
      </c>
      <c r="O7" s="43">
        <v>-199.02885246</v>
      </c>
      <c r="P7" s="43">
        <v>-237.28098716000002</v>
      </c>
      <c r="Q7" s="43">
        <v>-283.25772262999999</v>
      </c>
      <c r="R7" s="43">
        <v>-317.80795866</v>
      </c>
      <c r="S7" s="43">
        <v>-306.73420222999999</v>
      </c>
      <c r="T7" s="43">
        <v>-328.73577502000001</v>
      </c>
      <c r="U7" s="43">
        <v>-353.64992078</v>
      </c>
      <c r="V7" s="43">
        <v>-398.24725513999999</v>
      </c>
      <c r="W7" s="43">
        <v>-341.31681793000001</v>
      </c>
      <c r="X7" s="43">
        <v>-327.67153774000002</v>
      </c>
      <c r="Y7" s="43">
        <v>-475.81282601000009</v>
      </c>
      <c r="Z7" s="43">
        <v>-535.63985329000002</v>
      </c>
      <c r="AA7" s="43">
        <v>-566.72366900999998</v>
      </c>
      <c r="AB7" s="43">
        <v>-676.52042493999988</v>
      </c>
      <c r="AC7" s="43">
        <v>-820.95729442000004</v>
      </c>
      <c r="AD7" s="43">
        <v>-980.07479132000014</v>
      </c>
      <c r="AE7" s="43">
        <v>-1018.6</v>
      </c>
      <c r="AF7" s="43">
        <v>-1143.79240628</v>
      </c>
      <c r="AG7" s="43">
        <v>-1159.2629693900005</v>
      </c>
      <c r="AH7" s="43">
        <v>-1183.69626543</v>
      </c>
      <c r="AI7" s="43">
        <v>-1115.5152621299999</v>
      </c>
      <c r="AJ7" s="43">
        <v>-1125.5372036899998</v>
      </c>
      <c r="AK7" s="43">
        <v>-1205.9480000000001</v>
      </c>
      <c r="AL7" s="43">
        <v>-1358.47350424</v>
      </c>
      <c r="AM7" s="43">
        <v>-1334.229</v>
      </c>
      <c r="AN7" s="43">
        <v>-1453.99035546</v>
      </c>
      <c r="AO7" s="43">
        <v>-1541.7624588899998</v>
      </c>
      <c r="AQ7" s="43">
        <v>0</v>
      </c>
      <c r="AR7" s="43">
        <v>0</v>
      </c>
      <c r="AS7" s="43">
        <v>-534.53094295000005</v>
      </c>
      <c r="AT7" s="43">
        <v>-1037.37552091</v>
      </c>
      <c r="AU7" s="43">
        <v>-1387.3671531700002</v>
      </c>
      <c r="AV7" s="43">
        <v>-1680.4410349700001</v>
      </c>
      <c r="AW7" s="43">
        <v>-3044.2761796899999</v>
      </c>
      <c r="AX7" s="43">
        <v>-4505.3516411000001</v>
      </c>
      <c r="AY7" s="43">
        <v>-4805.4739700599994</v>
      </c>
      <c r="AZ7" s="102"/>
      <c r="BA7" s="3"/>
      <c r="BB7" s="3"/>
      <c r="BC7" s="3"/>
      <c r="BD7" s="3"/>
    </row>
    <row r="8" spans="1:56" ht="14.45" hidden="1" customHeight="1" outlineLevel="1" x14ac:dyDescent="0.25">
      <c r="B8" s="37" t="s">
        <v>159</v>
      </c>
      <c r="C8" s="43" t="s">
        <v>151</v>
      </c>
      <c r="D8" s="43" t="s">
        <v>151</v>
      </c>
      <c r="E8" s="43" t="s">
        <v>151</v>
      </c>
      <c r="F8" s="43" t="s">
        <v>151</v>
      </c>
      <c r="G8" s="43" t="s">
        <v>151</v>
      </c>
      <c r="H8" s="43" t="s">
        <v>151</v>
      </c>
      <c r="I8" s="43" t="s">
        <v>151</v>
      </c>
      <c r="J8" s="43" t="s">
        <v>151</v>
      </c>
      <c r="K8" s="43">
        <v>-5.4282084999999993</v>
      </c>
      <c r="L8" s="43">
        <v>-10.12511641</v>
      </c>
      <c r="M8" s="43">
        <v>-13.935323990000002</v>
      </c>
      <c r="N8" s="43">
        <v>-23.29602693</v>
      </c>
      <c r="O8" s="43">
        <v>-27.436519840000003</v>
      </c>
      <c r="P8" s="43">
        <v>-28.401583539999997</v>
      </c>
      <c r="Q8" s="43">
        <v>-26.463833609999998</v>
      </c>
      <c r="R8" s="43">
        <v>-43.064911089999995</v>
      </c>
      <c r="S8" s="43">
        <v>-47.302146090000001</v>
      </c>
      <c r="T8" s="43">
        <v>-71.076254890000001</v>
      </c>
      <c r="U8" s="43">
        <v>-83.302824849999993</v>
      </c>
      <c r="V8" s="43">
        <v>-90.947552310000006</v>
      </c>
      <c r="W8" s="43">
        <v>-91.352320710000015</v>
      </c>
      <c r="X8" s="43">
        <v>-91.637532770000007</v>
      </c>
      <c r="Y8" s="43">
        <v>-121.86819162999998</v>
      </c>
      <c r="Z8" s="43">
        <v>-132.54117116999998</v>
      </c>
      <c r="AA8" s="43">
        <v>-139.00166834999999</v>
      </c>
      <c r="AB8" s="43">
        <v>-151.62935827999999</v>
      </c>
      <c r="AC8" s="43">
        <v>-164.23698906000001</v>
      </c>
      <c r="AD8" s="43">
        <v>-197.87102758999993</v>
      </c>
      <c r="AE8" s="43">
        <v>-211.8</v>
      </c>
      <c r="AF8" s="43">
        <v>-221.27221609</v>
      </c>
      <c r="AG8" s="43">
        <v>-220.26254465</v>
      </c>
      <c r="AH8" s="43">
        <v>-228.82849939000002</v>
      </c>
      <c r="AI8" s="43">
        <v>-222.66323468999997</v>
      </c>
      <c r="AJ8" s="43">
        <v>-231.48130695000003</v>
      </c>
      <c r="AK8" s="43">
        <v>-244.02799999999999</v>
      </c>
      <c r="AL8" s="43">
        <v>-271.02100000000002</v>
      </c>
      <c r="AM8" s="43">
        <v>-257.01900000000001</v>
      </c>
      <c r="AN8" s="43">
        <v>-274.29562568</v>
      </c>
      <c r="AO8" s="43">
        <v>-285.59582093</v>
      </c>
      <c r="AP8" s="106"/>
      <c r="AQ8" s="43">
        <v>0</v>
      </c>
      <c r="AR8" s="43">
        <v>0</v>
      </c>
      <c r="AS8" s="43">
        <v>-52.784675829999998</v>
      </c>
      <c r="AT8" s="43">
        <v>-125.36684808</v>
      </c>
      <c r="AU8" s="43">
        <v>-292.62877814000001</v>
      </c>
      <c r="AV8" s="43">
        <v>-437.39921628000002</v>
      </c>
      <c r="AW8" s="43">
        <v>-652.73904327999992</v>
      </c>
      <c r="AX8" s="43">
        <v>-882.16326013000003</v>
      </c>
      <c r="AY8" s="43">
        <v>-969.19354163999992</v>
      </c>
      <c r="AZ8" s="102"/>
      <c r="BA8" s="3"/>
      <c r="BB8" s="3"/>
      <c r="BC8" s="3"/>
      <c r="BD8" s="3"/>
    </row>
    <row r="9" spans="1:56" ht="14.45" hidden="1" customHeight="1" outlineLevel="1" x14ac:dyDescent="0.25">
      <c r="B9" s="37" t="s">
        <v>97</v>
      </c>
      <c r="C9" s="43" t="s">
        <v>151</v>
      </c>
      <c r="D9" s="43" t="s">
        <v>151</v>
      </c>
      <c r="E9" s="43" t="s">
        <v>151</v>
      </c>
      <c r="F9" s="43" t="s">
        <v>151</v>
      </c>
      <c r="G9" s="43" t="s">
        <v>151</v>
      </c>
      <c r="H9" s="43" t="s">
        <v>151</v>
      </c>
      <c r="I9" s="43" t="s">
        <v>151</v>
      </c>
      <c r="J9" s="43" t="s">
        <v>151</v>
      </c>
      <c r="K9" s="43">
        <v>-14.299865949999983</v>
      </c>
      <c r="L9" s="43">
        <v>-18.734324240000035</v>
      </c>
      <c r="M9" s="43">
        <v>-20.462922019999951</v>
      </c>
      <c r="N9" s="43">
        <v>-20.254588809999916</v>
      </c>
      <c r="O9" s="43">
        <v>-20.695620241195911</v>
      </c>
      <c r="P9" s="43">
        <v>-15.725537861911448</v>
      </c>
      <c r="Q9" s="43">
        <v>-16.920890455210213</v>
      </c>
      <c r="R9" s="43">
        <v>-30.395497451682388</v>
      </c>
      <c r="S9" s="43">
        <v>-26.951492520159604</v>
      </c>
      <c r="T9" s="43">
        <v>-32.893625347324928</v>
      </c>
      <c r="U9" s="43">
        <v>-29.565974210000036</v>
      </c>
      <c r="V9" s="43">
        <v>-84.570189566120121</v>
      </c>
      <c r="W9" s="43">
        <v>-123.76477694278606</v>
      </c>
      <c r="X9" s="43">
        <v>-170.1108273220637</v>
      </c>
      <c r="Y9" s="43">
        <v>-204.17231607000008</v>
      </c>
      <c r="Z9" s="43">
        <v>-157.54724097515043</v>
      </c>
      <c r="AA9" s="43">
        <v>-140.16628279999998</v>
      </c>
      <c r="AB9" s="43">
        <v>-136.95304893999992</v>
      </c>
      <c r="AC9" s="43">
        <v>-126.95682442000032</v>
      </c>
      <c r="AD9" s="43">
        <v>-220.05899764000003</v>
      </c>
      <c r="AE9" s="43">
        <v>-72.578302270273582</v>
      </c>
      <c r="AF9" s="43">
        <v>-49.140032424869673</v>
      </c>
      <c r="AG9" s="43">
        <v>7.9086843922163155</v>
      </c>
      <c r="AH9" s="43">
        <v>-65.73588876970598</v>
      </c>
      <c r="AI9" s="43">
        <f>AI6-SUM(AI7:AI8)</f>
        <v>-50.581215213332371</v>
      </c>
      <c r="AJ9" s="43">
        <f t="shared" ref="AJ9:AN9" si="0">AJ6-SUM(AJ7:AJ8)</f>
        <v>-57.210573223765323</v>
      </c>
      <c r="AK9" s="43">
        <f t="shared" si="0"/>
        <v>-58.465026786584986</v>
      </c>
      <c r="AL9" s="43">
        <f t="shared" si="0"/>
        <v>-15.19387617421603</v>
      </c>
      <c r="AM9" s="43">
        <f t="shared" si="0"/>
        <v>-35.327866431939356</v>
      </c>
      <c r="AN9" s="43">
        <f t="shared" si="0"/>
        <v>-32.644178441370059</v>
      </c>
      <c r="AO9" s="43">
        <f t="shared" ref="AO9" si="1">AO6-SUM(AO7:AO8)</f>
        <v>-23.565722066691251</v>
      </c>
      <c r="AQ9" s="43">
        <v>-145.96939072999996</v>
      </c>
      <c r="AR9" s="43">
        <v>-283.63039800000001</v>
      </c>
      <c r="AS9" s="43">
        <v>-73.751701019999928</v>
      </c>
      <c r="AT9" s="43">
        <v>-83.73754600999996</v>
      </c>
      <c r="AU9" s="43">
        <v>-173.98128164360423</v>
      </c>
      <c r="AV9" s="43">
        <v>-655.59516131000009</v>
      </c>
      <c r="AW9" s="43">
        <v>-624.13515380000081</v>
      </c>
      <c r="AX9" s="43">
        <v>-179.54553907263292</v>
      </c>
      <c r="AY9" s="43">
        <v>-181.45069139789916</v>
      </c>
      <c r="AZ9" s="102"/>
      <c r="BA9" s="3"/>
      <c r="BB9" s="3"/>
      <c r="BC9" s="3"/>
      <c r="BD9" s="3"/>
    </row>
    <row r="10" spans="1:56" s="10" customFormat="1" ht="14.45" customHeight="1" collapsed="1" x14ac:dyDescent="0.25">
      <c r="B10" s="104" t="s">
        <v>228</v>
      </c>
      <c r="C10" s="105">
        <v>-2.5886584299999993</v>
      </c>
      <c r="D10" s="105">
        <v>-5.1831069999999997</v>
      </c>
      <c r="E10" s="105">
        <v>-10.284615729999999</v>
      </c>
      <c r="F10" s="105">
        <v>-11.639744739999999</v>
      </c>
      <c r="G10" s="105">
        <v>-6.6107146500000011</v>
      </c>
      <c r="H10" s="105">
        <v>-8.109387589999999</v>
      </c>
      <c r="I10" s="105">
        <v>-24.820313980000005</v>
      </c>
      <c r="J10" s="105">
        <v>-28.760700239999998</v>
      </c>
      <c r="K10" s="105">
        <v>-19.218084329999996</v>
      </c>
      <c r="L10" s="105">
        <v>-23.540114429999999</v>
      </c>
      <c r="M10" s="105">
        <v>-21.033999999999999</v>
      </c>
      <c r="N10" s="105">
        <v>-40.751801239999992</v>
      </c>
      <c r="O10" s="105">
        <v>-16.523</v>
      </c>
      <c r="P10" s="105">
        <v>-2.8043396799999973</v>
      </c>
      <c r="Q10" s="105">
        <v>-7.2258540800000048</v>
      </c>
      <c r="R10" s="105">
        <v>-4.6558820099999974</v>
      </c>
      <c r="S10" s="105">
        <v>-5.8390000000000004</v>
      </c>
      <c r="T10" s="105">
        <v>-2.2040000000000002</v>
      </c>
      <c r="U10" s="105">
        <v>-6.5099013700000006</v>
      </c>
      <c r="V10" s="105">
        <v>-23.585409509999991</v>
      </c>
      <c r="W10" s="105">
        <v>-45.561989969999999</v>
      </c>
      <c r="X10" s="105">
        <v>-17.872514700000004</v>
      </c>
      <c r="Y10" s="105">
        <v>-16.255824969999999</v>
      </c>
      <c r="Z10" s="105">
        <v>-29.542062090000002</v>
      </c>
      <c r="AA10" s="105">
        <v>-44.387658880000004</v>
      </c>
      <c r="AB10" s="105">
        <v>-133.78472765999999</v>
      </c>
      <c r="AC10" s="105">
        <v>-209.82270677</v>
      </c>
      <c r="AD10" s="105">
        <v>-402.64024504000008</v>
      </c>
      <c r="AE10" s="105">
        <v>-620.62783420999995</v>
      </c>
      <c r="AF10" s="105">
        <v>-755.55951044419521</v>
      </c>
      <c r="AG10" s="105">
        <v>-920.65559389805776</v>
      </c>
      <c r="AH10" s="105">
        <v>-854.70929850153209</v>
      </c>
      <c r="AI10" s="105">
        <v>-812.97072458971468</v>
      </c>
      <c r="AJ10" s="105">
        <v>-795.62738407411825</v>
      </c>
      <c r="AK10" s="105">
        <v>-819.93723811680593</v>
      </c>
      <c r="AL10" s="105">
        <v>-841.12085084668172</v>
      </c>
      <c r="AM10" s="105">
        <v>-827.13272112797347</v>
      </c>
      <c r="AN10" s="105">
        <v>-863.42093072595981</v>
      </c>
      <c r="AO10" s="105">
        <v>-964.29900973928704</v>
      </c>
      <c r="AP10" s="28"/>
      <c r="AQ10" s="105">
        <v>-29.696125899999998</v>
      </c>
      <c r="AR10" s="105">
        <v>-68.301116460000003</v>
      </c>
      <c r="AS10" s="105">
        <v>-104.54399999999998</v>
      </c>
      <c r="AT10" s="105">
        <v>-31.209075769999998</v>
      </c>
      <c r="AU10" s="105">
        <v>-38.138310879999992</v>
      </c>
      <c r="AV10" s="105">
        <v>-109.23239173</v>
      </c>
      <c r="AW10" s="105">
        <v>-790.6353383500001</v>
      </c>
      <c r="AX10" s="105">
        <v>-3151.5522370537851</v>
      </c>
      <c r="AY10" s="105">
        <v>-3269.4821883682807</v>
      </c>
      <c r="AZ10" s="102"/>
      <c r="BA10" s="3"/>
      <c r="BB10" s="3"/>
      <c r="BC10" s="3"/>
      <c r="BD10" s="3"/>
    </row>
    <row r="11" spans="1:56" s="10" customFormat="1" ht="14.45" customHeight="1" x14ac:dyDescent="0.25">
      <c r="B11" s="104" t="s">
        <v>160</v>
      </c>
      <c r="C11" s="105">
        <v>-55.570713946361423</v>
      </c>
      <c r="D11" s="105">
        <v>-110.91823747848002</v>
      </c>
      <c r="E11" s="105">
        <v>-131.75654949102636</v>
      </c>
      <c r="F11" s="105">
        <v>-114.62359984039038</v>
      </c>
      <c r="G11" s="105">
        <v>-100.25895177999999</v>
      </c>
      <c r="H11" s="105">
        <v>-129.62636295000001</v>
      </c>
      <c r="I11" s="105">
        <v>-130.01765636000002</v>
      </c>
      <c r="J11" s="105">
        <v>-208.38950804000004</v>
      </c>
      <c r="K11" s="105">
        <v>-214.07785785730698</v>
      </c>
      <c r="L11" s="105">
        <v>-257.03058676920506</v>
      </c>
      <c r="M11" s="105">
        <v>-245.34152608803385</v>
      </c>
      <c r="N11" s="105">
        <v>-258.39388354545417</v>
      </c>
      <c r="O11" s="105">
        <v>-468.90215395865113</v>
      </c>
      <c r="P11" s="105">
        <v>-370.57563703711872</v>
      </c>
      <c r="Q11" s="105">
        <v>-436.76087203974055</v>
      </c>
      <c r="R11" s="105">
        <v>-396.288690349658</v>
      </c>
      <c r="S11" s="105">
        <v>-355.98533719111032</v>
      </c>
      <c r="T11" s="105">
        <v>-430.33138615765387</v>
      </c>
      <c r="U11" s="105">
        <v>-425.79765286033529</v>
      </c>
      <c r="V11" s="105">
        <v>-333.67700831218929</v>
      </c>
      <c r="W11" s="105">
        <v>-359.36899924182592</v>
      </c>
      <c r="X11" s="105">
        <v>-195.98540453092841</v>
      </c>
      <c r="Y11" s="105">
        <v>-427.15818438784396</v>
      </c>
      <c r="Z11" s="105">
        <v>-510.00398553048865</v>
      </c>
      <c r="AA11" s="105">
        <v>-485.12261704850113</v>
      </c>
      <c r="AB11" s="105">
        <v>-604.00646414954156</v>
      </c>
      <c r="AC11" s="105">
        <v>-699.41274029399301</v>
      </c>
      <c r="AD11" s="105">
        <v>-627.49753356197573</v>
      </c>
      <c r="AE11" s="105">
        <v>-588.26333919393403</v>
      </c>
      <c r="AF11" s="105">
        <v>-653.91752555186417</v>
      </c>
      <c r="AG11" s="105">
        <v>-709.52923755124448</v>
      </c>
      <c r="AH11" s="105">
        <v>-590.31865760351695</v>
      </c>
      <c r="AI11" s="105">
        <f t="shared" ref="AI11:AN11" si="2">SUM(AI12:AI15)</f>
        <v>-606.15040256598058</v>
      </c>
      <c r="AJ11" s="105">
        <f t="shared" si="2"/>
        <v>-618.82488738512768</v>
      </c>
      <c r="AK11" s="105">
        <f t="shared" ref="AK11" si="3">SUM(AK12:AK15)</f>
        <v>-610.30052287650062</v>
      </c>
      <c r="AL11" s="105">
        <f t="shared" si="2"/>
        <v>-731.58864736617124</v>
      </c>
      <c r="AM11" s="105">
        <f t="shared" si="2"/>
        <v>-750.0326713623499</v>
      </c>
      <c r="AN11" s="105">
        <f t="shared" si="2"/>
        <v>-810.75473721280002</v>
      </c>
      <c r="AO11" s="105">
        <f t="shared" ref="AO11" si="4">SUM(AO12:AO15)</f>
        <v>-853.30348695693533</v>
      </c>
      <c r="AP11" s="28"/>
      <c r="AQ11" s="105">
        <v>-412.86910075625815</v>
      </c>
      <c r="AR11" s="105">
        <v>-568.29247913000006</v>
      </c>
      <c r="AS11" s="105">
        <v>-974.84385426000017</v>
      </c>
      <c r="AT11" s="105">
        <v>-1672.5273533851682</v>
      </c>
      <c r="AU11" s="105">
        <v>-1545.7913845212888</v>
      </c>
      <c r="AV11" s="105">
        <v>-1492.5165736910869</v>
      </c>
      <c r="AW11" s="105">
        <v>-2416.0393550540111</v>
      </c>
      <c r="AX11" s="105">
        <v>-2542.0287599005596</v>
      </c>
      <c r="AY11" s="105">
        <v>-2566.3754601937803</v>
      </c>
      <c r="AZ11" s="102"/>
      <c r="BA11" s="3"/>
      <c r="BB11" s="3"/>
      <c r="BC11" s="3"/>
      <c r="BD11" s="3"/>
    </row>
    <row r="12" spans="1:56" ht="14.45" hidden="1" customHeight="1" outlineLevel="1" x14ac:dyDescent="0.25">
      <c r="B12" s="37" t="s">
        <v>63</v>
      </c>
      <c r="C12" s="43">
        <v>-15.167488450424601</v>
      </c>
      <c r="D12" s="43">
        <v>-56.564723847172203</v>
      </c>
      <c r="E12" s="43">
        <v>-57.986442308666597</v>
      </c>
      <c r="F12" s="43">
        <v>-48.889365637964502</v>
      </c>
      <c r="G12" s="43">
        <v>-31.637489000000002</v>
      </c>
      <c r="H12" s="43">
        <v>-51.313369000000002</v>
      </c>
      <c r="I12" s="43">
        <v>-63.347248999999998</v>
      </c>
      <c r="J12" s="43">
        <v>-87.120809000000023</v>
      </c>
      <c r="K12" s="43">
        <v>-100.40192361999999</v>
      </c>
      <c r="L12" s="43">
        <v>-125.78697333000007</v>
      </c>
      <c r="M12" s="43">
        <v>-113.90195097999988</v>
      </c>
      <c r="N12" s="43">
        <v>-111.54371021000007</v>
      </c>
      <c r="O12" s="43">
        <v>-99.444266920885923</v>
      </c>
      <c r="P12" s="43">
        <v>-127.07066880411773</v>
      </c>
      <c r="Q12" s="43">
        <v>-147.67930659881088</v>
      </c>
      <c r="R12" s="43">
        <v>-193.61293967618548</v>
      </c>
      <c r="S12" s="43">
        <v>-147.78299999999999</v>
      </c>
      <c r="T12" s="43">
        <v>-158.279</v>
      </c>
      <c r="U12" s="43">
        <v>-88.944000000000003</v>
      </c>
      <c r="V12" s="43">
        <v>0</v>
      </c>
      <c r="W12" s="43">
        <v>0</v>
      </c>
      <c r="X12" s="43">
        <v>0</v>
      </c>
      <c r="Y12" s="43">
        <v>0</v>
      </c>
      <c r="Z12" s="43">
        <v>0</v>
      </c>
      <c r="AA12" s="43">
        <v>0</v>
      </c>
      <c r="AB12" s="43">
        <v>0</v>
      </c>
      <c r="AC12" s="43">
        <v>0</v>
      </c>
      <c r="AD12" s="43">
        <v>0</v>
      </c>
      <c r="AE12" s="43">
        <v>0</v>
      </c>
      <c r="AF12" s="43">
        <v>0</v>
      </c>
      <c r="AG12" s="43">
        <v>0</v>
      </c>
      <c r="AH12" s="43">
        <v>0</v>
      </c>
      <c r="AI12" s="43">
        <v>0</v>
      </c>
      <c r="AJ12" s="43">
        <v>0</v>
      </c>
      <c r="AK12" s="43">
        <v>0</v>
      </c>
      <c r="AL12" s="43">
        <v>0</v>
      </c>
      <c r="AM12" s="43">
        <v>0</v>
      </c>
      <c r="AN12" s="43">
        <v>0</v>
      </c>
      <c r="AO12" s="43">
        <v>0</v>
      </c>
      <c r="AP12" s="106"/>
      <c r="AQ12" s="43">
        <v>-178.60802024422787</v>
      </c>
      <c r="AR12" s="43">
        <v>-233.41891600000002</v>
      </c>
      <c r="AS12" s="43">
        <v>-451.63455814000002</v>
      </c>
      <c r="AT12" s="43">
        <v>-567.80718200000001</v>
      </c>
      <c r="AU12" s="43">
        <v>-395.00600000000003</v>
      </c>
      <c r="AV12" s="43">
        <v>0</v>
      </c>
      <c r="AW12" s="43">
        <v>0</v>
      </c>
      <c r="AX12" s="43">
        <v>0</v>
      </c>
      <c r="AY12" s="43">
        <v>0</v>
      </c>
      <c r="AZ12" s="102"/>
      <c r="BA12" s="3"/>
      <c r="BB12" s="3"/>
      <c r="BC12" s="3"/>
      <c r="BD12" s="3"/>
    </row>
    <row r="13" spans="1:56" ht="14.45" hidden="1" customHeight="1" outlineLevel="1" x14ac:dyDescent="0.25">
      <c r="B13" s="37" t="s">
        <v>64</v>
      </c>
      <c r="C13" s="43">
        <v>-26.214284279919326</v>
      </c>
      <c r="D13" s="43">
        <v>-36.520440918660697</v>
      </c>
      <c r="E13" s="43">
        <v>-47.27215260348563</v>
      </c>
      <c r="F13" s="43">
        <v>-43.459866139999995</v>
      </c>
      <c r="G13" s="43">
        <v>-40.249173479999996</v>
      </c>
      <c r="H13" s="43">
        <v>-45.81881577</v>
      </c>
      <c r="I13" s="43">
        <v>-35.472158119999996</v>
      </c>
      <c r="J13" s="43">
        <v>-83.316493490000013</v>
      </c>
      <c r="K13" s="43">
        <v>-69.892630299999993</v>
      </c>
      <c r="L13" s="43">
        <v>-69.058173639999964</v>
      </c>
      <c r="M13" s="43">
        <v>-65.669241040000017</v>
      </c>
      <c r="N13" s="43">
        <v>-70.773899420000006</v>
      </c>
      <c r="O13" s="43">
        <v>-90.939413707024599</v>
      </c>
      <c r="P13" s="43">
        <v>-102.30818841998386</v>
      </c>
      <c r="Q13" s="43">
        <v>-93.328968433967759</v>
      </c>
      <c r="R13" s="43">
        <v>-88.942101439023801</v>
      </c>
      <c r="S13" s="43">
        <v>-80.054337191110292</v>
      </c>
      <c r="T13" s="43">
        <v>-116.1362530442421</v>
      </c>
      <c r="U13" s="43">
        <v>-136.04670822</v>
      </c>
      <c r="V13" s="43">
        <v>-144.41628484695988</v>
      </c>
      <c r="W13" s="43">
        <v>-156.16515697477143</v>
      </c>
      <c r="X13" s="43">
        <v>-98.004076913110936</v>
      </c>
      <c r="Y13" s="43">
        <v>-115.93558771053259</v>
      </c>
      <c r="Z13" s="43">
        <v>-140.68679624039748</v>
      </c>
      <c r="AA13" s="43">
        <v>-190.14082957000002</v>
      </c>
      <c r="AB13" s="43">
        <v>-212.69834353000002</v>
      </c>
      <c r="AC13" s="43">
        <v>-210.44027416</v>
      </c>
      <c r="AD13" s="43">
        <v>-177.79592673000002</v>
      </c>
      <c r="AE13" s="43">
        <v>-172.36477647000004</v>
      </c>
      <c r="AF13" s="43">
        <v>-167.44069830000001</v>
      </c>
      <c r="AG13" s="43">
        <v>-199.94698797000001</v>
      </c>
      <c r="AH13" s="43">
        <v>-177.95756170999999</v>
      </c>
      <c r="AI13" s="43">
        <v>-117.74875795000003</v>
      </c>
      <c r="AJ13" s="43">
        <v>-129.32659444000001</v>
      </c>
      <c r="AK13" s="43">
        <v>-139.842351592168</v>
      </c>
      <c r="AL13" s="43">
        <v>-193.74936925</v>
      </c>
      <c r="AM13" s="43">
        <v>-209.30307027000001</v>
      </c>
      <c r="AN13" s="43">
        <v>-220.27597414279995</v>
      </c>
      <c r="AO13" s="43">
        <v>-223.4634898772</v>
      </c>
      <c r="AQ13" s="43">
        <v>-153.46674394206565</v>
      </c>
      <c r="AR13" s="43">
        <v>-204.85664086000003</v>
      </c>
      <c r="AS13" s="43">
        <v>-275.39394440000001</v>
      </c>
      <c r="AT13" s="43">
        <v>-375.51867200000004</v>
      </c>
      <c r="AU13" s="43">
        <v>-476.65358330231231</v>
      </c>
      <c r="AV13" s="43">
        <v>-510.79161783881244</v>
      </c>
      <c r="AW13" s="43">
        <v>-791.07537399000012</v>
      </c>
      <c r="AX13" s="43">
        <v>-717.71002444999999</v>
      </c>
      <c r="AY13" s="43">
        <v>-580.66707323216804</v>
      </c>
      <c r="AZ13" s="102"/>
      <c r="BA13" s="3"/>
      <c r="BB13" s="3"/>
      <c r="BC13" s="3"/>
      <c r="BD13" s="3"/>
    </row>
    <row r="14" spans="1:56" ht="14.45" hidden="1" customHeight="1" outlineLevel="1" x14ac:dyDescent="0.25">
      <c r="B14" s="37" t="s">
        <v>65</v>
      </c>
      <c r="C14" s="43">
        <v>-8.9799018729144002</v>
      </c>
      <c r="D14" s="43">
        <v>-11.528424843589818</v>
      </c>
      <c r="E14" s="43">
        <v>-16.718016295474925</v>
      </c>
      <c r="F14" s="43">
        <v>-10.90322108</v>
      </c>
      <c r="G14" s="43">
        <v>-14.236898</v>
      </c>
      <c r="H14" s="43">
        <v>-14.634883</v>
      </c>
      <c r="I14" s="43">
        <v>-18.194195999999998</v>
      </c>
      <c r="J14" s="43">
        <v>-16.214293000000001</v>
      </c>
      <c r="K14" s="43">
        <v>-20.318000854860991</v>
      </c>
      <c r="L14" s="43">
        <v>-26.40716810816701</v>
      </c>
      <c r="M14" s="43">
        <v>-27.966649504605972</v>
      </c>
      <c r="N14" s="43">
        <v>-31.102378022366043</v>
      </c>
      <c r="O14" s="43">
        <v>-242.35347333074063</v>
      </c>
      <c r="P14" s="43">
        <v>-97.840534746052782</v>
      </c>
      <c r="Q14" s="43">
        <v>-154.78406860121561</v>
      </c>
      <c r="R14" s="43">
        <v>-51.848395321990942</v>
      </c>
      <c r="S14" s="43">
        <v>-77.790000000000006</v>
      </c>
      <c r="T14" s="43">
        <v>-93.461133113411776</v>
      </c>
      <c r="U14" s="43">
        <v>-136</v>
      </c>
      <c r="V14" s="43">
        <v>-91.644599314942354</v>
      </c>
      <c r="W14" s="43">
        <v>-105.06175475814409</v>
      </c>
      <c r="X14" s="43">
        <v>-98.390587617817488</v>
      </c>
      <c r="Y14" s="43">
        <v>-205.8795331342769</v>
      </c>
      <c r="Z14" s="43">
        <v>-209.79932169427752</v>
      </c>
      <c r="AA14" s="43">
        <v>-231.66198560776397</v>
      </c>
      <c r="AB14" s="43">
        <v>-248.56965138735603</v>
      </c>
      <c r="AC14" s="43">
        <v>-335.50220855266002</v>
      </c>
      <c r="AD14" s="43">
        <v>-258.50709050643604</v>
      </c>
      <c r="AE14" s="43">
        <v>-255.46201970896004</v>
      </c>
      <c r="AF14" s="43">
        <v>-291.87019752239922</v>
      </c>
      <c r="AG14" s="43">
        <v>-277.79674963628065</v>
      </c>
      <c r="AH14" s="43">
        <v>-207.52445172790692</v>
      </c>
      <c r="AI14" s="43">
        <v>-271.92701775500257</v>
      </c>
      <c r="AJ14" s="43">
        <v>-275.70025644489465</v>
      </c>
      <c r="AK14" s="43">
        <v>-274.31351134270062</v>
      </c>
      <c r="AL14" s="43">
        <v>-300.09306860840923</v>
      </c>
      <c r="AM14" s="43">
        <v>-334.68852863109794</v>
      </c>
      <c r="AN14" s="43">
        <v>-351.17899999999997</v>
      </c>
      <c r="AO14" s="43">
        <v>-372.73390646950998</v>
      </c>
      <c r="AQ14" s="43">
        <v>-48.129564091979141</v>
      </c>
      <c r="AR14" s="43">
        <v>-63.280270000000002</v>
      </c>
      <c r="AS14" s="43">
        <v>-105.79419649</v>
      </c>
      <c r="AT14" s="43">
        <v>-546.82647199999997</v>
      </c>
      <c r="AU14" s="43">
        <v>-398.89573242835417</v>
      </c>
      <c r="AV14" s="43">
        <v>-619.13119720451596</v>
      </c>
      <c r="AW14" s="43">
        <v>-1074.240936054216</v>
      </c>
      <c r="AX14" s="43">
        <v>-1032.6534185955468</v>
      </c>
      <c r="AY14" s="43">
        <v>-1122.0338541510071</v>
      </c>
      <c r="AZ14" s="102"/>
      <c r="BA14" s="3"/>
      <c r="BB14" s="3"/>
      <c r="BC14" s="3"/>
      <c r="BD14" s="3"/>
    </row>
    <row r="15" spans="1:56" ht="14.45" hidden="1" customHeight="1" outlineLevel="1" x14ac:dyDescent="0.25">
      <c r="B15" s="37" t="s">
        <v>100</v>
      </c>
      <c r="C15" s="60">
        <v>-5.2090393431030977</v>
      </c>
      <c r="D15" s="60">
        <v>-6.3046478690572991</v>
      </c>
      <c r="E15" s="60">
        <v>-9.7799382833992006</v>
      </c>
      <c r="F15" s="60">
        <v>-11.371146982425902</v>
      </c>
      <c r="G15" s="60">
        <v>-14.135391299999998</v>
      </c>
      <c r="H15" s="60">
        <v>-17.85929518</v>
      </c>
      <c r="I15" s="60">
        <v>-13.004053240000008</v>
      </c>
      <c r="J15" s="60">
        <v>-21.737912549999997</v>
      </c>
      <c r="K15" s="60">
        <v>-23.465303082445995</v>
      </c>
      <c r="L15" s="60">
        <v>-35.778271691038029</v>
      </c>
      <c r="M15" s="60">
        <v>-37.803684563427957</v>
      </c>
      <c r="N15" s="60">
        <v>-44.973895893088049</v>
      </c>
      <c r="O15" s="60">
        <v>-36.164999999999999</v>
      </c>
      <c r="P15" s="60">
        <v>-43.356245066964398</v>
      </c>
      <c r="Q15" s="60">
        <v>-40.968528405746241</v>
      </c>
      <c r="R15" s="60">
        <v>-61.885253912457777</v>
      </c>
      <c r="S15" s="60">
        <v>-50.357999999999997</v>
      </c>
      <c r="T15" s="60">
        <v>-62.454999999999998</v>
      </c>
      <c r="U15" s="60">
        <v>-64.806944640335303</v>
      </c>
      <c r="V15" s="60">
        <v>-97.616124150287021</v>
      </c>
      <c r="W15" s="60">
        <v>-98.142087508910407</v>
      </c>
      <c r="X15" s="60">
        <v>0.4092600000000175</v>
      </c>
      <c r="Y15" s="60">
        <v>-105.34306354303449</v>
      </c>
      <c r="Z15" s="60">
        <v>-159.51786759581364</v>
      </c>
      <c r="AA15" s="60">
        <v>-63.319801870737145</v>
      </c>
      <c r="AB15" s="60">
        <v>-142.73846923218548</v>
      </c>
      <c r="AC15" s="60">
        <v>-153.47025758133299</v>
      </c>
      <c r="AD15" s="60">
        <v>-191.19451632553964</v>
      </c>
      <c r="AE15" s="60">
        <v>-160.43654301497398</v>
      </c>
      <c r="AF15" s="60">
        <v>-194.60662972946494</v>
      </c>
      <c r="AG15" s="60">
        <v>-231.78549994496387</v>
      </c>
      <c r="AH15" s="60">
        <v>-204.83664416561001</v>
      </c>
      <c r="AI15" s="43">
        <v>-216.47462686097796</v>
      </c>
      <c r="AJ15" s="43">
        <v>-213.79803650023302</v>
      </c>
      <c r="AK15" s="43">
        <v>-196.14465994163197</v>
      </c>
      <c r="AL15" s="43">
        <v>-237.74620950776205</v>
      </c>
      <c r="AM15" s="43">
        <v>-206.04107246125199</v>
      </c>
      <c r="AN15" s="43">
        <v>-239.29976307000004</v>
      </c>
      <c r="AO15" s="43">
        <v>-257.10609061022535</v>
      </c>
      <c r="AQ15" s="43">
        <v>-32.664772477985494</v>
      </c>
      <c r="AR15" s="43">
        <v>-66.736652270000008</v>
      </c>
      <c r="AS15" s="43">
        <v>-142.02115523000003</v>
      </c>
      <c r="AT15" s="43">
        <v>-182.37502738516841</v>
      </c>
      <c r="AU15" s="43">
        <v>-275.23606879062231</v>
      </c>
      <c r="AV15" s="43">
        <v>-362.59375864775853</v>
      </c>
      <c r="AW15" s="43">
        <v>-550.72304500979521</v>
      </c>
      <c r="AX15" s="43">
        <v>-791.66531685501275</v>
      </c>
      <c r="AY15" s="43">
        <v>-863.67453281060523</v>
      </c>
      <c r="AZ15" s="102"/>
      <c r="BA15" s="3"/>
      <c r="BB15" s="3"/>
      <c r="BC15" s="3"/>
      <c r="BD15" s="3"/>
    </row>
    <row r="16" spans="1:56" s="10" customFormat="1" ht="14.45" customHeight="1" collapsed="1" x14ac:dyDescent="0.25">
      <c r="A16" s="1"/>
      <c r="B16" s="104" t="s">
        <v>182</v>
      </c>
      <c r="C16" s="105">
        <v>-4.8145043799999971</v>
      </c>
      <c r="D16" s="105">
        <v>-5.350165900000003</v>
      </c>
      <c r="E16" s="105">
        <v>-5.6343177500000001</v>
      </c>
      <c r="F16" s="105">
        <v>-11.691478479999997</v>
      </c>
      <c r="G16" s="105">
        <v>-5.0256300000000005</v>
      </c>
      <c r="H16" s="105">
        <v>-7.8249520000000006</v>
      </c>
      <c r="I16" s="105">
        <v>-7.8722129999999968</v>
      </c>
      <c r="J16" s="105">
        <v>-10.833920000000003</v>
      </c>
      <c r="K16" s="105">
        <v>-17.434257389999999</v>
      </c>
      <c r="L16" s="105">
        <v>-7.849375049999999</v>
      </c>
      <c r="M16" s="105">
        <v>-10.144890119999999</v>
      </c>
      <c r="N16" s="105">
        <v>-12.425418829999998</v>
      </c>
      <c r="O16" s="105">
        <v>-14.43797298</v>
      </c>
      <c r="P16" s="105">
        <v>-13.707775329999995</v>
      </c>
      <c r="Q16" s="105">
        <v>-22.251337780000007</v>
      </c>
      <c r="R16" s="105">
        <v>-21.094256909999988</v>
      </c>
      <c r="S16" s="105">
        <v>-32.835000000000001</v>
      </c>
      <c r="T16" s="105">
        <v>-41.647968629999994</v>
      </c>
      <c r="U16" s="105">
        <v>-62.257362580000034</v>
      </c>
      <c r="V16" s="105">
        <v>-63.892754299999972</v>
      </c>
      <c r="W16" s="105">
        <v>-70.171495870000001</v>
      </c>
      <c r="X16" s="105">
        <v>-60.324426360000004</v>
      </c>
      <c r="Y16" s="105">
        <v>-82.473348340000015</v>
      </c>
      <c r="Z16" s="105">
        <v>-75.339767269999996</v>
      </c>
      <c r="AA16" s="105">
        <v>-173.13273332</v>
      </c>
      <c r="AB16" s="105">
        <v>-147.02718609000001</v>
      </c>
      <c r="AC16" s="105">
        <v>-129.89069608</v>
      </c>
      <c r="AD16" s="105">
        <v>-214.21735868999997</v>
      </c>
      <c r="AE16" s="105">
        <v>-249.71464083999999</v>
      </c>
      <c r="AF16" s="105">
        <v>-270.48382595791998</v>
      </c>
      <c r="AG16" s="105">
        <v>-272.75183490207996</v>
      </c>
      <c r="AH16" s="105">
        <v>-191.53634024999999</v>
      </c>
      <c r="AI16" s="105">
        <f t="shared" ref="AI16:AN16" si="5">SUM(AI17:AI18)</f>
        <v>-126.54382303</v>
      </c>
      <c r="AJ16" s="105">
        <f t="shared" si="5"/>
        <v>-121.65799247</v>
      </c>
      <c r="AK16" s="105">
        <f t="shared" si="5"/>
        <v>-165.02500000000001</v>
      </c>
      <c r="AL16" s="105">
        <f t="shared" si="5"/>
        <v>-122.5847101013008</v>
      </c>
      <c r="AM16" s="105">
        <f t="shared" si="5"/>
        <v>-102.73741299845999</v>
      </c>
      <c r="AN16" s="105">
        <f t="shared" si="5"/>
        <v>-112.956</v>
      </c>
      <c r="AO16" s="105">
        <f t="shared" ref="AO16" si="6">SUM(AO17:AO18)</f>
        <v>-119.64396086609599</v>
      </c>
      <c r="AP16" s="28"/>
      <c r="AQ16" s="105">
        <v>-27.490466509999997</v>
      </c>
      <c r="AR16" s="105">
        <v>-31.556715000000001</v>
      </c>
      <c r="AS16" s="105">
        <v>-47.853941389999996</v>
      </c>
      <c r="AT16" s="105">
        <v>-71.491342999999986</v>
      </c>
      <c r="AU16" s="105">
        <v>-200.63308551</v>
      </c>
      <c r="AV16" s="105">
        <v>-288.30903784000003</v>
      </c>
      <c r="AW16" s="105">
        <v>-664.26797418000001</v>
      </c>
      <c r="AX16" s="105">
        <v>-984.48664195000003</v>
      </c>
      <c r="AY16" s="105">
        <v>-536.0465256013008</v>
      </c>
      <c r="AZ16" s="102"/>
      <c r="BA16" s="3"/>
      <c r="BB16" s="3"/>
      <c r="BC16" s="3"/>
      <c r="BD16" s="3"/>
    </row>
    <row r="17" spans="1:56" s="10" customFormat="1" ht="14.45" hidden="1" customHeight="1" outlineLevel="1" x14ac:dyDescent="0.25">
      <c r="A17" s="1"/>
      <c r="B17" s="37" t="s">
        <v>61</v>
      </c>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v>-88.948152429999993</v>
      </c>
      <c r="AF17" s="43">
        <v>-115.01603417792001</v>
      </c>
      <c r="AG17" s="43">
        <v>-126.29378593208</v>
      </c>
      <c r="AH17" s="43">
        <v>-111.98769313</v>
      </c>
      <c r="AI17" s="43">
        <v>-86.3</v>
      </c>
      <c r="AJ17" s="43">
        <v>-115.3</v>
      </c>
      <c r="AK17" s="43">
        <v>-136</v>
      </c>
      <c r="AL17" s="43">
        <v>-93.823620421300802</v>
      </c>
      <c r="AM17" s="43">
        <v>-72.11698171245223</v>
      </c>
      <c r="AN17" s="43">
        <v>-75.665997900000008</v>
      </c>
      <c r="AO17" s="43">
        <v>-91.794587596095994</v>
      </c>
      <c r="AP17" s="28"/>
      <c r="AQ17" s="43"/>
      <c r="AR17" s="43"/>
      <c r="AS17" s="43"/>
      <c r="AT17" s="43"/>
      <c r="AU17" s="43"/>
      <c r="AV17" s="43"/>
      <c r="AW17" s="43" t="s">
        <v>151</v>
      </c>
      <c r="AX17" s="43">
        <v>-442.24566566999999</v>
      </c>
      <c r="AY17" s="43">
        <v>-459.67027753130083</v>
      </c>
      <c r="AZ17" s="102"/>
      <c r="BA17" s="3"/>
      <c r="BB17" s="3"/>
      <c r="BC17" s="3"/>
      <c r="BD17" s="3"/>
    </row>
    <row r="18" spans="1:56" s="10" customFormat="1" ht="14.45" hidden="1" customHeight="1" outlineLevel="1" x14ac:dyDescent="0.25">
      <c r="A18" s="1"/>
      <c r="B18" s="37" t="s">
        <v>183</v>
      </c>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v>-160.76648840999999</v>
      </c>
      <c r="AF18" s="43">
        <v>-155.46779178</v>
      </c>
      <c r="AG18" s="43">
        <v>-146.45804896999999</v>
      </c>
      <c r="AH18" s="43">
        <v>-79.548647119999998</v>
      </c>
      <c r="AI18" s="43">
        <v>-40.243823030000001</v>
      </c>
      <c r="AJ18" s="43">
        <v>-6.3579924700000001</v>
      </c>
      <c r="AK18" s="43">
        <v>-29.024999999999999</v>
      </c>
      <c r="AL18" s="43">
        <v>-28.761089680000005</v>
      </c>
      <c r="AM18" s="43">
        <v>-30.620431286007758</v>
      </c>
      <c r="AN18" s="43">
        <v>-37.290002099999995</v>
      </c>
      <c r="AO18" s="43">
        <v>-27.849373270000001</v>
      </c>
      <c r="AP18" s="28"/>
      <c r="AQ18" s="43"/>
      <c r="AR18" s="43"/>
      <c r="AS18" s="43"/>
      <c r="AT18" s="43"/>
      <c r="AU18" s="43"/>
      <c r="AV18" s="43"/>
      <c r="AW18" s="43" t="s">
        <v>151</v>
      </c>
      <c r="AX18" s="43">
        <v>-542.24097628000004</v>
      </c>
      <c r="AY18" s="43">
        <v>-76.376248070000003</v>
      </c>
      <c r="AZ18" s="102"/>
      <c r="BA18" s="3"/>
      <c r="BB18" s="3"/>
      <c r="BC18" s="3"/>
      <c r="BD18" s="3"/>
    </row>
    <row r="19" spans="1:56" s="10" customFormat="1" ht="14.45" customHeight="1" collapsed="1" x14ac:dyDescent="0.25">
      <c r="A19" s="1"/>
      <c r="B19" s="104" t="s">
        <v>66</v>
      </c>
      <c r="C19" s="105">
        <v>-3.8193371600000008</v>
      </c>
      <c r="D19" s="105">
        <v>-4.3005770799999983</v>
      </c>
      <c r="E19" s="105">
        <v>-4.8432917900000012</v>
      </c>
      <c r="F19" s="105">
        <v>-5.6170832900000027</v>
      </c>
      <c r="G19" s="105">
        <v>-6.2863829999999998</v>
      </c>
      <c r="H19" s="105">
        <v>-7.0978070000000004</v>
      </c>
      <c r="I19" s="105">
        <v>-8.228076999999999</v>
      </c>
      <c r="J19" s="105">
        <v>-9.6336809999999993</v>
      </c>
      <c r="K19" s="105">
        <v>-10.739059286122002</v>
      </c>
      <c r="L19" s="105">
        <v>-11.933667379328</v>
      </c>
      <c r="M19" s="105">
        <v>-13.492266995413001</v>
      </c>
      <c r="N19" s="105">
        <v>-15.406494519136968</v>
      </c>
      <c r="O19" s="105">
        <v>-18.006200776278</v>
      </c>
      <c r="P19" s="105">
        <v>-20.540659115095991</v>
      </c>
      <c r="Q19" s="105">
        <v>-23.925763707406396</v>
      </c>
      <c r="R19" s="105">
        <v>-32.889000000000003</v>
      </c>
      <c r="S19" s="105">
        <v>-26.4</v>
      </c>
      <c r="T19" s="105">
        <v>-21.7</v>
      </c>
      <c r="U19" s="105">
        <v>-34.1</v>
      </c>
      <c r="V19" s="105">
        <v>-46.099999999999994</v>
      </c>
      <c r="W19" s="105">
        <v>-59.6</v>
      </c>
      <c r="X19" s="105">
        <v>-81.400000000000006</v>
      </c>
      <c r="Y19" s="105">
        <v>-101.52798060813829</v>
      </c>
      <c r="Z19" s="105">
        <v>-133.82178216510505</v>
      </c>
      <c r="AA19" s="105">
        <v>-158.29787135049457</v>
      </c>
      <c r="AB19" s="105">
        <v>-181.52033899584535</v>
      </c>
      <c r="AC19" s="105">
        <v>-203.27671777909396</v>
      </c>
      <c r="AD19" s="105">
        <v>-225.5</v>
      </c>
      <c r="AE19" s="105">
        <v>-249.02219570682448</v>
      </c>
      <c r="AF19" s="105">
        <v>-280.56612036482954</v>
      </c>
      <c r="AG19" s="105">
        <v>-294.41611663115395</v>
      </c>
      <c r="AH19" s="105">
        <v>-306.649080200865</v>
      </c>
      <c r="AI19" s="105">
        <v>-317.43429316927228</v>
      </c>
      <c r="AJ19" s="105">
        <v>-325.57205905775481</v>
      </c>
      <c r="AK19" s="105">
        <v>-346.479101002915</v>
      </c>
      <c r="AL19" s="105">
        <v>-366.17548289828596</v>
      </c>
      <c r="AM19" s="105">
        <v>-371.51231529374996</v>
      </c>
      <c r="AN19" s="105">
        <v>-391.17183326049991</v>
      </c>
      <c r="AO19" s="105">
        <v>-413.02603908575003</v>
      </c>
      <c r="AP19" s="28"/>
      <c r="AQ19" s="105">
        <v>-18.580289320000006</v>
      </c>
      <c r="AR19" s="105">
        <v>-31.245947999999999</v>
      </c>
      <c r="AS19" s="105">
        <v>-51.571488179999974</v>
      </c>
      <c r="AT19" s="105">
        <v>-95.361623598780398</v>
      </c>
      <c r="AU19" s="105">
        <v>-128.29999999999998</v>
      </c>
      <c r="AV19" s="105">
        <v>-376.34976277324336</v>
      </c>
      <c r="AW19" s="105">
        <v>-768.59492812543385</v>
      </c>
      <c r="AX19" s="105">
        <v>-1130.6535129036729</v>
      </c>
      <c r="AY19" s="105">
        <v>-1355.6609361282281</v>
      </c>
      <c r="AZ19" s="102"/>
      <c r="BA19" s="3"/>
      <c r="BB19" s="3"/>
      <c r="BC19" s="3"/>
      <c r="BD19" s="3"/>
    </row>
    <row r="20" spans="1:56" s="10" customFormat="1" ht="14.45" customHeight="1" x14ac:dyDescent="0.25">
      <c r="A20" s="1"/>
      <c r="B20" s="104" t="s">
        <v>180</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v>-93.141000000000005</v>
      </c>
      <c r="AG20" s="105">
        <v>-41.164966999999997</v>
      </c>
      <c r="AH20" s="105">
        <v>-65.599999999999994</v>
      </c>
      <c r="AI20" s="105">
        <v>-62.256</v>
      </c>
      <c r="AJ20" s="105">
        <v>-64.7</v>
      </c>
      <c r="AK20" s="105">
        <v>-63.747</v>
      </c>
      <c r="AL20" s="105">
        <v>-56.822000000000003</v>
      </c>
      <c r="AM20" s="105">
        <v>-56.195</v>
      </c>
      <c r="AN20" s="105">
        <v>-39.699236929999998</v>
      </c>
      <c r="AO20" s="105">
        <v>-36.724938750001797</v>
      </c>
      <c r="AP20" s="28"/>
      <c r="AQ20" s="105">
        <v>0</v>
      </c>
      <c r="AR20" s="105">
        <v>0</v>
      </c>
      <c r="AS20" s="105">
        <v>0</v>
      </c>
      <c r="AT20" s="105">
        <v>0</v>
      </c>
      <c r="AU20" s="105">
        <v>0</v>
      </c>
      <c r="AV20" s="105">
        <v>0</v>
      </c>
      <c r="AW20" s="105">
        <v>0</v>
      </c>
      <c r="AX20" s="105">
        <v>-199.905967</v>
      </c>
      <c r="AY20" s="105">
        <v>-247.55799999999999</v>
      </c>
      <c r="AZ20" s="102"/>
      <c r="BA20" s="3"/>
      <c r="BB20" s="3"/>
      <c r="BC20" s="3"/>
      <c r="BD20" s="3"/>
    </row>
    <row r="21" spans="1:56" ht="14.45" customHeight="1" x14ac:dyDescent="0.25">
      <c r="B21" s="44" t="s">
        <v>111</v>
      </c>
      <c r="C21" s="45">
        <v>-89.033276546361421</v>
      </c>
      <c r="D21" s="45">
        <v>-154.79678456848004</v>
      </c>
      <c r="E21" s="45">
        <v>-195.60702993102637</v>
      </c>
      <c r="F21" s="45">
        <v>-195.16828217039037</v>
      </c>
      <c r="G21" s="45">
        <v>-175.60204443000001</v>
      </c>
      <c r="H21" s="45">
        <v>-219.45730254</v>
      </c>
      <c r="I21" s="45">
        <v>-246.16313334</v>
      </c>
      <c r="J21" s="45">
        <v>-341.80417628000004</v>
      </c>
      <c r="K21" s="45">
        <v>-366.33042633342905</v>
      </c>
      <c r="L21" s="45">
        <v>-440.78578683853311</v>
      </c>
      <c r="M21" s="45">
        <v>-471.96271888344683</v>
      </c>
      <c r="N21" s="45">
        <v>-560.80167157459107</v>
      </c>
      <c r="O21" s="45">
        <v>-765.03032025612504</v>
      </c>
      <c r="P21" s="45">
        <v>-689.03651972412615</v>
      </c>
      <c r="Q21" s="45">
        <v>-816.80627430235711</v>
      </c>
      <c r="R21" s="45">
        <v>-846.19619647134039</v>
      </c>
      <c r="S21" s="45">
        <v>-802.04717803126994</v>
      </c>
      <c r="T21" s="45">
        <v>-928.58901004497886</v>
      </c>
      <c r="U21" s="45">
        <v>-995.18363665033542</v>
      </c>
      <c r="V21" s="45">
        <v>-1041.0201691383093</v>
      </c>
      <c r="W21" s="45">
        <v>-1091.136400664612</v>
      </c>
      <c r="X21" s="45">
        <v>-945.00224342299214</v>
      </c>
      <c r="Y21" s="45">
        <v>-1429.2686720159825</v>
      </c>
      <c r="Z21" s="45">
        <v>-1574.4358624907443</v>
      </c>
      <c r="AA21" s="45">
        <v>-1706.8325007589956</v>
      </c>
      <c r="AB21" s="45">
        <v>-2031.4415490553865</v>
      </c>
      <c r="AC21" s="45">
        <v>-2354.5539688230874</v>
      </c>
      <c r="AD21" s="45">
        <v>-2867.8599538419758</v>
      </c>
      <c r="AE21" s="45">
        <v>-3010.6063122210317</v>
      </c>
      <c r="AF21" s="45">
        <v>-3467.8726371136786</v>
      </c>
      <c r="AG21" s="45">
        <v>-3610.1345796303208</v>
      </c>
      <c r="AH21" s="45">
        <v>-3487.0740301456203</v>
      </c>
      <c r="AI21" s="45">
        <f>SUM(AI6,AI10,AI11,AI16,AI19,AI20)</f>
        <v>-3314.1149553882997</v>
      </c>
      <c r="AJ21" s="45">
        <f t="shared" ref="AJ21:AM21" si="7">SUM(AJ6,AJ10,AJ11,AJ16,AJ19,AJ20)</f>
        <v>-3340.6114068507654</v>
      </c>
      <c r="AK21" s="45">
        <f t="shared" si="7"/>
        <v>-3513.9298887828063</v>
      </c>
      <c r="AL21" s="45">
        <f t="shared" si="7"/>
        <v>-3762.9800716266564</v>
      </c>
      <c r="AM21" s="45">
        <f t="shared" si="7"/>
        <v>-3734.1859872144728</v>
      </c>
      <c r="AN21" s="45">
        <f>AN33</f>
        <v>-3978.9819307259595</v>
      </c>
      <c r="AO21" s="45">
        <f>AO33</f>
        <v>-4237.9526210841395</v>
      </c>
      <c r="AQ21" s="45">
        <v>-634.60537321625816</v>
      </c>
      <c r="AR21" s="45">
        <v>-983.02665659000013</v>
      </c>
      <c r="AS21" s="45">
        <v>-1839.88060363</v>
      </c>
      <c r="AT21" s="45">
        <v>-3117.0693107539491</v>
      </c>
      <c r="AU21" s="45">
        <v>-3766.8399938648936</v>
      </c>
      <c r="AV21" s="45">
        <v>-5039.8431785943303</v>
      </c>
      <c r="AW21" s="45">
        <v>-8960.6879724794453</v>
      </c>
      <c r="AX21" s="45">
        <v>-13375.78159211065</v>
      </c>
      <c r="AY21" s="45">
        <v>-13683.683313389489</v>
      </c>
      <c r="AZ21" s="102"/>
      <c r="BA21" s="3"/>
      <c r="BB21" s="3"/>
      <c r="BC21" s="3"/>
      <c r="BD21" s="3"/>
    </row>
    <row r="22" spans="1:56" ht="14.45" customHeight="1" thickBot="1" x14ac:dyDescent="0.3">
      <c r="B22" s="107" t="s">
        <v>112</v>
      </c>
      <c r="C22" s="108">
        <v>-89.033276546361421</v>
      </c>
      <c r="D22" s="108">
        <v>-154.79678456848004</v>
      </c>
      <c r="E22" s="108">
        <v>-195.60702993102637</v>
      </c>
      <c r="F22" s="108">
        <v>-195.16828217039037</v>
      </c>
      <c r="G22" s="108">
        <v>-175.60204443000001</v>
      </c>
      <c r="H22" s="108">
        <v>-219.45730254</v>
      </c>
      <c r="I22" s="108">
        <v>-246.16313334</v>
      </c>
      <c r="J22" s="108">
        <v>-341.80417628000004</v>
      </c>
      <c r="K22" s="108">
        <v>-275.76912481342902</v>
      </c>
      <c r="L22" s="108">
        <v>-319.08806786853313</v>
      </c>
      <c r="M22" s="108">
        <v>-310.47560522344679</v>
      </c>
      <c r="N22" s="108">
        <v>-347.23218694459104</v>
      </c>
      <c r="O22" s="108">
        <v>-538.56494795612502</v>
      </c>
      <c r="P22" s="108">
        <v>-423.35394902412611</v>
      </c>
      <c r="Q22" s="108">
        <v>-507.08471806235713</v>
      </c>
      <c r="R22" s="108">
        <v>-485.32332672134038</v>
      </c>
      <c r="S22" s="108">
        <v>-448.01082971126993</v>
      </c>
      <c r="T22" s="108">
        <v>-528.77698013497888</v>
      </c>
      <c r="U22" s="108">
        <v>-558.23089102033543</v>
      </c>
      <c r="V22" s="108">
        <v>-551.82536168830927</v>
      </c>
      <c r="W22" s="108">
        <v>-658.46726202461195</v>
      </c>
      <c r="X22" s="108">
        <v>-525.69317291299217</v>
      </c>
      <c r="Y22" s="108">
        <v>-831.58765437598242</v>
      </c>
      <c r="Z22" s="108">
        <v>-906.25483803074428</v>
      </c>
      <c r="AA22" s="108">
        <v>-1001.1071633989957</v>
      </c>
      <c r="AB22" s="108">
        <v>-1203.2917658353867</v>
      </c>
      <c r="AC22" s="108">
        <v>-1369.3596853430874</v>
      </c>
      <c r="AD22" s="108">
        <v>-1689.9141349319757</v>
      </c>
      <c r="AE22" s="108">
        <v>-1780.2063122210318</v>
      </c>
      <c r="AF22" s="108">
        <v>-2102.808014743679</v>
      </c>
      <c r="AG22" s="108">
        <v>-2230.6090655903204</v>
      </c>
      <c r="AH22" s="108">
        <v>-2074.5492653256201</v>
      </c>
      <c r="AI22" s="108">
        <f>AI21-AI7-AI8</f>
        <v>-1975.9364585682997</v>
      </c>
      <c r="AJ22" s="108">
        <f t="shared" ref="AJ22:AN22" si="8">AJ21-AJ7-AJ8</f>
        <v>-1983.5928962107655</v>
      </c>
      <c r="AK22" s="108">
        <f t="shared" si="8"/>
        <v>-2063.9538887828062</v>
      </c>
      <c r="AL22" s="108">
        <f t="shared" si="8"/>
        <v>-2133.4855673866564</v>
      </c>
      <c r="AM22" s="108">
        <f t="shared" si="8"/>
        <v>-2142.9379872144727</v>
      </c>
      <c r="AN22" s="108">
        <f t="shared" si="8"/>
        <v>-2250.6959495859596</v>
      </c>
      <c r="AO22" s="108">
        <f t="shared" ref="AO22" si="9">AO21-AO7-AO8</f>
        <v>-2410.5943412641395</v>
      </c>
      <c r="AQ22" s="108">
        <v>-634.60537321625816</v>
      </c>
      <c r="AR22" s="108">
        <v>-983.02665659000013</v>
      </c>
      <c r="AS22" s="108">
        <v>-1252.56498485</v>
      </c>
      <c r="AT22" s="108">
        <v>-1954.3269417639492</v>
      </c>
      <c r="AU22" s="108">
        <v>-2086.8440625548933</v>
      </c>
      <c r="AV22" s="108">
        <v>-2922.0029273443301</v>
      </c>
      <c r="AW22" s="108">
        <v>-5263.6727495094456</v>
      </c>
      <c r="AX22" s="108">
        <v>-7988.2666908806505</v>
      </c>
      <c r="AY22" s="108">
        <v>-7909.0158016894893</v>
      </c>
      <c r="AZ22" s="102"/>
      <c r="BA22" s="3"/>
      <c r="BB22" s="3"/>
      <c r="BC22" s="3"/>
      <c r="BD22" s="3"/>
    </row>
    <row r="23" spans="1:56" ht="14.45" customHeight="1" x14ac:dyDescent="0.25">
      <c r="B23" s="27"/>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Q23" s="102"/>
      <c r="AR23" s="102"/>
      <c r="AS23" s="102"/>
      <c r="AT23" s="102"/>
      <c r="AU23" s="102"/>
      <c r="AV23" s="102"/>
      <c r="AW23" s="102"/>
      <c r="AX23" s="102"/>
      <c r="AY23" s="102"/>
      <c r="AZ23" s="102"/>
      <c r="BA23" s="3"/>
      <c r="BB23" s="3"/>
      <c r="BC23" s="3"/>
      <c r="BD23" s="3"/>
    </row>
    <row r="24" spans="1:56" ht="14.45" customHeight="1" thickBot="1" x14ac:dyDescent="0.3">
      <c r="B24" s="31" t="s">
        <v>22</v>
      </c>
      <c r="C24" s="20" t="s">
        <v>21</v>
      </c>
      <c r="D24" s="20" t="s">
        <v>20</v>
      </c>
      <c r="E24" s="20" t="s">
        <v>19</v>
      </c>
      <c r="F24" s="20" t="s">
        <v>18</v>
      </c>
      <c r="G24" s="20" t="s">
        <v>17</v>
      </c>
      <c r="H24" s="20" t="s">
        <v>16</v>
      </c>
      <c r="I24" s="20" t="s">
        <v>15</v>
      </c>
      <c r="J24" s="20" t="s">
        <v>14</v>
      </c>
      <c r="K24" s="20" t="s">
        <v>13</v>
      </c>
      <c r="L24" s="20" t="s">
        <v>12</v>
      </c>
      <c r="M24" s="20" t="s">
        <v>11</v>
      </c>
      <c r="N24" s="20" t="s">
        <v>10</v>
      </c>
      <c r="O24" s="20" t="s">
        <v>9</v>
      </c>
      <c r="P24" s="20" t="s">
        <v>8</v>
      </c>
      <c r="Q24" s="20" t="s">
        <v>7</v>
      </c>
      <c r="R24" s="20" t="s">
        <v>6</v>
      </c>
      <c r="S24" s="20" t="s">
        <v>5</v>
      </c>
      <c r="T24" s="20" t="s">
        <v>4</v>
      </c>
      <c r="U24" s="20" t="s">
        <v>92</v>
      </c>
      <c r="V24" s="20" t="s">
        <v>93</v>
      </c>
      <c r="W24" s="20" t="s">
        <v>95</v>
      </c>
      <c r="X24" s="20" t="s">
        <v>96</v>
      </c>
      <c r="Y24" s="20" t="s">
        <v>101</v>
      </c>
      <c r="Z24" s="20" t="s">
        <v>108</v>
      </c>
      <c r="AA24" s="20" t="s">
        <v>125</v>
      </c>
      <c r="AB24" s="20" t="s">
        <v>127</v>
      </c>
      <c r="AC24" s="20" t="s">
        <v>129</v>
      </c>
      <c r="AD24" s="20" t="s">
        <v>141</v>
      </c>
      <c r="AE24" s="20" t="s">
        <v>152</v>
      </c>
      <c r="AF24" s="20" t="s">
        <v>162</v>
      </c>
      <c r="AG24" s="20" t="s">
        <v>167</v>
      </c>
      <c r="AH24" s="20" t="s">
        <v>172</v>
      </c>
      <c r="AI24" s="20" t="s">
        <v>173</v>
      </c>
      <c r="AJ24" s="20" t="s">
        <v>187</v>
      </c>
      <c r="AK24" s="20" t="s">
        <v>189</v>
      </c>
      <c r="AL24" s="20" t="s">
        <v>192</v>
      </c>
      <c r="AM24" s="20" t="s">
        <v>216</v>
      </c>
      <c r="AN24" s="20" t="str">
        <f>'PAGS | Operating Figures'!$AN$5</f>
        <v>2Q24</v>
      </c>
      <c r="AO24" s="20" t="str">
        <f>AO5</f>
        <v>3Q24</v>
      </c>
      <c r="AQ24" s="20">
        <v>2015</v>
      </c>
      <c r="AR24" s="20">
        <v>2016</v>
      </c>
      <c r="AS24" s="20">
        <v>2017</v>
      </c>
      <c r="AT24" s="20">
        <v>2018</v>
      </c>
      <c r="AU24" s="20">
        <v>2019</v>
      </c>
      <c r="AV24" s="20">
        <v>2020</v>
      </c>
      <c r="AW24" s="20">
        <v>2021</v>
      </c>
      <c r="AX24" s="20">
        <v>2022</v>
      </c>
      <c r="AY24" s="20">
        <v>2023</v>
      </c>
      <c r="AZ24" s="102"/>
      <c r="BA24" s="3"/>
      <c r="BB24" s="3"/>
      <c r="BC24" s="3"/>
      <c r="BD24" s="3"/>
    </row>
    <row r="25" spans="1:56" s="10" customFormat="1" ht="14.45" customHeight="1" x14ac:dyDescent="0.25">
      <c r="A25" s="1"/>
      <c r="B25" s="104" t="s">
        <v>23</v>
      </c>
      <c r="C25" s="105">
        <v>-46.886981641287498</v>
      </c>
      <c r="D25" s="105">
        <v>-98.812228924046991</v>
      </c>
      <c r="E25" s="105">
        <v>-126.78180631151699</v>
      </c>
      <c r="F25" s="105">
        <v>-110.00206759639946</v>
      </c>
      <c r="G25" s="105">
        <v>-115.44248490000001</v>
      </c>
      <c r="H25" s="105">
        <v>-148.03168944000004</v>
      </c>
      <c r="I25" s="105">
        <v>-171.65862710999997</v>
      </c>
      <c r="J25" s="105">
        <v>-188.53342815000013</v>
      </c>
      <c r="K25" s="105">
        <v>-242.89264449000001</v>
      </c>
      <c r="L25" s="105">
        <v>-326.97673901999997</v>
      </c>
      <c r="M25" s="105">
        <v>-348.54561649000004</v>
      </c>
      <c r="N25" s="105">
        <v>-405.96484236999936</v>
      </c>
      <c r="O25" s="105">
        <v>-444.76213267127503</v>
      </c>
      <c r="P25" s="105">
        <v>-482.75317739995506</v>
      </c>
      <c r="Q25" s="105">
        <v>-550.64076601776583</v>
      </c>
      <c r="R25" s="105">
        <v>-666.5427979110043</v>
      </c>
      <c r="S25" s="105">
        <v>-617.75371344134089</v>
      </c>
      <c r="T25" s="105">
        <v>-684.39400000000001</v>
      </c>
      <c r="U25" s="105">
        <v>-684.40924868999991</v>
      </c>
      <c r="V25" s="105">
        <v>-746.69144312157721</v>
      </c>
      <c r="W25" s="105">
        <v>-768.59319245307006</v>
      </c>
      <c r="X25" s="105">
        <v>-793.28539579987375</v>
      </c>
      <c r="Y25" s="105">
        <v>-1057.2317686637434</v>
      </c>
      <c r="Z25" s="105">
        <v>-1153.1401092510764</v>
      </c>
      <c r="AA25" s="105">
        <v>-1146.1192632040238</v>
      </c>
      <c r="AB25" s="105">
        <v>-1295.0621130794425</v>
      </c>
      <c r="AC25" s="105">
        <v>-1502.0057330008003</v>
      </c>
      <c r="AD25" s="105">
        <v>-1832.7700966488487</v>
      </c>
      <c r="AE25" s="105">
        <v>-1739.3727443554285</v>
      </c>
      <c r="AF25" s="105">
        <v>-1900.3466758279001</v>
      </c>
      <c r="AG25" s="105">
        <v>-1862.1729389366694</v>
      </c>
      <c r="AH25" s="105">
        <v>-1969.8675476971871</v>
      </c>
      <c r="AI25" s="105">
        <v>-1929.298263211243</v>
      </c>
      <c r="AJ25" s="105">
        <v>-1926.0719999999999</v>
      </c>
      <c r="AK25" s="105">
        <v>-2033.3094382326144</v>
      </c>
      <c r="AL25" s="105">
        <v>-2243.9001936632008</v>
      </c>
      <c r="AM25" s="105">
        <v>-2170.6999999999998</v>
      </c>
      <c r="AN25" s="105">
        <v>-2332.1550000000002</v>
      </c>
      <c r="AO25" s="105">
        <v>-2455.326579842826</v>
      </c>
      <c r="AP25" s="28"/>
      <c r="AQ25" s="105">
        <v>-382.48308447325093</v>
      </c>
      <c r="AR25" s="105">
        <v>-623.66622960000018</v>
      </c>
      <c r="AS25" s="105">
        <v>-1324.3798423699996</v>
      </c>
      <c r="AT25" s="105">
        <v>-2144.6988740000002</v>
      </c>
      <c r="AU25" s="105">
        <v>-2733.248405252918</v>
      </c>
      <c r="AV25" s="105">
        <v>-3772.2504661677635</v>
      </c>
      <c r="AW25" s="105">
        <v>-5775.9572059331149</v>
      </c>
      <c r="AX25" s="105">
        <v>-7471.7599068171858</v>
      </c>
      <c r="AY25" s="105">
        <v>-8132.5437779622616</v>
      </c>
      <c r="AZ25" s="102"/>
      <c r="BA25" s="3"/>
      <c r="BB25" s="3"/>
      <c r="BC25" s="3"/>
      <c r="BD25" s="3"/>
    </row>
    <row r="26" spans="1:56" ht="14.45" hidden="1" customHeight="1" outlineLevel="1" x14ac:dyDescent="0.25">
      <c r="B26" s="37" t="s">
        <v>142</v>
      </c>
      <c r="C26" s="43" t="s">
        <v>151</v>
      </c>
      <c r="D26" s="43" t="s">
        <v>151</v>
      </c>
      <c r="E26" s="43" t="s">
        <v>151</v>
      </c>
      <c r="F26" s="43" t="s">
        <v>151</v>
      </c>
      <c r="G26" s="43" t="s">
        <v>151</v>
      </c>
      <c r="H26" s="43" t="s">
        <v>151</v>
      </c>
      <c r="I26" s="43" t="s">
        <v>151</v>
      </c>
      <c r="J26" s="43" t="s">
        <v>151</v>
      </c>
      <c r="K26" s="43">
        <v>-85.133093020000018</v>
      </c>
      <c r="L26" s="43">
        <v>-111.57260256000001</v>
      </c>
      <c r="M26" s="43">
        <v>-147.55178967000003</v>
      </c>
      <c r="N26" s="43">
        <v>-190.27345770000002</v>
      </c>
      <c r="O26" s="43">
        <v>-199.02885246</v>
      </c>
      <c r="P26" s="43">
        <v>-237.28098716000002</v>
      </c>
      <c r="Q26" s="43">
        <v>-283.25772262999999</v>
      </c>
      <c r="R26" s="43">
        <v>-317.80795866</v>
      </c>
      <c r="S26" s="43">
        <v>-306.73420222999999</v>
      </c>
      <c r="T26" s="43">
        <v>-328.73577502000001</v>
      </c>
      <c r="U26" s="43">
        <v>-353.64992078</v>
      </c>
      <c r="V26" s="43">
        <v>-398.24725513999999</v>
      </c>
      <c r="W26" s="43">
        <v>-341.31681793000001</v>
      </c>
      <c r="X26" s="43">
        <v>-327.67153774000002</v>
      </c>
      <c r="Y26" s="43">
        <v>-475.81282601000009</v>
      </c>
      <c r="Z26" s="43">
        <v>-535.63985329000002</v>
      </c>
      <c r="AA26" s="43">
        <v>-566.72366900999998</v>
      </c>
      <c r="AB26" s="43">
        <v>-676.52042493999988</v>
      </c>
      <c r="AC26" s="43">
        <v>-820.95729442000004</v>
      </c>
      <c r="AD26" s="43">
        <v>-980.07479132000014</v>
      </c>
      <c r="AE26" s="43">
        <v>-1018.6</v>
      </c>
      <c r="AF26" s="43">
        <v>-1143.79240628</v>
      </c>
      <c r="AG26" s="43">
        <v>-1159.2629693900005</v>
      </c>
      <c r="AH26" s="43">
        <v>-1183.69626543</v>
      </c>
      <c r="AI26" s="43">
        <f t="shared" ref="AI26:AI27" si="10">AI7</f>
        <v>-1115.5152621299999</v>
      </c>
      <c r="AJ26" s="43">
        <f t="shared" ref="AJ26:AM27" si="11">AJ7</f>
        <v>-1125.5372036899998</v>
      </c>
      <c r="AK26" s="43">
        <f t="shared" si="11"/>
        <v>-1205.9480000000001</v>
      </c>
      <c r="AL26" s="43">
        <f t="shared" si="11"/>
        <v>-1358.47350424</v>
      </c>
      <c r="AM26" s="43">
        <f t="shared" si="11"/>
        <v>-1334.229</v>
      </c>
      <c r="AN26" s="43">
        <f t="shared" ref="AN26:AO26" si="12">AN7</f>
        <v>-1453.99035546</v>
      </c>
      <c r="AO26" s="43">
        <f t="shared" si="12"/>
        <v>-1541.7624588899998</v>
      </c>
      <c r="AQ26" s="43">
        <v>0</v>
      </c>
      <c r="AR26" s="43">
        <v>0</v>
      </c>
      <c r="AS26" s="43">
        <v>-534.53094295000005</v>
      </c>
      <c r="AT26" s="43">
        <v>-1037.37552091</v>
      </c>
      <c r="AU26" s="43">
        <v>-1387.3671531700002</v>
      </c>
      <c r="AV26" s="43">
        <v>-1680.4410349700001</v>
      </c>
      <c r="AW26" s="43">
        <v>-3044.2761796899999</v>
      </c>
      <c r="AX26" s="43">
        <v>-4505.3516411000001</v>
      </c>
      <c r="AY26" s="43">
        <v>-4805.4739700599994</v>
      </c>
      <c r="AZ26" s="102"/>
      <c r="BA26" s="3"/>
      <c r="BB26" s="3"/>
      <c r="BC26" s="3"/>
      <c r="BD26" s="3"/>
    </row>
    <row r="27" spans="1:56" ht="14.45" hidden="1" customHeight="1" outlineLevel="1" x14ac:dyDescent="0.25">
      <c r="B27" s="37" t="s">
        <v>143</v>
      </c>
      <c r="C27" s="43" t="s">
        <v>151</v>
      </c>
      <c r="D27" s="43" t="s">
        <v>151</v>
      </c>
      <c r="E27" s="43" t="s">
        <v>151</v>
      </c>
      <c r="F27" s="43" t="s">
        <v>151</v>
      </c>
      <c r="G27" s="43" t="s">
        <v>151</v>
      </c>
      <c r="H27" s="43" t="s">
        <v>151</v>
      </c>
      <c r="I27" s="43" t="s">
        <v>151</v>
      </c>
      <c r="J27" s="43" t="s">
        <v>151</v>
      </c>
      <c r="K27" s="43">
        <v>-5.4282084999999993</v>
      </c>
      <c r="L27" s="43">
        <v>-10.12511641</v>
      </c>
      <c r="M27" s="43">
        <v>-13.935323990000002</v>
      </c>
      <c r="N27" s="43">
        <v>-23.29602693</v>
      </c>
      <c r="O27" s="43">
        <v>-27.436519840000003</v>
      </c>
      <c r="P27" s="43">
        <v>-28.401583539999997</v>
      </c>
      <c r="Q27" s="43">
        <v>-26.463833609999998</v>
      </c>
      <c r="R27" s="43">
        <v>-43.064911089999995</v>
      </c>
      <c r="S27" s="43">
        <v>-47.302146090000001</v>
      </c>
      <c r="T27" s="43">
        <v>-71.076254890000001</v>
      </c>
      <c r="U27" s="43">
        <v>-83.302824849999993</v>
      </c>
      <c r="V27" s="43">
        <v>-90.947552310000006</v>
      </c>
      <c r="W27" s="43">
        <v>-91.352320710000015</v>
      </c>
      <c r="X27" s="43">
        <v>-91.637532770000007</v>
      </c>
      <c r="Y27" s="43">
        <v>-121.86819162999998</v>
      </c>
      <c r="Z27" s="43">
        <v>-132.54117116999998</v>
      </c>
      <c r="AA27" s="43">
        <v>-139.00166834999999</v>
      </c>
      <c r="AB27" s="43">
        <v>-151.62935827999999</v>
      </c>
      <c r="AC27" s="43">
        <v>-164.23698906000001</v>
      </c>
      <c r="AD27" s="43">
        <v>-197.87102758999993</v>
      </c>
      <c r="AE27" s="43">
        <v>-211.8</v>
      </c>
      <c r="AF27" s="43">
        <v>-221.27221609</v>
      </c>
      <c r="AG27" s="43">
        <v>-220.26254465</v>
      </c>
      <c r="AH27" s="43">
        <v>-228.82849939000002</v>
      </c>
      <c r="AI27" s="43">
        <f t="shared" si="10"/>
        <v>-222.66323468999997</v>
      </c>
      <c r="AJ27" s="43">
        <f t="shared" ref="AJ27:AM27" si="13">AJ8</f>
        <v>-231.48130695000003</v>
      </c>
      <c r="AK27" s="43">
        <f t="shared" si="11"/>
        <v>-244.02799999999999</v>
      </c>
      <c r="AL27" s="43">
        <f t="shared" si="13"/>
        <v>-271.02100000000002</v>
      </c>
      <c r="AM27" s="43">
        <f t="shared" si="13"/>
        <v>-257.01900000000001</v>
      </c>
      <c r="AN27" s="43">
        <f t="shared" ref="AN27:AO27" si="14">AN8</f>
        <v>-274.29562568</v>
      </c>
      <c r="AO27" s="43">
        <f t="shared" si="14"/>
        <v>-285.59582093</v>
      </c>
      <c r="AQ27" s="43">
        <v>0</v>
      </c>
      <c r="AR27" s="43">
        <v>0</v>
      </c>
      <c r="AS27" s="43">
        <v>-52.784675829999998</v>
      </c>
      <c r="AT27" s="43">
        <v>-125.36684808</v>
      </c>
      <c r="AU27" s="43">
        <v>-292.62877814000001</v>
      </c>
      <c r="AV27" s="43">
        <v>-437.39921628000002</v>
      </c>
      <c r="AW27" s="43">
        <v>-652.73904327999992</v>
      </c>
      <c r="AX27" s="43">
        <v>-882.16326013000003</v>
      </c>
      <c r="AY27" s="43">
        <v>-969.19354163999992</v>
      </c>
      <c r="AZ27" s="102"/>
      <c r="BA27" s="3"/>
      <c r="BB27" s="3"/>
      <c r="BC27" s="3"/>
      <c r="BD27" s="3"/>
    </row>
    <row r="28" spans="1:56" ht="14.45" hidden="1" customHeight="1" outlineLevel="1" x14ac:dyDescent="0.25">
      <c r="B28" s="37" t="s">
        <v>97</v>
      </c>
      <c r="C28" s="43" t="s">
        <v>151</v>
      </c>
      <c r="D28" s="43" t="s">
        <v>151</v>
      </c>
      <c r="E28" s="43" t="s">
        <v>151</v>
      </c>
      <c r="F28" s="43" t="s">
        <v>151</v>
      </c>
      <c r="G28" s="43" t="s">
        <v>151</v>
      </c>
      <c r="H28" s="43" t="s">
        <v>151</v>
      </c>
      <c r="I28" s="43" t="s">
        <v>151</v>
      </c>
      <c r="J28" s="43" t="s">
        <v>151</v>
      </c>
      <c r="K28" s="43">
        <v>-152.33134296999998</v>
      </c>
      <c r="L28" s="43">
        <v>-205.27902004999996</v>
      </c>
      <c r="M28" s="43">
        <v>-187.05850283000001</v>
      </c>
      <c r="N28" s="43">
        <v>-192.39535773999933</v>
      </c>
      <c r="O28" s="43">
        <v>-218.29676037127501</v>
      </c>
      <c r="P28" s="43">
        <v>-217.07060669995502</v>
      </c>
      <c r="Q28" s="43">
        <v>-240.91920977776584</v>
      </c>
      <c r="R28" s="43">
        <v>-305.66992816100429</v>
      </c>
      <c r="S28" s="43">
        <v>-263.71736512134089</v>
      </c>
      <c r="T28" s="43">
        <v>-284.58197009000003</v>
      </c>
      <c r="U28" s="43">
        <v>-247.45650305999993</v>
      </c>
      <c r="V28" s="43">
        <v>-257.49663567157722</v>
      </c>
      <c r="W28" s="43">
        <v>-335.92405381307003</v>
      </c>
      <c r="X28" s="43">
        <v>-373.97632528987373</v>
      </c>
      <c r="Y28" s="43">
        <v>-459.55075102374337</v>
      </c>
      <c r="Z28" s="43">
        <v>-484.95908479107641</v>
      </c>
      <c r="AA28" s="43">
        <v>-440.39392584402401</v>
      </c>
      <c r="AB28" s="43">
        <v>-466.91232985944248</v>
      </c>
      <c r="AC28" s="43">
        <v>-516.81144952080024</v>
      </c>
      <c r="AD28" s="43">
        <v>-654.82427773884854</v>
      </c>
      <c r="AE28" s="43">
        <v>-508.97274435542846</v>
      </c>
      <c r="AF28" s="43">
        <v>-535.28205345789991</v>
      </c>
      <c r="AG28" s="43">
        <v>-482.64742489666907</v>
      </c>
      <c r="AH28" s="43">
        <v>-557.34278287718723</v>
      </c>
      <c r="AI28" s="43">
        <f>AI25-SUM(AI26:AI27)</f>
        <v>-591.11976639124305</v>
      </c>
      <c r="AJ28" s="43">
        <f t="shared" ref="AJ28:AN28" si="15">AJ25-SUM(AJ26:AJ27)</f>
        <v>-569.05348935999996</v>
      </c>
      <c r="AK28" s="43">
        <f t="shared" si="15"/>
        <v>-583.3334382326143</v>
      </c>
      <c r="AL28" s="43">
        <f t="shared" si="15"/>
        <v>-614.40568942320078</v>
      </c>
      <c r="AM28" s="43">
        <f t="shared" si="15"/>
        <v>-579.45199999999977</v>
      </c>
      <c r="AN28" s="43">
        <f t="shared" si="15"/>
        <v>-603.8690188600001</v>
      </c>
      <c r="AO28" s="43">
        <f t="shared" ref="AO28" si="16">AO25-SUM(AO26:AO27)</f>
        <v>-627.96830002282627</v>
      </c>
      <c r="AQ28" s="43">
        <v>-382.48308447325093</v>
      </c>
      <c r="AR28" s="43">
        <v>-623.66622960000018</v>
      </c>
      <c r="AS28" s="43">
        <v>-737.06422358999953</v>
      </c>
      <c r="AT28" s="43">
        <v>-981.95650501000023</v>
      </c>
      <c r="AU28" s="43">
        <v>-1053.2524739429177</v>
      </c>
      <c r="AV28" s="43">
        <v>-1654.4102149177634</v>
      </c>
      <c r="AW28" s="43">
        <v>-2078.9419829631152</v>
      </c>
      <c r="AX28" s="43">
        <v>-2084.2450055871859</v>
      </c>
      <c r="AY28" s="43">
        <v>-2357.8762662622621</v>
      </c>
      <c r="AZ28" s="102"/>
      <c r="BA28" s="3"/>
      <c r="BB28" s="3"/>
      <c r="BC28" s="3"/>
      <c r="BD28" s="3"/>
    </row>
    <row r="29" spans="1:56" s="10" customFormat="1" ht="14.45" customHeight="1" collapsed="1" x14ac:dyDescent="0.25">
      <c r="A29" s="1"/>
      <c r="B29" s="104" t="s">
        <v>24</v>
      </c>
      <c r="C29" s="105">
        <v>-27.653849070809127</v>
      </c>
      <c r="D29" s="105">
        <v>-36.648821031906976</v>
      </c>
      <c r="E29" s="105">
        <v>-39.533032560933428</v>
      </c>
      <c r="F29" s="105">
        <v>-58.806376650114586</v>
      </c>
      <c r="G29" s="105">
        <v>-33.396122290000001</v>
      </c>
      <c r="H29" s="105">
        <v>-39.436504629999988</v>
      </c>
      <c r="I29" s="105">
        <v>-26.98061446000002</v>
      </c>
      <c r="J29" s="105">
        <v>-100.12402271999996</v>
      </c>
      <c r="K29" s="105">
        <v>-71.105593979999995</v>
      </c>
      <c r="L29" s="105">
        <v>-54.630611870000024</v>
      </c>
      <c r="M29" s="105">
        <v>-58.36979414999999</v>
      </c>
      <c r="N29" s="105">
        <v>-61.652847900000125</v>
      </c>
      <c r="O29" s="105">
        <v>-83.614000000000004</v>
      </c>
      <c r="P29" s="105">
        <v>-94.40408092672952</v>
      </c>
      <c r="Q29" s="105">
        <v>-90.29860901499714</v>
      </c>
      <c r="R29" s="105">
        <v>-83.12187021282891</v>
      </c>
      <c r="S29" s="105">
        <v>-82.378007068451382</v>
      </c>
      <c r="T29" s="105">
        <v>-131.68036966846782</v>
      </c>
      <c r="U29" s="105">
        <v>-164.60252209999999</v>
      </c>
      <c r="V29" s="105">
        <v>-187.3675171956275</v>
      </c>
      <c r="W29" s="105">
        <v>-189.02063229000001</v>
      </c>
      <c r="X29" s="105">
        <v>-111.2019534792518</v>
      </c>
      <c r="Y29" s="105">
        <v>-151.6260807507482</v>
      </c>
      <c r="Z29" s="105">
        <v>-165.60906335999999</v>
      </c>
      <c r="AA29" s="105">
        <v>-368.05042713</v>
      </c>
      <c r="AB29" s="105">
        <v>-363.82495455000003</v>
      </c>
      <c r="AC29" s="105">
        <v>-367.88184708000011</v>
      </c>
      <c r="AD29" s="105">
        <v>-424.10075968000001</v>
      </c>
      <c r="AE29" s="105">
        <v>-480.61242762000001</v>
      </c>
      <c r="AF29" s="105">
        <v>-499.07865183791995</v>
      </c>
      <c r="AG29" s="105">
        <v>-530.83918260207997</v>
      </c>
      <c r="AH29" s="105">
        <v>-434.96300701000001</v>
      </c>
      <c r="AI29" s="105">
        <v>-317.90821757999998</v>
      </c>
      <c r="AJ29" s="105">
        <v>-321.44225120999999</v>
      </c>
      <c r="AK29" s="105">
        <v>-378.24</v>
      </c>
      <c r="AL29" s="105">
        <v>-412.22443202130097</v>
      </c>
      <c r="AM29" s="105">
        <v>-437.4</v>
      </c>
      <c r="AN29" s="105">
        <v>-467.31900000000002</v>
      </c>
      <c r="AO29" s="105">
        <v>-486.99246819329613</v>
      </c>
      <c r="AP29" s="28"/>
      <c r="AQ29" s="105">
        <v>-162.6420793137641</v>
      </c>
      <c r="AR29" s="105">
        <v>-199.93726409999999</v>
      </c>
      <c r="AS29" s="105">
        <v>-245.75884790000012</v>
      </c>
      <c r="AT29" s="105">
        <v>-351.43856015455555</v>
      </c>
      <c r="AU29" s="105">
        <v>-566.0284160325466</v>
      </c>
      <c r="AV29" s="105">
        <v>-617.45772987999999</v>
      </c>
      <c r="AW29" s="105">
        <v>-1523.8579884400001</v>
      </c>
      <c r="AX29" s="105">
        <v>-1945.49326907</v>
      </c>
      <c r="AY29" s="105">
        <v>-1429.6984712542121</v>
      </c>
      <c r="AZ29" s="102"/>
      <c r="BA29" s="3"/>
      <c r="BB29" s="3"/>
      <c r="BC29" s="3"/>
      <c r="BD29" s="3"/>
    </row>
    <row r="30" spans="1:56" s="10" customFormat="1" ht="14.45" customHeight="1" x14ac:dyDescent="0.25">
      <c r="A30" s="1"/>
      <c r="B30" s="104" t="s">
        <v>25</v>
      </c>
      <c r="C30" s="105">
        <v>-10.6974032642648</v>
      </c>
      <c r="D30" s="105">
        <v>-12.897641220776013</v>
      </c>
      <c r="E30" s="105">
        <v>-18.357380319899519</v>
      </c>
      <c r="F30" s="105">
        <v>-19.177010053961631</v>
      </c>
      <c r="G30" s="105">
        <v>-18.52175806</v>
      </c>
      <c r="H30" s="105">
        <v>-21.164732479999991</v>
      </c>
      <c r="I30" s="105">
        <v>-21.00201198000001</v>
      </c>
      <c r="J30" s="105">
        <v>-23.77299618999999</v>
      </c>
      <c r="K30" s="105">
        <v>-32.519741409253001</v>
      </c>
      <c r="L30" s="105">
        <v>-33.506898309621015</v>
      </c>
      <c r="M30" s="105">
        <v>-41.704360281125993</v>
      </c>
      <c r="N30" s="105">
        <v>-45.445532989999975</v>
      </c>
      <c r="O30" s="105">
        <v>-219.02500000000001</v>
      </c>
      <c r="P30" s="105">
        <v>-109.17386987787991</v>
      </c>
      <c r="Q30" s="105">
        <v>-164.49065253608947</v>
      </c>
      <c r="R30" s="105">
        <v>-88.978392934911938</v>
      </c>
      <c r="S30" s="105">
        <v>-92.431864840417603</v>
      </c>
      <c r="T30" s="105">
        <v>-109.85599999999999</v>
      </c>
      <c r="U30" s="105">
        <v>-134.48949786972781</v>
      </c>
      <c r="V30" s="105">
        <v>-90.540345449350099</v>
      </c>
      <c r="W30" s="105">
        <v>-85.787050579371396</v>
      </c>
      <c r="X30" s="105">
        <v>-94.267011249221298</v>
      </c>
      <c r="Y30" s="105">
        <v>-197.07958084661951</v>
      </c>
      <c r="Z30" s="105">
        <v>-186.64730532002412</v>
      </c>
      <c r="AA30" s="105">
        <v>-189.0810646904946</v>
      </c>
      <c r="AB30" s="105">
        <v>-225.81735133964131</v>
      </c>
      <c r="AC30" s="105">
        <v>-273.02296578699804</v>
      </c>
      <c r="AD30" s="105">
        <v>-8.4757784699999981</v>
      </c>
      <c r="AE30" s="105">
        <v>-165.30236529563177</v>
      </c>
      <c r="AF30" s="105">
        <v>-203.9372888201525</v>
      </c>
      <c r="AG30" s="105">
        <v>-185.34390030045023</v>
      </c>
      <c r="AH30" s="105">
        <v>-113.7014843034475</v>
      </c>
      <c r="AI30" s="105">
        <v>-171.35415829385198</v>
      </c>
      <c r="AJ30" s="105">
        <v>-203.4</v>
      </c>
      <c r="AK30" s="105">
        <v>-206.333</v>
      </c>
      <c r="AL30" s="105">
        <v>-151.61090858274432</v>
      </c>
      <c r="AM30" s="105">
        <v>-230.6</v>
      </c>
      <c r="AN30" s="105">
        <v>-216.23599999999999</v>
      </c>
      <c r="AO30" s="105">
        <v>-268.54266571705972</v>
      </c>
      <c r="AP30" s="28"/>
      <c r="AQ30" s="105">
        <v>-61.129434858901966</v>
      </c>
      <c r="AR30" s="105">
        <v>-84.461498709999987</v>
      </c>
      <c r="AS30" s="105">
        <v>-153.17653298999997</v>
      </c>
      <c r="AT30" s="105">
        <v>-581.66791534888125</v>
      </c>
      <c r="AU30" s="105">
        <v>-427.31770815949551</v>
      </c>
      <c r="AV30" s="105">
        <v>-563.78094799523626</v>
      </c>
      <c r="AW30" s="105">
        <v>-696.39716028713394</v>
      </c>
      <c r="AX30" s="105">
        <v>-668.28503871968201</v>
      </c>
      <c r="AY30" s="105">
        <v>-732.72697168278228</v>
      </c>
      <c r="AZ30" s="102"/>
      <c r="BA30" s="3"/>
      <c r="BB30" s="3"/>
      <c r="BC30" s="3"/>
      <c r="BD30" s="3"/>
    </row>
    <row r="31" spans="1:56" s="10" customFormat="1" ht="14.45" customHeight="1" x14ac:dyDescent="0.25">
      <c r="A31" s="1"/>
      <c r="B31" s="104" t="s">
        <v>228</v>
      </c>
      <c r="C31" s="105">
        <v>-2.5886584299999993</v>
      </c>
      <c r="D31" s="105">
        <v>-5.1831069999999997</v>
      </c>
      <c r="E31" s="105">
        <v>-10.284615729999999</v>
      </c>
      <c r="F31" s="105">
        <v>-11.639744739999999</v>
      </c>
      <c r="G31" s="105">
        <v>-6.6107146500000011</v>
      </c>
      <c r="H31" s="105">
        <v>-8.109387589999999</v>
      </c>
      <c r="I31" s="105">
        <v>-24.820313980000005</v>
      </c>
      <c r="J31" s="105">
        <v>-28.760700239999998</v>
      </c>
      <c r="K31" s="105">
        <v>-19.218084329999996</v>
      </c>
      <c r="L31" s="105">
        <v>-23.540114429999999</v>
      </c>
      <c r="M31" s="105">
        <v>-21.033999999999999</v>
      </c>
      <c r="N31" s="105">
        <v>-40.751801239999992</v>
      </c>
      <c r="O31" s="105">
        <v>-16.52</v>
      </c>
      <c r="P31" s="105">
        <v>-2.8050000000000002</v>
      </c>
      <c r="Q31" s="105">
        <v>-7.226</v>
      </c>
      <c r="R31" s="105">
        <v>-4.6580000000000004</v>
      </c>
      <c r="S31" s="105">
        <v>-5.8392999999999997</v>
      </c>
      <c r="T31" s="105">
        <v>-2.2029999999999998</v>
      </c>
      <c r="U31" s="105">
        <v>-6.4630000000000001</v>
      </c>
      <c r="V31" s="105">
        <v>-23.6198801</v>
      </c>
      <c r="W31" s="105">
        <v>-45.561989969999999</v>
      </c>
      <c r="X31" s="105">
        <v>-17.872514700000004</v>
      </c>
      <c r="Y31" s="105">
        <v>-16.255824969999999</v>
      </c>
      <c r="Z31" s="105">
        <v>-29.542062089999991</v>
      </c>
      <c r="AA31" s="105">
        <v>-44.387658880000004</v>
      </c>
      <c r="AB31" s="105">
        <v>-133.78472766000002</v>
      </c>
      <c r="AC31" s="105">
        <v>-209.82270676999997</v>
      </c>
      <c r="AD31" s="105">
        <v>-71.085175592558002</v>
      </c>
      <c r="AE31" s="105">
        <v>-620.62783420999995</v>
      </c>
      <c r="AF31" s="105">
        <v>-755.55951044419521</v>
      </c>
      <c r="AG31" s="105">
        <v>-920.65559389805776</v>
      </c>
      <c r="AH31" s="105">
        <v>-854.70929850153198</v>
      </c>
      <c r="AI31" s="105">
        <v>-812.97072455971465</v>
      </c>
      <c r="AJ31" s="105">
        <v>-795.59708287411797</v>
      </c>
      <c r="AK31" s="105">
        <v>-819.93723811776601</v>
      </c>
      <c r="AL31" s="105">
        <v>-841.02085084668261</v>
      </c>
      <c r="AM31" s="105">
        <v>-827.1</v>
      </c>
      <c r="AN31" s="105">
        <v>-863.42093072595935</v>
      </c>
      <c r="AO31" s="105">
        <v>-964.33487348606718</v>
      </c>
      <c r="AP31" s="28"/>
      <c r="AQ31" s="105">
        <v>-29.696125899999998</v>
      </c>
      <c r="AR31" s="105">
        <v>-68.301116460000003</v>
      </c>
      <c r="AS31" s="105">
        <v>-104.54399999999998</v>
      </c>
      <c r="AT31" s="105">
        <v>-31.209</v>
      </c>
      <c r="AU31" s="105">
        <v>-38.125180099999994</v>
      </c>
      <c r="AV31" s="105">
        <v>-109.23239172999999</v>
      </c>
      <c r="AW31" s="105">
        <v>-459.08026890255803</v>
      </c>
      <c r="AX31" s="105">
        <v>-3151.5522370537851</v>
      </c>
      <c r="AY31" s="105">
        <v>-3269.5288135241635</v>
      </c>
      <c r="AZ31" s="102"/>
      <c r="BA31" s="3"/>
      <c r="BB31" s="3"/>
      <c r="BC31" s="3"/>
      <c r="BD31" s="3"/>
    </row>
    <row r="32" spans="1:56" s="10" customFormat="1" ht="14.45" customHeight="1" x14ac:dyDescent="0.25">
      <c r="A32" s="1"/>
      <c r="B32" s="104" t="s">
        <v>100</v>
      </c>
      <c r="C32" s="105">
        <v>-1.2063841399999999</v>
      </c>
      <c r="D32" s="105">
        <v>-1.2549863917499997</v>
      </c>
      <c r="E32" s="105">
        <v>-0.6501950099999998</v>
      </c>
      <c r="F32" s="105">
        <v>4.4561998700000007</v>
      </c>
      <c r="G32" s="105">
        <v>-1.6279648800000013</v>
      </c>
      <c r="H32" s="105">
        <v>-2.7153901799999982</v>
      </c>
      <c r="I32" s="105">
        <v>-1.7011752400000009</v>
      </c>
      <c r="J32" s="105">
        <v>-0.61402855000000001</v>
      </c>
      <c r="K32" s="105">
        <v>-0.5943621241760001</v>
      </c>
      <c r="L32" s="105">
        <v>-2.1314232089120009</v>
      </c>
      <c r="M32" s="105">
        <v>-2.3092146669119988</v>
      </c>
      <c r="N32" s="105">
        <v>-6.98638037</v>
      </c>
      <c r="O32" s="105">
        <v>-1.1090284114115001</v>
      </c>
      <c r="P32" s="105">
        <v>9.9000000000000005E-2</v>
      </c>
      <c r="Q32" s="105">
        <v>-4.1500000000000004</v>
      </c>
      <c r="R32" s="105">
        <v>-2.895</v>
      </c>
      <c r="S32" s="105">
        <v>-3.5822843543599978</v>
      </c>
      <c r="T32" s="105">
        <v>-0.49099999999999999</v>
      </c>
      <c r="U32" s="105">
        <v>-4.9539999999999997</v>
      </c>
      <c r="V32" s="105">
        <v>7.2303139297149999</v>
      </c>
      <c r="W32" s="105">
        <v>-2.1362158828139002</v>
      </c>
      <c r="X32" s="105">
        <v>71.608880341475484</v>
      </c>
      <c r="Y32" s="105">
        <v>-7.0594669231116995</v>
      </c>
      <c r="Z32" s="105">
        <v>-39.510960715997896</v>
      </c>
      <c r="AA32" s="105">
        <v>40.805913145522908</v>
      </c>
      <c r="AB32" s="105">
        <v>-12.952402426302898</v>
      </c>
      <c r="AC32" s="105">
        <v>-1.8207161852889986</v>
      </c>
      <c r="AD32" s="105">
        <v>5.1028957270351609E-3</v>
      </c>
      <c r="AE32" s="105">
        <v>-4.6909407399715999</v>
      </c>
      <c r="AF32" s="105">
        <v>-108.95051018351148</v>
      </c>
      <c r="AG32" s="105">
        <v>-111.12296389306329</v>
      </c>
      <c r="AH32" s="105">
        <v>-113.83269263345359</v>
      </c>
      <c r="AI32" s="105">
        <v>-82.162866403490014</v>
      </c>
      <c r="AJ32" s="105">
        <v>-94.116981228968001</v>
      </c>
      <c r="AK32" s="105">
        <v>-76.262404160883506</v>
      </c>
      <c r="AL32" s="105">
        <v>-114.1110271727285</v>
      </c>
      <c r="AM32" s="105">
        <v>-68.2</v>
      </c>
      <c r="AN32" s="105">
        <v>-99.850999999999999</v>
      </c>
      <c r="AO32" s="105">
        <v>-62.756033844889991</v>
      </c>
      <c r="AP32" s="28"/>
      <c r="AQ32" s="105">
        <v>1.3446343282500015</v>
      </c>
      <c r="AR32" s="105">
        <v>-6.6585588500000004</v>
      </c>
      <c r="AS32" s="105">
        <v>-12.021380369999999</v>
      </c>
      <c r="AT32" s="105">
        <v>-8.0550284114115005</v>
      </c>
      <c r="AU32" s="105">
        <v>-1.7969704246449973</v>
      </c>
      <c r="AV32" s="105">
        <v>22.902236819551987</v>
      </c>
      <c r="AW32" s="105">
        <v>26.037897429657999</v>
      </c>
      <c r="AX32" s="105">
        <v>-338.59710744999995</v>
      </c>
      <c r="AY32" s="105">
        <v>-366.74327896607002</v>
      </c>
      <c r="AZ32" s="102"/>
      <c r="BA32" s="3"/>
      <c r="BB32" s="3"/>
      <c r="BC32" s="3"/>
      <c r="BD32" s="3"/>
    </row>
    <row r="33" spans="1:51" ht="14.45" customHeight="1" x14ac:dyDescent="0.25">
      <c r="B33" s="44" t="s">
        <v>111</v>
      </c>
      <c r="C33" s="45">
        <v>-89.033276546361421</v>
      </c>
      <c r="D33" s="45">
        <v>-154.79678456847998</v>
      </c>
      <c r="E33" s="45">
        <v>-195.60702993234995</v>
      </c>
      <c r="F33" s="45">
        <v>-195.16899917047567</v>
      </c>
      <c r="G33" s="45">
        <v>-175.59904478000001</v>
      </c>
      <c r="H33" s="45">
        <v>-219.45770432</v>
      </c>
      <c r="I33" s="45">
        <v>-246.16274277000002</v>
      </c>
      <c r="J33" s="45">
        <v>-341.80517585000007</v>
      </c>
      <c r="K33" s="45">
        <v>-366.33042633342899</v>
      </c>
      <c r="L33" s="45">
        <v>-440.785786838533</v>
      </c>
      <c r="M33" s="45">
        <v>-471.96298558803801</v>
      </c>
      <c r="N33" s="45">
        <v>-560.80140486999949</v>
      </c>
      <c r="O33" s="45">
        <v>-765.0301610826865</v>
      </c>
      <c r="P33" s="45">
        <v>-689.03712820456451</v>
      </c>
      <c r="Q33" s="45">
        <v>-816.80602756885241</v>
      </c>
      <c r="R33" s="45">
        <v>-846.19606105874516</v>
      </c>
      <c r="S33" s="45">
        <v>-801.9851697045699</v>
      </c>
      <c r="T33" s="45">
        <v>-928.62436966846781</v>
      </c>
      <c r="U33" s="45">
        <v>-994.9182686597278</v>
      </c>
      <c r="V33" s="45">
        <v>-1040.9888719368398</v>
      </c>
      <c r="W33" s="45">
        <v>-1091.0990811752554</v>
      </c>
      <c r="X33" s="45">
        <v>-945.01799488687141</v>
      </c>
      <c r="Y33" s="45">
        <v>-1429.2527221542227</v>
      </c>
      <c r="Z33" s="45">
        <v>-1574.4495007370983</v>
      </c>
      <c r="AA33" s="45">
        <v>-1706.8325007589956</v>
      </c>
      <c r="AB33" s="45">
        <v>-2031.4415490553868</v>
      </c>
      <c r="AC33" s="45">
        <v>-2354.5539688230874</v>
      </c>
      <c r="AD33" s="45">
        <v>-2867.8599538419758</v>
      </c>
      <c r="AE33" s="45">
        <v>-3010.6063122210317</v>
      </c>
      <c r="AF33" s="45">
        <v>-3467.872637113679</v>
      </c>
      <c r="AG33" s="45">
        <v>-3610.1345796303208</v>
      </c>
      <c r="AH33" s="45">
        <v>-3487.0740301456203</v>
      </c>
      <c r="AI33" s="45">
        <f>SUM(AI25,AI29,AI30,AI31,AI32)</f>
        <v>-3313.6942300482997</v>
      </c>
      <c r="AJ33" s="45">
        <f t="shared" ref="AJ33:AN33" si="17">SUM(AJ25,AJ29,AJ30,AJ31,AJ32)</f>
        <v>-3340.6283153130862</v>
      </c>
      <c r="AK33" s="45">
        <f t="shared" si="17"/>
        <v>-3514.0820805112635</v>
      </c>
      <c r="AL33" s="45">
        <f t="shared" si="17"/>
        <v>-3762.8674122866569</v>
      </c>
      <c r="AM33" s="45">
        <f t="shared" si="17"/>
        <v>-3733.9999999999995</v>
      </c>
      <c r="AN33" s="45">
        <f t="shared" si="17"/>
        <v>-3978.9819307259595</v>
      </c>
      <c r="AO33" s="45">
        <f t="shared" ref="AO33" si="18">SUM(AO25,AO29,AO30,AO31,AO32)</f>
        <v>-4237.9526210841395</v>
      </c>
      <c r="AQ33" s="45">
        <v>-634.60609021766697</v>
      </c>
      <c r="AR33" s="45">
        <v>-983.02466772000025</v>
      </c>
      <c r="AS33" s="45">
        <v>-1839.8806036299998</v>
      </c>
      <c r="AT33" s="45">
        <v>-3117.0693779148482</v>
      </c>
      <c r="AU33" s="45">
        <v>-3766.5166799696053</v>
      </c>
      <c r="AV33" s="45">
        <v>-5039.8192989534473</v>
      </c>
      <c r="AW33" s="45">
        <v>-8429.2547261331492</v>
      </c>
      <c r="AX33" s="45">
        <v>-13575.687559110655</v>
      </c>
      <c r="AY33" s="45">
        <v>-13931.24131338949</v>
      </c>
    </row>
    <row r="34" spans="1:51" ht="14.45" customHeight="1" thickBot="1" x14ac:dyDescent="0.3">
      <c r="A34" s="4"/>
      <c r="B34" s="107" t="s">
        <v>112</v>
      </c>
      <c r="C34" s="108">
        <v>-89.033276546361421</v>
      </c>
      <c r="D34" s="108">
        <v>-154.79678456847998</v>
      </c>
      <c r="E34" s="108">
        <v>-195.60702993234995</v>
      </c>
      <c r="F34" s="108">
        <v>-195.16899917047567</v>
      </c>
      <c r="G34" s="108">
        <v>-175.59904478000001</v>
      </c>
      <c r="H34" s="108">
        <v>-219.45770432</v>
      </c>
      <c r="I34" s="108">
        <v>-246.16274277000002</v>
      </c>
      <c r="J34" s="108">
        <v>-341.80517585000007</v>
      </c>
      <c r="K34" s="108">
        <v>-275.76912481342896</v>
      </c>
      <c r="L34" s="108">
        <v>-319.08806786853302</v>
      </c>
      <c r="M34" s="108">
        <v>-310.47587192803798</v>
      </c>
      <c r="N34" s="108">
        <v>-347.23192023999945</v>
      </c>
      <c r="O34" s="108">
        <v>-538.56478878268649</v>
      </c>
      <c r="P34" s="108">
        <v>-423.35455750456447</v>
      </c>
      <c r="Q34" s="108">
        <v>-507.08447132885243</v>
      </c>
      <c r="R34" s="108">
        <v>-485.32319130874515</v>
      </c>
      <c r="S34" s="108">
        <v>-447.9488213845699</v>
      </c>
      <c r="T34" s="108">
        <v>-528.81233975846783</v>
      </c>
      <c r="U34" s="108">
        <v>-557.96552302972782</v>
      </c>
      <c r="V34" s="108">
        <v>-551.79406448683983</v>
      </c>
      <c r="W34" s="108">
        <v>-658.42994253525535</v>
      </c>
      <c r="X34" s="108">
        <v>-525.70892437687144</v>
      </c>
      <c r="Y34" s="108">
        <v>-831.57170451422269</v>
      </c>
      <c r="Z34" s="108">
        <v>-906.26847627709833</v>
      </c>
      <c r="AA34" s="108">
        <v>-1001.1071633989957</v>
      </c>
      <c r="AB34" s="108">
        <v>-1203.2917658353867</v>
      </c>
      <c r="AC34" s="108">
        <v>-1369.3596853430872</v>
      </c>
      <c r="AD34" s="108">
        <v>-1689.9141349319757</v>
      </c>
      <c r="AE34" s="108">
        <v>-1780.2063122210316</v>
      </c>
      <c r="AF34" s="108">
        <v>-2102.808014743679</v>
      </c>
      <c r="AG34" s="108">
        <v>-2230.6090655903204</v>
      </c>
      <c r="AH34" s="108">
        <v>-2074.5492653256206</v>
      </c>
      <c r="AI34" s="108">
        <f>AI33-SUM(AI26:AI27)</f>
        <v>-1975.5157332282997</v>
      </c>
      <c r="AJ34" s="108">
        <f t="shared" ref="AJ34:AN34" si="19">AJ33-SUM(AJ26:AJ27)</f>
        <v>-1983.6098046730863</v>
      </c>
      <c r="AK34" s="108">
        <f t="shared" si="19"/>
        <v>-2064.1060805112634</v>
      </c>
      <c r="AL34" s="108">
        <f t="shared" si="19"/>
        <v>-2133.3729080466569</v>
      </c>
      <c r="AM34" s="108">
        <f t="shared" si="19"/>
        <v>-2142.7519999999995</v>
      </c>
      <c r="AN34" s="108">
        <f t="shared" si="19"/>
        <v>-2250.6959495859592</v>
      </c>
      <c r="AO34" s="108">
        <f t="shared" ref="AO34" si="20">AO33-SUM(AO26:AO27)</f>
        <v>-2410.59434126414</v>
      </c>
      <c r="AQ34" s="108">
        <v>-634.60609021766697</v>
      </c>
      <c r="AR34" s="108">
        <v>-983.02466772000025</v>
      </c>
      <c r="AS34" s="108">
        <v>-1252.5649848499997</v>
      </c>
      <c r="AT34" s="108">
        <v>-1954.3270089248483</v>
      </c>
      <c r="AU34" s="108">
        <v>-2086.520748659605</v>
      </c>
      <c r="AV34" s="108">
        <v>-2921.9790477034471</v>
      </c>
      <c r="AW34" s="108">
        <v>-4732.2395031631495</v>
      </c>
      <c r="AX34" s="108">
        <v>-8188.1726578806547</v>
      </c>
      <c r="AY34" s="108">
        <v>-8156.5738016894902</v>
      </c>
    </row>
    <row r="35" spans="1:51" ht="14.45" customHeight="1" x14ac:dyDescent="0.25">
      <c r="A35" s="4"/>
      <c r="B35" s="21"/>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Q35" s="23"/>
      <c r="AR35" s="23"/>
      <c r="AS35" s="23"/>
      <c r="AT35" s="23"/>
      <c r="AU35" s="23"/>
      <c r="AV35" s="23"/>
      <c r="AW35" s="23"/>
      <c r="AX35" s="23"/>
      <c r="AY35" s="23"/>
    </row>
    <row r="36" spans="1:51" ht="14.45" hidden="1" customHeight="1" x14ac:dyDescent="0.25">
      <c r="A36" s="3"/>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row>
    <row r="37" spans="1:51" ht="14.45" hidden="1" customHeight="1" x14ac:dyDescent="0.25">
      <c r="A37" s="3"/>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row>
    <row r="38" spans="1:51" ht="14.45" hidden="1" customHeight="1" x14ac:dyDescent="0.25">
      <c r="A38" s="3"/>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row>
    <row r="39" spans="1:51" ht="14.45" hidden="1" customHeight="1" x14ac:dyDescent="0.25">
      <c r="A39" s="3"/>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row>
    <row r="40" spans="1:51" ht="14.45" hidden="1" customHeight="1" x14ac:dyDescent="0.25">
      <c r="A40" s="3"/>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row>
    <row r="41" spans="1:51" ht="14.45" hidden="1" customHeight="1" x14ac:dyDescent="0.25">
      <c r="A41" s="3"/>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row>
    <row r="42" spans="1:51" ht="14.45" hidden="1" customHeight="1" x14ac:dyDescent="0.25">
      <c r="A42" s="3"/>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row>
    <row r="43" spans="1:51" ht="14.45" hidden="1" customHeight="1" x14ac:dyDescent="0.25">
      <c r="A43" s="3"/>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row>
    <row r="44" spans="1:51" ht="14.45" hidden="1" customHeight="1" x14ac:dyDescent="0.25">
      <c r="A44" s="3"/>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row>
    <row r="45" spans="1:51" ht="14.45" hidden="1" customHeight="1" x14ac:dyDescent="0.25">
      <c r="A45" s="3"/>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row>
    <row r="46" spans="1:51" ht="14.45" hidden="1" customHeight="1" x14ac:dyDescent="0.25">
      <c r="A46" s="3"/>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row>
    <row r="47" spans="1:51" ht="14.45" hidden="1" customHeight="1" x14ac:dyDescent="0.25">
      <c r="A47" s="3"/>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row>
    <row r="48" spans="1:51" ht="14.45" hidden="1" customHeight="1" x14ac:dyDescent="0.25">
      <c r="A48" s="3"/>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row>
    <row r="49" spans="1:41" ht="14.45" hidden="1" customHeight="1" x14ac:dyDescent="0.25">
      <c r="A49" s="3"/>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row>
    <row r="50" spans="1:41" ht="14.45" hidden="1" customHeight="1" x14ac:dyDescent="0.25">
      <c r="A50" s="3"/>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row>
    <row r="51" spans="1:41" ht="14.45" hidden="1" customHeight="1" x14ac:dyDescent="0.25">
      <c r="A51" s="3"/>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row>
    <row r="52" spans="1:41" ht="14.45" hidden="1" customHeight="1" x14ac:dyDescent="0.25">
      <c r="A52" s="3"/>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row>
    <row r="53" spans="1:41" ht="14.45" hidden="1" customHeight="1" x14ac:dyDescent="0.25">
      <c r="A53" s="3"/>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row>
    <row r="54" spans="1:41" ht="14.45" hidden="1" customHeight="1" x14ac:dyDescent="0.25">
      <c r="A54" s="3"/>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row>
    <row r="55" spans="1:41" ht="14.45" hidden="1" customHeight="1" x14ac:dyDescent="0.25">
      <c r="A55" s="3"/>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row>
    <row r="56" spans="1:41" ht="14.45" hidden="1" customHeight="1" x14ac:dyDescent="0.25">
      <c r="A56" s="3"/>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row>
    <row r="57" spans="1:41" ht="14.45" hidden="1" customHeight="1" x14ac:dyDescent="0.25">
      <c r="A57" s="3"/>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row>
    <row r="58" spans="1:41" ht="14.45" hidden="1" customHeight="1" x14ac:dyDescent="0.25">
      <c r="A58" s="3"/>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row>
    <row r="59" spans="1:41" ht="14.45" hidden="1" customHeight="1" x14ac:dyDescent="0.25">
      <c r="A59" s="3"/>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row>
    <row r="60" spans="1:41" ht="14.45" hidden="1" customHeight="1" x14ac:dyDescent="0.25">
      <c r="A60" s="3"/>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row>
    <row r="78" spans="12:51" ht="14.45" hidden="1" customHeight="1" x14ac:dyDescent="0.25">
      <c r="L78" s="54"/>
      <c r="Q78" s="54"/>
      <c r="AR78" s="54"/>
      <c r="AW78" s="54"/>
      <c r="AX78" s="54"/>
      <c r="AY78" s="54"/>
    </row>
  </sheetData>
  <phoneticPr fontId="9" type="noConversion"/>
  <hyperlinks>
    <hyperlink ref="B3" r:id="rId1" xr:uid="{FA5DF9D4-328A-4465-82C6-884D4D4EBCC0}"/>
  </hyperlinks>
  <pageMargins left="0.511811024" right="0.511811024" top="0.78740157499999996" bottom="0.78740157499999996" header="0.31496062000000002" footer="0.31496062000000002"/>
  <pageSetup paperSize="9" orientation="portrait" r:id="rId2"/>
  <ignoredErrors>
    <ignoredError sqref="AI9:AJ9 AN9 AL9:AM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4267-06D9-42CD-A475-E511F3CEFDE1}">
  <sheetPr>
    <tabColor theme="7"/>
  </sheetPr>
  <dimension ref="A1:BA27"/>
  <sheetViews>
    <sheetView showGridLines="0" zoomScaleNormal="100" workbookViewId="0">
      <pane xSplit="2" ySplit="5" topLeftCell="AO6" activePane="bottomRight" state="frozen"/>
      <selection activeCell="AG27" sqref="AG27"/>
      <selection pane="topRight" activeCell="AG27" sqref="AG27"/>
      <selection pane="bottomLeft" activeCell="AG27" sqref="AG27"/>
      <selection pane="bottomRight" activeCell="AX3" sqref="AX3"/>
    </sheetView>
  </sheetViews>
  <sheetFormatPr defaultColWidth="0" defaultRowHeight="14.45" customHeight="1" zeroHeight="1" outlineLevelRow="1" outlineLevelCol="1" x14ac:dyDescent="0.2"/>
  <cols>
    <col min="1" max="1" width="2.5703125" style="1" customWidth="1"/>
    <col min="2" max="2" width="36.85546875" style="28" customWidth="1"/>
    <col min="3" max="22" width="10.5703125" style="28" hidden="1" customWidth="1" outlineLevel="1"/>
    <col min="23" max="23" width="10.5703125" style="28" hidden="1" customWidth="1" outlineLevel="1" collapsed="1"/>
    <col min="24" max="26" width="10.5703125" style="28" hidden="1" customWidth="1" outlineLevel="1"/>
    <col min="27" max="27" width="10.5703125" style="28" hidden="1" customWidth="1" outlineLevel="1" collapsed="1"/>
    <col min="28" max="34" width="10.5703125" style="28" hidden="1" customWidth="1" outlineLevel="1"/>
    <col min="35" max="35" width="10.5703125" style="28" hidden="1" customWidth="1" collapsed="1"/>
    <col min="36" max="38" width="10.5703125" style="28" hidden="1" customWidth="1"/>
    <col min="39" max="40" width="10.5703125" style="29" hidden="1" customWidth="1"/>
    <col min="41" max="45" width="10.5703125" style="28" hidden="1" customWidth="1" outlineLevel="1"/>
    <col min="46" max="46" width="10.5703125" style="28" hidden="1" customWidth="1" outlineLevel="1" collapsed="1"/>
    <col min="47" max="47" width="10.5703125" style="28" customWidth="1" collapsed="1"/>
    <col min="48" max="52" width="10.5703125" style="28" customWidth="1"/>
    <col min="53" max="53" width="2.7109375" style="1" customWidth="1"/>
    <col min="54" max="16384" width="10.5703125" style="1" hidden="1"/>
  </cols>
  <sheetData>
    <row r="1" spans="2:52" ht="14.45" customHeight="1" x14ac:dyDescent="0.2">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X1" s="23"/>
      <c r="AY1" s="23"/>
      <c r="AZ1" s="23"/>
    </row>
    <row r="2" spans="2:52" ht="14.45" customHeight="1" x14ac:dyDescent="0.2">
      <c r="B2" s="16" t="s">
        <v>157</v>
      </c>
      <c r="C2" s="16"/>
      <c r="D2" s="16"/>
      <c r="E2" s="16"/>
      <c r="F2" s="16"/>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X2" s="23"/>
      <c r="AY2" s="23"/>
      <c r="AZ2" s="23"/>
    </row>
    <row r="3" spans="2:52" ht="14.45" customHeight="1" x14ac:dyDescent="0.2">
      <c r="B3" s="18" t="s">
        <v>210</v>
      </c>
      <c r="C3" s="18"/>
      <c r="D3" s="18"/>
      <c r="E3" s="18"/>
      <c r="F3" s="18"/>
      <c r="G3" s="18"/>
      <c r="H3" s="18"/>
      <c r="I3" s="18"/>
      <c r="J3" s="18"/>
      <c r="K3" s="23"/>
      <c r="L3" s="23"/>
      <c r="M3" s="23"/>
      <c r="N3" s="23"/>
      <c r="O3" s="23"/>
      <c r="P3" s="23"/>
      <c r="Q3" s="23"/>
      <c r="R3" s="23"/>
      <c r="S3" s="23"/>
      <c r="T3" s="109"/>
      <c r="V3" s="23"/>
      <c r="W3" s="23"/>
      <c r="X3" s="23"/>
      <c r="Y3" s="23"/>
      <c r="Z3" s="23"/>
      <c r="AA3" s="23"/>
      <c r="AB3" s="23"/>
      <c r="AC3" s="23"/>
      <c r="AD3" s="23"/>
      <c r="AE3" s="23"/>
      <c r="AF3" s="23"/>
      <c r="AG3" s="23"/>
      <c r="AH3" s="23"/>
      <c r="AI3" s="23"/>
      <c r="AJ3" s="23"/>
      <c r="AK3" s="23"/>
      <c r="AL3" s="23"/>
      <c r="AX3" s="23"/>
      <c r="AY3" s="23"/>
      <c r="AZ3" s="23"/>
    </row>
    <row r="4" spans="2:52" ht="14.45" customHeight="1" x14ac:dyDescent="0.2">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X4" s="23"/>
      <c r="AY4" s="23"/>
      <c r="AZ4" s="23"/>
    </row>
    <row r="5" spans="2:52" ht="14.45" customHeight="1" thickBot="1" x14ac:dyDescent="0.25">
      <c r="B5" s="31" t="s">
        <v>31</v>
      </c>
      <c r="C5" s="20" t="s">
        <v>21</v>
      </c>
      <c r="D5" s="20" t="s">
        <v>20</v>
      </c>
      <c r="E5" s="20" t="s">
        <v>19</v>
      </c>
      <c r="F5" s="20" t="s">
        <v>18</v>
      </c>
      <c r="G5" s="20" t="s">
        <v>17</v>
      </c>
      <c r="H5" s="20" t="s">
        <v>16</v>
      </c>
      <c r="I5" s="20" t="s">
        <v>15</v>
      </c>
      <c r="J5" s="20" t="s">
        <v>14</v>
      </c>
      <c r="K5" s="20" t="s">
        <v>13</v>
      </c>
      <c r="L5" s="20" t="s">
        <v>12</v>
      </c>
      <c r="M5" s="20" t="s">
        <v>11</v>
      </c>
      <c r="N5" s="20" t="s">
        <v>10</v>
      </c>
      <c r="O5" s="20" t="s">
        <v>9</v>
      </c>
      <c r="P5" s="20" t="s">
        <v>8</v>
      </c>
      <c r="Q5" s="20" t="s">
        <v>7</v>
      </c>
      <c r="R5" s="20" t="s">
        <v>6</v>
      </c>
      <c r="S5" s="20" t="s">
        <v>5</v>
      </c>
      <c r="T5" s="20" t="s">
        <v>4</v>
      </c>
      <c r="U5" s="20" t="s">
        <v>92</v>
      </c>
      <c r="V5" s="20" t="s">
        <v>93</v>
      </c>
      <c r="W5" s="20" t="s">
        <v>95</v>
      </c>
      <c r="X5" s="20" t="s">
        <v>96</v>
      </c>
      <c r="Y5" s="20" t="s">
        <v>101</v>
      </c>
      <c r="Z5" s="20" t="s">
        <v>108</v>
      </c>
      <c r="AA5" s="20" t="s">
        <v>125</v>
      </c>
      <c r="AB5" s="20" t="s">
        <v>127</v>
      </c>
      <c r="AC5" s="20" t="s">
        <v>129</v>
      </c>
      <c r="AD5" s="20" t="s">
        <v>141</v>
      </c>
      <c r="AE5" s="20" t="s">
        <v>152</v>
      </c>
      <c r="AF5" s="20" t="s">
        <v>162</v>
      </c>
      <c r="AG5" s="20" t="s">
        <v>167</v>
      </c>
      <c r="AH5" s="20" t="s">
        <v>172</v>
      </c>
      <c r="AI5" s="20" t="s">
        <v>173</v>
      </c>
      <c r="AJ5" s="20" t="s">
        <v>187</v>
      </c>
      <c r="AK5" s="20" t="s">
        <v>189</v>
      </c>
      <c r="AL5" s="20" t="s">
        <v>192</v>
      </c>
      <c r="AO5" s="20">
        <v>2015</v>
      </c>
      <c r="AP5" s="20">
        <v>2016</v>
      </c>
      <c r="AQ5" s="20">
        <v>2017</v>
      </c>
      <c r="AR5" s="20">
        <v>2018</v>
      </c>
      <c r="AS5" s="20">
        <v>2019</v>
      </c>
      <c r="AT5" s="20">
        <v>2020</v>
      </c>
      <c r="AU5" s="20">
        <v>2021</v>
      </c>
      <c r="AV5" s="20">
        <v>2022</v>
      </c>
      <c r="AW5" s="20">
        <v>2023</v>
      </c>
      <c r="AX5" s="20" t="s">
        <v>216</v>
      </c>
      <c r="AY5" s="20" t="str">
        <f>'PAGS | Operating Figures'!$AN$5</f>
        <v>2Q24</v>
      </c>
      <c r="AZ5" s="20" t="str">
        <f>'PAGS | Operating Figures'!$AO$5</f>
        <v>3Q24</v>
      </c>
    </row>
    <row r="6" spans="2:52" ht="14.45" customHeight="1" x14ac:dyDescent="0.2">
      <c r="B6" s="44" t="s">
        <v>109</v>
      </c>
      <c r="C6" s="45">
        <v>106.97437677654001</v>
      </c>
      <c r="D6" s="45">
        <v>161.15145656135002</v>
      </c>
      <c r="E6" s="45">
        <v>203.85160162207501</v>
      </c>
      <c r="F6" s="45">
        <v>202.94204094999998</v>
      </c>
      <c r="G6" s="45">
        <v>210.41844931</v>
      </c>
      <c r="H6" s="45">
        <v>251.75563999999994</v>
      </c>
      <c r="I6" s="45">
        <v>295.21721109000003</v>
      </c>
      <c r="J6" s="45">
        <v>380.99711843999984</v>
      </c>
      <c r="K6" s="45">
        <v>448.50800000000004</v>
      </c>
      <c r="L6" s="45">
        <v>557.19100000000003</v>
      </c>
      <c r="M6" s="45">
        <v>686.63700000000006</v>
      </c>
      <c r="N6" s="45">
        <v>831.04899999999998</v>
      </c>
      <c r="O6" s="45">
        <v>838.25504647999992</v>
      </c>
      <c r="P6" s="45">
        <v>974.46305518999952</v>
      </c>
      <c r="Q6" s="45">
        <v>1123.0747652700004</v>
      </c>
      <c r="R6" s="45">
        <v>1267.6491449900004</v>
      </c>
      <c r="S6" s="45">
        <v>1251.3360000000002</v>
      </c>
      <c r="T6" s="45">
        <v>1389.7459999999999</v>
      </c>
      <c r="U6" s="45">
        <v>1462.8766694800001</v>
      </c>
      <c r="V6" s="45">
        <v>1574.94783923</v>
      </c>
      <c r="W6" s="45">
        <v>1587.2950000000001</v>
      </c>
      <c r="X6" s="45">
        <v>1357.4440749999999</v>
      </c>
      <c r="Y6" s="45">
        <v>1781.4732348099999</v>
      </c>
      <c r="Z6" s="45">
        <v>2088.4612430900002</v>
      </c>
      <c r="AA6" s="45">
        <v>2067.2006798399998</v>
      </c>
      <c r="AB6" s="45">
        <v>2369.5986161600003</v>
      </c>
      <c r="AC6" s="45">
        <v>2775.7653725200003</v>
      </c>
      <c r="AD6" s="45">
        <v>3236.1570348999999</v>
      </c>
      <c r="AE6" s="45">
        <v>3426.9516367130236</v>
      </c>
      <c r="AF6" s="45">
        <v>3910.5576167523677</v>
      </c>
      <c r="AG6" s="45">
        <v>4035.4261785002154</v>
      </c>
      <c r="AH6" s="45">
        <v>3961.9781857257763</v>
      </c>
      <c r="AI6" s="45">
        <v>3749.6693190674519</v>
      </c>
      <c r="AJ6" s="45">
        <v>3825.9127723188635</v>
      </c>
      <c r="AK6" s="45">
        <v>4026.1463157526237</v>
      </c>
      <c r="AL6" s="45">
        <v>4346.6113611698474</v>
      </c>
      <c r="AO6" s="45">
        <v>674.91947590996506</v>
      </c>
      <c r="AP6" s="45">
        <v>1138.3884188399998</v>
      </c>
      <c r="AQ6" s="45">
        <v>2523.3850000000002</v>
      </c>
      <c r="AR6" s="45">
        <v>4203.4420119300003</v>
      </c>
      <c r="AS6" s="45">
        <v>5678.9065087099998</v>
      </c>
      <c r="AT6" s="45">
        <v>6814.6735528999998</v>
      </c>
      <c r="AU6" s="45">
        <v>10448.72170342</v>
      </c>
      <c r="AV6" s="45">
        <v>15334.913617691383</v>
      </c>
      <c r="AW6" s="45">
        <v>15680.293430922977</v>
      </c>
      <c r="AX6" s="45">
        <v>4306.4000000000005</v>
      </c>
      <c r="AY6" s="45">
        <v>4556.7068366544299</v>
      </c>
      <c r="AZ6" s="45">
        <v>4831.4914511986444</v>
      </c>
    </row>
    <row r="7" spans="2:52" ht="14.45" customHeight="1" x14ac:dyDescent="0.2">
      <c r="B7" s="44" t="s">
        <v>156</v>
      </c>
      <c r="C7" s="45">
        <v>0</v>
      </c>
      <c r="D7" s="45">
        <v>0</v>
      </c>
      <c r="E7" s="45">
        <v>0</v>
      </c>
      <c r="F7" s="45">
        <v>0</v>
      </c>
      <c r="G7" s="45">
        <v>0</v>
      </c>
      <c r="H7" s="45">
        <v>0</v>
      </c>
      <c r="I7" s="45">
        <v>0</v>
      </c>
      <c r="J7" s="45">
        <v>0</v>
      </c>
      <c r="K7" s="45">
        <v>0</v>
      </c>
      <c r="L7" s="45">
        <v>0</v>
      </c>
      <c r="M7" s="45">
        <v>0</v>
      </c>
      <c r="N7" s="45">
        <v>0</v>
      </c>
      <c r="O7" s="45">
        <v>30.670999999999999</v>
      </c>
      <c r="P7" s="45">
        <v>47.440983040960006</v>
      </c>
      <c r="Q7" s="45">
        <v>68.387696725039874</v>
      </c>
      <c r="R7" s="45">
        <v>107.10832023400013</v>
      </c>
      <c r="S7" s="45">
        <v>111.197</v>
      </c>
      <c r="T7" s="45">
        <v>127.67934408999999</v>
      </c>
      <c r="U7" s="45">
        <v>224.82611997999999</v>
      </c>
      <c r="V7" s="45">
        <v>229.69202829</v>
      </c>
      <c r="W7" s="45">
        <v>350.93144047999999</v>
      </c>
      <c r="X7" s="45">
        <v>342.60955952000006</v>
      </c>
      <c r="Y7" s="45">
        <v>597.31890806210833</v>
      </c>
      <c r="Z7" s="45">
        <v>755.69358349304844</v>
      </c>
      <c r="AA7" s="45">
        <v>398.834</v>
      </c>
      <c r="AB7" s="45">
        <v>401.892</v>
      </c>
      <c r="AC7" s="45">
        <v>428.16699999999992</v>
      </c>
      <c r="AD7" s="45">
        <v>522.93550585000003</v>
      </c>
      <c r="AE7" s="45">
        <v>681.37300000000005</v>
      </c>
      <c r="AF7" s="45">
        <v>574.84100000000001</v>
      </c>
      <c r="AG7" s="45">
        <v>502.17200000000008</v>
      </c>
      <c r="AH7" s="45">
        <v>378.00999999999988</v>
      </c>
      <c r="AI7" s="45">
        <v>408.40999999999997</v>
      </c>
      <c r="AJ7" s="45">
        <v>530.101</v>
      </c>
      <c r="AK7" s="45">
        <v>528.77499999999998</v>
      </c>
      <c r="AL7" s="45">
        <v>521.07800000000009</v>
      </c>
      <c r="AO7" s="45">
        <v>0</v>
      </c>
      <c r="AP7" s="45">
        <v>0</v>
      </c>
      <c r="AQ7" s="45">
        <v>0</v>
      </c>
      <c r="AR7" s="45">
        <v>253.608</v>
      </c>
      <c r="AS7" s="45">
        <v>693.39449235999996</v>
      </c>
      <c r="AT7" s="45">
        <v>2046.5534915551566</v>
      </c>
      <c r="AU7" s="45">
        <v>1751.8285058500001</v>
      </c>
      <c r="AV7" s="45">
        <v>2136.3959999999997</v>
      </c>
      <c r="AW7" s="45">
        <v>1988.364</v>
      </c>
      <c r="AX7" s="45">
        <v>558.33100000000002</v>
      </c>
      <c r="AY7" s="45">
        <v>636.74099999999999</v>
      </c>
      <c r="AZ7" s="45">
        <v>585.51299999999992</v>
      </c>
    </row>
    <row r="8" spans="2:52" ht="14.45" customHeight="1" x14ac:dyDescent="0.2">
      <c r="B8" s="40" t="s">
        <v>179</v>
      </c>
      <c r="C8" s="110">
        <v>0</v>
      </c>
      <c r="D8" s="110">
        <v>0</v>
      </c>
      <c r="E8" s="110">
        <v>0</v>
      </c>
      <c r="F8" s="110">
        <v>0</v>
      </c>
      <c r="G8" s="110">
        <v>0</v>
      </c>
      <c r="H8" s="110">
        <v>0</v>
      </c>
      <c r="I8" s="110">
        <v>0</v>
      </c>
      <c r="J8" s="110">
        <v>0</v>
      </c>
      <c r="K8" s="110">
        <v>0</v>
      </c>
      <c r="L8" s="110">
        <v>0</v>
      </c>
      <c r="M8" s="110">
        <v>0</v>
      </c>
      <c r="N8" s="110">
        <v>0</v>
      </c>
      <c r="O8" s="110">
        <v>3.6589102718550454E-2</v>
      </c>
      <c r="P8" s="110">
        <v>4.8684229523416903E-2</v>
      </c>
      <c r="Q8" s="110">
        <v>6.0893271614556016E-2</v>
      </c>
      <c r="R8" s="110">
        <v>8.4493663453577311E-2</v>
      </c>
      <c r="S8" s="110">
        <v>8.8862623627866524E-2</v>
      </c>
      <c r="T8" s="110">
        <v>9.1872431429915968E-2</v>
      </c>
      <c r="U8" s="110">
        <v>0.15368767898931462</v>
      </c>
      <c r="V8" s="110">
        <v>0.14584103839419699</v>
      </c>
      <c r="W8" s="110">
        <v>0.22108772501645879</v>
      </c>
      <c r="X8" s="110">
        <v>0.25239313046469342</v>
      </c>
      <c r="Y8" s="110">
        <v>0.33529491007245721</v>
      </c>
      <c r="Z8" s="110">
        <v>0.36184228268222768</v>
      </c>
      <c r="AA8" s="110">
        <v>0.19293434057445721</v>
      </c>
      <c r="AB8" s="110">
        <v>0.1696034076232189</v>
      </c>
      <c r="AC8" s="110">
        <v>0.15425187021887415</v>
      </c>
      <c r="AD8" s="110">
        <v>0.16159151123090021</v>
      </c>
      <c r="AE8" s="110">
        <v>0.19882772569663168</v>
      </c>
      <c r="AF8" s="110">
        <v>0.146997194859743</v>
      </c>
      <c r="AG8" s="110">
        <v>0.12444088375980021</v>
      </c>
      <c r="AH8" s="110">
        <v>9.5409409714040105E-2</v>
      </c>
      <c r="AI8" s="110">
        <f>AI7/AI6</f>
        <v>0.10891893797759535</v>
      </c>
      <c r="AJ8" s="110">
        <f t="shared" ref="AJ8:AL8" si="0">AJ7/AJ6</f>
        <v>0.13855543279380853</v>
      </c>
      <c r="AK8" s="110">
        <f t="shared" si="0"/>
        <v>0.13133526666209944</v>
      </c>
      <c r="AL8" s="110">
        <f t="shared" si="0"/>
        <v>0.11988143330572741</v>
      </c>
      <c r="AO8" s="110">
        <v>0</v>
      </c>
      <c r="AP8" s="110">
        <v>0</v>
      </c>
      <c r="AQ8" s="110">
        <v>0</v>
      </c>
      <c r="AR8" s="110">
        <v>6.0333412303588914E-2</v>
      </c>
      <c r="AS8" s="110">
        <v>0.12210000134647558</v>
      </c>
      <c r="AT8" s="110">
        <v>0.30031570487837106</v>
      </c>
      <c r="AU8" s="110">
        <v>0.16765960043481723</v>
      </c>
      <c r="AV8" s="110">
        <v>0.13931581574318816</v>
      </c>
      <c r="AW8" s="110">
        <v>0.12680655555072481</v>
      </c>
      <c r="AX8" s="110">
        <f>AX7/AX6</f>
        <v>0.1296514490061304</v>
      </c>
      <c r="AY8" s="110">
        <f>AY7/AY6</f>
        <v>0.13973710024046671</v>
      </c>
      <c r="AZ8" s="110">
        <f>AZ7/AZ6</f>
        <v>0.12118680244269915</v>
      </c>
    </row>
    <row r="9" spans="2:52" ht="14.45" hidden="1" customHeight="1" outlineLevel="1" x14ac:dyDescent="0.2">
      <c r="B9" s="27" t="s">
        <v>75</v>
      </c>
      <c r="C9" s="43"/>
      <c r="D9" s="43"/>
      <c r="E9" s="43"/>
      <c r="F9" s="43"/>
      <c r="G9" s="43"/>
      <c r="H9" s="43"/>
      <c r="I9" s="43"/>
      <c r="J9" s="43"/>
      <c r="K9" s="43"/>
      <c r="L9" s="43"/>
      <c r="M9" s="43"/>
      <c r="N9" s="43"/>
      <c r="O9" s="43">
        <v>0.97599999999999998</v>
      </c>
      <c r="P9" s="43">
        <v>10.773</v>
      </c>
      <c r="Q9" s="43">
        <v>17.305336019999888</v>
      </c>
      <c r="R9" s="43">
        <v>32.505663980000115</v>
      </c>
      <c r="S9" s="43">
        <v>30.202999999999999</v>
      </c>
      <c r="T9" s="43">
        <v>60.145344089999995</v>
      </c>
      <c r="U9" s="43">
        <v>116.61311997999998</v>
      </c>
      <c r="V9" s="43">
        <v>121.36469159000001</v>
      </c>
      <c r="W9" s="43">
        <v>231.93844048</v>
      </c>
      <c r="X9" s="43">
        <v>244.30855952000002</v>
      </c>
      <c r="Y9" s="43">
        <v>441.0083081121083</v>
      </c>
      <c r="Z9" s="43">
        <v>605.51357457804863</v>
      </c>
      <c r="AA9" s="43">
        <v>249.84700000000001</v>
      </c>
      <c r="AB9" s="43">
        <v>225.715</v>
      </c>
      <c r="AC9" s="43">
        <v>225.77599999999995</v>
      </c>
      <c r="AD9" s="43">
        <v>270.93600000000004</v>
      </c>
      <c r="AE9" s="43">
        <v>439.55900000000003</v>
      </c>
      <c r="AF9" s="43">
        <v>340.89699999999999</v>
      </c>
      <c r="AG9" s="43">
        <v>246.56900000000007</v>
      </c>
      <c r="AH9" s="43">
        <v>69.033999999999878</v>
      </c>
      <c r="AI9" s="43">
        <v>148.54400000000001</v>
      </c>
      <c r="AJ9" s="43">
        <v>277.23099999999999</v>
      </c>
      <c r="AK9" s="43">
        <v>266.45699999999999</v>
      </c>
      <c r="AL9" s="43">
        <v>259.32600000000002</v>
      </c>
      <c r="AO9" s="43">
        <v>0</v>
      </c>
      <c r="AP9" s="43">
        <v>0</v>
      </c>
      <c r="AQ9" s="43">
        <v>0</v>
      </c>
      <c r="AR9" s="43">
        <v>61.56</v>
      </c>
      <c r="AS9" s="43">
        <v>328.32615565999998</v>
      </c>
      <c r="AT9" s="43">
        <v>1522.7688826901569</v>
      </c>
      <c r="AU9" s="43">
        <v>972.274</v>
      </c>
      <c r="AV9" s="43">
        <v>1096.059</v>
      </c>
      <c r="AW9" s="43">
        <v>951.55799999999999</v>
      </c>
      <c r="AX9" s="43">
        <v>294.81900000000002</v>
      </c>
      <c r="AY9" s="43">
        <v>344.94800000000004</v>
      </c>
      <c r="AZ9" s="43">
        <v>276.32599999999991</v>
      </c>
    </row>
    <row r="10" spans="2:52" ht="14.45" hidden="1" customHeight="1" outlineLevel="1" x14ac:dyDescent="0.2">
      <c r="B10" s="27" t="s">
        <v>76</v>
      </c>
      <c r="C10" s="43"/>
      <c r="D10" s="43"/>
      <c r="E10" s="43"/>
      <c r="F10" s="43"/>
      <c r="G10" s="43"/>
      <c r="H10" s="43"/>
      <c r="I10" s="43"/>
      <c r="J10" s="43"/>
      <c r="K10" s="43"/>
      <c r="L10" s="43"/>
      <c r="M10" s="43"/>
      <c r="N10" s="43"/>
      <c r="O10" s="43">
        <v>29.695</v>
      </c>
      <c r="P10" s="43">
        <v>36.667983040960003</v>
      </c>
      <c r="Q10" s="43">
        <v>51.082360705039989</v>
      </c>
      <c r="R10" s="43">
        <v>74.60265625400001</v>
      </c>
      <c r="S10" s="43">
        <v>80.994</v>
      </c>
      <c r="T10" s="43">
        <v>67.533999999999992</v>
      </c>
      <c r="U10" s="43">
        <v>108.21299999999999</v>
      </c>
      <c r="V10" s="43">
        <v>108.32733669999999</v>
      </c>
      <c r="W10" s="43">
        <v>118.99299999999999</v>
      </c>
      <c r="X10" s="43">
        <v>98.301000000000016</v>
      </c>
      <c r="Y10" s="43">
        <v>156.31059995000001</v>
      </c>
      <c r="Z10" s="43">
        <v>150.18000891499975</v>
      </c>
      <c r="AA10" s="43">
        <v>148.98699999999999</v>
      </c>
      <c r="AB10" s="43">
        <v>176.17699999999999</v>
      </c>
      <c r="AC10" s="43">
        <v>202.39099999999996</v>
      </c>
      <c r="AD10" s="43">
        <v>251.99950584999999</v>
      </c>
      <c r="AE10" s="43">
        <v>241.81399999999999</v>
      </c>
      <c r="AF10" s="43">
        <v>233.94399999999999</v>
      </c>
      <c r="AG10" s="43">
        <v>255.60300000000001</v>
      </c>
      <c r="AH10" s="43">
        <v>308.976</v>
      </c>
      <c r="AI10" s="43">
        <v>259.86599999999999</v>
      </c>
      <c r="AJ10" s="43">
        <v>252.87</v>
      </c>
      <c r="AK10" s="43">
        <v>262.31799999999998</v>
      </c>
      <c r="AL10" s="43">
        <v>261.75200000000007</v>
      </c>
      <c r="AO10" s="43">
        <v>0</v>
      </c>
      <c r="AP10" s="43">
        <v>0</v>
      </c>
      <c r="AQ10" s="43">
        <v>0</v>
      </c>
      <c r="AR10" s="43">
        <v>192.048</v>
      </c>
      <c r="AS10" s="43">
        <v>365.06833669999997</v>
      </c>
      <c r="AT10" s="43">
        <v>523.78460886499977</v>
      </c>
      <c r="AU10" s="43">
        <v>779.55450584999994</v>
      </c>
      <c r="AV10" s="43">
        <v>1040.337</v>
      </c>
      <c r="AW10" s="43">
        <v>1036.806</v>
      </c>
      <c r="AX10" s="43">
        <v>263.512</v>
      </c>
      <c r="AY10" s="43">
        <v>291.79299999999995</v>
      </c>
      <c r="AZ10" s="43">
        <v>309.18700000000001</v>
      </c>
    </row>
    <row r="11" spans="2:52" ht="14.45" customHeight="1" collapsed="1" x14ac:dyDescent="0.2">
      <c r="B11" s="44" t="s">
        <v>181</v>
      </c>
      <c r="C11" s="45">
        <v>-3.8193371600000008</v>
      </c>
      <c r="D11" s="45">
        <v>-4.3005770799999983</v>
      </c>
      <c r="E11" s="45">
        <v>-4.8432917900000012</v>
      </c>
      <c r="F11" s="45">
        <v>-5.6170832900000027</v>
      </c>
      <c r="G11" s="45">
        <v>-6.2863829999999998</v>
      </c>
      <c r="H11" s="45">
        <v>-7.0978070000000004</v>
      </c>
      <c r="I11" s="45">
        <v>-8.228076999999999</v>
      </c>
      <c r="J11" s="45">
        <v>-9.6336809999999993</v>
      </c>
      <c r="K11" s="45">
        <v>-10.739059286122002</v>
      </c>
      <c r="L11" s="45">
        <v>-11.933667379328</v>
      </c>
      <c r="M11" s="45">
        <v>-13.492266995413001</v>
      </c>
      <c r="N11" s="45">
        <v>-15.406494519136968</v>
      </c>
      <c r="O11" s="45">
        <v>-18.006200776278</v>
      </c>
      <c r="P11" s="45">
        <v>-20.540659115095991</v>
      </c>
      <c r="Q11" s="45">
        <v>-23.925763707406396</v>
      </c>
      <c r="R11" s="45">
        <v>-32.889000000000003</v>
      </c>
      <c r="S11" s="45">
        <v>-26.4</v>
      </c>
      <c r="T11" s="45">
        <v>-21.7</v>
      </c>
      <c r="U11" s="45">
        <v>-34.1</v>
      </c>
      <c r="V11" s="45">
        <v>-46.099999999999994</v>
      </c>
      <c r="W11" s="45">
        <v>-59.6</v>
      </c>
      <c r="X11" s="45">
        <v>-81.400000000000006</v>
      </c>
      <c r="Y11" s="45">
        <v>-101.52798060813829</v>
      </c>
      <c r="Z11" s="45">
        <v>-133.82178216510505</v>
      </c>
      <c r="AA11" s="45">
        <v>-153.43453725299457</v>
      </c>
      <c r="AB11" s="45">
        <v>-178.60382157334539</v>
      </c>
      <c r="AC11" s="45">
        <v>-200.380069245794</v>
      </c>
      <c r="AD11" s="45">
        <v>-219.71990795649998</v>
      </c>
      <c r="AE11" s="45">
        <v>-244.44451568182447</v>
      </c>
      <c r="AF11" s="45">
        <v>-369.09060032732958</v>
      </c>
      <c r="AG11" s="45">
        <v>-331.00340360615405</v>
      </c>
      <c r="AH11" s="45">
        <v>-335.76619773336495</v>
      </c>
      <c r="AI11" s="45">
        <f>SUM(AI13:AI14)</f>
        <v>-364.86047465451782</v>
      </c>
      <c r="AJ11" s="45">
        <f t="shared" ref="AJ11:AL11" si="1">SUM(AJ13:AJ14)</f>
        <v>-374.2642975168381</v>
      </c>
      <c r="AK11" s="45">
        <f t="shared" si="1"/>
        <v>-392.66166443103998</v>
      </c>
      <c r="AL11" s="45">
        <f t="shared" si="1"/>
        <v>-405.37111450637934</v>
      </c>
      <c r="AO11" s="45">
        <v>-18.580289320000006</v>
      </c>
      <c r="AP11" s="45">
        <v>-31.245947999999999</v>
      </c>
      <c r="AQ11" s="45">
        <v>-51.571488179999974</v>
      </c>
      <c r="AR11" s="45">
        <v>-95.361623598780398</v>
      </c>
      <c r="AS11" s="45">
        <v>-128.29999999999998</v>
      </c>
      <c r="AT11" s="45">
        <v>-376.34976277324336</v>
      </c>
      <c r="AU11" s="45">
        <v>-752.13833602863406</v>
      </c>
      <c r="AV11" s="45">
        <v>-1280.304717348673</v>
      </c>
      <c r="AW11" s="45">
        <v>-1537.1905511087753</v>
      </c>
      <c r="AX11" s="45">
        <f>SUM(AX13:AX14)</f>
        <v>-409.13285671739561</v>
      </c>
      <c r="AY11" s="45">
        <f t="shared" ref="AY11:AZ11" si="2">SUM(AY13:AY14)</f>
        <v>-411.05845770677911</v>
      </c>
      <c r="AZ11" s="45">
        <f t="shared" si="2"/>
        <v>-429.0271822702889</v>
      </c>
    </row>
    <row r="12" spans="2:52" ht="14.45" customHeight="1" x14ac:dyDescent="0.2">
      <c r="B12" s="40" t="s">
        <v>179</v>
      </c>
      <c r="C12" s="111">
        <v>3.5703289657655658E-2</v>
      </c>
      <c r="D12" s="111">
        <v>2.6686554200413184E-2</v>
      </c>
      <c r="E12" s="111">
        <v>2.3758909674789247E-2</v>
      </c>
      <c r="F12" s="111">
        <v>2.7678263526402184E-2</v>
      </c>
      <c r="G12" s="111">
        <v>2.9875626498599255E-2</v>
      </c>
      <c r="H12" s="111">
        <v>2.8193239285523065E-2</v>
      </c>
      <c r="I12" s="111">
        <v>2.7871264583864606E-2</v>
      </c>
      <c r="J12" s="111">
        <v>2.5285443206093775E-2</v>
      </c>
      <c r="K12" s="111">
        <v>2.3943963733360388E-2</v>
      </c>
      <c r="L12" s="111">
        <v>2.1417552292352173E-2</v>
      </c>
      <c r="M12" s="111">
        <v>1.9649781464460843E-2</v>
      </c>
      <c r="N12" s="111">
        <v>1.8538611464711429E-2</v>
      </c>
      <c r="O12" s="111">
        <v>2.1480575454796993E-2</v>
      </c>
      <c r="P12" s="111">
        <v>2.1078951126670471E-2</v>
      </c>
      <c r="Q12" s="111">
        <v>2.1303803136966008E-2</v>
      </c>
      <c r="R12" s="111">
        <v>2.5944876096026904E-2</v>
      </c>
      <c r="S12" s="111">
        <v>2.1097451044323822E-2</v>
      </c>
      <c r="T12" s="111">
        <v>1.5614364063649041E-2</v>
      </c>
      <c r="U12" s="111">
        <v>2.3310235723508613E-2</v>
      </c>
      <c r="V12" s="111">
        <v>2.92708106590619E-2</v>
      </c>
      <c r="W12" s="111">
        <v>3.754815582484667E-2</v>
      </c>
      <c r="X12" s="111">
        <v>5.9965637995068058E-2</v>
      </c>
      <c r="Y12" s="111">
        <v>5.6991022163162944E-2</v>
      </c>
      <c r="Z12" s="111">
        <v>6.4076737170907672E-2</v>
      </c>
      <c r="AA12" s="111">
        <v>7.4223339199399996E-2</v>
      </c>
      <c r="AB12" s="111">
        <v>7.5373027463519454E-2</v>
      </c>
      <c r="AC12" s="111">
        <v>7.2189123486282772E-2</v>
      </c>
      <c r="AD12" s="111">
        <v>6.7895317064948765E-2</v>
      </c>
      <c r="AE12" s="111">
        <v>7.1330016176208585E-2</v>
      </c>
      <c r="AF12" s="111">
        <v>9.4383112716761669E-2</v>
      </c>
      <c r="AG12" s="111">
        <v>8.2024398158901016E-2</v>
      </c>
      <c r="AH12" s="111">
        <v>8.4747109144382507E-2</v>
      </c>
      <c r="AI12" s="111">
        <f>-AI11/AI6</f>
        <v>9.730470705754371E-2</v>
      </c>
      <c r="AJ12" s="111">
        <f t="shared" ref="AJ12:AL12" si="3">-AJ11/AJ6</f>
        <v>9.7823531217100565E-2</v>
      </c>
      <c r="AK12" s="111">
        <f t="shared" si="3"/>
        <v>9.7527917178449136E-2</v>
      </c>
      <c r="AL12" s="111">
        <f t="shared" si="3"/>
        <v>9.3261412356240136E-2</v>
      </c>
      <c r="AO12" s="111">
        <v>2.7529638694970236E-2</v>
      </c>
      <c r="AP12" s="111">
        <v>2.7447527999133317E-2</v>
      </c>
      <c r="AQ12" s="111">
        <v>2.0437423611537664E-2</v>
      </c>
      <c r="AR12" s="111">
        <v>2.2686556238465945E-2</v>
      </c>
      <c r="AS12" s="111">
        <v>2.2592377564804134E-2</v>
      </c>
      <c r="AT12" s="111">
        <v>5.522638169704943E-2</v>
      </c>
      <c r="AU12" s="111">
        <v>7.1983765801940117E-2</v>
      </c>
      <c r="AV12" s="111">
        <v>8.3489529140329019E-2</v>
      </c>
      <c r="AW12" s="111">
        <v>9.8033277111848852E-2</v>
      </c>
      <c r="AX12" s="111">
        <f>-AX11/AX6</f>
        <v>9.5005772041007699E-2</v>
      </c>
      <c r="AY12" s="111">
        <f>-AY11/AY6</f>
        <v>9.0209546596282997E-2</v>
      </c>
      <c r="AZ12" s="111">
        <f>-AZ11/AZ6</f>
        <v>8.8798083698120089E-2</v>
      </c>
    </row>
    <row r="13" spans="2:52" ht="14.45" hidden="1" customHeight="1" outlineLevel="1" x14ac:dyDescent="0.2">
      <c r="B13" s="27" t="s">
        <v>66</v>
      </c>
      <c r="C13" s="43">
        <v>-3.8193371600000008</v>
      </c>
      <c r="D13" s="43">
        <v>-4.3005770799999983</v>
      </c>
      <c r="E13" s="43">
        <v>-4.8432917900000012</v>
      </c>
      <c r="F13" s="43">
        <v>-5.6170832900000027</v>
      </c>
      <c r="G13" s="43">
        <v>-6.2863829999999998</v>
      </c>
      <c r="H13" s="43">
        <v>-7.0978070000000004</v>
      </c>
      <c r="I13" s="43">
        <v>-8.228076999999999</v>
      </c>
      <c r="J13" s="43">
        <v>-9.6336809999999993</v>
      </c>
      <c r="K13" s="43">
        <v>-10.739059286122002</v>
      </c>
      <c r="L13" s="43">
        <v>-11.933667379328</v>
      </c>
      <c r="M13" s="43">
        <v>-13.492266995413001</v>
      </c>
      <c r="N13" s="43">
        <v>-15.406494519136968</v>
      </c>
      <c r="O13" s="43">
        <v>-18.006200776278</v>
      </c>
      <c r="P13" s="43">
        <v>-20.540659115095991</v>
      </c>
      <c r="Q13" s="43">
        <v>-23.925763707406396</v>
      </c>
      <c r="R13" s="43">
        <v>-32.889000000000003</v>
      </c>
      <c r="S13" s="43">
        <v>-26.4</v>
      </c>
      <c r="T13" s="43">
        <v>-21.7</v>
      </c>
      <c r="U13" s="43">
        <v>-34.1</v>
      </c>
      <c r="V13" s="43">
        <v>-46.099999999999994</v>
      </c>
      <c r="W13" s="43">
        <v>-59.6</v>
      </c>
      <c r="X13" s="43">
        <v>-81.400000000000006</v>
      </c>
      <c r="Y13" s="43">
        <v>-101.52798060813829</v>
      </c>
      <c r="Z13" s="43">
        <v>-133.82178216510505</v>
      </c>
      <c r="AA13" s="43">
        <v>-153.43453725299457</v>
      </c>
      <c r="AB13" s="43">
        <v>-178.60382157334539</v>
      </c>
      <c r="AC13" s="43">
        <v>-200.380069245794</v>
      </c>
      <c r="AD13" s="43">
        <v>-219.71990795649998</v>
      </c>
      <c r="AE13" s="43">
        <v>-244.44451568182447</v>
      </c>
      <c r="AF13" s="43">
        <v>-275.94960032732956</v>
      </c>
      <c r="AG13" s="43">
        <v>-289.83843660615406</v>
      </c>
      <c r="AH13" s="43">
        <v>-270.16619773336492</v>
      </c>
      <c r="AI13" s="43">
        <v>-302.60447465451784</v>
      </c>
      <c r="AJ13" s="43">
        <v>-309.56429751683811</v>
      </c>
      <c r="AK13" s="43">
        <v>-328.91466443103997</v>
      </c>
      <c r="AL13" s="43">
        <v>-348.54911450637934</v>
      </c>
      <c r="AO13" s="43">
        <v>-18.580289320000006</v>
      </c>
      <c r="AP13" s="43">
        <v>-31.245947999999999</v>
      </c>
      <c r="AQ13" s="43">
        <v>-51.571488179999974</v>
      </c>
      <c r="AR13" s="43">
        <v>-95.361623598780398</v>
      </c>
      <c r="AS13" s="43">
        <v>-128.29999999999998</v>
      </c>
      <c r="AT13" s="43">
        <v>-376.34976277324336</v>
      </c>
      <c r="AU13" s="43">
        <v>-752.13833602863406</v>
      </c>
      <c r="AV13" s="43">
        <v>-1080.398750348673</v>
      </c>
      <c r="AW13" s="43">
        <v>-1289.6325511087753</v>
      </c>
      <c r="AX13" s="43">
        <v>-352.93785671739562</v>
      </c>
      <c r="AY13" s="43">
        <v>-371.35922077677913</v>
      </c>
      <c r="AZ13" s="43">
        <v>-392.30224352028711</v>
      </c>
    </row>
    <row r="14" spans="2:52" ht="14.45" hidden="1" customHeight="1" outlineLevel="1" thickBot="1" x14ac:dyDescent="0.25">
      <c r="B14" s="66" t="s">
        <v>180</v>
      </c>
      <c r="C14" s="68" t="s">
        <v>151</v>
      </c>
      <c r="D14" s="68" t="s">
        <v>151</v>
      </c>
      <c r="E14" s="68" t="s">
        <v>151</v>
      </c>
      <c r="F14" s="68" t="s">
        <v>151</v>
      </c>
      <c r="G14" s="68" t="s">
        <v>151</v>
      </c>
      <c r="H14" s="68" t="s">
        <v>151</v>
      </c>
      <c r="I14" s="68" t="s">
        <v>151</v>
      </c>
      <c r="J14" s="68" t="s">
        <v>151</v>
      </c>
      <c r="K14" s="68" t="s">
        <v>151</v>
      </c>
      <c r="L14" s="68" t="s">
        <v>151</v>
      </c>
      <c r="M14" s="68" t="s">
        <v>151</v>
      </c>
      <c r="N14" s="68" t="s">
        <v>151</v>
      </c>
      <c r="O14" s="68" t="s">
        <v>151</v>
      </c>
      <c r="P14" s="68" t="s">
        <v>151</v>
      </c>
      <c r="Q14" s="68" t="s">
        <v>151</v>
      </c>
      <c r="R14" s="68" t="s">
        <v>151</v>
      </c>
      <c r="S14" s="68" t="s">
        <v>151</v>
      </c>
      <c r="T14" s="68" t="s">
        <v>151</v>
      </c>
      <c r="U14" s="68" t="s">
        <v>151</v>
      </c>
      <c r="V14" s="68" t="s">
        <v>151</v>
      </c>
      <c r="W14" s="68" t="s">
        <v>151</v>
      </c>
      <c r="X14" s="68" t="s">
        <v>151</v>
      </c>
      <c r="Y14" s="68" t="s">
        <v>151</v>
      </c>
      <c r="Z14" s="68" t="s">
        <v>151</v>
      </c>
      <c r="AA14" s="68" t="s">
        <v>151</v>
      </c>
      <c r="AB14" s="68" t="s">
        <v>151</v>
      </c>
      <c r="AC14" s="68" t="s">
        <v>151</v>
      </c>
      <c r="AD14" s="68" t="s">
        <v>151</v>
      </c>
      <c r="AE14" s="68" t="s">
        <v>151</v>
      </c>
      <c r="AF14" s="68">
        <v>-93.141000000000005</v>
      </c>
      <c r="AG14" s="68">
        <v>-41.164966999999997</v>
      </c>
      <c r="AH14" s="68">
        <v>-65.599999999999994</v>
      </c>
      <c r="AI14" s="68">
        <f>'PAGS | Total Costs and Expenses'!AI20</f>
        <v>-62.256</v>
      </c>
      <c r="AJ14" s="68">
        <f>'PAGS | Total Costs and Expenses'!AJ20</f>
        <v>-64.7</v>
      </c>
      <c r="AK14" s="68">
        <f>'PAGS | Total Costs and Expenses'!AK20</f>
        <v>-63.747</v>
      </c>
      <c r="AL14" s="68">
        <f>'PAGS | Total Costs and Expenses'!AL20</f>
        <v>-56.822000000000003</v>
      </c>
      <c r="AO14" s="68">
        <v>0</v>
      </c>
      <c r="AP14" s="68">
        <v>0</v>
      </c>
      <c r="AQ14" s="68">
        <v>0</v>
      </c>
      <c r="AR14" s="68">
        <v>0</v>
      </c>
      <c r="AS14" s="68">
        <v>0</v>
      </c>
      <c r="AT14" s="68">
        <v>0</v>
      </c>
      <c r="AU14" s="68">
        <v>0</v>
      </c>
      <c r="AV14" s="68">
        <v>-199.905967</v>
      </c>
      <c r="AW14" s="68">
        <v>-247.55799999999999</v>
      </c>
      <c r="AX14" s="68">
        <f>'PAGS | Total Costs and Expenses'!AM20</f>
        <v>-56.195</v>
      </c>
      <c r="AY14" s="68">
        <f>'PAGS | Total Costs and Expenses'!AN20</f>
        <v>-39.699236929999998</v>
      </c>
      <c r="AZ14" s="68">
        <f>'PAGS | Total Costs and Expenses'!AO20</f>
        <v>-36.724938750001797</v>
      </c>
    </row>
    <row r="15" spans="2:52" ht="14.45" customHeight="1" collapsed="1" x14ac:dyDescent="0.2"/>
    <row r="27" spans="32:32" ht="14.45" hidden="1" customHeight="1" x14ac:dyDescent="0.2">
      <c r="AF27" s="28">
        <v>-221.27221609</v>
      </c>
    </row>
  </sheetData>
  <phoneticPr fontId="9" type="noConversion"/>
  <hyperlinks>
    <hyperlink ref="B3" r:id="rId1" xr:uid="{38069A5B-92A1-486F-ACC6-671FC80784A9}"/>
  </hyperlinks>
  <pageMargins left="0.511811024" right="0.511811024" top="0.78740157499999996" bottom="0.78740157499999996" header="0.31496062000000002" footer="0.31496062000000002"/>
  <pageSetup paperSize="9" orientation="portrait" r:id="rId2"/>
  <ignoredErrors>
    <ignoredError sqref="AI8 AJ8:AL8 AX8:AY8"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832D-27D1-4E75-ABA6-D1BD5E351063}">
  <sheetPr>
    <tabColor theme="7"/>
  </sheetPr>
  <dimension ref="A1:BH18"/>
  <sheetViews>
    <sheetView showGridLines="0" zoomScaleNormal="100" workbookViewId="0">
      <pane xSplit="2" ySplit="5" topLeftCell="K6" activePane="bottomRight" state="frozen"/>
      <selection activeCell="AG27" sqref="AG27"/>
      <selection pane="topRight" activeCell="AG27" sqref="AG27"/>
      <selection pane="bottomLeft" activeCell="AG27" sqref="AG27"/>
      <selection pane="bottomRight" activeCell="B10" sqref="B10"/>
    </sheetView>
  </sheetViews>
  <sheetFormatPr defaultColWidth="0" defaultRowHeight="14.45" customHeight="1" zeroHeight="1" outlineLevelRow="1" outlineLevelCol="1" x14ac:dyDescent="0.25"/>
  <cols>
    <col min="1" max="1" width="2.5703125" customWidth="1"/>
    <col min="2" max="2" width="60.5703125" style="29" customWidth="1"/>
    <col min="3" max="11" width="11.140625" style="29" hidden="1" customWidth="1" outlineLevel="1"/>
    <col min="12" max="12" width="11.140625" style="29" hidden="1" customWidth="1" outlineLevel="1" collapsed="1"/>
    <col min="13" max="14" width="11.140625" style="29" hidden="1" customWidth="1" outlineLevel="1"/>
    <col min="15" max="15" width="11.140625" style="29" hidden="1" customWidth="1" outlineLevel="1" collapsed="1"/>
    <col min="16" max="22" width="11.140625" style="29" hidden="1" customWidth="1" outlineLevel="1"/>
    <col min="23" max="23" width="11.140625" style="29" bestFit="1" customWidth="1" collapsed="1"/>
    <col min="24" max="26" width="11.140625" style="29" bestFit="1" customWidth="1"/>
    <col min="27" max="29" width="11.140625" style="29" customWidth="1"/>
    <col min="30" max="30" width="2.5703125" style="29" customWidth="1"/>
    <col min="31" max="33" width="11.140625" style="29" customWidth="1"/>
    <col min="34" max="34" width="2.5703125" customWidth="1"/>
    <col min="35" max="37" width="10.5703125" hidden="1" customWidth="1"/>
    <col min="38" max="46" width="0" hidden="1" customWidth="1"/>
    <col min="47" max="51" width="10.5703125" hidden="1" customWidth="1"/>
    <col min="52" max="54" width="0" hidden="1" customWidth="1"/>
    <col min="55" max="56" width="10.5703125" hidden="1" customWidth="1"/>
    <col min="57" max="60" width="0" hidden="1" customWidth="1"/>
    <col min="61" max="16384" width="10.5703125" hidden="1"/>
  </cols>
  <sheetData>
    <row r="1" spans="1:33" ht="14.45" customHeight="1" x14ac:dyDescent="0.25">
      <c r="A1" s="13"/>
      <c r="S1" s="90"/>
      <c r="T1" s="90"/>
      <c r="U1" s="90"/>
      <c r="V1" s="90"/>
      <c r="W1" s="90"/>
      <c r="X1" s="90"/>
      <c r="Y1" s="90"/>
      <c r="Z1" s="90"/>
      <c r="AA1" s="90"/>
      <c r="AB1" s="90"/>
      <c r="AC1" s="90"/>
    </row>
    <row r="2" spans="1:33" ht="14.45" customHeight="1" x14ac:dyDescent="0.25">
      <c r="B2" s="16" t="s">
        <v>193</v>
      </c>
      <c r="C2" s="16"/>
      <c r="D2" s="16"/>
      <c r="E2" s="16"/>
      <c r="F2" s="16"/>
      <c r="G2" s="16"/>
      <c r="H2" s="16"/>
      <c r="I2" s="16"/>
      <c r="J2" s="16"/>
    </row>
    <row r="3" spans="1:33" ht="14.45" customHeight="1" x14ac:dyDescent="0.25">
      <c r="B3" s="18" t="s">
        <v>210</v>
      </c>
      <c r="C3" s="18"/>
      <c r="D3" s="18"/>
      <c r="E3" s="18"/>
      <c r="F3" s="18"/>
      <c r="G3" s="18"/>
      <c r="H3" s="18"/>
      <c r="I3" s="18"/>
      <c r="J3" s="18"/>
      <c r="K3" s="30"/>
      <c r="L3" s="30"/>
      <c r="M3" s="30"/>
      <c r="N3" s="30"/>
      <c r="O3" s="30"/>
      <c r="P3" s="30"/>
      <c r="Q3" s="30"/>
      <c r="R3" s="30"/>
      <c r="S3" s="30"/>
      <c r="T3" s="30"/>
      <c r="U3" s="30"/>
      <c r="V3" s="30"/>
      <c r="W3" s="30"/>
      <c r="X3" s="30"/>
      <c r="Y3" s="30"/>
      <c r="Z3" s="30"/>
      <c r="AA3" s="30"/>
      <c r="AB3" s="30"/>
      <c r="AC3" s="30"/>
    </row>
    <row r="4" spans="1:33" ht="14.45" customHeight="1" x14ac:dyDescent="0.25"/>
    <row r="5" spans="1:33" ht="14.45" customHeight="1" thickBot="1" x14ac:dyDescent="0.3">
      <c r="B5" s="31" t="s">
        <v>194</v>
      </c>
      <c r="C5" s="20" t="s">
        <v>9</v>
      </c>
      <c r="D5" s="20" t="s">
        <v>8</v>
      </c>
      <c r="E5" s="20" t="s">
        <v>7</v>
      </c>
      <c r="F5" s="20" t="s">
        <v>6</v>
      </c>
      <c r="G5" s="20" t="s">
        <v>5</v>
      </c>
      <c r="H5" s="20" t="s">
        <v>4</v>
      </c>
      <c r="I5" s="20" t="s">
        <v>92</v>
      </c>
      <c r="J5" s="20" t="s">
        <v>93</v>
      </c>
      <c r="K5" s="20" t="s">
        <v>95</v>
      </c>
      <c r="L5" s="20" t="s">
        <v>96</v>
      </c>
      <c r="M5" s="20" t="s">
        <v>101</v>
      </c>
      <c r="N5" s="20" t="s">
        <v>108</v>
      </c>
      <c r="O5" s="20" t="s">
        <v>125</v>
      </c>
      <c r="P5" s="20" t="s">
        <v>127</v>
      </c>
      <c r="Q5" s="20" t="s">
        <v>129</v>
      </c>
      <c r="R5" s="20" t="s">
        <v>141</v>
      </c>
      <c r="S5" s="20" t="s">
        <v>152</v>
      </c>
      <c r="T5" s="20" t="s">
        <v>162</v>
      </c>
      <c r="U5" s="20" t="s">
        <v>167</v>
      </c>
      <c r="V5" s="20" t="s">
        <v>172</v>
      </c>
      <c r="W5" s="20" t="s">
        <v>173</v>
      </c>
      <c r="X5" s="20" t="s">
        <v>187</v>
      </c>
      <c r="Y5" s="20" t="s">
        <v>189</v>
      </c>
      <c r="Z5" s="20" t="s">
        <v>192</v>
      </c>
      <c r="AA5" s="20" t="s">
        <v>216</v>
      </c>
      <c r="AB5" s="20" t="str">
        <f>'PAGS | Operating Figures'!$AN$5</f>
        <v>2Q24</v>
      </c>
      <c r="AC5" s="20" t="str">
        <f>'PAGS | Operating Figures'!$AO$5</f>
        <v>3Q24</v>
      </c>
      <c r="AE5" s="20">
        <v>2021</v>
      </c>
      <c r="AF5" s="20">
        <v>2022</v>
      </c>
      <c r="AG5" s="20">
        <v>2023</v>
      </c>
    </row>
    <row r="6" spans="1:33" ht="14.45" customHeight="1" x14ac:dyDescent="0.25">
      <c r="B6" s="32" t="s">
        <v>195</v>
      </c>
      <c r="C6" s="33">
        <v>315037963</v>
      </c>
      <c r="D6" s="33">
        <v>326684418</v>
      </c>
      <c r="E6" s="33">
        <v>327770020</v>
      </c>
      <c r="F6" s="33">
        <v>327788874</v>
      </c>
      <c r="G6" s="33">
        <v>327887925</v>
      </c>
      <c r="H6" s="33">
        <v>327890391</v>
      </c>
      <c r="I6" s="33">
        <v>328828656</v>
      </c>
      <c r="J6" s="33">
        <v>328855412</v>
      </c>
      <c r="K6" s="33">
        <v>329013906</v>
      </c>
      <c r="L6" s="33">
        <v>329016372</v>
      </c>
      <c r="M6" s="33">
        <v>329016372</v>
      </c>
      <c r="N6" s="33">
        <v>329016372</v>
      </c>
      <c r="O6" s="33">
        <v>329016372</v>
      </c>
      <c r="P6" s="33">
        <v>329224825</v>
      </c>
      <c r="Q6" s="33">
        <v>329592676</v>
      </c>
      <c r="R6" s="33">
        <v>329608226</v>
      </c>
      <c r="S6" s="33">
        <v>329608226</v>
      </c>
      <c r="T6" s="33">
        <v>329608226</v>
      </c>
      <c r="U6" s="33">
        <v>329608226</v>
      </c>
      <c r="V6" s="33">
        <v>329608226</v>
      </c>
      <c r="W6" s="33">
        <f>SUM(W7:W9)</f>
        <v>329608226</v>
      </c>
      <c r="X6" s="33">
        <f t="shared" ref="X6:AB6" si="0">SUM(X7:X9)</f>
        <v>329608226</v>
      </c>
      <c r="Y6" s="33">
        <f t="shared" si="0"/>
        <v>329608226</v>
      </c>
      <c r="Z6" s="33">
        <f t="shared" si="0"/>
        <v>329608226</v>
      </c>
      <c r="AA6" s="33">
        <f t="shared" si="0"/>
        <v>329608424</v>
      </c>
      <c r="AB6" s="33">
        <f t="shared" si="0"/>
        <v>329608424</v>
      </c>
      <c r="AC6" s="33">
        <f t="shared" ref="AC6" si="1">SUM(AC7:AC9)</f>
        <v>329608424</v>
      </c>
      <c r="AE6" s="33">
        <v>329608226</v>
      </c>
      <c r="AF6" s="33">
        <v>329608226</v>
      </c>
      <c r="AG6" s="33">
        <f t="shared" ref="AG6:AG17" si="2">Z6</f>
        <v>329608226</v>
      </c>
    </row>
    <row r="7" spans="1:33" ht="14.45" customHeight="1" x14ac:dyDescent="0.25">
      <c r="B7" s="27" t="s">
        <v>196</v>
      </c>
      <c r="C7" s="24">
        <v>192020861</v>
      </c>
      <c r="D7" s="24">
        <v>165620861</v>
      </c>
      <c r="E7" s="24">
        <v>165620861</v>
      </c>
      <c r="F7" s="24">
        <v>165620861</v>
      </c>
      <c r="G7" s="24">
        <v>165620861</v>
      </c>
      <c r="H7" s="24">
        <v>165620861</v>
      </c>
      <c r="I7" s="24">
        <v>165620861</v>
      </c>
      <c r="J7" s="24">
        <v>148870861</v>
      </c>
      <c r="K7" s="24">
        <v>149470861</v>
      </c>
      <c r="L7" s="24">
        <v>149685723</v>
      </c>
      <c r="M7" s="24">
        <v>128369723</v>
      </c>
      <c r="N7" s="24">
        <v>128369723</v>
      </c>
      <c r="O7" s="24">
        <v>128369723</v>
      </c>
      <c r="P7" s="24">
        <v>128369723</v>
      </c>
      <c r="Q7" s="24">
        <v>128369723</v>
      </c>
      <c r="R7" s="24">
        <v>128369723</v>
      </c>
      <c r="S7" s="24">
        <v>128419723</v>
      </c>
      <c r="T7" s="24">
        <v>128419723</v>
      </c>
      <c r="U7" s="24">
        <v>120459508</v>
      </c>
      <c r="V7" s="24">
        <v>121259312</v>
      </c>
      <c r="W7" s="24">
        <v>121259312</v>
      </c>
      <c r="X7" s="24">
        <v>121259312</v>
      </c>
      <c r="Y7" s="24">
        <v>121259312</v>
      </c>
      <c r="Z7" s="24">
        <v>121259312</v>
      </c>
      <c r="AA7" s="24">
        <v>121259312</v>
      </c>
      <c r="AB7" s="24">
        <v>121259312</v>
      </c>
      <c r="AC7" s="24">
        <v>121259312</v>
      </c>
      <c r="AE7" s="24">
        <v>128369723</v>
      </c>
      <c r="AF7" s="24">
        <v>121259312</v>
      </c>
      <c r="AG7" s="24">
        <f t="shared" si="2"/>
        <v>121259312</v>
      </c>
    </row>
    <row r="8" spans="1:33" ht="14.45" customHeight="1" x14ac:dyDescent="0.25">
      <c r="B8" s="27" t="s">
        <v>197</v>
      </c>
      <c r="C8" s="24">
        <v>123017102</v>
      </c>
      <c r="D8" s="24">
        <v>161063557</v>
      </c>
      <c r="E8" s="24">
        <v>162149159</v>
      </c>
      <c r="F8" s="24">
        <v>161664371</v>
      </c>
      <c r="G8" s="24">
        <v>161763422</v>
      </c>
      <c r="H8" s="24">
        <v>161765888</v>
      </c>
      <c r="I8" s="24">
        <v>162704153</v>
      </c>
      <c r="J8" s="24">
        <v>179465909</v>
      </c>
      <c r="K8" s="24">
        <v>178476860</v>
      </c>
      <c r="L8" s="24">
        <v>178264464</v>
      </c>
      <c r="M8" s="24">
        <v>200453364</v>
      </c>
      <c r="N8" s="24">
        <v>200478013</v>
      </c>
      <c r="O8" s="24">
        <v>200635666</v>
      </c>
      <c r="P8" s="24">
        <v>200844317</v>
      </c>
      <c r="Q8" s="24">
        <v>201220487</v>
      </c>
      <c r="R8" s="24">
        <v>199549802</v>
      </c>
      <c r="S8" s="24">
        <v>199440386</v>
      </c>
      <c r="T8" s="24">
        <v>199442569</v>
      </c>
      <c r="U8" s="24">
        <v>205711984</v>
      </c>
      <c r="V8" s="24">
        <v>203017314</v>
      </c>
      <c r="W8" s="24">
        <v>203183459</v>
      </c>
      <c r="X8" s="24">
        <v>200837198</v>
      </c>
      <c r="Y8" s="24">
        <v>198468012</v>
      </c>
      <c r="Z8" s="24">
        <v>194609496</v>
      </c>
      <c r="AA8" s="24">
        <v>197809987</v>
      </c>
      <c r="AB8" s="24">
        <v>197809987</v>
      </c>
      <c r="AC8" s="24">
        <v>190728720</v>
      </c>
      <c r="AE8" s="24">
        <v>199549802</v>
      </c>
      <c r="AF8" s="24">
        <v>203017314</v>
      </c>
      <c r="AG8" s="24">
        <f t="shared" si="2"/>
        <v>194609496</v>
      </c>
    </row>
    <row r="9" spans="1:33" ht="14.45" customHeight="1" x14ac:dyDescent="0.25">
      <c r="B9" s="27" t="s">
        <v>56</v>
      </c>
      <c r="C9" s="24">
        <v>0</v>
      </c>
      <c r="D9" s="24">
        <v>0</v>
      </c>
      <c r="E9" s="24">
        <v>0</v>
      </c>
      <c r="F9" s="24">
        <v>503642</v>
      </c>
      <c r="G9" s="24">
        <v>503642</v>
      </c>
      <c r="H9" s="24">
        <v>503642</v>
      </c>
      <c r="I9" s="24">
        <v>503642</v>
      </c>
      <c r="J9" s="24">
        <v>518642</v>
      </c>
      <c r="K9" s="24">
        <v>1066185</v>
      </c>
      <c r="L9" s="24">
        <v>1066185</v>
      </c>
      <c r="M9" s="24">
        <v>193285</v>
      </c>
      <c r="N9" s="24">
        <v>168636</v>
      </c>
      <c r="O9" s="24">
        <v>10983</v>
      </c>
      <c r="P9" s="24">
        <v>10785</v>
      </c>
      <c r="Q9" s="24">
        <v>2466</v>
      </c>
      <c r="R9" s="24">
        <v>1688701</v>
      </c>
      <c r="S9" s="24">
        <v>1748117</v>
      </c>
      <c r="T9" s="24">
        <v>1745934</v>
      </c>
      <c r="U9" s="24">
        <v>3436734</v>
      </c>
      <c r="V9" s="24">
        <v>5331600</v>
      </c>
      <c r="W9" s="24">
        <v>5165455</v>
      </c>
      <c r="X9" s="24">
        <v>7511716</v>
      </c>
      <c r="Y9" s="24">
        <v>9880902</v>
      </c>
      <c r="Z9" s="24">
        <v>13739418</v>
      </c>
      <c r="AA9" s="24">
        <v>10539125</v>
      </c>
      <c r="AB9" s="24">
        <v>10539125</v>
      </c>
      <c r="AC9" s="24">
        <v>17620392</v>
      </c>
      <c r="AE9" s="24">
        <v>1688701</v>
      </c>
      <c r="AF9" s="24">
        <v>5331600</v>
      </c>
      <c r="AG9" s="24">
        <f t="shared" si="2"/>
        <v>13739418</v>
      </c>
    </row>
    <row r="10" spans="1:33" ht="14.45" customHeight="1" x14ac:dyDescent="0.25">
      <c r="B10" s="34" t="s">
        <v>198</v>
      </c>
      <c r="C10" s="35">
        <v>123017102</v>
      </c>
      <c r="D10" s="35">
        <v>161063557</v>
      </c>
      <c r="E10" s="35">
        <v>162149159</v>
      </c>
      <c r="F10" s="35">
        <v>162168013</v>
      </c>
      <c r="G10" s="35">
        <v>162267064</v>
      </c>
      <c r="H10" s="35">
        <v>162269530</v>
      </c>
      <c r="I10" s="35">
        <v>163207795</v>
      </c>
      <c r="J10" s="35">
        <v>179984551</v>
      </c>
      <c r="K10" s="35">
        <v>180143045</v>
      </c>
      <c r="L10" s="35">
        <v>180145511</v>
      </c>
      <c r="M10" s="35">
        <v>201461511</v>
      </c>
      <c r="N10" s="35">
        <v>201461511</v>
      </c>
      <c r="O10" s="35">
        <v>201461511</v>
      </c>
      <c r="P10" s="35">
        <v>201669964</v>
      </c>
      <c r="Q10" s="35">
        <v>202037815</v>
      </c>
      <c r="R10" s="35">
        <v>202053365</v>
      </c>
      <c r="S10" s="35">
        <v>202053365</v>
      </c>
      <c r="T10" s="35">
        <v>202053365</v>
      </c>
      <c r="U10" s="35">
        <v>209148718</v>
      </c>
      <c r="V10" s="35">
        <v>209148718</v>
      </c>
      <c r="W10" s="35">
        <f>SUM(W11:W13)</f>
        <v>209148718</v>
      </c>
      <c r="X10" s="35">
        <f t="shared" ref="X10:AB10" si="3">SUM(X11:X13)</f>
        <v>209148718</v>
      </c>
      <c r="Y10" s="35">
        <f t="shared" si="3"/>
        <v>209148718</v>
      </c>
      <c r="Z10" s="35">
        <f t="shared" si="3"/>
        <v>209148718</v>
      </c>
      <c r="AA10" s="35">
        <f t="shared" si="3"/>
        <v>209148916</v>
      </c>
      <c r="AB10" s="35">
        <f t="shared" si="3"/>
        <v>209148916</v>
      </c>
      <c r="AC10" s="35">
        <f t="shared" ref="AC10" si="4">SUM(AC11:AC13)</f>
        <v>209148916</v>
      </c>
      <c r="AE10" s="36">
        <v>202053365</v>
      </c>
      <c r="AF10" s="36">
        <v>209148718</v>
      </c>
      <c r="AG10" s="35">
        <f t="shared" si="2"/>
        <v>209148718</v>
      </c>
    </row>
    <row r="11" spans="1:33" ht="14.45" hidden="1" customHeight="1" outlineLevel="1" x14ac:dyDescent="0.25">
      <c r="B11" s="37" t="s">
        <v>196</v>
      </c>
      <c r="C11" s="24">
        <v>0</v>
      </c>
      <c r="D11" s="24">
        <v>0</v>
      </c>
      <c r="E11" s="24">
        <v>0</v>
      </c>
      <c r="F11" s="24">
        <v>0</v>
      </c>
      <c r="G11" s="24">
        <v>0</v>
      </c>
      <c r="H11" s="24">
        <v>0</v>
      </c>
      <c r="I11" s="24">
        <v>0</v>
      </c>
      <c r="J11" s="24">
        <v>0</v>
      </c>
      <c r="K11" s="24">
        <v>600000</v>
      </c>
      <c r="L11" s="24">
        <v>814862</v>
      </c>
      <c r="M11" s="24">
        <v>814862</v>
      </c>
      <c r="N11" s="24">
        <v>814862</v>
      </c>
      <c r="O11" s="24">
        <v>814862</v>
      </c>
      <c r="P11" s="24">
        <v>814862</v>
      </c>
      <c r="Q11" s="24">
        <v>814862</v>
      </c>
      <c r="R11" s="24">
        <v>814862</v>
      </c>
      <c r="S11" s="24">
        <v>864862</v>
      </c>
      <c r="T11" s="24">
        <v>864862</v>
      </c>
      <c r="U11" s="24">
        <v>0</v>
      </c>
      <c r="V11" s="24">
        <v>799804</v>
      </c>
      <c r="W11" s="24">
        <v>799804</v>
      </c>
      <c r="X11" s="24">
        <v>799804</v>
      </c>
      <c r="Y11" s="24">
        <v>799804</v>
      </c>
      <c r="Z11" s="24">
        <v>799804</v>
      </c>
      <c r="AA11" s="24">
        <v>799804</v>
      </c>
      <c r="AB11" s="24">
        <v>799804</v>
      </c>
      <c r="AC11" s="24">
        <v>799804</v>
      </c>
      <c r="AE11" s="24">
        <v>814862</v>
      </c>
      <c r="AF11" s="24">
        <v>799804</v>
      </c>
      <c r="AG11" s="24">
        <f t="shared" si="2"/>
        <v>799804</v>
      </c>
    </row>
    <row r="12" spans="1:33" ht="14.45" hidden="1" customHeight="1" outlineLevel="1" x14ac:dyDescent="0.25">
      <c r="B12" s="37" t="s">
        <v>197</v>
      </c>
      <c r="C12" s="24">
        <v>123017102</v>
      </c>
      <c r="D12" s="24">
        <v>161063557</v>
      </c>
      <c r="E12" s="24">
        <v>162149159</v>
      </c>
      <c r="F12" s="24">
        <v>161664371</v>
      </c>
      <c r="G12" s="24">
        <v>161763422</v>
      </c>
      <c r="H12" s="24">
        <v>161765888</v>
      </c>
      <c r="I12" s="24">
        <v>162704153</v>
      </c>
      <c r="J12" s="24">
        <v>179465909</v>
      </c>
      <c r="K12" s="24">
        <v>178476860</v>
      </c>
      <c r="L12" s="24">
        <v>178264464</v>
      </c>
      <c r="M12" s="24">
        <v>200453364</v>
      </c>
      <c r="N12" s="24">
        <v>200478013</v>
      </c>
      <c r="O12" s="24">
        <v>200635666</v>
      </c>
      <c r="P12" s="24">
        <v>200844317</v>
      </c>
      <c r="Q12" s="24">
        <v>201220487</v>
      </c>
      <c r="R12" s="24">
        <v>199549802</v>
      </c>
      <c r="S12" s="24">
        <v>199440386</v>
      </c>
      <c r="T12" s="24">
        <v>199442569</v>
      </c>
      <c r="U12" s="24">
        <v>205711984</v>
      </c>
      <c r="V12" s="24">
        <v>203017314</v>
      </c>
      <c r="W12" s="24">
        <v>203183459</v>
      </c>
      <c r="X12" s="24">
        <v>200837198</v>
      </c>
      <c r="Y12" s="24">
        <v>198468012</v>
      </c>
      <c r="Z12" s="24">
        <v>194609496</v>
      </c>
      <c r="AA12" s="24">
        <v>197809987</v>
      </c>
      <c r="AB12" s="24">
        <v>197809987</v>
      </c>
      <c r="AC12" s="24">
        <v>190728720</v>
      </c>
      <c r="AE12" s="24">
        <v>199549802</v>
      </c>
      <c r="AF12" s="24">
        <v>203017314</v>
      </c>
      <c r="AG12" s="24">
        <f t="shared" si="2"/>
        <v>194609496</v>
      </c>
    </row>
    <row r="13" spans="1:33" ht="14.45" hidden="1" customHeight="1" outlineLevel="1" x14ac:dyDescent="0.25">
      <c r="B13" s="37" t="s">
        <v>56</v>
      </c>
      <c r="C13" s="24">
        <v>0</v>
      </c>
      <c r="D13" s="24">
        <v>0</v>
      </c>
      <c r="E13" s="24">
        <v>0</v>
      </c>
      <c r="F13" s="24">
        <v>503642</v>
      </c>
      <c r="G13" s="24">
        <v>503642</v>
      </c>
      <c r="H13" s="24">
        <v>503642</v>
      </c>
      <c r="I13" s="24">
        <v>503642</v>
      </c>
      <c r="J13" s="24">
        <v>518642</v>
      </c>
      <c r="K13" s="24">
        <v>1066185</v>
      </c>
      <c r="L13" s="24">
        <v>1066185</v>
      </c>
      <c r="M13" s="24">
        <v>193285</v>
      </c>
      <c r="N13" s="24">
        <v>168636</v>
      </c>
      <c r="O13" s="24">
        <v>10983</v>
      </c>
      <c r="P13" s="24">
        <v>10785</v>
      </c>
      <c r="Q13" s="24">
        <v>2466</v>
      </c>
      <c r="R13" s="24">
        <v>1688701</v>
      </c>
      <c r="S13" s="24">
        <v>1748117</v>
      </c>
      <c r="T13" s="24">
        <v>1745934</v>
      </c>
      <c r="U13" s="24">
        <v>3436734</v>
      </c>
      <c r="V13" s="24">
        <v>5331600</v>
      </c>
      <c r="W13" s="24">
        <v>5165455</v>
      </c>
      <c r="X13" s="24">
        <v>7511716</v>
      </c>
      <c r="Y13" s="24">
        <v>9880902</v>
      </c>
      <c r="Z13" s="24">
        <v>13739418</v>
      </c>
      <c r="AA13" s="24">
        <v>10539125</v>
      </c>
      <c r="AB13" s="24">
        <v>10539125</v>
      </c>
      <c r="AC13" s="24">
        <v>17620392</v>
      </c>
      <c r="AE13" s="24">
        <v>1688701</v>
      </c>
      <c r="AF13" s="24">
        <v>5331600</v>
      </c>
      <c r="AG13" s="24">
        <f t="shared" si="2"/>
        <v>13739418</v>
      </c>
    </row>
    <row r="14" spans="1:33" ht="14.45" customHeight="1" collapsed="1" x14ac:dyDescent="0.25">
      <c r="B14" s="34" t="s">
        <v>199</v>
      </c>
      <c r="C14" s="35">
        <v>192020861</v>
      </c>
      <c r="D14" s="35">
        <v>165620861</v>
      </c>
      <c r="E14" s="35">
        <v>165620861</v>
      </c>
      <c r="F14" s="35">
        <v>165620861</v>
      </c>
      <c r="G14" s="35">
        <v>165620861</v>
      </c>
      <c r="H14" s="35">
        <v>165620861</v>
      </c>
      <c r="I14" s="35">
        <v>165620861</v>
      </c>
      <c r="J14" s="35">
        <v>148870861</v>
      </c>
      <c r="K14" s="35">
        <v>148870861</v>
      </c>
      <c r="L14" s="35">
        <v>148870861</v>
      </c>
      <c r="M14" s="35">
        <v>127554861</v>
      </c>
      <c r="N14" s="35">
        <v>127554861</v>
      </c>
      <c r="O14" s="35">
        <v>127554861</v>
      </c>
      <c r="P14" s="35">
        <v>127554861</v>
      </c>
      <c r="Q14" s="35">
        <v>127554861</v>
      </c>
      <c r="R14" s="35">
        <v>127554861</v>
      </c>
      <c r="S14" s="35">
        <v>127554861</v>
      </c>
      <c r="T14" s="35">
        <v>127554861</v>
      </c>
      <c r="U14" s="35">
        <v>120459508</v>
      </c>
      <c r="V14" s="35">
        <v>120459508</v>
      </c>
      <c r="W14" s="35">
        <f>SUM(W15:W17)</f>
        <v>120459508</v>
      </c>
      <c r="X14" s="35">
        <f t="shared" ref="X14:AB14" si="5">SUM(X15:X17)</f>
        <v>120459508</v>
      </c>
      <c r="Y14" s="35">
        <f t="shared" si="5"/>
        <v>120459508</v>
      </c>
      <c r="Z14" s="35">
        <f t="shared" si="5"/>
        <v>120459508</v>
      </c>
      <c r="AA14" s="35">
        <f t="shared" si="5"/>
        <v>120459508</v>
      </c>
      <c r="AB14" s="35">
        <f t="shared" si="5"/>
        <v>120459508</v>
      </c>
      <c r="AC14" s="35">
        <f t="shared" ref="AC14" si="6">SUM(AC15:AC17)</f>
        <v>120459508</v>
      </c>
      <c r="AE14" s="36">
        <v>127554861</v>
      </c>
      <c r="AF14" s="36">
        <v>120459508</v>
      </c>
      <c r="AG14" s="35">
        <f t="shared" si="2"/>
        <v>120459508</v>
      </c>
    </row>
    <row r="15" spans="1:33" ht="14.45" hidden="1" customHeight="1" outlineLevel="1" x14ac:dyDescent="0.25">
      <c r="B15" s="37" t="s">
        <v>196</v>
      </c>
      <c r="C15" s="24">
        <v>192020861</v>
      </c>
      <c r="D15" s="24">
        <v>165620861</v>
      </c>
      <c r="E15" s="24">
        <v>165620861</v>
      </c>
      <c r="F15" s="24">
        <v>165620861</v>
      </c>
      <c r="G15" s="24">
        <v>165620861</v>
      </c>
      <c r="H15" s="24">
        <v>165620861</v>
      </c>
      <c r="I15" s="24">
        <v>165620861</v>
      </c>
      <c r="J15" s="24">
        <v>148870861</v>
      </c>
      <c r="K15" s="24">
        <v>148870861</v>
      </c>
      <c r="L15" s="24">
        <v>148870861</v>
      </c>
      <c r="M15" s="24">
        <v>127554861</v>
      </c>
      <c r="N15" s="24">
        <v>127554861</v>
      </c>
      <c r="O15" s="24">
        <v>127554861</v>
      </c>
      <c r="P15" s="24">
        <v>127554861</v>
      </c>
      <c r="Q15" s="24">
        <v>127554861</v>
      </c>
      <c r="R15" s="24">
        <v>127554861</v>
      </c>
      <c r="S15" s="24">
        <v>127554861</v>
      </c>
      <c r="T15" s="24">
        <v>127554861</v>
      </c>
      <c r="U15" s="24">
        <v>120459508</v>
      </c>
      <c r="V15" s="24">
        <v>120459508</v>
      </c>
      <c r="W15" s="24">
        <v>120459508</v>
      </c>
      <c r="X15" s="24">
        <v>120459508</v>
      </c>
      <c r="Y15" s="24">
        <v>120459508</v>
      </c>
      <c r="Z15" s="24">
        <v>120459508</v>
      </c>
      <c r="AA15" s="24">
        <v>120459508</v>
      </c>
      <c r="AB15" s="24">
        <v>120459508</v>
      </c>
      <c r="AC15" s="24">
        <v>120459508</v>
      </c>
      <c r="AE15" s="24">
        <v>127554861</v>
      </c>
      <c r="AF15" s="24">
        <v>120459508</v>
      </c>
      <c r="AG15" s="24">
        <f t="shared" si="2"/>
        <v>120459508</v>
      </c>
    </row>
    <row r="16" spans="1:33" ht="14.45" hidden="1" customHeight="1" outlineLevel="1" x14ac:dyDescent="0.25">
      <c r="B16" s="37" t="s">
        <v>197</v>
      </c>
      <c r="C16" s="24">
        <v>0</v>
      </c>
      <c r="D16" s="24">
        <v>0</v>
      </c>
      <c r="E16" s="24">
        <v>0</v>
      </c>
      <c r="F16" s="24">
        <v>0</v>
      </c>
      <c r="G16" s="24">
        <v>0</v>
      </c>
      <c r="H16" s="24">
        <v>0</v>
      </c>
      <c r="I16" s="24">
        <v>0</v>
      </c>
      <c r="J16" s="24">
        <v>0</v>
      </c>
      <c r="K16" s="24">
        <v>0</v>
      </c>
      <c r="L16" s="24">
        <v>0</v>
      </c>
      <c r="M16" s="24">
        <v>0</v>
      </c>
      <c r="N16" s="24">
        <v>0</v>
      </c>
      <c r="O16" s="24">
        <v>0</v>
      </c>
      <c r="P16" s="24">
        <v>0</v>
      </c>
      <c r="Q16" s="24">
        <v>0</v>
      </c>
      <c r="R16" s="24">
        <v>0</v>
      </c>
      <c r="S16" s="24">
        <v>0</v>
      </c>
      <c r="T16" s="24">
        <v>0</v>
      </c>
      <c r="U16" s="24">
        <v>0</v>
      </c>
      <c r="V16" s="24">
        <v>0</v>
      </c>
      <c r="W16" s="24">
        <v>0</v>
      </c>
      <c r="X16" s="24">
        <v>0</v>
      </c>
      <c r="Y16" s="24">
        <v>0</v>
      </c>
      <c r="Z16" s="24">
        <v>0</v>
      </c>
      <c r="AA16" s="24">
        <v>0</v>
      </c>
      <c r="AB16" s="24">
        <v>0</v>
      </c>
      <c r="AC16" s="24">
        <v>0</v>
      </c>
      <c r="AE16" s="24">
        <v>0</v>
      </c>
      <c r="AF16" s="24">
        <v>0</v>
      </c>
      <c r="AG16" s="24">
        <f t="shared" si="2"/>
        <v>0</v>
      </c>
    </row>
    <row r="17" spans="2:33" ht="14.45" hidden="1" customHeight="1" outlineLevel="1" thickBot="1" x14ac:dyDescent="0.3">
      <c r="B17" s="38" t="s">
        <v>56</v>
      </c>
      <c r="C17" s="39">
        <v>0</v>
      </c>
      <c r="D17" s="39">
        <v>0</v>
      </c>
      <c r="E17" s="39">
        <v>0</v>
      </c>
      <c r="F17" s="39">
        <v>0</v>
      </c>
      <c r="G17" s="39">
        <v>0</v>
      </c>
      <c r="H17" s="39">
        <v>0</v>
      </c>
      <c r="I17" s="39">
        <v>0</v>
      </c>
      <c r="J17" s="39">
        <v>0</v>
      </c>
      <c r="K17" s="39">
        <v>0</v>
      </c>
      <c r="L17" s="39">
        <v>0</v>
      </c>
      <c r="M17" s="39">
        <v>0</v>
      </c>
      <c r="N17" s="39">
        <v>0</v>
      </c>
      <c r="O17" s="39">
        <v>0</v>
      </c>
      <c r="P17" s="39">
        <v>0</v>
      </c>
      <c r="Q17" s="39">
        <v>0</v>
      </c>
      <c r="R17" s="39">
        <v>0</v>
      </c>
      <c r="S17" s="39">
        <v>0</v>
      </c>
      <c r="T17" s="39">
        <v>0</v>
      </c>
      <c r="U17" s="39">
        <v>0</v>
      </c>
      <c r="V17" s="39">
        <v>0</v>
      </c>
      <c r="W17" s="39">
        <v>0</v>
      </c>
      <c r="X17" s="39">
        <v>0</v>
      </c>
      <c r="Y17" s="39">
        <v>0</v>
      </c>
      <c r="Z17" s="39">
        <v>0</v>
      </c>
      <c r="AA17" s="39">
        <v>0</v>
      </c>
      <c r="AB17" s="39">
        <v>0</v>
      </c>
      <c r="AC17" s="39">
        <v>0</v>
      </c>
      <c r="AE17" s="39">
        <v>0</v>
      </c>
      <c r="AF17" s="39">
        <v>0</v>
      </c>
      <c r="AG17" s="39">
        <f t="shared" si="2"/>
        <v>0</v>
      </c>
    </row>
    <row r="18" spans="2:33" ht="14.45" customHeight="1" collapsed="1" x14ac:dyDescent="0.25"/>
  </sheetData>
  <phoneticPr fontId="9" type="noConversion"/>
  <hyperlinks>
    <hyperlink ref="B3" r:id="rId1" xr:uid="{93FA9C7C-32D2-455C-BAD3-DDCE641E8D72}"/>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E0678-0DB4-4FF6-B2B5-031F36D427FC}">
  <sheetPr codeName="Planilha6">
    <tabColor theme="7"/>
  </sheetPr>
  <dimension ref="A1:BA132"/>
  <sheetViews>
    <sheetView showGridLines="0" zoomScaleNormal="100" workbookViewId="0">
      <pane xSplit="2" ySplit="5" topLeftCell="AI6" activePane="bottomRight" state="frozen"/>
      <selection activeCell="AG27" sqref="AG27"/>
      <selection pane="topRight" activeCell="AG27" sqref="AG27"/>
      <selection pane="bottomLeft" activeCell="AG27" sqref="AG27"/>
      <selection pane="bottomRight" activeCell="AO45" sqref="AO45"/>
    </sheetView>
  </sheetViews>
  <sheetFormatPr defaultColWidth="0" defaultRowHeight="14.45" customHeight="1" zeroHeight="1" outlineLevelRow="1" outlineLevelCol="1" x14ac:dyDescent="0.25"/>
  <cols>
    <col min="1" max="1" width="2.5703125" style="1" customWidth="1"/>
    <col min="2" max="2" width="60.5703125" style="28" customWidth="1"/>
    <col min="3" max="22" width="10.5703125" style="28" hidden="1" customWidth="1" outlineLevel="1"/>
    <col min="23" max="23" width="10.5703125" style="28" hidden="1" customWidth="1" outlineLevel="1" collapsed="1"/>
    <col min="24" max="26" width="10.5703125" style="28" hidden="1" customWidth="1" outlineLevel="1"/>
    <col min="27" max="27" width="10.5703125" style="28" hidden="1" customWidth="1" outlineLevel="1" collapsed="1"/>
    <col min="28" max="34" width="10.5703125" style="28" hidden="1" customWidth="1" outlineLevel="1"/>
    <col min="35" max="35" width="10.5703125" style="28" customWidth="1" collapsed="1"/>
    <col min="36" max="41" width="10.5703125" style="28" customWidth="1"/>
    <col min="42" max="42" width="2.5703125" style="28" customWidth="1"/>
    <col min="43" max="47" width="10.5703125" style="28" hidden="1" customWidth="1" outlineLevel="1"/>
    <col min="48" max="48" width="10.5703125" style="28" hidden="1" customWidth="1" outlineLevel="1" collapsed="1"/>
    <col min="49" max="49" width="10.5703125" style="28" customWidth="1" collapsed="1"/>
    <col min="50" max="51" width="10.5703125" style="28" customWidth="1"/>
    <col min="52" max="52" width="2.5703125" style="28" customWidth="1"/>
    <col min="53" max="53" width="0" style="1" hidden="1" customWidth="1"/>
    <col min="54" max="16384" width="10.5703125" style="1" hidden="1"/>
  </cols>
  <sheetData>
    <row r="1" spans="1:53" ht="14.45" customHeight="1" x14ac:dyDescent="0.25">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Q1" s="102"/>
      <c r="AR1" s="102"/>
      <c r="AS1" s="102"/>
      <c r="AT1" s="102"/>
      <c r="AU1" s="102"/>
      <c r="AV1" s="102"/>
      <c r="AW1" s="102"/>
      <c r="AX1" s="102"/>
      <c r="AY1" s="102"/>
      <c r="AZ1" s="102"/>
      <c r="BA1" s="3"/>
    </row>
    <row r="2" spans="1:53" ht="14.45" customHeight="1" x14ac:dyDescent="0.25">
      <c r="B2" s="16" t="s">
        <v>158</v>
      </c>
      <c r="C2" s="16"/>
      <c r="D2" s="16"/>
      <c r="E2" s="16"/>
      <c r="F2" s="16"/>
      <c r="G2" s="16"/>
      <c r="H2" s="16"/>
      <c r="I2" s="16"/>
      <c r="J2" s="16"/>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Q2" s="102"/>
      <c r="AS2" s="52"/>
      <c r="AT2" s="52"/>
      <c r="AU2" s="52"/>
      <c r="AV2" s="52"/>
      <c r="AW2" s="52"/>
      <c r="AX2" s="52"/>
      <c r="AY2" s="52"/>
      <c r="AZ2" s="102"/>
      <c r="BA2" s="3"/>
    </row>
    <row r="3" spans="1:53" ht="14.45" customHeight="1" x14ac:dyDescent="0.25">
      <c r="B3" s="18" t="s">
        <v>210</v>
      </c>
      <c r="C3" s="18"/>
      <c r="D3" s="18"/>
      <c r="E3" s="18"/>
      <c r="F3" s="18"/>
      <c r="G3" s="18"/>
      <c r="H3" s="18"/>
      <c r="I3" s="18"/>
      <c r="J3" s="18"/>
      <c r="K3" s="52"/>
      <c r="L3" s="52"/>
      <c r="M3" s="52"/>
      <c r="N3" s="52"/>
      <c r="O3" s="52"/>
      <c r="P3" s="52"/>
      <c r="Q3" s="52"/>
      <c r="R3" s="52"/>
      <c r="S3" s="52"/>
      <c r="T3" s="52"/>
      <c r="U3" s="52"/>
      <c r="V3" s="52"/>
      <c r="W3" s="52"/>
      <c r="X3" s="52"/>
      <c r="Y3" s="52"/>
      <c r="Z3" s="52"/>
      <c r="AA3" s="52"/>
      <c r="AB3" s="52"/>
      <c r="AC3" s="52"/>
      <c r="AD3" s="52"/>
      <c r="AE3" s="52"/>
      <c r="AF3" s="102"/>
      <c r="AG3" s="102"/>
      <c r="AH3" s="102"/>
      <c r="AI3" s="102"/>
      <c r="AJ3" s="102"/>
      <c r="AK3" s="102"/>
      <c r="AL3" s="102"/>
      <c r="AM3" s="102"/>
      <c r="AN3" s="102"/>
      <c r="AO3" s="102"/>
      <c r="AQ3" s="102"/>
      <c r="AR3" s="43"/>
      <c r="AS3" s="43"/>
      <c r="AT3" s="43"/>
      <c r="AU3" s="43"/>
      <c r="AV3" s="43"/>
      <c r="AW3" s="43"/>
      <c r="AX3" s="43"/>
      <c r="AY3" s="43"/>
      <c r="AZ3" s="102"/>
      <c r="BA3" s="3"/>
    </row>
    <row r="4" spans="1:53" ht="14.45" customHeight="1" x14ac:dyDescent="0.25">
      <c r="B4" s="63"/>
      <c r="K4" s="112"/>
      <c r="L4" s="112"/>
      <c r="M4" s="112"/>
      <c r="N4" s="112"/>
      <c r="O4" s="112"/>
      <c r="P4" s="112"/>
      <c r="Q4" s="112"/>
      <c r="R4" s="52"/>
      <c r="S4" s="52"/>
      <c r="T4" s="52"/>
      <c r="U4" s="52"/>
      <c r="V4" s="52"/>
      <c r="W4" s="52"/>
      <c r="X4" s="52"/>
      <c r="Y4" s="52"/>
      <c r="Z4" s="52"/>
      <c r="AA4" s="52"/>
      <c r="AB4" s="52"/>
      <c r="AC4" s="52"/>
      <c r="AD4" s="52"/>
      <c r="AE4" s="52"/>
      <c r="AF4" s="52"/>
      <c r="AG4" s="52"/>
      <c r="AH4" s="52"/>
      <c r="AI4" s="52"/>
      <c r="AJ4" s="52"/>
      <c r="AK4" s="52"/>
      <c r="AL4" s="52"/>
      <c r="AM4" s="52"/>
      <c r="AN4" s="52"/>
      <c r="AO4" s="52"/>
      <c r="AQ4" s="102"/>
      <c r="AR4" s="102"/>
      <c r="AS4" s="102"/>
      <c r="AT4" s="102"/>
      <c r="AU4" s="102"/>
      <c r="AV4" s="102"/>
      <c r="AW4" s="102"/>
      <c r="AX4" s="102"/>
      <c r="AY4" s="102"/>
      <c r="AZ4" s="102"/>
      <c r="BA4" s="3"/>
    </row>
    <row r="5" spans="1:53" ht="14.45" customHeight="1" thickBot="1" x14ac:dyDescent="0.3">
      <c r="A5" s="3"/>
      <c r="B5" s="59" t="s">
        <v>22</v>
      </c>
      <c r="C5" s="113" t="s">
        <v>21</v>
      </c>
      <c r="D5" s="113" t="s">
        <v>148</v>
      </c>
      <c r="E5" s="113" t="s">
        <v>149</v>
      </c>
      <c r="F5" s="113">
        <v>2015</v>
      </c>
      <c r="G5" s="113" t="s">
        <v>17</v>
      </c>
      <c r="H5" s="113" t="s">
        <v>146</v>
      </c>
      <c r="I5" s="113" t="s">
        <v>147</v>
      </c>
      <c r="J5" s="113">
        <v>2016</v>
      </c>
      <c r="K5" s="113" t="s">
        <v>13</v>
      </c>
      <c r="L5" s="113" t="s">
        <v>117</v>
      </c>
      <c r="M5" s="113" t="s">
        <v>118</v>
      </c>
      <c r="N5" s="113">
        <v>2017</v>
      </c>
      <c r="O5" s="113" t="s">
        <v>9</v>
      </c>
      <c r="P5" s="113" t="s">
        <v>119</v>
      </c>
      <c r="Q5" s="113" t="s">
        <v>120</v>
      </c>
      <c r="R5" s="113">
        <v>2018</v>
      </c>
      <c r="S5" s="113" t="s">
        <v>5</v>
      </c>
      <c r="T5" s="113" t="s">
        <v>121</v>
      </c>
      <c r="U5" s="113" t="s">
        <v>122</v>
      </c>
      <c r="V5" s="113">
        <v>2019</v>
      </c>
      <c r="W5" s="113" t="s">
        <v>95</v>
      </c>
      <c r="X5" s="113" t="s">
        <v>123</v>
      </c>
      <c r="Y5" s="113" t="s">
        <v>124</v>
      </c>
      <c r="Z5" s="113">
        <v>2020</v>
      </c>
      <c r="AA5" s="113" t="s">
        <v>125</v>
      </c>
      <c r="AB5" s="113" t="s">
        <v>128</v>
      </c>
      <c r="AC5" s="113" t="s">
        <v>130</v>
      </c>
      <c r="AD5" s="113">
        <v>2021</v>
      </c>
      <c r="AE5" s="113" t="s">
        <v>152</v>
      </c>
      <c r="AF5" s="113" t="s">
        <v>164</v>
      </c>
      <c r="AG5" s="113" t="s">
        <v>168</v>
      </c>
      <c r="AH5" s="113">
        <v>2022</v>
      </c>
      <c r="AI5" s="20" t="s">
        <v>173</v>
      </c>
      <c r="AJ5" s="113" t="s">
        <v>188</v>
      </c>
      <c r="AK5" s="113" t="s">
        <v>190</v>
      </c>
      <c r="AL5" s="113">
        <v>2023</v>
      </c>
      <c r="AM5" s="113" t="s">
        <v>216</v>
      </c>
      <c r="AN5" s="113" t="s">
        <v>265</v>
      </c>
      <c r="AO5" s="113" t="s">
        <v>272</v>
      </c>
      <c r="AQ5" s="113">
        <v>2015</v>
      </c>
      <c r="AR5" s="113">
        <v>2016</v>
      </c>
      <c r="AS5" s="113">
        <v>2017</v>
      </c>
      <c r="AT5" s="113">
        <v>2018</v>
      </c>
      <c r="AU5" s="113">
        <v>2019</v>
      </c>
      <c r="AV5" s="113">
        <v>2020</v>
      </c>
      <c r="AW5" s="113">
        <v>2021</v>
      </c>
      <c r="AX5" s="113">
        <v>2022</v>
      </c>
      <c r="AY5" s="113">
        <v>2023</v>
      </c>
      <c r="AZ5" s="102"/>
      <c r="BA5" s="3"/>
    </row>
    <row r="6" spans="1:53" ht="14.45" customHeight="1" x14ac:dyDescent="0.25">
      <c r="A6" s="4"/>
      <c r="B6" s="114" t="s">
        <v>269</v>
      </c>
      <c r="C6" s="114"/>
      <c r="D6" s="114"/>
      <c r="E6" s="114"/>
      <c r="F6" s="114"/>
      <c r="G6" s="114"/>
      <c r="H6" s="114"/>
      <c r="I6" s="114"/>
      <c r="J6" s="65">
        <v>155.35900000000001</v>
      </c>
      <c r="K6" s="65">
        <v>82.177000000000007</v>
      </c>
      <c r="L6" s="65">
        <v>198.58548693803789</v>
      </c>
      <c r="M6" s="65">
        <v>413.25764869203692</v>
      </c>
      <c r="N6" s="65">
        <v>683.50400000000002</v>
      </c>
      <c r="O6" s="65">
        <v>162.99992600000002</v>
      </c>
      <c r="P6" s="65">
        <v>475.74759699999998</v>
      </c>
      <c r="Q6" s="65">
        <v>796.28099999999995</v>
      </c>
      <c r="R6" s="65">
        <v>1217.623</v>
      </c>
      <c r="S6" s="65">
        <v>449.37700000000001</v>
      </c>
      <c r="T6" s="65">
        <v>910.5</v>
      </c>
      <c r="U6" s="65">
        <v>1378.6369999999999</v>
      </c>
      <c r="V6" s="65">
        <v>1912.54</v>
      </c>
      <c r="W6" s="65">
        <v>496.154</v>
      </c>
      <c r="X6" s="65">
        <v>908.59</v>
      </c>
      <c r="Y6" s="65">
        <v>1260.7809999999999</v>
      </c>
      <c r="Z6" s="65">
        <v>1774.691</v>
      </c>
      <c r="AA6" s="65">
        <v>360.35199999999998</v>
      </c>
      <c r="AB6" s="65">
        <v>698.52800000000002</v>
      </c>
      <c r="AC6" s="65">
        <v>1119.7090000000001</v>
      </c>
      <c r="AD6" s="65">
        <v>1488.027</v>
      </c>
      <c r="AE6" s="65">
        <v>416.47199999999998</v>
      </c>
      <c r="AF6" s="65">
        <v>859.18299999999999</v>
      </c>
      <c r="AG6" s="65">
        <v>1284.4839999999999</v>
      </c>
      <c r="AH6" s="65">
        <v>1759.316</v>
      </c>
      <c r="AI6" s="65">
        <v>436.03800000000001</v>
      </c>
      <c r="AJ6" s="65">
        <v>921.30100000000004</v>
      </c>
      <c r="AK6" s="65">
        <v>1433.365</v>
      </c>
      <c r="AL6" s="65">
        <v>2017.107</v>
      </c>
      <c r="AM6" s="65">
        <v>572.36800000000005</v>
      </c>
      <c r="AN6" s="65">
        <v>1150.0940000000001</v>
      </c>
      <c r="AO6" s="65">
        <v>1743.634</v>
      </c>
      <c r="AQ6" s="65">
        <v>0</v>
      </c>
      <c r="AR6" s="65">
        <v>155.35900000000001</v>
      </c>
      <c r="AS6" s="65">
        <v>683.50400000000002</v>
      </c>
      <c r="AT6" s="65">
        <v>1217.623</v>
      </c>
      <c r="AU6" s="65">
        <v>1912.54</v>
      </c>
      <c r="AV6" s="65">
        <v>1774.691</v>
      </c>
      <c r="AW6" s="65">
        <v>1488.027</v>
      </c>
      <c r="AX6" s="65">
        <v>1759.316</v>
      </c>
      <c r="AY6" s="65">
        <v>2017.107</v>
      </c>
      <c r="AZ6" s="102"/>
    </row>
    <row r="7" spans="1:53" ht="14.45" hidden="1" customHeight="1" outlineLevel="1" x14ac:dyDescent="0.25">
      <c r="A7" s="9"/>
      <c r="B7" s="115" t="s">
        <v>102</v>
      </c>
      <c r="C7" s="115"/>
      <c r="D7" s="115"/>
      <c r="E7" s="115"/>
      <c r="F7" s="115"/>
      <c r="G7" s="115"/>
      <c r="H7" s="115"/>
      <c r="I7" s="115"/>
      <c r="J7" s="45">
        <v>75.568000000000012</v>
      </c>
      <c r="K7" s="45">
        <v>31.914162156122</v>
      </c>
      <c r="L7" s="45">
        <v>50.422904755449927</v>
      </c>
      <c r="M7" s="45">
        <v>74.649596060862976</v>
      </c>
      <c r="N7" s="45">
        <v>103.62299999999999</v>
      </c>
      <c r="O7" s="45">
        <v>162.06103054444048</v>
      </c>
      <c r="P7" s="45">
        <v>231.78791153412897</v>
      </c>
      <c r="Q7" s="45">
        <v>364.00635434641555</v>
      </c>
      <c r="R7" s="45">
        <v>454.84868705999997</v>
      </c>
      <c r="S7" s="45">
        <v>72.466999999999999</v>
      </c>
      <c r="T7" s="45">
        <v>188.92008029699954</v>
      </c>
      <c r="U7" s="45">
        <v>210.31441830046992</v>
      </c>
      <c r="V7" s="45">
        <v>325.21463534097563</v>
      </c>
      <c r="W7" s="45">
        <v>142.99384669991542</v>
      </c>
      <c r="X7" s="45">
        <v>311.42940438423972</v>
      </c>
      <c r="Y7" s="45">
        <v>433.34543469179323</v>
      </c>
      <c r="Z7" s="45">
        <v>728.13162172171917</v>
      </c>
      <c r="AA7" s="45">
        <v>400.79325538059851</v>
      </c>
      <c r="AB7" s="45">
        <v>879.36124861481517</v>
      </c>
      <c r="AC7" s="45">
        <v>1416.5792316976319</v>
      </c>
      <c r="AD7" s="45">
        <v>2193.3571027075805</v>
      </c>
      <c r="AE7" s="45">
        <v>756.40655175113409</v>
      </c>
      <c r="AF7" s="45">
        <v>1788.1358105440463</v>
      </c>
      <c r="AG7" s="45">
        <v>3025.9040000000005</v>
      </c>
      <c r="AH7" s="45">
        <v>3171.5336285428561</v>
      </c>
      <c r="AI7" s="45">
        <v>705.95456607406993</v>
      </c>
      <c r="AJ7" s="45">
        <v>1307.5900000000001</v>
      </c>
      <c r="AK7" s="45">
        <v>2133.9949999999999</v>
      </c>
      <c r="AL7" s="45">
        <v>2976.6790000000005</v>
      </c>
      <c r="AM7" s="45">
        <v>872.17199999999991</v>
      </c>
      <c r="AN7" s="45">
        <v>1860.2488707314938</v>
      </c>
      <c r="AO7" s="45">
        <v>2473.972914629891</v>
      </c>
      <c r="AQ7" s="45">
        <v>0</v>
      </c>
      <c r="AR7" s="45">
        <v>75.568000000000012</v>
      </c>
      <c r="AS7" s="45">
        <v>103.62299999999999</v>
      </c>
      <c r="AT7" s="45">
        <v>454.84868705999997</v>
      </c>
      <c r="AU7" s="45">
        <v>325.21463534097563</v>
      </c>
      <c r="AV7" s="45">
        <v>728.13162172171917</v>
      </c>
      <c r="AW7" s="45">
        <v>2193.3571027075805</v>
      </c>
      <c r="AX7" s="45">
        <v>3171.5336285428561</v>
      </c>
      <c r="AY7" s="45">
        <v>2976.6790000000005</v>
      </c>
      <c r="AZ7" s="102"/>
    </row>
    <row r="8" spans="1:53" ht="14.45" hidden="1" customHeight="1" outlineLevel="1" x14ac:dyDescent="0.25">
      <c r="A8" s="4"/>
      <c r="B8" s="116" t="s">
        <v>66</v>
      </c>
      <c r="C8" s="116"/>
      <c r="D8" s="116"/>
      <c r="E8" s="116"/>
      <c r="F8" s="116"/>
      <c r="G8" s="116"/>
      <c r="H8" s="116"/>
      <c r="I8" s="116"/>
      <c r="J8" s="43">
        <v>31.245999999999999</v>
      </c>
      <c r="K8" s="43">
        <v>10.762454746122001</v>
      </c>
      <c r="L8" s="43">
        <v>22.672967885449932</v>
      </c>
      <c r="M8" s="43">
        <v>36.165493660862992</v>
      </c>
      <c r="N8" s="43">
        <v>51.570999999999998</v>
      </c>
      <c r="O8" s="43">
        <v>18.007200776277998</v>
      </c>
      <c r="P8" s="43">
        <v>38.547859891374003</v>
      </c>
      <c r="Q8" s="43">
        <v>62.473623598780371</v>
      </c>
      <c r="R8" s="43">
        <v>95.363</v>
      </c>
      <c r="S8" s="43">
        <v>26.420999999999999</v>
      </c>
      <c r="T8" s="43">
        <v>48.134999999999998</v>
      </c>
      <c r="U8" s="43">
        <v>82.207942510469806</v>
      </c>
      <c r="V8" s="43">
        <v>128.34789706097561</v>
      </c>
      <c r="W8" s="43">
        <v>59.5938835459594</v>
      </c>
      <c r="X8" s="43">
        <v>140.98539404423968</v>
      </c>
      <c r="Y8" s="43">
        <v>242.51337465237799</v>
      </c>
      <c r="Z8" s="43">
        <v>376.33515681748304</v>
      </c>
      <c r="AA8" s="43">
        <v>158.30187700049461</v>
      </c>
      <c r="AB8" s="43">
        <v>339.82606899000001</v>
      </c>
      <c r="AC8" s="43">
        <v>543.12599999999998</v>
      </c>
      <c r="AD8" s="43">
        <v>768.59299999999996</v>
      </c>
      <c r="AE8" s="43">
        <v>249.02193445682451</v>
      </c>
      <c r="AF8" s="43">
        <v>529.58779357165406</v>
      </c>
      <c r="AG8" s="43">
        <v>824.00400000000002</v>
      </c>
      <c r="AH8" s="43">
        <v>1130.6901499999999</v>
      </c>
      <c r="AI8" s="43">
        <v>317.42598864927214</v>
      </c>
      <c r="AJ8" s="43">
        <v>642.99800000000005</v>
      </c>
      <c r="AK8" s="43">
        <v>989.47699999999998</v>
      </c>
      <c r="AL8" s="43">
        <v>1355.653</v>
      </c>
      <c r="AM8" s="43">
        <v>371.51400000000001</v>
      </c>
      <c r="AN8" s="43">
        <v>762.68570820424986</v>
      </c>
      <c r="AO8" s="43">
        <v>1175.7120953199999</v>
      </c>
      <c r="AP8" s="106"/>
      <c r="AQ8" s="43">
        <v>0</v>
      </c>
      <c r="AR8" s="43">
        <v>31.245999999999999</v>
      </c>
      <c r="AS8" s="43">
        <v>51.570999999999998</v>
      </c>
      <c r="AT8" s="43">
        <v>95.363</v>
      </c>
      <c r="AU8" s="43">
        <v>128.34789706097561</v>
      </c>
      <c r="AV8" s="43">
        <v>376.33515681748304</v>
      </c>
      <c r="AW8" s="43">
        <v>768.59299999999996</v>
      </c>
      <c r="AX8" s="43">
        <v>1130.6901499999999</v>
      </c>
      <c r="AY8" s="43">
        <v>1355.653</v>
      </c>
      <c r="AZ8" s="102"/>
    </row>
    <row r="9" spans="1:53" ht="14.45" hidden="1" customHeight="1" outlineLevel="1" x14ac:dyDescent="0.25">
      <c r="A9" s="4"/>
      <c r="B9" s="116" t="s">
        <v>182</v>
      </c>
      <c r="C9" s="116"/>
      <c r="D9" s="116"/>
      <c r="E9" s="116"/>
      <c r="F9" s="116"/>
      <c r="G9" s="116"/>
      <c r="H9" s="116"/>
      <c r="I9" s="116"/>
      <c r="J9" s="43">
        <v>31.556999999999999</v>
      </c>
      <c r="K9" s="43">
        <v>17.434000000000001</v>
      </c>
      <c r="L9" s="43">
        <v>25.283632439999998</v>
      </c>
      <c r="M9" s="43">
        <v>35.428522559999998</v>
      </c>
      <c r="N9" s="43">
        <v>47.853999999999999</v>
      </c>
      <c r="O9" s="43">
        <v>14.43797298</v>
      </c>
      <c r="P9" s="43">
        <v>28.145748309999995</v>
      </c>
      <c r="Q9" s="43">
        <v>50.397086090000002</v>
      </c>
      <c r="R9" s="43">
        <v>71.491</v>
      </c>
      <c r="S9" s="43">
        <v>32.835000000000001</v>
      </c>
      <c r="T9" s="43">
        <v>74.483000000000004</v>
      </c>
      <c r="U9" s="43">
        <v>136.74064914000002</v>
      </c>
      <c r="V9" s="43">
        <v>200.63340344</v>
      </c>
      <c r="W9" s="43">
        <v>70.171495870000001</v>
      </c>
      <c r="X9" s="43">
        <v>130.49592222999999</v>
      </c>
      <c r="Y9" s="43">
        <v>0</v>
      </c>
      <c r="Z9" s="43">
        <v>288.30903783999997</v>
      </c>
      <c r="AA9" s="43">
        <v>173.13273331999997</v>
      </c>
      <c r="AB9" s="43">
        <v>320.15991940999999</v>
      </c>
      <c r="AC9" s="43">
        <v>450.05099999999999</v>
      </c>
      <c r="AD9" s="43">
        <v>664.26797418000001</v>
      </c>
      <c r="AE9" s="43">
        <v>249.71464084000002</v>
      </c>
      <c r="AF9" s="43">
        <v>520.19846679791999</v>
      </c>
      <c r="AG9" s="43">
        <v>792.95</v>
      </c>
      <c r="AH9" s="43">
        <v>984.48699999999997</v>
      </c>
      <c r="AI9" s="43">
        <v>126.48627216</v>
      </c>
      <c r="AJ9" s="43">
        <v>248.203</v>
      </c>
      <c r="AK9" s="43">
        <v>413.46300000000002</v>
      </c>
      <c r="AL9" s="43">
        <v>536.048</v>
      </c>
      <c r="AM9" s="43">
        <v>102.73699999999999</v>
      </c>
      <c r="AN9" s="43">
        <v>215.75760673390403</v>
      </c>
      <c r="AO9" s="43">
        <v>335.40156760000008</v>
      </c>
      <c r="AQ9" s="43">
        <v>0</v>
      </c>
      <c r="AR9" s="43">
        <v>31.556999999999999</v>
      </c>
      <c r="AS9" s="43">
        <v>47.853999999999999</v>
      </c>
      <c r="AT9" s="43">
        <v>71.491</v>
      </c>
      <c r="AU9" s="43">
        <v>200.63340344</v>
      </c>
      <c r="AV9" s="43">
        <v>288.30903783999997</v>
      </c>
      <c r="AW9" s="43">
        <v>664.26797418000001</v>
      </c>
      <c r="AX9" s="43">
        <v>984.48699999999997</v>
      </c>
      <c r="AY9" s="43">
        <v>536.048</v>
      </c>
      <c r="AZ9" s="102"/>
    </row>
    <row r="10" spans="1:53" ht="14.45" hidden="1" customHeight="1" outlineLevel="1" x14ac:dyDescent="0.25">
      <c r="A10" s="9"/>
      <c r="B10" s="116" t="s">
        <v>68</v>
      </c>
      <c r="C10" s="116"/>
      <c r="D10" s="116"/>
      <c r="E10" s="116"/>
      <c r="F10" s="116"/>
      <c r="G10" s="116"/>
      <c r="H10" s="116"/>
      <c r="I10" s="116"/>
      <c r="J10" s="43">
        <v>0.60299999999999998</v>
      </c>
      <c r="K10" s="43">
        <v>0.27200000000000002</v>
      </c>
      <c r="L10" s="43">
        <v>0.56759058000000018</v>
      </c>
      <c r="M10" s="43">
        <v>0.7456421700000001</v>
      </c>
      <c r="N10" s="43">
        <v>3.5379999999999998</v>
      </c>
      <c r="O10" s="43">
        <v>0.72538015999999994</v>
      </c>
      <c r="P10" s="43">
        <v>1.1348092166960007</v>
      </c>
      <c r="Q10" s="43">
        <v>2.6580350266960004</v>
      </c>
      <c r="R10" s="43">
        <v>3.7450000000000001</v>
      </c>
      <c r="S10" s="43">
        <v>0.60899999999999999</v>
      </c>
      <c r="T10" s="43">
        <v>0.8482483999999999</v>
      </c>
      <c r="U10" s="43">
        <v>0.84573000000000043</v>
      </c>
      <c r="V10" s="43">
        <v>8.2267600000000005</v>
      </c>
      <c r="W10" s="43">
        <v>4.3835901039560508</v>
      </c>
      <c r="X10" s="43">
        <v>5.1402929200000003</v>
      </c>
      <c r="Y10" s="43">
        <v>212.96927056999999</v>
      </c>
      <c r="Z10" s="43">
        <v>6.4088777599999958</v>
      </c>
      <c r="AA10" s="43">
        <v>5.3573453100000004</v>
      </c>
      <c r="AB10" s="43">
        <v>12.575087169999996</v>
      </c>
      <c r="AC10" s="43">
        <v>19.910589000000002</v>
      </c>
      <c r="AD10" s="43">
        <v>25.938438689999995</v>
      </c>
      <c r="AE10" s="43">
        <v>5.9284864099999997</v>
      </c>
      <c r="AF10" s="43">
        <v>10.522358629999992</v>
      </c>
      <c r="AG10" s="43">
        <v>27.969000000000001</v>
      </c>
      <c r="AH10" s="43">
        <v>37.276228599999627</v>
      </c>
      <c r="AI10" s="43">
        <v>9.7241992400000239</v>
      </c>
      <c r="AJ10" s="43">
        <v>13.378</v>
      </c>
      <c r="AK10" s="43">
        <v>23.385000000000002</v>
      </c>
      <c r="AL10" s="43">
        <v>59.197000000000003</v>
      </c>
      <c r="AM10" s="43">
        <v>14.234</v>
      </c>
      <c r="AN10" s="43">
        <v>31.892685710000105</v>
      </c>
      <c r="AO10" s="43">
        <v>21.978166000002588</v>
      </c>
      <c r="AQ10" s="43">
        <v>0</v>
      </c>
      <c r="AR10" s="43">
        <v>0.60299999999999998</v>
      </c>
      <c r="AS10" s="43">
        <v>3.5379999999999998</v>
      </c>
      <c r="AT10" s="43">
        <v>3.7450000000000001</v>
      </c>
      <c r="AU10" s="43">
        <v>8.2267600000000005</v>
      </c>
      <c r="AV10" s="43">
        <v>6.4088777599999958</v>
      </c>
      <c r="AW10" s="43">
        <v>25.938438689999995</v>
      </c>
      <c r="AX10" s="43">
        <v>37.276228599999627</v>
      </c>
      <c r="AY10" s="43">
        <v>59.197000000000003</v>
      </c>
      <c r="AZ10" s="102"/>
    </row>
    <row r="11" spans="1:53" ht="14.45" hidden="1" customHeight="1" outlineLevel="1" x14ac:dyDescent="0.25">
      <c r="A11" s="4"/>
      <c r="B11" s="116" t="s">
        <v>103</v>
      </c>
      <c r="C11" s="116"/>
      <c r="D11" s="116"/>
      <c r="E11" s="116"/>
      <c r="F11" s="116"/>
      <c r="G11" s="116"/>
      <c r="H11" s="116"/>
      <c r="I11" s="116"/>
      <c r="J11" s="43">
        <v>0</v>
      </c>
      <c r="K11" s="43">
        <v>0</v>
      </c>
      <c r="L11" s="43">
        <v>0</v>
      </c>
      <c r="M11" s="43">
        <v>0</v>
      </c>
      <c r="N11" s="43">
        <v>0</v>
      </c>
      <c r="O11" s="43">
        <v>0</v>
      </c>
      <c r="P11" s="43">
        <v>0</v>
      </c>
      <c r="Q11" s="43">
        <v>0</v>
      </c>
      <c r="R11" s="43">
        <v>0</v>
      </c>
      <c r="S11" s="43">
        <v>0</v>
      </c>
      <c r="T11" s="43">
        <v>0</v>
      </c>
      <c r="U11" s="43">
        <v>0</v>
      </c>
      <c r="V11" s="43">
        <v>0</v>
      </c>
      <c r="W11" s="43">
        <v>0</v>
      </c>
      <c r="X11" s="43">
        <v>0</v>
      </c>
      <c r="Y11" s="43">
        <v>1.9705913099999994</v>
      </c>
      <c r="Z11" s="43">
        <v>-84.294394579999988</v>
      </c>
      <c r="AA11" s="43">
        <v>-29.114254320000001</v>
      </c>
      <c r="AB11" s="43">
        <v>-29.114254320000001</v>
      </c>
      <c r="AC11" s="43">
        <v>-29.114254320000001</v>
      </c>
      <c r="AD11" s="43">
        <v>-4.6382543199999997</v>
      </c>
      <c r="AE11" s="43">
        <v>0</v>
      </c>
      <c r="AF11" s="43">
        <v>0</v>
      </c>
      <c r="AG11" s="43">
        <v>0</v>
      </c>
      <c r="AH11" s="43">
        <v>0</v>
      </c>
      <c r="AI11" s="43">
        <v>0</v>
      </c>
      <c r="AJ11" s="43">
        <v>0</v>
      </c>
      <c r="AK11" s="43">
        <v>0</v>
      </c>
      <c r="AL11" s="43">
        <v>0</v>
      </c>
      <c r="AM11" s="43">
        <v>0</v>
      </c>
      <c r="AN11" s="43">
        <v>0</v>
      </c>
      <c r="AO11" s="43">
        <v>0</v>
      </c>
      <c r="AQ11" s="43">
        <v>0</v>
      </c>
      <c r="AR11" s="43">
        <v>0</v>
      </c>
      <c r="AS11" s="43">
        <v>0</v>
      </c>
      <c r="AT11" s="43">
        <v>0</v>
      </c>
      <c r="AU11" s="43">
        <v>0</v>
      </c>
      <c r="AV11" s="43">
        <v>-84.294394579999988</v>
      </c>
      <c r="AW11" s="43">
        <v>-4.6382543199999997</v>
      </c>
      <c r="AX11" s="43">
        <v>0</v>
      </c>
      <c r="AY11" s="43">
        <v>0</v>
      </c>
      <c r="AZ11" s="102"/>
    </row>
    <row r="12" spans="1:53" ht="14.45" hidden="1" customHeight="1" outlineLevel="1" x14ac:dyDescent="0.25">
      <c r="A12" s="4"/>
      <c r="B12" s="116" t="s">
        <v>69</v>
      </c>
      <c r="C12" s="116"/>
      <c r="D12" s="116"/>
      <c r="E12" s="116"/>
      <c r="F12" s="116"/>
      <c r="G12" s="116"/>
      <c r="H12" s="116"/>
      <c r="I12" s="116"/>
      <c r="J12" s="43">
        <v>0</v>
      </c>
      <c r="K12" s="43">
        <v>0</v>
      </c>
      <c r="L12" s="43">
        <v>0</v>
      </c>
      <c r="M12" s="43">
        <v>0</v>
      </c>
      <c r="N12" s="43">
        <v>0</v>
      </c>
      <c r="O12" s="43">
        <v>130.30283365816251</v>
      </c>
      <c r="P12" s="43">
        <v>162.40999552605896</v>
      </c>
      <c r="Q12" s="43">
        <v>245.06609154093917</v>
      </c>
      <c r="R12" s="43">
        <v>264.17899999999997</v>
      </c>
      <c r="S12" s="43">
        <v>16.263000000000002</v>
      </c>
      <c r="T12" s="43">
        <v>27.753600158006474</v>
      </c>
      <c r="U12" s="43">
        <v>72.098773840000064</v>
      </c>
      <c r="V12" s="43">
        <v>93.368903169999939</v>
      </c>
      <c r="W12" s="43">
        <v>11.952583599999999</v>
      </c>
      <c r="X12" s="43">
        <v>30.333143890000002</v>
      </c>
      <c r="Y12" s="43">
        <v>-84.294394579999988</v>
      </c>
      <c r="Z12" s="43">
        <v>122.86990054423624</v>
      </c>
      <c r="AA12" s="43">
        <v>79.67055407010389</v>
      </c>
      <c r="AB12" s="43">
        <v>185.42542736481522</v>
      </c>
      <c r="AC12" s="43">
        <v>326.28227626765363</v>
      </c>
      <c r="AD12" s="43">
        <v>370.62897799689694</v>
      </c>
      <c r="AE12" s="43">
        <v>35.998966519999996</v>
      </c>
      <c r="AF12" s="43">
        <v>76.146771619999996</v>
      </c>
      <c r="AG12" s="43">
        <v>113.307</v>
      </c>
      <c r="AH12" s="43">
        <v>127.38872406000002</v>
      </c>
      <c r="AI12" s="43">
        <v>40.227170939999986</v>
      </c>
      <c r="AJ12" s="43">
        <v>73.116</v>
      </c>
      <c r="AK12" s="43">
        <v>109.172</v>
      </c>
      <c r="AL12" s="43">
        <v>144.61699999999999</v>
      </c>
      <c r="AM12" s="43">
        <v>46.767000000000003</v>
      </c>
      <c r="AN12" s="43">
        <v>90.903870919999989</v>
      </c>
      <c r="AO12" s="43">
        <v>135.01314169000003</v>
      </c>
      <c r="AP12" s="106"/>
      <c r="AQ12" s="43">
        <v>0</v>
      </c>
      <c r="AR12" s="43">
        <v>0</v>
      </c>
      <c r="AS12" s="43">
        <v>0</v>
      </c>
      <c r="AT12" s="43">
        <v>264.17899999999997</v>
      </c>
      <c r="AU12" s="43">
        <v>93.368903169999939</v>
      </c>
      <c r="AV12" s="43">
        <v>122.86990054423624</v>
      </c>
      <c r="AW12" s="43">
        <v>370.62897799689694</v>
      </c>
      <c r="AX12" s="43">
        <v>127.38872406000002</v>
      </c>
      <c r="AY12" s="43">
        <v>144.61699999999999</v>
      </c>
      <c r="AZ12" s="102"/>
    </row>
    <row r="13" spans="1:53" ht="14.45" hidden="1" customHeight="1" outlineLevel="1" x14ac:dyDescent="0.25">
      <c r="A13" s="9"/>
      <c r="B13" s="116" t="s">
        <v>90</v>
      </c>
      <c r="C13" s="116"/>
      <c r="D13" s="116"/>
      <c r="E13" s="116"/>
      <c r="F13" s="116"/>
      <c r="G13" s="116"/>
      <c r="H13" s="116"/>
      <c r="I13" s="116"/>
      <c r="J13" s="43">
        <v>6.6130000000000004</v>
      </c>
      <c r="K13" s="43">
        <v>0</v>
      </c>
      <c r="L13" s="43">
        <v>0</v>
      </c>
      <c r="M13" s="43">
        <v>0</v>
      </c>
      <c r="N13" s="43">
        <v>0</v>
      </c>
      <c r="O13" s="43">
        <v>0</v>
      </c>
      <c r="P13" s="43">
        <v>0</v>
      </c>
      <c r="Q13" s="43">
        <v>0</v>
      </c>
      <c r="R13" s="43">
        <v>0</v>
      </c>
      <c r="S13" s="43">
        <v>0</v>
      </c>
      <c r="T13" s="43">
        <v>0</v>
      </c>
      <c r="U13" s="43">
        <v>0</v>
      </c>
      <c r="V13" s="43">
        <v>0</v>
      </c>
      <c r="W13" s="43">
        <v>0</v>
      </c>
      <c r="X13" s="43">
        <v>0</v>
      </c>
      <c r="Y13" s="43">
        <v>47.499246579415214</v>
      </c>
      <c r="Z13" s="43">
        <v>0</v>
      </c>
      <c r="AA13" s="43">
        <v>0</v>
      </c>
      <c r="AB13" s="43">
        <v>0</v>
      </c>
      <c r="AC13" s="43">
        <v>0</v>
      </c>
      <c r="AD13" s="43">
        <v>0</v>
      </c>
      <c r="AE13" s="43">
        <v>0</v>
      </c>
      <c r="AF13" s="43">
        <v>0</v>
      </c>
      <c r="AG13" s="43">
        <v>0</v>
      </c>
      <c r="AH13" s="43">
        <v>0</v>
      </c>
      <c r="AI13" s="43">
        <v>0</v>
      </c>
      <c r="AJ13" s="43">
        <v>0</v>
      </c>
      <c r="AK13" s="43">
        <v>0</v>
      </c>
      <c r="AL13" s="43">
        <v>0</v>
      </c>
      <c r="AM13" s="43">
        <v>0</v>
      </c>
      <c r="AN13" s="43">
        <v>0</v>
      </c>
      <c r="AO13" s="43">
        <v>0</v>
      </c>
      <c r="AQ13" s="43">
        <v>0</v>
      </c>
      <c r="AR13" s="43">
        <v>6.6130000000000004</v>
      </c>
      <c r="AS13" s="43">
        <v>0</v>
      </c>
      <c r="AT13" s="43">
        <v>0</v>
      </c>
      <c r="AU13" s="43">
        <v>0</v>
      </c>
      <c r="AV13" s="43">
        <v>0</v>
      </c>
      <c r="AW13" s="43">
        <v>0</v>
      </c>
      <c r="AX13" s="43">
        <v>0</v>
      </c>
      <c r="AY13" s="43">
        <v>0</v>
      </c>
      <c r="AZ13" s="102"/>
    </row>
    <row r="14" spans="1:53" ht="14.45" hidden="1" customHeight="1" outlineLevel="1" x14ac:dyDescent="0.25">
      <c r="A14" s="4"/>
      <c r="B14" s="116" t="s">
        <v>70</v>
      </c>
      <c r="C14" s="116"/>
      <c r="D14" s="116"/>
      <c r="E14" s="116"/>
      <c r="F14" s="116"/>
      <c r="G14" s="116"/>
      <c r="H14" s="116"/>
      <c r="I14" s="116"/>
      <c r="J14" s="43">
        <v>0</v>
      </c>
      <c r="K14" s="43">
        <v>0</v>
      </c>
      <c r="L14" s="43">
        <v>0</v>
      </c>
      <c r="M14" s="43">
        <v>0</v>
      </c>
      <c r="N14" s="43">
        <v>0</v>
      </c>
      <c r="O14" s="43">
        <v>0</v>
      </c>
      <c r="P14" s="43">
        <v>0</v>
      </c>
      <c r="Q14" s="43">
        <v>0</v>
      </c>
      <c r="R14" s="43">
        <v>0</v>
      </c>
      <c r="S14" s="43">
        <v>0</v>
      </c>
      <c r="T14" s="43">
        <v>0</v>
      </c>
      <c r="U14" s="43">
        <v>0</v>
      </c>
      <c r="V14" s="43">
        <v>0</v>
      </c>
      <c r="W14" s="43">
        <v>0</v>
      </c>
      <c r="X14" s="43">
        <v>0</v>
      </c>
      <c r="Y14" s="43">
        <v>0</v>
      </c>
      <c r="Z14" s="43">
        <v>0</v>
      </c>
      <c r="AA14" s="43">
        <v>0</v>
      </c>
      <c r="AB14" s="43">
        <v>0</v>
      </c>
      <c r="AC14" s="43">
        <v>0</v>
      </c>
      <c r="AD14" s="43">
        <v>0</v>
      </c>
      <c r="AE14" s="43">
        <v>0</v>
      </c>
      <c r="AF14" s="43">
        <v>0</v>
      </c>
      <c r="AG14" s="43">
        <v>0</v>
      </c>
      <c r="AH14" s="43">
        <v>0</v>
      </c>
      <c r="AI14" s="43">
        <v>0</v>
      </c>
      <c r="AJ14" s="43">
        <v>0</v>
      </c>
      <c r="AK14" s="43">
        <v>0</v>
      </c>
      <c r="AL14" s="43">
        <v>0</v>
      </c>
      <c r="AM14" s="43">
        <v>0</v>
      </c>
      <c r="AN14" s="43">
        <v>0</v>
      </c>
      <c r="AO14" s="43">
        <v>0</v>
      </c>
      <c r="AQ14" s="43">
        <v>0</v>
      </c>
      <c r="AR14" s="43">
        <v>0</v>
      </c>
      <c r="AS14" s="43">
        <v>0</v>
      </c>
      <c r="AT14" s="43">
        <v>0</v>
      </c>
      <c r="AU14" s="43">
        <v>0</v>
      </c>
      <c r="AV14" s="43">
        <v>0</v>
      </c>
      <c r="AW14" s="43">
        <v>0</v>
      </c>
      <c r="AX14" s="43">
        <v>0</v>
      </c>
      <c r="AY14" s="43">
        <v>0</v>
      </c>
      <c r="AZ14" s="102"/>
    </row>
    <row r="15" spans="1:53" ht="14.45" hidden="1" customHeight="1" outlineLevel="1" x14ac:dyDescent="0.25">
      <c r="A15" s="4"/>
      <c r="B15" s="116" t="s">
        <v>253</v>
      </c>
      <c r="C15" s="116"/>
      <c r="D15" s="116"/>
      <c r="E15" s="116"/>
      <c r="F15" s="116"/>
      <c r="G15" s="116"/>
      <c r="H15" s="116"/>
      <c r="I15" s="116"/>
      <c r="J15" s="43">
        <v>0</v>
      </c>
      <c r="K15" s="43">
        <v>0</v>
      </c>
      <c r="L15" s="43">
        <v>0</v>
      </c>
      <c r="M15" s="43">
        <v>0</v>
      </c>
      <c r="N15" s="43">
        <v>0</v>
      </c>
      <c r="O15" s="43">
        <v>0</v>
      </c>
      <c r="P15" s="43">
        <v>0</v>
      </c>
      <c r="Q15" s="43">
        <v>0</v>
      </c>
      <c r="R15" s="43">
        <v>0</v>
      </c>
      <c r="S15" s="43">
        <v>0</v>
      </c>
      <c r="T15" s="43">
        <v>0</v>
      </c>
      <c r="U15" s="43">
        <v>0</v>
      </c>
      <c r="V15" s="43">
        <v>0</v>
      </c>
      <c r="W15" s="43">
        <v>0</v>
      </c>
      <c r="X15" s="43">
        <v>0</v>
      </c>
      <c r="Y15" s="43">
        <v>0</v>
      </c>
      <c r="Z15" s="43">
        <v>0</v>
      </c>
      <c r="AA15" s="43">
        <v>4.6449999999999996</v>
      </c>
      <c r="AB15" s="43">
        <v>12.206</v>
      </c>
      <c r="AC15" s="43">
        <v>20.443999999999999</v>
      </c>
      <c r="AD15" s="43">
        <v>28.393000000000001</v>
      </c>
      <c r="AE15" s="43">
        <v>2.3450000000000002</v>
      </c>
      <c r="AF15" s="43">
        <v>104.958</v>
      </c>
      <c r="AG15" s="43">
        <v>189.30799999999999</v>
      </c>
      <c r="AH15" s="43">
        <v>270.90149285000001</v>
      </c>
      <c r="AI15" s="43">
        <v>63.137296220000003</v>
      </c>
      <c r="AJ15" s="43">
        <v>130.92699999999999</v>
      </c>
      <c r="AK15" s="43">
        <v>208.52799999999999</v>
      </c>
      <c r="AL15" s="43">
        <v>295.98899999999998</v>
      </c>
      <c r="AM15" s="43">
        <v>45.625</v>
      </c>
      <c r="AN15" s="43">
        <v>97.215999999999994</v>
      </c>
      <c r="AO15" s="43">
        <v>136.494</v>
      </c>
      <c r="AQ15" s="43">
        <v>0</v>
      </c>
      <c r="AR15" s="43">
        <v>0</v>
      </c>
      <c r="AS15" s="43">
        <v>0</v>
      </c>
      <c r="AT15" s="43">
        <v>0</v>
      </c>
      <c r="AU15" s="43">
        <v>0</v>
      </c>
      <c r="AV15" s="43">
        <v>0</v>
      </c>
      <c r="AW15" s="43">
        <v>28.393000000000001</v>
      </c>
      <c r="AX15" s="43">
        <v>270.90149285000001</v>
      </c>
      <c r="AY15" s="43">
        <v>295.98899999999998</v>
      </c>
      <c r="AZ15" s="102"/>
    </row>
    <row r="16" spans="1:53" ht="14.45" hidden="1" customHeight="1" outlineLevel="1" x14ac:dyDescent="0.25">
      <c r="A16" s="4"/>
      <c r="B16" s="116" t="s">
        <v>254</v>
      </c>
      <c r="C16" s="116"/>
      <c r="D16" s="116"/>
      <c r="E16" s="116"/>
      <c r="F16" s="116"/>
      <c r="G16" s="116"/>
      <c r="H16" s="116"/>
      <c r="I16" s="116"/>
      <c r="J16" s="43">
        <v>0</v>
      </c>
      <c r="K16" s="43">
        <v>0</v>
      </c>
      <c r="L16" s="43">
        <v>0</v>
      </c>
      <c r="M16" s="43">
        <v>0</v>
      </c>
      <c r="N16" s="43">
        <v>0</v>
      </c>
      <c r="O16" s="43">
        <v>0</v>
      </c>
      <c r="P16" s="43">
        <v>0</v>
      </c>
      <c r="Q16" s="43">
        <v>0</v>
      </c>
      <c r="R16" s="43">
        <v>0</v>
      </c>
      <c r="S16" s="43">
        <v>0</v>
      </c>
      <c r="T16" s="43">
        <v>0</v>
      </c>
      <c r="U16" s="43">
        <v>0</v>
      </c>
      <c r="V16" s="43">
        <v>0</v>
      </c>
      <c r="W16" s="43">
        <v>0</v>
      </c>
      <c r="X16" s="43">
        <v>0</v>
      </c>
      <c r="Y16" s="43">
        <v>0</v>
      </c>
      <c r="Z16" s="43">
        <v>0</v>
      </c>
      <c r="AA16" s="43">
        <v>0</v>
      </c>
      <c r="AB16" s="43">
        <v>0</v>
      </c>
      <c r="AC16" s="43">
        <v>0</v>
      </c>
      <c r="AD16" s="43">
        <v>5.9520655699999994</v>
      </c>
      <c r="AE16" s="43">
        <v>0</v>
      </c>
      <c r="AF16" s="43">
        <v>0</v>
      </c>
      <c r="AG16" s="43">
        <v>0</v>
      </c>
      <c r="AH16" s="43">
        <v>22.289287829999999</v>
      </c>
      <c r="AI16" s="43">
        <v>-1.6021427099999981</v>
      </c>
      <c r="AJ16" s="43">
        <v>-10.923</v>
      </c>
      <c r="AK16" s="43">
        <v>-2.488</v>
      </c>
      <c r="AL16" s="43">
        <v>1.0249999999999999</v>
      </c>
      <c r="AM16" s="43">
        <v>-6.0110000000000001</v>
      </c>
      <c r="AN16" s="43">
        <v>-15.423111920000002</v>
      </c>
      <c r="AO16" s="43">
        <v>-0.95371671000006064</v>
      </c>
      <c r="AQ16" s="43">
        <v>0</v>
      </c>
      <c r="AR16" s="43">
        <v>0</v>
      </c>
      <c r="AS16" s="43">
        <v>0</v>
      </c>
      <c r="AT16" s="43">
        <v>0</v>
      </c>
      <c r="AU16" s="43">
        <v>0</v>
      </c>
      <c r="AV16" s="43">
        <v>0</v>
      </c>
      <c r="AW16" s="43">
        <v>5.9520655699999994</v>
      </c>
      <c r="AX16" s="43">
        <v>22.289287829999999</v>
      </c>
      <c r="AY16" s="43">
        <v>1.0249999999999999</v>
      </c>
      <c r="AZ16" s="102"/>
    </row>
    <row r="17" spans="1:52" ht="14.45" hidden="1" customHeight="1" outlineLevel="1" x14ac:dyDescent="0.25">
      <c r="A17" s="4"/>
      <c r="B17" s="116" t="s">
        <v>131</v>
      </c>
      <c r="C17" s="116"/>
      <c r="D17" s="116"/>
      <c r="E17" s="116"/>
      <c r="F17" s="116"/>
      <c r="G17" s="116"/>
      <c r="H17" s="116"/>
      <c r="I17" s="116"/>
      <c r="J17" s="43">
        <v>0</v>
      </c>
      <c r="K17" s="43">
        <v>0</v>
      </c>
      <c r="L17" s="43">
        <v>0</v>
      </c>
      <c r="M17" s="43">
        <v>0</v>
      </c>
      <c r="N17" s="43">
        <v>0</v>
      </c>
      <c r="O17" s="43">
        <v>0</v>
      </c>
      <c r="P17" s="43">
        <v>0</v>
      </c>
      <c r="Q17" s="43">
        <v>0</v>
      </c>
      <c r="R17" s="43">
        <v>0</v>
      </c>
      <c r="S17" s="43">
        <v>0</v>
      </c>
      <c r="T17" s="43">
        <v>0</v>
      </c>
      <c r="U17" s="43">
        <v>0</v>
      </c>
      <c r="V17" s="43">
        <v>0</v>
      </c>
      <c r="W17" s="43">
        <v>0</v>
      </c>
      <c r="X17" s="43">
        <v>0</v>
      </c>
      <c r="Y17" s="43">
        <v>0</v>
      </c>
      <c r="Z17" s="43">
        <v>0</v>
      </c>
      <c r="AA17" s="43">
        <v>12.6</v>
      </c>
      <c r="AB17" s="43">
        <v>43.08</v>
      </c>
      <c r="AC17" s="43">
        <v>84.400045380000009</v>
      </c>
      <c r="AD17" s="43">
        <v>230.55522414000004</v>
      </c>
      <c r="AE17" s="43">
        <v>218.08154686</v>
      </c>
      <c r="AF17" s="43">
        <v>554.43777797999985</v>
      </c>
      <c r="AG17" s="43">
        <v>1063.441</v>
      </c>
      <c r="AH17" s="43">
        <v>592.14553632989407</v>
      </c>
      <c r="AI17" s="43">
        <v>149.77548065999991</v>
      </c>
      <c r="AJ17" s="43">
        <v>208.66300000000001</v>
      </c>
      <c r="AK17" s="43">
        <v>393.05599999999998</v>
      </c>
      <c r="AL17" s="43">
        <v>585.9</v>
      </c>
      <c r="AM17" s="43">
        <v>297.63600000000002</v>
      </c>
      <c r="AN17" s="43">
        <v>675.25745627333981</v>
      </c>
      <c r="AO17" s="43">
        <v>667.9321744798882</v>
      </c>
      <c r="AQ17" s="43">
        <v>0</v>
      </c>
      <c r="AR17" s="43">
        <v>0</v>
      </c>
      <c r="AS17" s="43">
        <v>0</v>
      </c>
      <c r="AT17" s="43">
        <v>0</v>
      </c>
      <c r="AU17" s="43">
        <v>0</v>
      </c>
      <c r="AV17" s="43">
        <v>0</v>
      </c>
      <c r="AW17" s="43">
        <v>230.55522414000004</v>
      </c>
      <c r="AX17" s="43">
        <v>592.14553632989407</v>
      </c>
      <c r="AY17" s="43">
        <v>585.9</v>
      </c>
      <c r="AZ17" s="102"/>
    </row>
    <row r="18" spans="1:52" ht="14.45" hidden="1" customHeight="1" outlineLevel="1" x14ac:dyDescent="0.25">
      <c r="A18" s="9"/>
      <c r="B18" s="116" t="s">
        <v>71</v>
      </c>
      <c r="C18" s="116"/>
      <c r="D18" s="116"/>
      <c r="E18" s="116"/>
      <c r="F18" s="116"/>
      <c r="G18" s="116"/>
      <c r="H18" s="116"/>
      <c r="I18" s="116"/>
      <c r="J18" s="43">
        <v>5.5490000000000004</v>
      </c>
      <c r="K18" s="43">
        <v>3.4457074099999998</v>
      </c>
      <c r="L18" s="43">
        <v>1.8987138499999998</v>
      </c>
      <c r="M18" s="43">
        <v>2.3099376699999996</v>
      </c>
      <c r="N18" s="43">
        <v>0.66</v>
      </c>
      <c r="O18" s="43">
        <v>-1.4123570299999997</v>
      </c>
      <c r="P18" s="43">
        <v>1.5494985899999993</v>
      </c>
      <c r="Q18" s="43">
        <v>3.4115180900000004</v>
      </c>
      <c r="R18" s="43">
        <v>20.070687059999997</v>
      </c>
      <c r="S18" s="43">
        <v>-3.661</v>
      </c>
      <c r="T18" s="43">
        <v>37.700231738993075</v>
      </c>
      <c r="U18" s="43">
        <v>-81.578677189999993</v>
      </c>
      <c r="V18" s="43">
        <v>-105.36232833</v>
      </c>
      <c r="W18" s="43">
        <v>-3.1077064200000022</v>
      </c>
      <c r="X18" s="43">
        <v>4.4746513000000814</v>
      </c>
      <c r="Y18" s="43">
        <v>12.687346160000018</v>
      </c>
      <c r="Z18" s="43">
        <v>18.503043339999973</v>
      </c>
      <c r="AA18" s="43">
        <v>-3.8</v>
      </c>
      <c r="AB18" s="43">
        <v>-4.7969999999999997</v>
      </c>
      <c r="AC18" s="43">
        <v>1.4795753699783971</v>
      </c>
      <c r="AD18" s="43">
        <v>103.66667645068358</v>
      </c>
      <c r="AE18" s="43">
        <v>-4.6840233356903962</v>
      </c>
      <c r="AF18" s="43">
        <v>-7.715358055527795</v>
      </c>
      <c r="AG18" s="43">
        <v>14.925000000000001</v>
      </c>
      <c r="AH18" s="43">
        <v>6.3552088729620007</v>
      </c>
      <c r="AI18" s="43">
        <v>0.78030091479770025</v>
      </c>
      <c r="AJ18" s="43">
        <v>1.228</v>
      </c>
      <c r="AK18" s="43">
        <v>-0.59799999999999998</v>
      </c>
      <c r="AL18" s="43">
        <v>-1.75</v>
      </c>
      <c r="AM18" s="43">
        <v>-0.33</v>
      </c>
      <c r="AN18" s="43">
        <v>1.9586548099999983</v>
      </c>
      <c r="AO18" s="43">
        <v>2.395486250000038</v>
      </c>
      <c r="AQ18" s="43">
        <v>0</v>
      </c>
      <c r="AR18" s="43">
        <v>5.5490000000000004</v>
      </c>
      <c r="AS18" s="43">
        <v>0.66</v>
      </c>
      <c r="AT18" s="43">
        <v>20.070687059999997</v>
      </c>
      <c r="AU18" s="43">
        <v>-105.36232833</v>
      </c>
      <c r="AV18" s="43">
        <v>18.503043339999973</v>
      </c>
      <c r="AW18" s="43">
        <v>103.66667645068358</v>
      </c>
      <c r="AX18" s="43">
        <v>6.3552088729620007</v>
      </c>
      <c r="AY18" s="43">
        <v>-1.75</v>
      </c>
      <c r="AZ18" s="102"/>
    </row>
    <row r="19" spans="1:52" ht="14.45" hidden="1" customHeight="1" outlineLevel="1" x14ac:dyDescent="0.25">
      <c r="A19" s="4"/>
      <c r="B19" s="115" t="s">
        <v>261</v>
      </c>
      <c r="C19" s="115"/>
      <c r="D19" s="115"/>
      <c r="E19" s="115"/>
      <c r="F19" s="115"/>
      <c r="G19" s="115"/>
      <c r="H19" s="115"/>
      <c r="I19" s="115"/>
      <c r="J19" s="45">
        <v>-282.22499999999997</v>
      </c>
      <c r="K19" s="45">
        <v>-113.21100000000001</v>
      </c>
      <c r="L19" s="45">
        <v>-265.77568136116327</v>
      </c>
      <c r="M19" s="45">
        <v>-382.23724497748071</v>
      </c>
      <c r="N19" s="45">
        <v>-372.55199999999985</v>
      </c>
      <c r="O19" s="45">
        <v>-1378.1334165681985</v>
      </c>
      <c r="P19" s="45">
        <v>-2616.642049988508</v>
      </c>
      <c r="Q19" s="45">
        <v>-3442.2867189170474</v>
      </c>
      <c r="R19" s="45">
        <v>-3626.6864372584619</v>
      </c>
      <c r="S19" s="45">
        <v>-817.30399999999997</v>
      </c>
      <c r="T19" s="45">
        <v>-1633.8048056697639</v>
      </c>
      <c r="U19" s="45">
        <v>-2145.4975206450404</v>
      </c>
      <c r="V19" s="45">
        <v>-2192.5025924556489</v>
      </c>
      <c r="W19" s="45">
        <v>317.63462092488959</v>
      </c>
      <c r="X19" s="45">
        <v>-164.66954674567177</v>
      </c>
      <c r="Y19" s="45">
        <v>-948.08645804067521</v>
      </c>
      <c r="Z19" s="45">
        <v>-570.49506271657663</v>
      </c>
      <c r="AA19" s="45">
        <v>-866.74522996349162</v>
      </c>
      <c r="AB19" s="45">
        <v>-1378.9380972933486</v>
      </c>
      <c r="AC19" s="45">
        <v>-2256.7600082295612</v>
      </c>
      <c r="AD19" s="45">
        <v>-3775.045362159708</v>
      </c>
      <c r="AE19" s="45">
        <v>-1523.3211978946367</v>
      </c>
      <c r="AF19" s="45">
        <v>-3612.7675233890691</v>
      </c>
      <c r="AG19" s="45">
        <v>-5160.3939999999993</v>
      </c>
      <c r="AH19" s="45">
        <v>-3998.3635899747055</v>
      </c>
      <c r="AI19" s="45">
        <v>-1279.6789818010566</v>
      </c>
      <c r="AJ19" s="45">
        <v>-2367.614</v>
      </c>
      <c r="AK19" s="45">
        <v>-3404.2077771344975</v>
      </c>
      <c r="AL19" s="45">
        <v>-3487.7829915604611</v>
      </c>
      <c r="AM19" s="45">
        <v>451.32440000000037</v>
      </c>
      <c r="AN19" s="45">
        <v>-5773.5810159824769</v>
      </c>
      <c r="AO19" s="45">
        <v>-8333.2471371750962</v>
      </c>
      <c r="AQ19" s="45">
        <v>0</v>
      </c>
      <c r="AR19" s="45">
        <v>-282.22499999999997</v>
      </c>
      <c r="AS19" s="45">
        <v>-372.55199999999985</v>
      </c>
      <c r="AT19" s="45">
        <v>-3626.6864372584619</v>
      </c>
      <c r="AU19" s="45">
        <v>-2192.5025924556489</v>
      </c>
      <c r="AV19" s="45">
        <v>-570.49506271657663</v>
      </c>
      <c r="AW19" s="45">
        <v>-3775.045362159708</v>
      </c>
      <c r="AX19" s="45">
        <v>-3998.3635899747055</v>
      </c>
      <c r="AY19" s="45">
        <v>-3487.782991560463</v>
      </c>
      <c r="AZ19" s="102"/>
    </row>
    <row r="20" spans="1:52" ht="14.45" hidden="1" customHeight="1" outlineLevel="1" x14ac:dyDescent="0.25">
      <c r="A20" s="4"/>
      <c r="B20" s="116" t="s">
        <v>106</v>
      </c>
      <c r="C20" s="116"/>
      <c r="D20" s="116"/>
      <c r="E20" s="116"/>
      <c r="F20" s="116"/>
      <c r="G20" s="116"/>
      <c r="H20" s="116"/>
      <c r="I20" s="116"/>
      <c r="J20" s="43">
        <v>-783.95399999999995</v>
      </c>
      <c r="K20" s="43">
        <v>-229.126</v>
      </c>
      <c r="L20" s="43">
        <v>-779.20221163592157</v>
      </c>
      <c r="M20" s="43">
        <v>-1457.4808814726016</v>
      </c>
      <c r="N20" s="43">
        <v>-2066.8670000000002</v>
      </c>
      <c r="O20" s="43">
        <v>-1449.2139683127575</v>
      </c>
      <c r="P20" s="43">
        <v>-2838.067389187403</v>
      </c>
      <c r="Q20" s="43">
        <v>-4281.8493201283964</v>
      </c>
      <c r="R20" s="43">
        <v>-5048.4639999999999</v>
      </c>
      <c r="S20" s="43">
        <v>-904.88099999999997</v>
      </c>
      <c r="T20" s="43">
        <v>-1979.92</v>
      </c>
      <c r="U20" s="43">
        <v>-2322.9545779534851</v>
      </c>
      <c r="V20" s="43">
        <v>-3125.5373803097582</v>
      </c>
      <c r="W20" s="43">
        <v>1047.3826861558393</v>
      </c>
      <c r="X20" s="43">
        <v>-646.28926441228441</v>
      </c>
      <c r="Y20" s="43">
        <v>-3446.6578645899485</v>
      </c>
      <c r="Z20" s="43">
        <v>-5586.9194353430048</v>
      </c>
      <c r="AA20" s="43">
        <v>-78.299848010375769</v>
      </c>
      <c r="AB20" s="43">
        <v>-2196.8759717469261</v>
      </c>
      <c r="AC20" s="43">
        <v>-5194.1076591251203</v>
      </c>
      <c r="AD20" s="43">
        <v>-9303.0595236520876</v>
      </c>
      <c r="AE20" s="43">
        <v>-3181.3790105818498</v>
      </c>
      <c r="AF20" s="43">
        <v>-9956.8144536758173</v>
      </c>
      <c r="AG20" s="43">
        <v>-14955.359</v>
      </c>
      <c r="AH20" s="43">
        <v>-17853.688852509727</v>
      </c>
      <c r="AI20" s="43">
        <v>1109.5838968749629</v>
      </c>
      <c r="AJ20" s="43">
        <v>441.202</v>
      </c>
      <c r="AK20" s="43">
        <v>-4944.3980000000001</v>
      </c>
      <c r="AL20" s="43">
        <v>-10531.495000000001</v>
      </c>
      <c r="AM20" s="43">
        <v>-2447.7420000000002</v>
      </c>
      <c r="AN20" s="43">
        <v>-13115.645486643321</v>
      </c>
      <c r="AO20" s="43">
        <v>-15646.034132405701</v>
      </c>
      <c r="AQ20" s="43">
        <v>0</v>
      </c>
      <c r="AR20" s="43">
        <v>-783.95399999999995</v>
      </c>
      <c r="AS20" s="43">
        <v>-2066.8670000000002</v>
      </c>
      <c r="AT20" s="43">
        <v>-5048.4639999999999</v>
      </c>
      <c r="AU20" s="43">
        <v>-3125.5373803097582</v>
      </c>
      <c r="AV20" s="43">
        <v>-5586.9194353430048</v>
      </c>
      <c r="AW20" s="43">
        <v>-9303.0595236520876</v>
      </c>
      <c r="AX20" s="43">
        <v>-17853.688852509727</v>
      </c>
      <c r="AY20" s="43">
        <v>-10531.495000000001</v>
      </c>
      <c r="AZ20" s="102"/>
    </row>
    <row r="21" spans="1:52" ht="14.45" hidden="1" customHeight="1" outlineLevel="1" x14ac:dyDescent="0.25">
      <c r="A21" s="9"/>
      <c r="B21" s="116" t="s">
        <v>104</v>
      </c>
      <c r="C21" s="116"/>
      <c r="D21" s="116"/>
      <c r="E21" s="116"/>
      <c r="F21" s="116"/>
      <c r="G21" s="116"/>
      <c r="H21" s="116"/>
      <c r="I21" s="116"/>
      <c r="J21" s="43">
        <v>0</v>
      </c>
      <c r="K21" s="43">
        <v>0</v>
      </c>
      <c r="L21" s="43">
        <v>0</v>
      </c>
      <c r="M21" s="43">
        <v>0</v>
      </c>
      <c r="N21" s="43">
        <v>0</v>
      </c>
      <c r="O21" s="43">
        <v>0</v>
      </c>
      <c r="P21" s="43">
        <v>0</v>
      </c>
      <c r="Q21" s="43">
        <v>0</v>
      </c>
      <c r="R21" s="43">
        <v>0</v>
      </c>
      <c r="S21" s="43">
        <v>0</v>
      </c>
      <c r="T21" s="43">
        <v>0</v>
      </c>
      <c r="U21" s="43">
        <v>0</v>
      </c>
      <c r="V21" s="43">
        <v>-161.42638509</v>
      </c>
      <c r="W21" s="43">
        <v>-120.78651606000001</v>
      </c>
      <c r="X21" s="43">
        <v>-128.44220809000001</v>
      </c>
      <c r="Y21" s="43">
        <v>-127.83246153</v>
      </c>
      <c r="Z21" s="43">
        <v>43.22912539</v>
      </c>
      <c r="AA21" s="43">
        <v>-20.592132000000007</v>
      </c>
      <c r="AB21" s="43">
        <v>20.60642996</v>
      </c>
      <c r="AC21" s="43">
        <v>2.0691121899999998</v>
      </c>
      <c r="AD21" s="43">
        <v>-84.534169789999979</v>
      </c>
      <c r="AE21" s="43">
        <v>-257.70748093000003</v>
      </c>
      <c r="AF21" s="43">
        <v>-209.22139673000001</v>
      </c>
      <c r="AG21" s="43">
        <v>-209.55600000000001</v>
      </c>
      <c r="AH21" s="43">
        <v>-157.41946093000013</v>
      </c>
      <c r="AI21" s="43">
        <v>223.48369377000006</v>
      </c>
      <c r="AJ21" s="43">
        <v>213.86099999999999</v>
      </c>
      <c r="AK21" s="43">
        <v>229.46100000000001</v>
      </c>
      <c r="AL21" s="43">
        <v>-1274.173</v>
      </c>
      <c r="AM21" s="43">
        <v>93.558000000000007</v>
      </c>
      <c r="AN21" s="43">
        <v>-943.67902308999965</v>
      </c>
      <c r="AO21" s="43">
        <v>-1418.2548434199998</v>
      </c>
      <c r="AQ21" s="43">
        <v>0</v>
      </c>
      <c r="AR21" s="43">
        <v>0</v>
      </c>
      <c r="AS21" s="43">
        <v>0</v>
      </c>
      <c r="AT21" s="43">
        <v>0</v>
      </c>
      <c r="AU21" s="43">
        <v>-161.42638509</v>
      </c>
      <c r="AV21" s="43">
        <v>43.22912539</v>
      </c>
      <c r="AW21" s="43">
        <v>-84.534169789999979</v>
      </c>
      <c r="AX21" s="43">
        <v>-157.41946093000013</v>
      </c>
      <c r="AY21" s="43">
        <v>-1274.173</v>
      </c>
      <c r="AZ21" s="102"/>
    </row>
    <row r="22" spans="1:52" ht="14.45" hidden="1" customHeight="1" outlineLevel="1" x14ac:dyDescent="0.25">
      <c r="A22" s="4"/>
      <c r="B22" s="116" t="s">
        <v>33</v>
      </c>
      <c r="C22" s="116"/>
      <c r="D22" s="116"/>
      <c r="E22" s="116"/>
      <c r="F22" s="116"/>
      <c r="G22" s="116"/>
      <c r="H22" s="116"/>
      <c r="I22" s="116"/>
      <c r="J22" s="43">
        <v>20.181000000000001</v>
      </c>
      <c r="K22" s="43">
        <v>-13.365</v>
      </c>
      <c r="L22" s="43">
        <v>-33.502096260000002</v>
      </c>
      <c r="M22" s="43">
        <v>-45.283053270000011</v>
      </c>
      <c r="N22" s="43">
        <v>-40.585999999999999</v>
      </c>
      <c r="O22" s="43">
        <v>1.6925649645597132</v>
      </c>
      <c r="P22" s="43">
        <v>4.5079203500000045</v>
      </c>
      <c r="Q22" s="43">
        <v>-15.088743649999989</v>
      </c>
      <c r="R22" s="43">
        <v>-47.01168706</v>
      </c>
      <c r="S22" s="43">
        <v>44.084000000000003</v>
      </c>
      <c r="T22" s="43">
        <v>3.138978181006927</v>
      </c>
      <c r="U22" s="43">
        <v>59.497</v>
      </c>
      <c r="V22" s="43">
        <v>14.216213259999996</v>
      </c>
      <c r="W22" s="43">
        <v>-8.274950660000016</v>
      </c>
      <c r="X22" s="43">
        <v>-11.688182939999999</v>
      </c>
      <c r="Y22" s="43">
        <v>27.045999999999999</v>
      </c>
      <c r="Z22" s="43">
        <v>31.601781310000003</v>
      </c>
      <c r="AA22" s="43">
        <v>-22.617126620000001</v>
      </c>
      <c r="AB22" s="43">
        <v>-42.541846320000012</v>
      </c>
      <c r="AC22" s="43">
        <v>-64.403391590000012</v>
      </c>
      <c r="AD22" s="43">
        <v>-132.39755371999999</v>
      </c>
      <c r="AE22" s="43">
        <v>0.26335849000001327</v>
      </c>
      <c r="AF22" s="43">
        <v>1.6471723800000035</v>
      </c>
      <c r="AG22" s="43">
        <v>-2.5249999999999999</v>
      </c>
      <c r="AH22" s="43">
        <v>36.256786500000011</v>
      </c>
      <c r="AI22" s="43">
        <v>-8.3327922200000053</v>
      </c>
      <c r="AJ22" s="43">
        <v>-19.509</v>
      </c>
      <c r="AK22" s="43">
        <v>-12.914999999999999</v>
      </c>
      <c r="AL22" s="43">
        <v>-20.256</v>
      </c>
      <c r="AM22" s="43">
        <v>6.3041999999999998</v>
      </c>
      <c r="AN22" s="43">
        <v>3.5895583466666738</v>
      </c>
      <c r="AO22" s="43">
        <v>4.0582693966666756</v>
      </c>
      <c r="AQ22" s="43">
        <v>0</v>
      </c>
      <c r="AR22" s="43">
        <v>20.181000000000001</v>
      </c>
      <c r="AS22" s="43">
        <v>-40.585999999999999</v>
      </c>
      <c r="AT22" s="43">
        <v>-47.01168706</v>
      </c>
      <c r="AU22" s="43">
        <v>14.216213259999996</v>
      </c>
      <c r="AV22" s="43">
        <v>31.601781310000003</v>
      </c>
      <c r="AW22" s="43">
        <v>-132.39755371999999</v>
      </c>
      <c r="AX22" s="43">
        <v>36.256786500000011</v>
      </c>
      <c r="AY22" s="43">
        <v>-20.256</v>
      </c>
      <c r="AZ22" s="102"/>
    </row>
    <row r="23" spans="1:52" ht="14.45" hidden="1" customHeight="1" outlineLevel="1" x14ac:dyDescent="0.25">
      <c r="A23" s="4"/>
      <c r="B23" s="116" t="s">
        <v>40</v>
      </c>
      <c r="C23" s="116"/>
      <c r="D23" s="116"/>
      <c r="E23" s="116"/>
      <c r="F23" s="116"/>
      <c r="G23" s="116"/>
      <c r="H23" s="116"/>
      <c r="I23" s="116"/>
      <c r="J23" s="43">
        <v>8.5790000000000006</v>
      </c>
      <c r="K23" s="43">
        <v>-15.942</v>
      </c>
      <c r="L23" s="43">
        <v>43.011308144312004</v>
      </c>
      <c r="M23" s="43">
        <v>9.3093849589919895</v>
      </c>
      <c r="N23" s="43">
        <v>8.0549999999999997</v>
      </c>
      <c r="O23" s="43">
        <v>-2.6996399000000002</v>
      </c>
      <c r="P23" s="43">
        <v>0.26493009999999639</v>
      </c>
      <c r="Q23" s="43">
        <v>-21.681390599999972</v>
      </c>
      <c r="R23" s="43">
        <v>-22.936</v>
      </c>
      <c r="S23" s="43">
        <v>3.7069999999999999</v>
      </c>
      <c r="T23" s="43">
        <v>-13.998999820000009</v>
      </c>
      <c r="U23" s="43">
        <v>-18.763242210000016</v>
      </c>
      <c r="V23" s="43">
        <v>-22.386445019999986</v>
      </c>
      <c r="W23" s="43">
        <v>-18.136846579999983</v>
      </c>
      <c r="X23" s="43">
        <v>-75.404318370000041</v>
      </c>
      <c r="Y23" s="43">
        <v>-103.69286872000002</v>
      </c>
      <c r="Z23" s="43">
        <v>-206.22112443579999</v>
      </c>
      <c r="AA23" s="43">
        <v>25.276752819999999</v>
      </c>
      <c r="AB23" s="43">
        <v>-134.30490653999999</v>
      </c>
      <c r="AC23" s="43">
        <v>-97.709760450000005</v>
      </c>
      <c r="AD23" s="43">
        <v>-36.565408609999992</v>
      </c>
      <c r="AE23" s="43">
        <v>51.162111779999989</v>
      </c>
      <c r="AF23" s="43">
        <v>88.801561737904109</v>
      </c>
      <c r="AG23" s="43">
        <v>102.90900000000001</v>
      </c>
      <c r="AH23" s="43">
        <v>154.27256009000001</v>
      </c>
      <c r="AI23" s="43">
        <v>-14.290458509049218</v>
      </c>
      <c r="AJ23" s="43">
        <v>46.585999999999999</v>
      </c>
      <c r="AK23" s="43">
        <v>105.616</v>
      </c>
      <c r="AL23" s="43">
        <v>-59.927</v>
      </c>
      <c r="AM23" s="43">
        <v>2.972</v>
      </c>
      <c r="AN23" s="43">
        <v>-47.863631652174526</v>
      </c>
      <c r="AO23" s="43">
        <v>-56.328785355662724</v>
      </c>
      <c r="AQ23" s="43">
        <v>0</v>
      </c>
      <c r="AR23" s="43">
        <v>8.5790000000000006</v>
      </c>
      <c r="AS23" s="43">
        <v>8.0549999999999997</v>
      </c>
      <c r="AT23" s="43">
        <v>-22.936</v>
      </c>
      <c r="AU23" s="43">
        <v>-22.386445019999986</v>
      </c>
      <c r="AV23" s="43">
        <v>-206.22112443579999</v>
      </c>
      <c r="AW23" s="43">
        <v>-36.565408609999992</v>
      </c>
      <c r="AX23" s="43">
        <v>154.27256009000001</v>
      </c>
      <c r="AY23" s="43">
        <v>-59.927</v>
      </c>
    </row>
    <row r="24" spans="1:52" ht="14.45" hidden="1" customHeight="1" outlineLevel="1" x14ac:dyDescent="0.25">
      <c r="A24" s="9"/>
      <c r="B24" s="116" t="s">
        <v>41</v>
      </c>
      <c r="C24" s="116"/>
      <c r="D24" s="116"/>
      <c r="E24" s="116"/>
      <c r="F24" s="116"/>
      <c r="G24" s="116"/>
      <c r="H24" s="116"/>
      <c r="I24" s="116"/>
      <c r="J24" s="43">
        <v>17.213999999999999</v>
      </c>
      <c r="K24" s="43">
        <v>-0.35099999999999998</v>
      </c>
      <c r="L24" s="43">
        <v>-1.9405527921119914</v>
      </c>
      <c r="M24" s="43">
        <v>-3.4408494063119943</v>
      </c>
      <c r="N24" s="43">
        <v>-23.495000000000001</v>
      </c>
      <c r="O24" s="43">
        <v>3.9481672900000189</v>
      </c>
      <c r="P24" s="43">
        <v>3.9575977699999911</v>
      </c>
      <c r="Q24" s="43">
        <v>4.5464453799999918</v>
      </c>
      <c r="R24" s="43">
        <v>0.7733091399999994</v>
      </c>
      <c r="S24" s="43">
        <v>-11.006</v>
      </c>
      <c r="T24" s="43">
        <v>-22.945</v>
      </c>
      <c r="U24" s="43">
        <v>-21.617103239999949</v>
      </c>
      <c r="V24" s="43">
        <v>-68.008456889999934</v>
      </c>
      <c r="W24" s="43">
        <v>11.67979121000004</v>
      </c>
      <c r="X24" s="43">
        <v>21.05963197000009</v>
      </c>
      <c r="Y24" s="43">
        <v>16.78452133</v>
      </c>
      <c r="Z24" s="43">
        <v>-78.744312880000066</v>
      </c>
      <c r="AA24" s="43">
        <v>-21.984848519999883</v>
      </c>
      <c r="AB24" s="43">
        <v>-4.1322424899999515</v>
      </c>
      <c r="AC24" s="43">
        <v>2.5121264600000415</v>
      </c>
      <c r="AD24" s="43">
        <v>-62.084416279999907</v>
      </c>
      <c r="AE24" s="43">
        <v>-47.250065770000013</v>
      </c>
      <c r="AF24" s="43">
        <v>-17.721004560000086</v>
      </c>
      <c r="AG24" s="43">
        <v>38.186999999999998</v>
      </c>
      <c r="AH24" s="43">
        <v>26.049903453609993</v>
      </c>
      <c r="AI24" s="43">
        <v>20.648169461380945</v>
      </c>
      <c r="AJ24" s="43">
        <v>14.632999999999999</v>
      </c>
      <c r="AK24" s="43">
        <v>-8.1110000000000007</v>
      </c>
      <c r="AL24" s="43">
        <v>-9.85</v>
      </c>
      <c r="AM24" s="43">
        <v>-3.7358000000000002</v>
      </c>
      <c r="AN24" s="43">
        <v>-70.193308013396631</v>
      </c>
      <c r="AO24" s="43">
        <v>-86.079529811333103</v>
      </c>
      <c r="AQ24" s="43">
        <v>0</v>
      </c>
      <c r="AR24" s="43">
        <v>17.213999999999999</v>
      </c>
      <c r="AS24" s="43">
        <v>-23.495000000000001</v>
      </c>
      <c r="AT24" s="43">
        <v>0.7733091399999994</v>
      </c>
      <c r="AU24" s="43">
        <v>-68.008456889999934</v>
      </c>
      <c r="AV24" s="43">
        <v>-78.744312880000066</v>
      </c>
      <c r="AW24" s="43">
        <v>-62.084416279999907</v>
      </c>
      <c r="AX24" s="43">
        <v>26.049903453609993</v>
      </c>
      <c r="AY24" s="43">
        <v>-9.85</v>
      </c>
    </row>
    <row r="25" spans="1:52" ht="14.45" hidden="1" customHeight="1" outlineLevel="1" x14ac:dyDescent="0.25">
      <c r="A25" s="4"/>
      <c r="B25" s="116" t="s">
        <v>116</v>
      </c>
      <c r="C25" s="116"/>
      <c r="D25" s="116"/>
      <c r="E25" s="116"/>
      <c r="F25" s="116"/>
      <c r="G25" s="116"/>
      <c r="H25" s="116"/>
      <c r="I25" s="116"/>
      <c r="J25" s="43">
        <v>0</v>
      </c>
      <c r="K25" s="43">
        <v>0</v>
      </c>
      <c r="L25" s="43">
        <v>0</v>
      </c>
      <c r="M25" s="43">
        <v>0</v>
      </c>
      <c r="N25" s="43">
        <v>0</v>
      </c>
      <c r="O25" s="43">
        <v>0</v>
      </c>
      <c r="P25" s="43">
        <v>0</v>
      </c>
      <c r="Q25" s="43">
        <v>0</v>
      </c>
      <c r="R25" s="43">
        <v>0</v>
      </c>
      <c r="S25" s="43">
        <v>0</v>
      </c>
      <c r="T25" s="43">
        <v>0</v>
      </c>
      <c r="U25" s="43">
        <v>0</v>
      </c>
      <c r="V25" s="43">
        <v>68.549752512727338</v>
      </c>
      <c r="W25" s="43">
        <v>0</v>
      </c>
      <c r="X25" s="43">
        <v>0</v>
      </c>
      <c r="Y25" s="43">
        <v>0</v>
      </c>
      <c r="Z25" s="43">
        <v>145.00534479980004</v>
      </c>
      <c r="AA25" s="43">
        <v>5.6993904502000019</v>
      </c>
      <c r="AB25" s="43">
        <v>8.4543660006999559</v>
      </c>
      <c r="AC25" s="43">
        <v>-10.694721195180009</v>
      </c>
      <c r="AD25" s="43">
        <v>-33.689058538420021</v>
      </c>
      <c r="AE25" s="43">
        <v>-15.626406541380016</v>
      </c>
      <c r="AF25" s="43">
        <v>-22.413354631854013</v>
      </c>
      <c r="AG25" s="43">
        <v>-28.872</v>
      </c>
      <c r="AH25" s="43">
        <v>-36.338008440087116</v>
      </c>
      <c r="AI25" s="43">
        <v>-0.39657184265378803</v>
      </c>
      <c r="AJ25" s="43">
        <v>-0.75800000000000001</v>
      </c>
      <c r="AK25" s="43">
        <v>-0.187</v>
      </c>
      <c r="AL25" s="43">
        <v>2.1230000000000002</v>
      </c>
      <c r="AM25" s="43">
        <v>4.4649999999999999</v>
      </c>
      <c r="AN25" s="43">
        <v>9.2802873751758419</v>
      </c>
      <c r="AO25" s="43">
        <v>6.9624139809558123</v>
      </c>
      <c r="AQ25" s="43">
        <v>0</v>
      </c>
      <c r="AR25" s="43">
        <v>0</v>
      </c>
      <c r="AS25" s="43">
        <v>0</v>
      </c>
      <c r="AT25" s="43">
        <v>0</v>
      </c>
      <c r="AU25" s="43">
        <v>68.549752512727338</v>
      </c>
      <c r="AV25" s="43">
        <v>145.00534479980004</v>
      </c>
      <c r="AW25" s="43">
        <v>-33.689058538420021</v>
      </c>
      <c r="AX25" s="43">
        <v>-36.338008440087116</v>
      </c>
      <c r="AY25" s="43">
        <v>2.1230000000000002</v>
      </c>
    </row>
    <row r="26" spans="1:52" ht="14.45" hidden="1" customHeight="1" outlineLevel="1" x14ac:dyDescent="0.25">
      <c r="A26" s="4"/>
      <c r="B26" s="116" t="s">
        <v>107</v>
      </c>
      <c r="C26" s="116"/>
      <c r="D26" s="116"/>
      <c r="E26" s="116"/>
      <c r="F26" s="116"/>
      <c r="G26" s="116"/>
      <c r="H26" s="116"/>
      <c r="I26" s="116"/>
      <c r="J26" s="43">
        <v>13.491</v>
      </c>
      <c r="K26" s="43">
        <v>3.0150000000000001</v>
      </c>
      <c r="L26" s="43">
        <v>2.1834035557719962</v>
      </c>
      <c r="M26" s="43">
        <v>5.2748617354249578</v>
      </c>
      <c r="N26" s="43">
        <v>-2.0459999999999998</v>
      </c>
      <c r="O26" s="43">
        <v>7.1933023</v>
      </c>
      <c r="P26" s="43">
        <v>2.40389461</v>
      </c>
      <c r="Q26" s="43">
        <v>0.51547610245451692</v>
      </c>
      <c r="R26" s="43">
        <v>-7.3299878484610659</v>
      </c>
      <c r="S26" s="43">
        <v>13.44</v>
      </c>
      <c r="T26" s="43">
        <v>3.7924317457999983</v>
      </c>
      <c r="U26" s="43">
        <v>-5.7667926651080998</v>
      </c>
      <c r="V26" s="43">
        <v>-7.9227525127273406</v>
      </c>
      <c r="W26" s="43">
        <v>41.992835330454547</v>
      </c>
      <c r="X26" s="43">
        <v>77.112834890879938</v>
      </c>
      <c r="Y26" s="43">
        <v>135.76883336397128</v>
      </c>
      <c r="Z26" s="43">
        <v>67.668853600000006</v>
      </c>
      <c r="AA26" s="43">
        <v>-58.358251530000004</v>
      </c>
      <c r="AB26" s="43">
        <v>23.08824847</v>
      </c>
      <c r="AC26" s="43">
        <v>-13.820530060000005</v>
      </c>
      <c r="AD26" s="43">
        <v>-17.312325657640006</v>
      </c>
      <c r="AE26" s="43">
        <v>-34.520003869279996</v>
      </c>
      <c r="AF26" s="43">
        <v>-34.613310808959987</v>
      </c>
      <c r="AG26" s="43">
        <v>-35.478000000000002</v>
      </c>
      <c r="AH26" s="43">
        <v>68.265667710480017</v>
      </c>
      <c r="AI26" s="43">
        <v>-1.8000334429629947</v>
      </c>
      <c r="AJ26" s="43">
        <v>7.3330000000000002</v>
      </c>
      <c r="AK26" s="43">
        <v>2.7240000000000002</v>
      </c>
      <c r="AL26" s="43">
        <v>8.3520000000000003</v>
      </c>
      <c r="AM26" s="43">
        <v>8.52</v>
      </c>
      <c r="AN26" s="43">
        <v>-0.9076343972356572</v>
      </c>
      <c r="AO26" s="43">
        <v>19.288421489583044</v>
      </c>
      <c r="AQ26" s="43">
        <v>0</v>
      </c>
      <c r="AR26" s="43">
        <v>13.491</v>
      </c>
      <c r="AS26" s="43">
        <v>-2.0459999999999998</v>
      </c>
      <c r="AT26" s="43">
        <v>-7.3299878484610659</v>
      </c>
      <c r="AU26" s="43">
        <v>-7.9227525127273406</v>
      </c>
      <c r="AV26" s="43">
        <v>67.668853600000006</v>
      </c>
      <c r="AW26" s="43">
        <v>-17.312325657640006</v>
      </c>
      <c r="AX26" s="43">
        <v>68.265667710480017</v>
      </c>
      <c r="AY26" s="43">
        <v>8.3520000000000003</v>
      </c>
    </row>
    <row r="27" spans="1:52" ht="14.45" hidden="1" customHeight="1" outlineLevel="1" x14ac:dyDescent="0.25">
      <c r="A27" s="9"/>
      <c r="B27" s="116" t="s">
        <v>43</v>
      </c>
      <c r="C27" s="116"/>
      <c r="D27" s="116"/>
      <c r="E27" s="116"/>
      <c r="F27" s="116"/>
      <c r="G27" s="116"/>
      <c r="H27" s="116"/>
      <c r="I27" s="116"/>
      <c r="J27" s="43">
        <v>620.94000000000005</v>
      </c>
      <c r="K27" s="43">
        <v>138.71600000000001</v>
      </c>
      <c r="L27" s="43">
        <v>496.10762865999976</v>
      </c>
      <c r="M27" s="43">
        <v>957.44049557000005</v>
      </c>
      <c r="N27" s="43">
        <v>1776.538</v>
      </c>
      <c r="O27" s="43">
        <v>-105.27200000000001</v>
      </c>
      <c r="P27" s="43">
        <v>4.218</v>
      </c>
      <c r="Q27" s="43">
        <v>622.14599999999996</v>
      </c>
      <c r="R27" s="43">
        <v>1243.6289999999999</v>
      </c>
      <c r="S27" s="43">
        <v>43.892000000000003</v>
      </c>
      <c r="T27" s="43">
        <v>257.27720299999976</v>
      </c>
      <c r="U27" s="43">
        <v>84.12814436999895</v>
      </c>
      <c r="V27" s="43">
        <v>1002.0922085199999</v>
      </c>
      <c r="W27" s="43">
        <v>-643.83686793000072</v>
      </c>
      <c r="X27" s="43">
        <v>303.59436710000074</v>
      </c>
      <c r="Y27" s="43">
        <v>2307.5970316900002</v>
      </c>
      <c r="Z27" s="43">
        <v>4173.2644885099971</v>
      </c>
      <c r="AA27" s="43">
        <v>-1363.4422394299988</v>
      </c>
      <c r="AB27" s="43">
        <v>-315.81687596999757</v>
      </c>
      <c r="AC27" s="43">
        <v>883.00444650000145</v>
      </c>
      <c r="AD27" s="43">
        <v>2940.7390909000028</v>
      </c>
      <c r="AE27" s="43">
        <v>-192.61961795198059</v>
      </c>
      <c r="AF27" s="43">
        <v>-221.27221609</v>
      </c>
      <c r="AG27" s="43">
        <v>1124.71</v>
      </c>
      <c r="AH27" s="43">
        <v>4847.6294728374542</v>
      </c>
      <c r="AI27" s="43">
        <v>-373.252324882057</v>
      </c>
      <c r="AJ27" s="43">
        <v>-687.40099999999995</v>
      </c>
      <c r="AK27" s="43">
        <v>23.097803455506799</v>
      </c>
      <c r="AL27" s="43">
        <v>962.40498016954905</v>
      </c>
      <c r="AM27" s="43">
        <v>-87.899000000000001</v>
      </c>
      <c r="AN27" s="43">
        <v>855.63370297347876</v>
      </c>
      <c r="AO27" s="43">
        <v>739.0924192010915</v>
      </c>
      <c r="AQ27" s="43">
        <v>0</v>
      </c>
      <c r="AR27" s="43">
        <v>620.94000000000005</v>
      </c>
      <c r="AS27" s="43">
        <v>1776.538</v>
      </c>
      <c r="AT27" s="43">
        <v>1243.6289999999999</v>
      </c>
      <c r="AU27" s="43">
        <v>1002.0922085199999</v>
      </c>
      <c r="AV27" s="43">
        <v>4173.2644885099971</v>
      </c>
      <c r="AW27" s="43">
        <v>2940.7390909000028</v>
      </c>
      <c r="AX27" s="43">
        <v>4847.6294728374542</v>
      </c>
      <c r="AY27" s="43">
        <v>962.40498016954905</v>
      </c>
    </row>
    <row r="28" spans="1:52" ht="14.45" hidden="1" customHeight="1" outlineLevel="1" x14ac:dyDescent="0.25">
      <c r="A28" s="6"/>
      <c r="B28" s="116" t="s">
        <v>44</v>
      </c>
      <c r="C28" s="116"/>
      <c r="D28" s="116"/>
      <c r="E28" s="116"/>
      <c r="F28" s="116"/>
      <c r="G28" s="116"/>
      <c r="H28" s="116"/>
      <c r="I28" s="116"/>
      <c r="J28" s="43">
        <v>25.43</v>
      </c>
      <c r="K28" s="43">
        <v>31.010999999999999</v>
      </c>
      <c r="L28" s="43">
        <v>41.931731693656111</v>
      </c>
      <c r="M28" s="43">
        <v>51.555966343655932</v>
      </c>
      <c r="N28" s="43">
        <v>29.530999999999999</v>
      </c>
      <c r="O28" s="43">
        <v>25.632872899999349</v>
      </c>
      <c r="P28" s="43">
        <v>64.090740838894774</v>
      </c>
      <c r="Q28" s="43">
        <v>59.223805528894815</v>
      </c>
      <c r="R28" s="43">
        <v>72.578999999999994</v>
      </c>
      <c r="S28" s="43">
        <v>-3.0459999999999998</v>
      </c>
      <c r="T28" s="43">
        <v>73.668200999999996</v>
      </c>
      <c r="U28" s="43">
        <v>19.758329049999944</v>
      </c>
      <c r="V28" s="43">
        <v>89.962393860004497</v>
      </c>
      <c r="W28" s="43">
        <v>21.602026242000168</v>
      </c>
      <c r="X28" s="43">
        <v>-28.221806330343039</v>
      </c>
      <c r="Y28" s="43">
        <v>-44.914447150000001</v>
      </c>
      <c r="Z28" s="43">
        <v>72.328044294224583</v>
      </c>
      <c r="AA28" s="43">
        <v>-29.834653948070073</v>
      </c>
      <c r="AB28" s="43">
        <v>9.200402926546289</v>
      </c>
      <c r="AC28" s="43">
        <v>42.465826676851272</v>
      </c>
      <c r="AD28" s="43">
        <v>243.58510440123121</v>
      </c>
      <c r="AE28" s="43">
        <v>-21.942813516295747</v>
      </c>
      <c r="AF28" s="43">
        <v>-73.525324200267903</v>
      </c>
      <c r="AG28" s="43">
        <v>-219.71</v>
      </c>
      <c r="AH28" s="43">
        <v>-133.84531986053398</v>
      </c>
      <c r="AI28" s="43">
        <v>-12.524944415014412</v>
      </c>
      <c r="AJ28" s="43">
        <v>14.581</v>
      </c>
      <c r="AK28" s="43">
        <v>-12.212</v>
      </c>
      <c r="AL28" s="43">
        <v>63.497999999999998</v>
      </c>
      <c r="AM28" s="43">
        <v>12.734999999999999</v>
      </c>
      <c r="AN28" s="43">
        <v>125.22674647266004</v>
      </c>
      <c r="AO28" s="43">
        <v>92.136413136017055</v>
      </c>
      <c r="AQ28" s="43">
        <v>0</v>
      </c>
      <c r="AR28" s="43">
        <v>25.43</v>
      </c>
      <c r="AS28" s="43">
        <v>29.530999999999999</v>
      </c>
      <c r="AT28" s="43">
        <v>72.578999999999994</v>
      </c>
      <c r="AU28" s="43">
        <v>89.962393860004497</v>
      </c>
      <c r="AV28" s="43">
        <v>72.328044294224583</v>
      </c>
      <c r="AW28" s="43">
        <v>243.58510440123121</v>
      </c>
      <c r="AX28" s="43">
        <v>-133.84531986053398</v>
      </c>
      <c r="AY28" s="43">
        <v>63.497999999999998</v>
      </c>
    </row>
    <row r="29" spans="1:52" ht="14.45" hidden="1" customHeight="1" outlineLevel="1" x14ac:dyDescent="0.25">
      <c r="A29" s="6"/>
      <c r="B29" s="116" t="s">
        <v>72</v>
      </c>
      <c r="C29" s="116"/>
      <c r="D29" s="116"/>
      <c r="E29" s="116"/>
      <c r="F29" s="116"/>
      <c r="G29" s="116"/>
      <c r="H29" s="116"/>
      <c r="I29" s="116"/>
      <c r="J29" s="43">
        <v>-214.54900000000001</v>
      </c>
      <c r="K29" s="43">
        <v>-47.44</v>
      </c>
      <c r="L29" s="43">
        <v>-3.9760708107994724</v>
      </c>
      <c r="M29" s="43">
        <v>89.30464983284989</v>
      </c>
      <c r="N29" s="43">
        <v>-64.400000000000006</v>
      </c>
      <c r="O29" s="43">
        <v>129.64318335999999</v>
      </c>
      <c r="P29" s="43">
        <v>119.13047449999999</v>
      </c>
      <c r="Q29" s="43">
        <v>117.72957147</v>
      </c>
      <c r="R29" s="43">
        <v>112.79</v>
      </c>
      <c r="S29" s="43">
        <v>-0.25800000000000001</v>
      </c>
      <c r="T29" s="43">
        <v>4.0609999999999999</v>
      </c>
      <c r="U29" s="43">
        <v>4.0781559100080704</v>
      </c>
      <c r="V29" s="43">
        <v>-8.6101462899945549</v>
      </c>
      <c r="W29" s="43">
        <v>13.580433555122166</v>
      </c>
      <c r="X29" s="43">
        <v>119.02389054273215</v>
      </c>
      <c r="Y29" s="43">
        <v>107.37642797000001</v>
      </c>
      <c r="Z29" s="43">
        <v>38.249871850000446</v>
      </c>
      <c r="AA29" s="43">
        <v>21.317684180000004</v>
      </c>
      <c r="AB29" s="43">
        <v>229.83345504996868</v>
      </c>
      <c r="AC29" s="43">
        <v>311.16515234996865</v>
      </c>
      <c r="AD29" s="43">
        <v>471.58502393996861</v>
      </c>
      <c r="AE29" s="43">
        <v>-270.74009843996913</v>
      </c>
      <c r="AF29" s="43">
        <v>-289.5058689399691</v>
      </c>
      <c r="AG29" s="43">
        <v>-118.883</v>
      </c>
      <c r="AH29" s="43">
        <v>9.7874336330309593</v>
      </c>
      <c r="AI29" s="43">
        <v>-74.873702993000109</v>
      </c>
      <c r="AJ29" s="43">
        <v>-406.64800000000002</v>
      </c>
      <c r="AK29" s="43">
        <v>-296.77699999999999</v>
      </c>
      <c r="AL29" s="43">
        <v>-191.81200000000001</v>
      </c>
      <c r="AM29" s="43">
        <v>-90.638999999999996</v>
      </c>
      <c r="AN29" s="43">
        <v>276.76192671591002</v>
      </c>
      <c r="AO29" s="43">
        <v>533.63346742590988</v>
      </c>
      <c r="AQ29" s="43">
        <v>0</v>
      </c>
      <c r="AR29" s="43">
        <v>-214.54900000000001</v>
      </c>
      <c r="AS29" s="43">
        <v>-64.400000000000006</v>
      </c>
      <c r="AT29" s="43">
        <v>112.79</v>
      </c>
      <c r="AU29" s="43">
        <v>-8.6101462899945549</v>
      </c>
      <c r="AV29" s="43">
        <v>38.249871850000446</v>
      </c>
      <c r="AW29" s="43">
        <v>471.58502393996861</v>
      </c>
      <c r="AX29" s="43">
        <v>9.7874336330309593</v>
      </c>
      <c r="AY29" s="43">
        <v>-191.81200000000001</v>
      </c>
    </row>
    <row r="30" spans="1:52" ht="14.45" hidden="1" customHeight="1" outlineLevel="1" x14ac:dyDescent="0.25">
      <c r="A30" s="9"/>
      <c r="B30" s="116" t="s">
        <v>223</v>
      </c>
      <c r="C30" s="116"/>
      <c r="D30" s="116"/>
      <c r="E30" s="116"/>
      <c r="F30" s="116"/>
      <c r="G30" s="116"/>
      <c r="H30" s="116"/>
      <c r="I30" s="116"/>
      <c r="J30" s="43">
        <v>0</v>
      </c>
      <c r="K30" s="43">
        <v>0</v>
      </c>
      <c r="L30" s="43">
        <v>0</v>
      </c>
      <c r="M30" s="43">
        <v>0</v>
      </c>
      <c r="N30" s="43">
        <v>0</v>
      </c>
      <c r="O30" s="43">
        <v>0</v>
      </c>
      <c r="P30" s="43">
        <v>0</v>
      </c>
      <c r="Q30" s="43">
        <v>0</v>
      </c>
      <c r="R30" s="43">
        <v>0</v>
      </c>
      <c r="S30" s="43">
        <v>0</v>
      </c>
      <c r="T30" s="43">
        <v>0</v>
      </c>
      <c r="U30" s="43">
        <v>0</v>
      </c>
      <c r="V30" s="43">
        <v>0</v>
      </c>
      <c r="W30" s="43">
        <v>0</v>
      </c>
      <c r="X30" s="43">
        <v>0</v>
      </c>
      <c r="Y30" s="43">
        <v>0</v>
      </c>
      <c r="Z30" s="43">
        <v>0</v>
      </c>
      <c r="AA30" s="43">
        <v>0</v>
      </c>
      <c r="AB30" s="43">
        <v>0</v>
      </c>
      <c r="AC30" s="43">
        <v>0</v>
      </c>
      <c r="AD30" s="43">
        <v>0</v>
      </c>
      <c r="AE30" s="43">
        <v>0</v>
      </c>
      <c r="AF30" s="43">
        <v>0</v>
      </c>
      <c r="AG30" s="43">
        <v>0</v>
      </c>
      <c r="AH30" s="43">
        <v>0</v>
      </c>
      <c r="AI30" s="43">
        <v>-962.49917204000496</v>
      </c>
      <c r="AJ30" s="43">
        <v>-626.41200000000003</v>
      </c>
      <c r="AK30" s="43">
        <v>745.20041940999602</v>
      </c>
      <c r="AL30" s="43">
        <v>2468.08802826999</v>
      </c>
      <c r="AM30" s="43">
        <v>-699.94600000000003</v>
      </c>
      <c r="AN30" s="43">
        <v>-235.58449486999913</v>
      </c>
      <c r="AO30" s="43">
        <v>-1013.2234102297798</v>
      </c>
      <c r="AQ30" s="43">
        <v>0</v>
      </c>
      <c r="AR30" s="43">
        <v>0</v>
      </c>
      <c r="AS30" s="43">
        <v>0</v>
      </c>
      <c r="AT30" s="43">
        <v>0</v>
      </c>
      <c r="AU30" s="43">
        <v>0</v>
      </c>
      <c r="AV30" s="43">
        <v>758.00294513999995</v>
      </c>
      <c r="AW30" s="43">
        <v>2276.0405267199999</v>
      </c>
      <c r="AX30" s="43">
        <v>9006.0175028899976</v>
      </c>
      <c r="AY30" s="43">
        <v>2468.08802826999</v>
      </c>
    </row>
    <row r="31" spans="1:52" ht="14.45" hidden="1" customHeight="1" outlineLevel="1" x14ac:dyDescent="0.25">
      <c r="A31" s="4"/>
      <c r="B31" s="116" t="s">
        <v>226</v>
      </c>
      <c r="C31" s="116"/>
      <c r="D31" s="116"/>
      <c r="E31" s="116"/>
      <c r="F31" s="116"/>
      <c r="G31" s="116"/>
      <c r="H31" s="116"/>
      <c r="I31" s="116"/>
      <c r="J31" s="43">
        <v>0</v>
      </c>
      <c r="K31" s="43">
        <v>0</v>
      </c>
      <c r="L31" s="43">
        <v>0</v>
      </c>
      <c r="M31" s="43">
        <v>0</v>
      </c>
      <c r="N31" s="43">
        <v>0</v>
      </c>
      <c r="O31" s="43">
        <v>0</v>
      </c>
      <c r="P31" s="43">
        <v>0</v>
      </c>
      <c r="Q31" s="43">
        <v>0</v>
      </c>
      <c r="R31" s="43">
        <v>0</v>
      </c>
      <c r="S31" s="43">
        <v>0</v>
      </c>
      <c r="T31" s="43">
        <v>0</v>
      </c>
      <c r="U31" s="43">
        <v>0</v>
      </c>
      <c r="V31" s="43">
        <v>0</v>
      </c>
      <c r="W31" s="43">
        <v>0</v>
      </c>
      <c r="X31" s="43">
        <v>317.78606474999998</v>
      </c>
      <c r="Y31" s="43">
        <v>193.64230089</v>
      </c>
      <c r="Z31" s="43">
        <v>758.00294513999995</v>
      </c>
      <c r="AA31" s="43">
        <v>672.91877696000006</v>
      </c>
      <c r="AB31" s="43">
        <v>999.78321064999977</v>
      </c>
      <c r="AC31" s="43">
        <v>1854.9356836499999</v>
      </c>
      <c r="AD31" s="43">
        <v>2276.0405267199999</v>
      </c>
      <c r="AE31" s="43">
        <v>2524.7196633899998</v>
      </c>
      <c r="AF31" s="43">
        <v>6104.3714278799998</v>
      </c>
      <c r="AG31" s="43">
        <v>9096.6720000000005</v>
      </c>
      <c r="AH31" s="43">
        <v>9006.0175028899976</v>
      </c>
      <c r="AI31" s="43">
        <v>-1094.6780012999996</v>
      </c>
      <c r="AJ31" s="43">
        <v>-1314.9970000000001</v>
      </c>
      <c r="AK31" s="43">
        <v>759.67600000000004</v>
      </c>
      <c r="AL31" s="43">
        <v>4945.183</v>
      </c>
      <c r="AM31" s="43">
        <v>3750.6759999999999</v>
      </c>
      <c r="AN31" s="43">
        <v>7442.0647410699985</v>
      </c>
      <c r="AO31" s="43">
        <v>8526.2003884399983</v>
      </c>
      <c r="AQ31" s="43">
        <v>0</v>
      </c>
      <c r="AR31" s="43">
        <v>6.6180000000000003</v>
      </c>
      <c r="AS31" s="43">
        <v>13.340999999999999</v>
      </c>
      <c r="AT31" s="43">
        <v>39.311999999999998</v>
      </c>
      <c r="AU31" s="43">
        <v>32.865966620000002</v>
      </c>
      <c r="AV31" s="43">
        <v>7.604603899999991</v>
      </c>
      <c r="AW31" s="43">
        <v>-8.0906548156892963</v>
      </c>
      <c r="AX31" s="43">
        <v>33.053866690439932</v>
      </c>
      <c r="AY31" s="43">
        <v>4945.183</v>
      </c>
    </row>
    <row r="32" spans="1:52" ht="14.45" hidden="1" customHeight="1" outlineLevel="1" x14ac:dyDescent="0.25">
      <c r="A32" s="4"/>
      <c r="B32" s="116" t="s">
        <v>48</v>
      </c>
      <c r="C32" s="116"/>
      <c r="D32" s="116"/>
      <c r="E32" s="116"/>
      <c r="F32" s="116"/>
      <c r="G32" s="116"/>
      <c r="H32" s="116"/>
      <c r="I32" s="116"/>
      <c r="J32" s="43">
        <v>6.6180000000000003</v>
      </c>
      <c r="K32" s="43">
        <v>-3.71</v>
      </c>
      <c r="L32" s="43">
        <v>4.5457861933999997</v>
      </c>
      <c r="M32" s="43">
        <v>11.760102044400004</v>
      </c>
      <c r="N32" s="43">
        <v>13.340999999999999</v>
      </c>
      <c r="O32" s="43">
        <v>-8.077</v>
      </c>
      <c r="P32" s="43">
        <v>1.3560000000000001</v>
      </c>
      <c r="Q32" s="43">
        <v>39.228000000000002</v>
      </c>
      <c r="R32" s="43">
        <v>39.311999999999998</v>
      </c>
      <c r="S32" s="43">
        <v>-3.34</v>
      </c>
      <c r="T32" s="43">
        <v>35.048000000000002</v>
      </c>
      <c r="U32" s="43">
        <v>42.225758156125011</v>
      </c>
      <c r="V32" s="43">
        <v>32.865966620000002</v>
      </c>
      <c r="W32" s="43">
        <v>-21.149090449999996</v>
      </c>
      <c r="X32" s="43">
        <v>3.1524579999999731</v>
      </c>
      <c r="Y32" s="43">
        <v>14.038493569999989</v>
      </c>
      <c r="Z32" s="43">
        <v>7.604603899999991</v>
      </c>
      <c r="AA32" s="43">
        <v>-20.724674579999999</v>
      </c>
      <c r="AB32" s="43">
        <v>-4.3437213266334149</v>
      </c>
      <c r="AC32" s="43">
        <v>9.4599748011386549</v>
      </c>
      <c r="AD32" s="43">
        <v>-8.0906548156892963</v>
      </c>
      <c r="AE32" s="43">
        <v>-76.749744899999996</v>
      </c>
      <c r="AF32" s="43">
        <v>-8.2943136562000142</v>
      </c>
      <c r="AG32" s="43">
        <v>41.034999999999997</v>
      </c>
      <c r="AH32" s="43">
        <v>33.053866690439932</v>
      </c>
      <c r="AI32" s="43">
        <v>-87.600789391754347</v>
      </c>
      <c r="AJ32" s="43">
        <v>-16.324000000000002</v>
      </c>
      <c r="AK32" s="43">
        <v>40.057000000000002</v>
      </c>
      <c r="AL32" s="43">
        <v>51.457000000000001</v>
      </c>
      <c r="AM32" s="43">
        <v>-112.908</v>
      </c>
      <c r="AN32" s="43">
        <v>-33.323116241098262</v>
      </c>
      <c r="AO32" s="43">
        <v>47.618972140318071</v>
      </c>
      <c r="AQ32" s="43"/>
      <c r="AR32" s="43"/>
      <c r="AS32" s="43"/>
      <c r="AT32" s="43"/>
      <c r="AU32" s="43"/>
      <c r="AV32" s="43"/>
      <c r="AW32" s="43"/>
      <c r="AX32" s="43"/>
      <c r="AY32" s="43">
        <v>51.457000000000001</v>
      </c>
    </row>
    <row r="33" spans="1:51" ht="14.45" hidden="1" customHeight="1" outlineLevel="1" x14ac:dyDescent="0.25">
      <c r="A33" s="4"/>
      <c r="B33" s="116" t="s">
        <v>49</v>
      </c>
      <c r="C33" s="116"/>
      <c r="D33" s="116"/>
      <c r="E33" s="116"/>
      <c r="F33" s="116"/>
      <c r="G33" s="116"/>
      <c r="H33" s="116"/>
      <c r="I33" s="116"/>
      <c r="J33" s="43">
        <v>3.867</v>
      </c>
      <c r="K33" s="43">
        <v>23.981999999999999</v>
      </c>
      <c r="L33" s="43">
        <v>-34.93460810947002</v>
      </c>
      <c r="M33" s="43">
        <v>0</v>
      </c>
      <c r="N33" s="43">
        <v>-3.109</v>
      </c>
      <c r="O33" s="43">
        <v>19.350000989999963</v>
      </c>
      <c r="P33" s="43">
        <v>22.291206649999985</v>
      </c>
      <c r="Q33" s="43">
        <v>34.260549600000004</v>
      </c>
      <c r="R33" s="43">
        <v>31.76392851</v>
      </c>
      <c r="S33" s="43">
        <v>0.104</v>
      </c>
      <c r="T33" s="43">
        <v>6.0733802234295728</v>
      </c>
      <c r="U33" s="43">
        <v>13.916807937420469</v>
      </c>
      <c r="V33" s="43">
        <v>-1.475311115900813</v>
      </c>
      <c r="W33" s="43">
        <v>-4.7643386804198613</v>
      </c>
      <c r="X33" s="43">
        <v>-112.4738456866571</v>
      </c>
      <c r="Y33" s="43">
        <v>-26.142546934698096</v>
      </c>
      <c r="Z33" s="43">
        <v>-34.438169771793937</v>
      </c>
      <c r="AA33" s="43">
        <v>25.802652844752963</v>
      </c>
      <c r="AB33" s="43">
        <v>38.047652262994013</v>
      </c>
      <c r="AC33" s="43">
        <v>31.357600562780064</v>
      </c>
      <c r="AD33" s="43">
        <v>-11.499003137071433</v>
      </c>
      <c r="AE33" s="43">
        <v>3.1219105161197214</v>
      </c>
      <c r="AF33" s="43">
        <v>14.524271050187718</v>
      </c>
      <c r="AG33" s="43">
        <v>23.614999999999998</v>
      </c>
      <c r="AH33" s="43">
        <v>25.828594380632186</v>
      </c>
      <c r="AI33" s="43">
        <v>0.51892960909588459</v>
      </c>
      <c r="AJ33" s="43">
        <v>-24.213000000000001</v>
      </c>
      <c r="AK33" s="43">
        <v>-24.082999999999998</v>
      </c>
      <c r="AL33" s="43">
        <v>127.276</v>
      </c>
      <c r="AM33" s="43">
        <v>22.952000000000002</v>
      </c>
      <c r="AN33" s="43">
        <v>-18.597082769138666</v>
      </c>
      <c r="AO33" s="43">
        <v>-56.109235283160622</v>
      </c>
      <c r="AQ33" s="43">
        <v>0</v>
      </c>
      <c r="AR33" s="43">
        <v>3.867</v>
      </c>
      <c r="AS33" s="43">
        <v>-3.109</v>
      </c>
      <c r="AT33" s="43">
        <v>31.76392851</v>
      </c>
      <c r="AU33" s="43">
        <v>-1.475311115900813</v>
      </c>
      <c r="AV33" s="43">
        <v>-34.438169771793937</v>
      </c>
      <c r="AW33" s="43">
        <v>-11.499003137071433</v>
      </c>
      <c r="AX33" s="43">
        <v>25.828594380632186</v>
      </c>
      <c r="AY33" s="43">
        <v>127.276</v>
      </c>
    </row>
    <row r="34" spans="1:51" ht="14.45" hidden="1" customHeight="1" outlineLevel="1" x14ac:dyDescent="0.25">
      <c r="A34" s="9"/>
      <c r="B34" s="116" t="s">
        <v>50</v>
      </c>
      <c r="C34" s="116"/>
      <c r="D34" s="116"/>
      <c r="E34" s="116"/>
      <c r="F34" s="116"/>
      <c r="G34" s="116"/>
      <c r="H34" s="116"/>
      <c r="I34" s="116"/>
      <c r="J34" s="43">
        <v>-4.2000000000000003E-2</v>
      </c>
      <c r="K34" s="43">
        <v>-1E-3</v>
      </c>
      <c r="L34" s="43">
        <v>0</v>
      </c>
      <c r="M34" s="43">
        <v>-0.67792131389000865</v>
      </c>
      <c r="N34" s="43">
        <v>0.48599999999999999</v>
      </c>
      <c r="O34" s="43">
        <v>-0.33090016000000005</v>
      </c>
      <c r="P34" s="43">
        <v>-0.79542561999999994</v>
      </c>
      <c r="Q34" s="43">
        <v>-1.3171126200000001</v>
      </c>
      <c r="R34" s="43">
        <v>-1.792</v>
      </c>
      <c r="S34" s="43">
        <v>0</v>
      </c>
      <c r="T34" s="43">
        <v>0</v>
      </c>
      <c r="U34" s="43">
        <v>0</v>
      </c>
      <c r="V34" s="43">
        <v>-4.8222500000000004</v>
      </c>
      <c r="W34" s="43">
        <v>-1.6545412081060045</v>
      </c>
      <c r="X34" s="43">
        <v>-3.8791681699999998</v>
      </c>
      <c r="Y34" s="43">
        <v>-1.099877929999999</v>
      </c>
      <c r="Z34" s="43">
        <v>-1.1270790799999981</v>
      </c>
      <c r="AA34" s="43">
        <v>-1.90671258</v>
      </c>
      <c r="AB34" s="43">
        <v>-9.9362982200000012</v>
      </c>
      <c r="AC34" s="43">
        <v>-12.993868999999998</v>
      </c>
      <c r="AD34" s="43">
        <v>-17.76299392</v>
      </c>
      <c r="AE34" s="43">
        <v>-4.0529995699999999</v>
      </c>
      <c r="AF34" s="43">
        <v>-5.9942729299999939</v>
      </c>
      <c r="AG34" s="43">
        <v>-17.138999999999999</v>
      </c>
      <c r="AH34" s="43">
        <v>-24.233736420000042</v>
      </c>
      <c r="AI34" s="43">
        <v>-3.6648804800000052</v>
      </c>
      <c r="AJ34" s="43">
        <v>-9.548</v>
      </c>
      <c r="AK34" s="43">
        <v>-11.356999999999999</v>
      </c>
      <c r="AL34" s="43">
        <v>-28.652000000000001</v>
      </c>
      <c r="AM34" s="43">
        <v>-7.9880000000000004</v>
      </c>
      <c r="AN34" s="43">
        <v>-20.34420126000002</v>
      </c>
      <c r="AO34" s="43">
        <v>-26.207965880000003</v>
      </c>
      <c r="AQ34" s="43">
        <v>0</v>
      </c>
      <c r="AR34" s="43">
        <v>-4.2000000000000003E-2</v>
      </c>
      <c r="AS34" s="43">
        <v>0.48599999999999999</v>
      </c>
      <c r="AT34" s="43">
        <v>-1.792</v>
      </c>
      <c r="AU34" s="43">
        <v>-4.8222500000000004</v>
      </c>
      <c r="AV34" s="43">
        <v>-1.1270790799999981</v>
      </c>
      <c r="AW34" s="43">
        <v>-17.76299392</v>
      </c>
      <c r="AX34" s="43">
        <v>-24.233736420000042</v>
      </c>
      <c r="AY34" s="43">
        <v>-28.652000000000001</v>
      </c>
    </row>
    <row r="35" spans="1:51" ht="14.45" hidden="1" customHeight="1" outlineLevel="1" x14ac:dyDescent="0.25">
      <c r="A35" s="4"/>
      <c r="B35" s="116" t="s">
        <v>73</v>
      </c>
      <c r="C35" s="116"/>
      <c r="D35" s="116"/>
      <c r="E35" s="116"/>
      <c r="F35" s="116"/>
      <c r="G35" s="116"/>
      <c r="H35" s="116"/>
      <c r="I35" s="116"/>
      <c r="J35" s="43">
        <v>0</v>
      </c>
      <c r="K35" s="43">
        <v>0</v>
      </c>
      <c r="L35" s="43">
        <v>0</v>
      </c>
      <c r="M35" s="43">
        <v>0</v>
      </c>
      <c r="N35" s="43">
        <v>0</v>
      </c>
      <c r="O35" s="43">
        <v>0</v>
      </c>
      <c r="P35" s="43">
        <v>0</v>
      </c>
      <c r="Q35" s="43">
        <v>0</v>
      </c>
      <c r="R35" s="43">
        <v>0</v>
      </c>
      <c r="S35" s="43">
        <v>0</v>
      </c>
      <c r="T35" s="43">
        <v>0</v>
      </c>
      <c r="U35" s="43">
        <v>0</v>
      </c>
      <c r="V35" s="43">
        <v>0</v>
      </c>
      <c r="W35" s="43">
        <v>0</v>
      </c>
      <c r="X35" s="43">
        <v>0</v>
      </c>
      <c r="Y35" s="43">
        <v>0</v>
      </c>
      <c r="Z35" s="43">
        <v>0</v>
      </c>
      <c r="AA35" s="43">
        <v>0</v>
      </c>
      <c r="AB35" s="43">
        <v>0</v>
      </c>
      <c r="AC35" s="43">
        <v>0</v>
      </c>
      <c r="AD35" s="43">
        <v>0</v>
      </c>
      <c r="AE35" s="43">
        <v>0</v>
      </c>
      <c r="AF35" s="43">
        <v>0</v>
      </c>
      <c r="AG35" s="43">
        <v>0</v>
      </c>
      <c r="AH35" s="43">
        <v>0</v>
      </c>
      <c r="AI35" s="43">
        <v>0</v>
      </c>
      <c r="AJ35" s="43">
        <v>0</v>
      </c>
      <c r="AK35" s="43">
        <v>0</v>
      </c>
      <c r="AL35" s="43">
        <v>0</v>
      </c>
      <c r="AM35" s="43">
        <v>0</v>
      </c>
      <c r="AN35" s="43">
        <v>0</v>
      </c>
      <c r="AO35" s="43">
        <v>0</v>
      </c>
      <c r="AQ35" s="43">
        <v>0</v>
      </c>
      <c r="AR35" s="43">
        <v>0</v>
      </c>
      <c r="AS35" s="43">
        <v>0</v>
      </c>
      <c r="AT35" s="43">
        <v>0</v>
      </c>
      <c r="AU35" s="43">
        <v>0</v>
      </c>
      <c r="AV35" s="43">
        <v>0</v>
      </c>
      <c r="AW35" s="43">
        <v>0</v>
      </c>
      <c r="AX35" s="43">
        <v>0</v>
      </c>
      <c r="AY35" s="43">
        <v>0</v>
      </c>
    </row>
    <row r="36" spans="1:51" ht="14.45" hidden="1" customHeight="1" outlineLevel="1" collapsed="1" x14ac:dyDescent="0.25">
      <c r="A36" s="4"/>
      <c r="B36" s="115" t="s">
        <v>85</v>
      </c>
      <c r="C36" s="115"/>
      <c r="D36" s="115"/>
      <c r="E36" s="115"/>
      <c r="F36" s="115"/>
      <c r="G36" s="115"/>
      <c r="H36" s="115"/>
      <c r="I36" s="115"/>
      <c r="J36" s="45">
        <v>-18.059000000000001</v>
      </c>
      <c r="K36" s="45">
        <v>-0.156</v>
      </c>
      <c r="L36" s="45">
        <v>-30.966000000000001</v>
      </c>
      <c r="M36" s="45">
        <v>-90.318185270000001</v>
      </c>
      <c r="N36" s="45">
        <v>-166.38900000000001</v>
      </c>
      <c r="O36" s="45">
        <v>-34.805999999999997</v>
      </c>
      <c r="P36" s="45">
        <v>-110.84399999999999</v>
      </c>
      <c r="Q36" s="45">
        <v>-186.554</v>
      </c>
      <c r="R36" s="45">
        <v>-203.63134671</v>
      </c>
      <c r="S36" s="45">
        <v>-29.356000000000002</v>
      </c>
      <c r="T36" s="45">
        <v>-52.121754729999999</v>
      </c>
      <c r="U36" s="45">
        <v>-65.735402229999991</v>
      </c>
      <c r="V36" s="45">
        <v>-88.183938250000011</v>
      </c>
      <c r="W36" s="45">
        <v>-2.1902776200000003</v>
      </c>
      <c r="X36" s="45">
        <v>-8.8831561799999985</v>
      </c>
      <c r="Y36" s="45">
        <v>-26.052770489999997</v>
      </c>
      <c r="Z36" s="45">
        <v>-46.383777109999997</v>
      </c>
      <c r="AA36" s="45">
        <v>-25.417999999999999</v>
      </c>
      <c r="AB36" s="45">
        <v>-54.302164420000004</v>
      </c>
      <c r="AC36" s="45">
        <v>-57.411656880000002</v>
      </c>
      <c r="AD36" s="45">
        <v>-76.782260829999998</v>
      </c>
      <c r="AE36" s="45">
        <v>-40.148889449999999</v>
      </c>
      <c r="AF36" s="45">
        <v>-79.683947400000008</v>
      </c>
      <c r="AG36" s="45">
        <v>-86.56</v>
      </c>
      <c r="AH36" s="45">
        <v>-89.899034659999998</v>
      </c>
      <c r="AI36" s="45">
        <v>-12.237289970000001</v>
      </c>
      <c r="AJ36" s="45">
        <v>-59.085999999999999</v>
      </c>
      <c r="AK36" s="45">
        <v>-78.552999999999997</v>
      </c>
      <c r="AL36" s="45">
        <v>-82.632999999999996</v>
      </c>
      <c r="AM36" s="45">
        <v>-14.816000000000001</v>
      </c>
      <c r="AN36" s="45">
        <v>-38.743656409999993</v>
      </c>
      <c r="AO36" s="45">
        <v>-128.67721823000002</v>
      </c>
      <c r="AQ36" s="45">
        <v>0</v>
      </c>
      <c r="AR36" s="45">
        <v>-18.059000000000001</v>
      </c>
      <c r="AS36" s="45">
        <v>-166.38900000000001</v>
      </c>
      <c r="AT36" s="45">
        <v>-203.63134671</v>
      </c>
      <c r="AU36" s="45">
        <v>-88.183938250000011</v>
      </c>
      <c r="AV36" s="45">
        <v>-46.383777109999997</v>
      </c>
      <c r="AW36" s="45">
        <v>-76.782260829999998</v>
      </c>
      <c r="AX36" s="45">
        <v>-89.899034659999998</v>
      </c>
      <c r="AY36" s="45">
        <v>-82.632999999999996</v>
      </c>
    </row>
    <row r="37" spans="1:51" ht="14.45" hidden="1" customHeight="1" outlineLevel="1" x14ac:dyDescent="0.25">
      <c r="A37" s="4"/>
      <c r="B37" s="115" t="s">
        <v>255</v>
      </c>
      <c r="C37" s="115"/>
      <c r="D37" s="115"/>
      <c r="E37" s="115"/>
      <c r="F37" s="115"/>
      <c r="G37" s="115"/>
      <c r="H37" s="115"/>
      <c r="I37" s="115"/>
      <c r="J37" s="45">
        <v>146.346</v>
      </c>
      <c r="K37" s="45">
        <v>56.110999999999997</v>
      </c>
      <c r="L37" s="45">
        <v>111.60389270975756</v>
      </c>
      <c r="M37" s="45">
        <v>157.45055841613774</v>
      </c>
      <c r="N37" s="45">
        <v>214.55500000000001</v>
      </c>
      <c r="O37" s="45">
        <v>73.80399533275741</v>
      </c>
      <c r="P37" s="45">
        <v>160.16446790734236</v>
      </c>
      <c r="Q37" s="45">
        <v>263.95248197004935</v>
      </c>
      <c r="R37" s="45">
        <v>394.64299999999997</v>
      </c>
      <c r="S37" s="45">
        <v>124.913</v>
      </c>
      <c r="T37" s="45">
        <v>138.65799999999999</v>
      </c>
      <c r="U37" s="45">
        <v>394.96550450050421</v>
      </c>
      <c r="V37" s="45">
        <v>522.54168282976366</v>
      </c>
      <c r="W37" s="45">
        <v>97.266949192934945</v>
      </c>
      <c r="X37" s="45">
        <v>114.05033669228331</v>
      </c>
      <c r="Y37" s="45">
        <v>175.50000480994797</v>
      </c>
      <c r="Z37" s="45">
        <v>266.71909139300578</v>
      </c>
      <c r="AA37" s="45">
        <v>113.206</v>
      </c>
      <c r="AB37" s="45">
        <v>255.9768215269134</v>
      </c>
      <c r="AC37" s="45">
        <v>541.88085759511159</v>
      </c>
      <c r="AD37" s="45">
        <v>1068.449633102098</v>
      </c>
      <c r="AE37" s="45">
        <v>677.91642709683117</v>
      </c>
      <c r="AF37" s="45">
        <v>1563.1524333007508</v>
      </c>
      <c r="AG37" s="45">
        <v>2525.8490000000002</v>
      </c>
      <c r="AH37" s="45">
        <v>2706.3733134587487</v>
      </c>
      <c r="AI37" s="45">
        <v>548.73870725140534</v>
      </c>
      <c r="AJ37" s="45">
        <v>1060.125</v>
      </c>
      <c r="AK37" s="45">
        <v>1750.587</v>
      </c>
      <c r="AL37" s="45">
        <v>2576.415</v>
      </c>
      <c r="AM37" s="45">
        <v>547.56200000000001</v>
      </c>
      <c r="AN37" s="45">
        <v>675.37342434199729</v>
      </c>
      <c r="AO37" s="45">
        <v>1428.9431144972407</v>
      </c>
      <c r="AQ37" s="45">
        <v>0</v>
      </c>
      <c r="AR37" s="45">
        <v>146.346</v>
      </c>
      <c r="AS37" s="45">
        <v>214.55500000000001</v>
      </c>
      <c r="AT37" s="45">
        <v>394.64299999999997</v>
      </c>
      <c r="AU37" s="45">
        <v>522.54168282976366</v>
      </c>
      <c r="AV37" s="45">
        <v>266.71909139300578</v>
      </c>
      <c r="AW37" s="45">
        <v>1068.449633102098</v>
      </c>
      <c r="AX37" s="45">
        <v>2706.3733134587487</v>
      </c>
      <c r="AY37" s="45">
        <v>2576.415</v>
      </c>
    </row>
    <row r="38" spans="1:51" ht="14.45" hidden="1" customHeight="1" outlineLevel="1" x14ac:dyDescent="0.25">
      <c r="A38" s="4"/>
      <c r="B38" s="115" t="s">
        <v>91</v>
      </c>
      <c r="C38" s="115"/>
      <c r="D38" s="115"/>
      <c r="E38" s="115"/>
      <c r="F38" s="115"/>
      <c r="G38" s="115"/>
      <c r="H38" s="115"/>
      <c r="I38" s="115"/>
      <c r="J38" s="45">
        <v>0</v>
      </c>
      <c r="K38" s="45">
        <v>-9.1739999999999995</v>
      </c>
      <c r="L38" s="45">
        <v>-9.1749919499999955</v>
      </c>
      <c r="M38" s="45">
        <v>-9.1749919499999955</v>
      </c>
      <c r="N38" s="45">
        <v>-9.1750000000000007</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0</v>
      </c>
      <c r="AI38" s="45">
        <v>0</v>
      </c>
      <c r="AJ38" s="45">
        <v>0</v>
      </c>
      <c r="AK38" s="45">
        <v>0</v>
      </c>
      <c r="AL38" s="45">
        <v>0</v>
      </c>
      <c r="AM38" s="45">
        <v>0</v>
      </c>
      <c r="AN38" s="45">
        <v>0</v>
      </c>
      <c r="AO38" s="45">
        <v>0</v>
      </c>
      <c r="AQ38" s="45">
        <v>0</v>
      </c>
      <c r="AR38" s="45">
        <v>0</v>
      </c>
      <c r="AS38" s="45">
        <v>-9.1750000000000007</v>
      </c>
      <c r="AT38" s="45">
        <v>0</v>
      </c>
      <c r="AU38" s="45">
        <v>0</v>
      </c>
      <c r="AV38" s="45">
        <v>0</v>
      </c>
      <c r="AW38" s="45">
        <v>0</v>
      </c>
      <c r="AX38" s="45">
        <v>0</v>
      </c>
      <c r="AY38" s="45">
        <v>0</v>
      </c>
    </row>
    <row r="39" spans="1:51" ht="14.45" customHeight="1" collapsed="1" x14ac:dyDescent="0.25">
      <c r="A39" s="4"/>
      <c r="B39" s="114" t="s">
        <v>256</v>
      </c>
      <c r="C39" s="114"/>
      <c r="D39" s="114"/>
      <c r="E39" s="114"/>
      <c r="F39" s="114"/>
      <c r="G39" s="114"/>
      <c r="H39" s="114"/>
      <c r="I39" s="114"/>
      <c r="J39" s="65">
        <v>76.989000000000061</v>
      </c>
      <c r="K39" s="65">
        <v>47.661162156121996</v>
      </c>
      <c r="L39" s="65">
        <v>54.695611092082117</v>
      </c>
      <c r="M39" s="65">
        <v>163.62738097155693</v>
      </c>
      <c r="N39" s="65">
        <v>453.56600000000009</v>
      </c>
      <c r="O39" s="65">
        <v>-1014.0744646910008</v>
      </c>
      <c r="P39" s="65">
        <v>-1859.7860735470367</v>
      </c>
      <c r="Q39" s="65">
        <v>-2204.6008826005827</v>
      </c>
      <c r="R39" s="65">
        <v>-1763.2030969084617</v>
      </c>
      <c r="S39" s="65">
        <v>-199.90299999999991</v>
      </c>
      <c r="T39" s="65">
        <v>-447.84848010276448</v>
      </c>
      <c r="U39" s="65">
        <v>-227.31600007406627</v>
      </c>
      <c r="V39" s="65">
        <v>479.60978746509045</v>
      </c>
      <c r="W39" s="65">
        <v>1051.85913919774</v>
      </c>
      <c r="X39" s="65">
        <v>1160.5170381508512</v>
      </c>
      <c r="Y39" s="65">
        <v>895.48721097106613</v>
      </c>
      <c r="Z39" s="65">
        <v>2152.6628732881481</v>
      </c>
      <c r="AA39" s="65">
        <v>-17.8119745828932</v>
      </c>
      <c r="AB39" s="65">
        <v>400.62580842837997</v>
      </c>
      <c r="AC39" s="65">
        <v>763.99742418318237</v>
      </c>
      <c r="AD39" s="65">
        <v>898.00611281997044</v>
      </c>
      <c r="AE39" s="65">
        <v>287.32489150332862</v>
      </c>
      <c r="AF39" s="65">
        <v>518.01977305572802</v>
      </c>
      <c r="AG39" s="65">
        <v>1589.2830000000017</v>
      </c>
      <c r="AH39" s="65">
        <v>3548.9603173668997</v>
      </c>
      <c r="AI39" s="65">
        <v>398.81500155441881</v>
      </c>
      <c r="AJ39" s="65">
        <v>862.31600000000003</v>
      </c>
      <c r="AK39" s="65">
        <v>1835.1862228655023</v>
      </c>
      <c r="AL39" s="65">
        <v>3999.7850084395386</v>
      </c>
      <c r="AM39" s="65">
        <v>2428.6104000000005</v>
      </c>
      <c r="AN39" s="65">
        <v>-2126.6083773189857</v>
      </c>
      <c r="AO39" s="65">
        <v>-2815.3743262779653</v>
      </c>
      <c r="AQ39" s="65">
        <v>0</v>
      </c>
      <c r="AR39" s="65">
        <v>76.989000000000061</v>
      </c>
      <c r="AS39" s="65">
        <v>453.56600000000009</v>
      </c>
      <c r="AT39" s="65">
        <v>-1763.2030969084617</v>
      </c>
      <c r="AU39" s="65">
        <v>479.60978746509045</v>
      </c>
      <c r="AV39" s="65">
        <v>2152.6628732881481</v>
      </c>
      <c r="AW39" s="65">
        <v>898.00611281997044</v>
      </c>
      <c r="AX39" s="65">
        <v>3548.9603173668997</v>
      </c>
      <c r="AY39" s="65">
        <v>3999.7850084395373</v>
      </c>
    </row>
    <row r="40" spans="1:51" ht="14.45" hidden="1" customHeight="1" outlineLevel="1" x14ac:dyDescent="0.25">
      <c r="A40" s="4"/>
      <c r="B40" s="116" t="s">
        <v>74</v>
      </c>
      <c r="C40" s="116"/>
      <c r="D40" s="116"/>
      <c r="E40" s="116"/>
      <c r="F40" s="116"/>
      <c r="G40" s="116"/>
      <c r="H40" s="116"/>
      <c r="I40" s="116"/>
      <c r="J40" s="43">
        <v>0</v>
      </c>
      <c r="K40" s="43">
        <v>0</v>
      </c>
      <c r="L40" s="43">
        <v>-3.3480499930309597</v>
      </c>
      <c r="M40" s="43">
        <v>-3.34604999303096</v>
      </c>
      <c r="N40" s="43">
        <v>-22.225000000000001</v>
      </c>
      <c r="O40" s="43">
        <v>0</v>
      </c>
      <c r="P40" s="43">
        <v>0</v>
      </c>
      <c r="Q40" s="43">
        <v>0</v>
      </c>
      <c r="R40" s="43">
        <v>-1.8129999999999999</v>
      </c>
      <c r="S40" s="43">
        <v>-15.753</v>
      </c>
      <c r="T40" s="43">
        <v>-15.752951210000001</v>
      </c>
      <c r="U40" s="43">
        <v>-18.047042229999999</v>
      </c>
      <c r="V40" s="43">
        <v>-17.73873949</v>
      </c>
      <c r="W40" s="43">
        <v>0</v>
      </c>
      <c r="X40" s="43">
        <v>0</v>
      </c>
      <c r="Y40" s="43">
        <v>-5.3506814999999976</v>
      </c>
      <c r="Z40" s="43">
        <v>-345.60259404999994</v>
      </c>
      <c r="AA40" s="43">
        <v>0</v>
      </c>
      <c r="AB40" s="43">
        <v>0</v>
      </c>
      <c r="AC40" s="43">
        <v>-44.471172069999994</v>
      </c>
      <c r="AD40" s="43">
        <v>-43.367338190000005</v>
      </c>
      <c r="AE40" s="43">
        <v>0</v>
      </c>
      <c r="AF40" s="43">
        <v>0</v>
      </c>
      <c r="AG40" s="43">
        <v>0</v>
      </c>
      <c r="AH40" s="43">
        <v>0</v>
      </c>
      <c r="AI40" s="43">
        <v>0</v>
      </c>
      <c r="AJ40" s="43">
        <v>0</v>
      </c>
      <c r="AK40" s="43">
        <v>-31.312999999999999</v>
      </c>
      <c r="AL40" s="43">
        <v>-31.312999999999999</v>
      </c>
      <c r="AM40" s="43">
        <v>0</v>
      </c>
      <c r="AN40" s="43">
        <v>0</v>
      </c>
      <c r="AO40" s="43">
        <v>0</v>
      </c>
      <c r="AQ40" s="43">
        <v>0</v>
      </c>
      <c r="AR40" s="43">
        <v>0</v>
      </c>
      <c r="AS40" s="43">
        <v>-22.225000000000001</v>
      </c>
      <c r="AT40" s="43">
        <v>-1.8129999999999999</v>
      </c>
      <c r="AU40" s="43">
        <v>-17.73873949</v>
      </c>
      <c r="AV40" s="43">
        <v>-345.60259404999994</v>
      </c>
      <c r="AW40" s="43">
        <v>-43.367338190000005</v>
      </c>
      <c r="AX40" s="43">
        <v>0</v>
      </c>
      <c r="AY40" s="43">
        <v>-31.312999999999999</v>
      </c>
    </row>
    <row r="41" spans="1:51" ht="14.45" hidden="1" customHeight="1" outlineLevel="1" x14ac:dyDescent="0.25">
      <c r="A41" s="4"/>
      <c r="B41" s="116" t="s">
        <v>75</v>
      </c>
      <c r="C41" s="116"/>
      <c r="D41" s="116"/>
      <c r="E41" s="116"/>
      <c r="F41" s="116"/>
      <c r="G41" s="116"/>
      <c r="H41" s="116"/>
      <c r="I41" s="116"/>
      <c r="J41" s="43">
        <v>-1.996</v>
      </c>
      <c r="K41" s="43">
        <v>-5.1999999999999998E-2</v>
      </c>
      <c r="L41" s="43">
        <v>-0.39594850000000004</v>
      </c>
      <c r="M41" s="43">
        <v>-1.7962148849360027</v>
      </c>
      <c r="N41" s="43">
        <v>-7.8730000000000002</v>
      </c>
      <c r="O41" s="43">
        <v>-0.97599999999999998</v>
      </c>
      <c r="P41" s="43">
        <v>-11.749000000000001</v>
      </c>
      <c r="Q41" s="43">
        <v>-29.054336019999887</v>
      </c>
      <c r="R41" s="43">
        <v>-61.56</v>
      </c>
      <c r="S41" s="43">
        <v>-30.202999999999999</v>
      </c>
      <c r="T41" s="43">
        <v>-90.348344089999998</v>
      </c>
      <c r="U41" s="43">
        <v>-206.96146406999998</v>
      </c>
      <c r="V41" s="43">
        <v>-328.32615565999998</v>
      </c>
      <c r="W41" s="43">
        <v>-231.93844048</v>
      </c>
      <c r="X41" s="43">
        <v>-476.24700000000001</v>
      </c>
      <c r="Y41" s="43">
        <v>-917.25530811210831</v>
      </c>
      <c r="Z41" s="43">
        <v>-1522.7688826901569</v>
      </c>
      <c r="AA41" s="43">
        <v>-249.84700000000001</v>
      </c>
      <c r="AB41" s="43">
        <v>-475.56200000000001</v>
      </c>
      <c r="AC41" s="43">
        <v>-701.33799999999997</v>
      </c>
      <c r="AD41" s="43">
        <v>-972.274</v>
      </c>
      <c r="AE41" s="43">
        <v>-439.55900000000003</v>
      </c>
      <c r="AF41" s="43">
        <v>-780.45600000000002</v>
      </c>
      <c r="AG41" s="43">
        <v>-1027.0250000000001</v>
      </c>
      <c r="AH41" s="43">
        <v>-1096.059</v>
      </c>
      <c r="AI41" s="43">
        <v>-148.54400000000001</v>
      </c>
      <c r="AJ41" s="43">
        <v>-425.77499999999998</v>
      </c>
      <c r="AK41" s="43">
        <v>-692.23199999999997</v>
      </c>
      <c r="AL41" s="43">
        <v>-951.55799999999999</v>
      </c>
      <c r="AM41" s="43">
        <v>-294.81900000000002</v>
      </c>
      <c r="AN41" s="43">
        <v>-639.76700000000005</v>
      </c>
      <c r="AO41" s="43">
        <v>-916.09299999999996</v>
      </c>
      <c r="AQ41" s="43">
        <v>0</v>
      </c>
      <c r="AR41" s="43">
        <v>-1.996</v>
      </c>
      <c r="AS41" s="43">
        <v>-7.8730000000000002</v>
      </c>
      <c r="AT41" s="43">
        <v>-61.56</v>
      </c>
      <c r="AU41" s="43">
        <v>-328.32615565999998</v>
      </c>
      <c r="AV41" s="43">
        <v>-1522.7688826901569</v>
      </c>
      <c r="AW41" s="43">
        <v>-972.274</v>
      </c>
      <c r="AX41" s="43">
        <v>-1096.059</v>
      </c>
      <c r="AY41" s="43">
        <v>-951.55799999999999</v>
      </c>
    </row>
    <row r="42" spans="1:51" ht="14.45" hidden="1" customHeight="1" outlineLevel="1" x14ac:dyDescent="0.25">
      <c r="A42" s="4"/>
      <c r="B42" s="116" t="s">
        <v>76</v>
      </c>
      <c r="C42" s="116"/>
      <c r="D42" s="116"/>
      <c r="E42" s="116"/>
      <c r="F42" s="116"/>
      <c r="G42" s="116"/>
      <c r="H42" s="116"/>
      <c r="I42" s="116"/>
      <c r="J42" s="43">
        <v>-70.394000000000005</v>
      </c>
      <c r="K42" s="43">
        <v>-21.265999999999998</v>
      </c>
      <c r="L42" s="43">
        <v>-44.327733630000047</v>
      </c>
      <c r="M42" s="43">
        <v>-69.164538569999934</v>
      </c>
      <c r="N42" s="43">
        <v>-99.673000000000002</v>
      </c>
      <c r="O42" s="43">
        <v>-29.695</v>
      </c>
      <c r="P42" s="43">
        <v>-66.362983040960003</v>
      </c>
      <c r="Q42" s="43">
        <v>-117.44534374599999</v>
      </c>
      <c r="R42" s="43">
        <v>-192.048</v>
      </c>
      <c r="S42" s="43">
        <v>-80.994</v>
      </c>
      <c r="T42" s="43">
        <v>-148.52799999999999</v>
      </c>
      <c r="U42" s="43">
        <v>-256.74099999999999</v>
      </c>
      <c r="V42" s="43">
        <v>-365.06833669999997</v>
      </c>
      <c r="W42" s="43">
        <v>-118.99299999999999</v>
      </c>
      <c r="X42" s="43">
        <v>-217.29400000000001</v>
      </c>
      <c r="Y42" s="43">
        <v>-373.60459995000002</v>
      </c>
      <c r="Z42" s="43">
        <v>-523.78460886499977</v>
      </c>
      <c r="AA42" s="43">
        <v>-148.98699999999999</v>
      </c>
      <c r="AB42" s="43">
        <v>-325.16399999999999</v>
      </c>
      <c r="AC42" s="43">
        <v>-527.55499999999995</v>
      </c>
      <c r="AD42" s="43">
        <v>-779.55450584999994</v>
      </c>
      <c r="AE42" s="43">
        <v>-241.81399999999999</v>
      </c>
      <c r="AF42" s="43">
        <v>-475.75799999999998</v>
      </c>
      <c r="AG42" s="43">
        <v>-731.36099999999999</v>
      </c>
      <c r="AH42" s="43">
        <v>-1040.337</v>
      </c>
      <c r="AI42" s="43">
        <v>-259.86599999999999</v>
      </c>
      <c r="AJ42" s="43">
        <v>-512.73599999999999</v>
      </c>
      <c r="AK42" s="43">
        <v>-775.05399999999997</v>
      </c>
      <c r="AL42" s="43">
        <v>-1036.806</v>
      </c>
      <c r="AM42" s="43">
        <v>-263.512</v>
      </c>
      <c r="AN42" s="43">
        <v>-555.30499999999995</v>
      </c>
      <c r="AO42" s="43">
        <v>-864.49199999999996</v>
      </c>
      <c r="AQ42" s="43">
        <v>0</v>
      </c>
      <c r="AR42" s="43">
        <v>-70.394000000000005</v>
      </c>
      <c r="AS42" s="43">
        <v>-99.673000000000002</v>
      </c>
      <c r="AT42" s="43">
        <v>-192.048</v>
      </c>
      <c r="AU42" s="43">
        <v>-365.06833669999997</v>
      </c>
      <c r="AV42" s="43">
        <v>-523.78460886499977</v>
      </c>
      <c r="AW42" s="43">
        <v>-779.55450584999994</v>
      </c>
      <c r="AX42" s="43">
        <v>-1040.337</v>
      </c>
      <c r="AY42" s="43">
        <v>-1036.806</v>
      </c>
    </row>
    <row r="43" spans="1:51" ht="14.45" hidden="1" customHeight="1" outlineLevel="1" x14ac:dyDescent="0.25">
      <c r="A43" s="9"/>
      <c r="B43" s="116" t="s">
        <v>77</v>
      </c>
      <c r="C43" s="116"/>
      <c r="D43" s="116"/>
      <c r="E43" s="116"/>
      <c r="F43" s="116"/>
      <c r="G43" s="116"/>
      <c r="H43" s="116"/>
      <c r="I43" s="116"/>
      <c r="J43" s="43">
        <v>-337.09800000000001</v>
      </c>
      <c r="K43" s="43">
        <v>0</v>
      </c>
      <c r="L43" s="43">
        <v>0</v>
      </c>
      <c r="M43" s="43">
        <v>0</v>
      </c>
      <c r="N43" s="43">
        <v>-209.56899999999999</v>
      </c>
      <c r="O43" s="43">
        <v>0</v>
      </c>
      <c r="P43" s="43">
        <v>0</v>
      </c>
      <c r="Q43" s="43">
        <v>0</v>
      </c>
      <c r="R43" s="43">
        <v>0</v>
      </c>
      <c r="S43" s="43">
        <v>-1589.655</v>
      </c>
      <c r="T43" s="43">
        <v>-1790.1181447900001</v>
      </c>
      <c r="U43" s="43">
        <v>-1724.8773812500003</v>
      </c>
      <c r="V43" s="43">
        <v>-1109.6185280199998</v>
      </c>
      <c r="W43" s="43">
        <v>0</v>
      </c>
      <c r="X43" s="43">
        <v>0</v>
      </c>
      <c r="Y43" s="43">
        <v>0</v>
      </c>
      <c r="Z43" s="43">
        <v>0</v>
      </c>
      <c r="AA43" s="43">
        <v>0</v>
      </c>
      <c r="AB43" s="43">
        <v>-38.192681670000034</v>
      </c>
      <c r="AC43" s="43">
        <v>0</v>
      </c>
      <c r="AD43" s="43">
        <v>0</v>
      </c>
      <c r="AE43" s="43">
        <v>-69.43692904999989</v>
      </c>
      <c r="AF43" s="43">
        <v>-3.779419590000034</v>
      </c>
      <c r="AG43" s="43">
        <v>0</v>
      </c>
      <c r="AH43" s="43">
        <v>-48.13388563000003</v>
      </c>
      <c r="AI43" s="43">
        <v>-153.78522860000004</v>
      </c>
      <c r="AJ43" s="43">
        <v>-176.25399999999999</v>
      </c>
      <c r="AK43" s="43">
        <v>-120.01900000000001</v>
      </c>
      <c r="AL43" s="43">
        <v>-684.12</v>
      </c>
      <c r="AM43" s="43">
        <v>-1085.0958496799994</v>
      </c>
      <c r="AN43" s="43">
        <v>-379.31117415000045</v>
      </c>
      <c r="AO43" s="43">
        <v>232.71648923000089</v>
      </c>
      <c r="AQ43" s="43">
        <v>0</v>
      </c>
      <c r="AR43" s="43">
        <v>-337.09800000000001</v>
      </c>
      <c r="AS43" s="43">
        <v>-209.56899999999999</v>
      </c>
      <c r="AT43" s="43">
        <v>0</v>
      </c>
      <c r="AU43" s="43">
        <v>-1109.6185280199998</v>
      </c>
      <c r="AV43" s="43">
        <v>0</v>
      </c>
      <c r="AW43" s="43">
        <v>0</v>
      </c>
      <c r="AX43" s="43">
        <v>-48.13388563000003</v>
      </c>
      <c r="AY43" s="43">
        <v>-684.12</v>
      </c>
    </row>
    <row r="44" spans="1:51" ht="14.45" hidden="1" customHeight="1" outlineLevel="1" x14ac:dyDescent="0.25">
      <c r="A44" s="4"/>
      <c r="B44" s="116" t="s">
        <v>78</v>
      </c>
      <c r="C44" s="116"/>
      <c r="D44" s="116"/>
      <c r="E44" s="116"/>
      <c r="F44" s="116"/>
      <c r="G44" s="116"/>
      <c r="H44" s="116"/>
      <c r="I44" s="116"/>
      <c r="J44" s="43">
        <v>206.19</v>
      </c>
      <c r="K44" s="43">
        <v>113.742</v>
      </c>
      <c r="L44" s="43">
        <v>131.87073697999998</v>
      </c>
      <c r="M44" s="43">
        <v>132.10707499999998</v>
      </c>
      <c r="N44" s="43">
        <v>132.107</v>
      </c>
      <c r="O44" s="43">
        <v>211.11645851999998</v>
      </c>
      <c r="P44" s="43">
        <v>211.11645851999998</v>
      </c>
      <c r="Q44" s="43">
        <v>211.11645851999998</v>
      </c>
      <c r="R44" s="43">
        <v>211.11600000000001</v>
      </c>
      <c r="S44" s="43">
        <v>0</v>
      </c>
      <c r="T44" s="43">
        <v>0</v>
      </c>
      <c r="U44" s="43">
        <v>0</v>
      </c>
      <c r="V44" s="43">
        <v>0</v>
      </c>
      <c r="W44" s="43">
        <v>983.1597340300001</v>
      </c>
      <c r="X44" s="43">
        <v>839.06974083999989</v>
      </c>
      <c r="Y44" s="43">
        <v>636.43166561999999</v>
      </c>
      <c r="Z44" s="43">
        <v>530.66701062000004</v>
      </c>
      <c r="AA44" s="43">
        <v>40.143999999999998</v>
      </c>
      <c r="AB44" s="43">
        <v>0</v>
      </c>
      <c r="AC44" s="43">
        <v>2.293141019999962</v>
      </c>
      <c r="AD44" s="43">
        <v>324.24699013000003</v>
      </c>
      <c r="AE44" s="43">
        <v>0</v>
      </c>
      <c r="AF44" s="43">
        <v>0</v>
      </c>
      <c r="AG44" s="43">
        <v>0.39300000000000002</v>
      </c>
      <c r="AH44" s="43">
        <v>0</v>
      </c>
      <c r="AI44" s="43">
        <v>0</v>
      </c>
      <c r="AJ44" s="43">
        <v>0</v>
      </c>
      <c r="AK44" s="43">
        <v>0</v>
      </c>
      <c r="AL44" s="43">
        <v>0</v>
      </c>
      <c r="AM44" s="43">
        <v>0</v>
      </c>
      <c r="AN44" s="43">
        <v>0</v>
      </c>
      <c r="AO44" s="43">
        <v>0</v>
      </c>
      <c r="AQ44" s="43">
        <v>0</v>
      </c>
      <c r="AR44" s="43">
        <v>206.19</v>
      </c>
      <c r="AS44" s="43">
        <v>132.107</v>
      </c>
      <c r="AT44" s="43">
        <v>211.11600000000001</v>
      </c>
      <c r="AU44" s="43">
        <v>0</v>
      </c>
      <c r="AV44" s="43">
        <v>530.66701062000004</v>
      </c>
      <c r="AW44" s="43">
        <v>324.24699013000003</v>
      </c>
      <c r="AX44" s="43">
        <v>0</v>
      </c>
      <c r="AY44" s="43">
        <v>0</v>
      </c>
    </row>
    <row r="45" spans="1:51" ht="14.45" customHeight="1" collapsed="1" x14ac:dyDescent="0.25">
      <c r="A45" s="4"/>
      <c r="B45" s="114" t="s">
        <v>260</v>
      </c>
      <c r="C45" s="114"/>
      <c r="D45" s="114"/>
      <c r="E45" s="114"/>
      <c r="F45" s="114"/>
      <c r="G45" s="114"/>
      <c r="H45" s="114"/>
      <c r="I45" s="114"/>
      <c r="J45" s="65">
        <v>-203.298</v>
      </c>
      <c r="K45" s="65">
        <v>92.424000000000007</v>
      </c>
      <c r="L45" s="65">
        <v>83.799004856968963</v>
      </c>
      <c r="M45" s="65">
        <v>57.800271552033081</v>
      </c>
      <c r="N45" s="65">
        <v>-207.23300000000003</v>
      </c>
      <c r="O45" s="65">
        <v>180.44545851999999</v>
      </c>
      <c r="P45" s="65">
        <v>133.00447547903997</v>
      </c>
      <c r="Q45" s="65">
        <v>64.616778754000109</v>
      </c>
      <c r="R45" s="65">
        <v>-44.304999999999978</v>
      </c>
      <c r="S45" s="65">
        <v>-1716.605</v>
      </c>
      <c r="T45" s="65">
        <v>-2044.7474400900001</v>
      </c>
      <c r="U45" s="65">
        <v>-2206.6268875500004</v>
      </c>
      <c r="V45" s="65">
        <v>-1820.7517598699997</v>
      </c>
      <c r="W45" s="65">
        <v>632.2282935500001</v>
      </c>
      <c r="X45" s="65">
        <v>145.52874083999984</v>
      </c>
      <c r="Y45" s="65">
        <v>-659.77892394210824</v>
      </c>
      <c r="Z45" s="65">
        <v>-1861.4890749851565</v>
      </c>
      <c r="AA45" s="65">
        <v>-358.69</v>
      </c>
      <c r="AB45" s="65">
        <v>-838.91868167000007</v>
      </c>
      <c r="AC45" s="65">
        <v>-1271.0710310499999</v>
      </c>
      <c r="AD45" s="65">
        <v>-1470.9488539099998</v>
      </c>
      <c r="AE45" s="65">
        <v>-750.80992904999994</v>
      </c>
      <c r="AF45" s="65">
        <v>-1259.99341959</v>
      </c>
      <c r="AG45" s="65">
        <v>-1757.9929999999999</v>
      </c>
      <c r="AH45" s="65">
        <v>-2184.5298856299996</v>
      </c>
      <c r="AI45" s="65">
        <v>-562.19522860000006</v>
      </c>
      <c r="AJ45" s="65">
        <v>-1114.7649999999999</v>
      </c>
      <c r="AK45" s="65">
        <v>-1618.6179999999999</v>
      </c>
      <c r="AL45" s="65">
        <v>-2703.797</v>
      </c>
      <c r="AM45" s="65">
        <v>-1643.4268496799996</v>
      </c>
      <c r="AN45" s="65">
        <v>-1574.3831741500005</v>
      </c>
      <c r="AO45" s="65">
        <v>-1547.8685107699991</v>
      </c>
      <c r="AQ45" s="65">
        <v>0</v>
      </c>
      <c r="AR45" s="65">
        <v>-203.298</v>
      </c>
      <c r="AS45" s="65">
        <v>-207.23300000000003</v>
      </c>
      <c r="AT45" s="65">
        <v>-44.304999999999978</v>
      </c>
      <c r="AU45" s="65">
        <v>-1820.7517598699997</v>
      </c>
      <c r="AV45" s="65">
        <v>-1861.4890749851565</v>
      </c>
      <c r="AW45" s="65">
        <v>-1470.9488539099998</v>
      </c>
      <c r="AX45" s="65">
        <v>-2184.5298856299996</v>
      </c>
      <c r="AY45" s="65">
        <v>-2703.797</v>
      </c>
    </row>
    <row r="46" spans="1:51" ht="14.45" hidden="1" customHeight="1" outlineLevel="1" x14ac:dyDescent="0.25">
      <c r="A46" s="9"/>
      <c r="B46" s="116" t="s">
        <v>79</v>
      </c>
      <c r="C46" s="116"/>
      <c r="D46" s="116"/>
      <c r="E46" s="116"/>
      <c r="F46" s="116"/>
      <c r="G46" s="116"/>
      <c r="H46" s="116"/>
      <c r="I46" s="116"/>
      <c r="J46" s="43">
        <v>0</v>
      </c>
      <c r="K46" s="43">
        <v>-199.48</v>
      </c>
      <c r="L46" s="43">
        <v>-199.48000271999999</v>
      </c>
      <c r="M46" s="43">
        <v>-199.48000271999999</v>
      </c>
      <c r="N46" s="43">
        <v>-199.48</v>
      </c>
      <c r="O46" s="43">
        <v>0</v>
      </c>
      <c r="P46" s="43">
        <v>0</v>
      </c>
      <c r="Q46" s="43">
        <v>0</v>
      </c>
      <c r="R46" s="43">
        <v>0</v>
      </c>
      <c r="S46" s="43">
        <v>0</v>
      </c>
      <c r="T46" s="43">
        <v>0</v>
      </c>
      <c r="U46" s="43">
        <v>0</v>
      </c>
      <c r="V46" s="43">
        <v>0</v>
      </c>
      <c r="W46" s="43">
        <v>0</v>
      </c>
      <c r="X46" s="43">
        <v>0</v>
      </c>
      <c r="Y46" s="43">
        <v>0</v>
      </c>
      <c r="Z46" s="43">
        <v>0</v>
      </c>
      <c r="AA46" s="43">
        <v>0</v>
      </c>
      <c r="AB46" s="43">
        <v>0</v>
      </c>
      <c r="AC46" s="43">
        <v>0</v>
      </c>
      <c r="AD46" s="43">
        <v>0</v>
      </c>
      <c r="AE46" s="43">
        <v>0</v>
      </c>
      <c r="AF46" s="43">
        <v>0</v>
      </c>
      <c r="AG46" s="43">
        <v>-250</v>
      </c>
      <c r="AH46" s="43">
        <v>-1213.144</v>
      </c>
      <c r="AI46" s="43">
        <v>0</v>
      </c>
      <c r="AJ46" s="43">
        <v>0</v>
      </c>
      <c r="AK46" s="43">
        <v>-100</v>
      </c>
      <c r="AL46" s="43">
        <v>-100</v>
      </c>
      <c r="AM46" s="43">
        <v>-189.31906648999995</v>
      </c>
      <c r="AN46" s="43">
        <v>-190.43178348999999</v>
      </c>
      <c r="AO46" s="43">
        <v>-2690.3599636099998</v>
      </c>
      <c r="AQ46" s="43">
        <v>0</v>
      </c>
      <c r="AR46" s="43">
        <v>0</v>
      </c>
      <c r="AS46" s="43">
        <v>-199.48</v>
      </c>
      <c r="AT46" s="43">
        <v>0</v>
      </c>
      <c r="AU46" s="43">
        <v>0</v>
      </c>
      <c r="AV46" s="43">
        <v>0</v>
      </c>
      <c r="AW46" s="43">
        <v>0</v>
      </c>
      <c r="AX46" s="43">
        <v>-1213.144</v>
      </c>
      <c r="AY46" s="43">
        <v>-100</v>
      </c>
    </row>
    <row r="47" spans="1:51" ht="14.45" hidden="1" customHeight="1" outlineLevel="1" x14ac:dyDescent="0.25">
      <c r="A47" s="4"/>
      <c r="B47" s="116" t="s">
        <v>257</v>
      </c>
      <c r="C47" s="116"/>
      <c r="D47" s="116"/>
      <c r="E47" s="116"/>
      <c r="F47" s="116"/>
      <c r="G47" s="116"/>
      <c r="H47" s="116"/>
      <c r="I47" s="116"/>
      <c r="J47" s="43">
        <v>199.39</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1012.086</v>
      </c>
      <c r="AE47" s="43">
        <v>250</v>
      </c>
      <c r="AF47" s="43">
        <v>250</v>
      </c>
      <c r="AG47" s="43">
        <v>250</v>
      </c>
      <c r="AH47" s="43">
        <v>250</v>
      </c>
      <c r="AI47" s="43">
        <v>199.99999997999998</v>
      </c>
      <c r="AJ47" s="43">
        <v>300</v>
      </c>
      <c r="AK47" s="43">
        <v>300</v>
      </c>
      <c r="AL47" s="43">
        <v>300</v>
      </c>
      <c r="AM47" s="43">
        <v>898.16</v>
      </c>
      <c r="AN47" s="43">
        <v>2398.16</v>
      </c>
      <c r="AO47" s="43">
        <v>5398.16</v>
      </c>
      <c r="AQ47" s="43">
        <v>0</v>
      </c>
      <c r="AR47" s="43">
        <v>199.39</v>
      </c>
      <c r="AS47" s="43">
        <v>0</v>
      </c>
      <c r="AT47" s="43">
        <v>0</v>
      </c>
      <c r="AU47" s="43">
        <v>0</v>
      </c>
      <c r="AV47" s="43">
        <v>0</v>
      </c>
      <c r="AW47" s="43">
        <v>1012.086</v>
      </c>
      <c r="AX47" s="43">
        <v>250</v>
      </c>
      <c r="AY47" s="43">
        <v>300</v>
      </c>
    </row>
    <row r="48" spans="1:51" ht="14.45" hidden="1" customHeight="1" outlineLevel="1" x14ac:dyDescent="0.25">
      <c r="A48" s="4"/>
      <c r="B48" s="116" t="s">
        <v>169</v>
      </c>
      <c r="C48" s="116"/>
      <c r="D48" s="116"/>
      <c r="E48" s="116"/>
      <c r="F48" s="116"/>
      <c r="G48" s="116"/>
      <c r="H48" s="116"/>
      <c r="I48" s="116"/>
      <c r="J48" s="43">
        <v>0</v>
      </c>
      <c r="K48" s="43">
        <v>0</v>
      </c>
      <c r="L48" s="43">
        <v>0</v>
      </c>
      <c r="M48" s="43">
        <v>0</v>
      </c>
      <c r="N48" s="43">
        <v>0</v>
      </c>
      <c r="O48" s="43">
        <v>0</v>
      </c>
      <c r="P48" s="43">
        <v>0</v>
      </c>
      <c r="Q48" s="43">
        <v>0</v>
      </c>
      <c r="R48" s="43">
        <v>0</v>
      </c>
      <c r="S48" s="43">
        <v>0</v>
      </c>
      <c r="T48" s="43">
        <v>0</v>
      </c>
      <c r="U48" s="43">
        <v>0</v>
      </c>
      <c r="V48" s="43">
        <v>0</v>
      </c>
      <c r="W48" s="43">
        <v>0</v>
      </c>
      <c r="X48" s="43">
        <v>0</v>
      </c>
      <c r="Y48" s="43">
        <v>0</v>
      </c>
      <c r="Z48" s="43">
        <v>0</v>
      </c>
      <c r="AA48" s="43">
        <v>0</v>
      </c>
      <c r="AB48" s="43">
        <v>0</v>
      </c>
      <c r="AC48" s="43">
        <v>0</v>
      </c>
      <c r="AD48" s="43">
        <v>0</v>
      </c>
      <c r="AE48" s="43">
        <v>0</v>
      </c>
      <c r="AF48" s="43">
        <v>-7.0149078499999993</v>
      </c>
      <c r="AG48" s="43">
        <v>-15.337</v>
      </c>
      <c r="AH48" s="43">
        <v>-56.931301790250465</v>
      </c>
      <c r="AI48" s="43">
        <v>0</v>
      </c>
      <c r="AJ48" s="43">
        <v>0</v>
      </c>
      <c r="AK48" s="43">
        <v>-9.6129999999999995</v>
      </c>
      <c r="AL48" s="43">
        <v>-9.6129999999999995</v>
      </c>
      <c r="AM48" s="43">
        <v>-6.2896000800000005</v>
      </c>
      <c r="AN48" s="43">
        <v>-6.2896000800000005</v>
      </c>
      <c r="AO48" s="43">
        <v>-62.46281423000012</v>
      </c>
      <c r="AQ48" s="43">
        <v>0</v>
      </c>
      <c r="AR48" s="43">
        <v>0</v>
      </c>
      <c r="AS48" s="43">
        <v>0</v>
      </c>
      <c r="AT48" s="43">
        <v>0</v>
      </c>
      <c r="AU48" s="43">
        <v>0</v>
      </c>
      <c r="AV48" s="43">
        <v>0</v>
      </c>
      <c r="AW48" s="43">
        <v>0</v>
      </c>
      <c r="AX48" s="43">
        <v>-56.931301790250465</v>
      </c>
      <c r="AY48" s="43">
        <v>-9.6129999999999995</v>
      </c>
    </row>
    <row r="49" spans="1:51" ht="14.45" hidden="1" customHeight="1" outlineLevel="1" x14ac:dyDescent="0.25">
      <c r="A49" s="4"/>
      <c r="B49" s="116" t="s">
        <v>258</v>
      </c>
      <c r="C49" s="116"/>
      <c r="D49" s="116"/>
      <c r="E49" s="116"/>
      <c r="F49" s="116"/>
      <c r="G49" s="116"/>
      <c r="H49" s="116"/>
      <c r="I49" s="116"/>
      <c r="J49" s="43">
        <v>0</v>
      </c>
      <c r="K49" s="43">
        <v>-5.8310000000000004</v>
      </c>
      <c r="L49" s="43">
        <v>-5.8306549800000003</v>
      </c>
      <c r="M49" s="43">
        <v>-5.83265498</v>
      </c>
      <c r="N49" s="43">
        <v>-5.8310000000000004</v>
      </c>
      <c r="O49" s="43">
        <v>0</v>
      </c>
      <c r="P49" s="43">
        <v>0</v>
      </c>
      <c r="Q49" s="43">
        <v>0</v>
      </c>
      <c r="R49" s="43">
        <v>0</v>
      </c>
      <c r="S49" s="43">
        <v>0</v>
      </c>
      <c r="T49" s="43">
        <v>0</v>
      </c>
      <c r="U49" s="43">
        <v>0</v>
      </c>
      <c r="V49" s="43">
        <v>0</v>
      </c>
      <c r="W49" s="43">
        <v>0</v>
      </c>
      <c r="X49" s="43">
        <v>0</v>
      </c>
      <c r="Y49" s="43">
        <v>0</v>
      </c>
      <c r="Z49" s="43">
        <v>0</v>
      </c>
      <c r="AA49" s="43">
        <v>0</v>
      </c>
      <c r="AB49" s="43">
        <v>0</v>
      </c>
      <c r="AC49" s="43">
        <v>0</v>
      </c>
      <c r="AD49" s="43">
        <v>0</v>
      </c>
      <c r="AE49" s="43">
        <v>0</v>
      </c>
      <c r="AF49" s="43">
        <v>0</v>
      </c>
      <c r="AG49" s="43">
        <v>0</v>
      </c>
      <c r="AH49" s="43">
        <v>0</v>
      </c>
      <c r="AI49" s="43">
        <v>0</v>
      </c>
      <c r="AJ49" s="43">
        <v>0</v>
      </c>
      <c r="AK49" s="43">
        <v>0</v>
      </c>
      <c r="AL49" s="43">
        <v>0</v>
      </c>
      <c r="AM49" s="43">
        <v>-16.027940579999999</v>
      </c>
      <c r="AN49" s="43">
        <v>-16.027940579999999</v>
      </c>
      <c r="AO49" s="43">
        <v>-19.523473409999998</v>
      </c>
      <c r="AQ49" s="43">
        <v>0</v>
      </c>
      <c r="AR49" s="43">
        <v>0</v>
      </c>
      <c r="AS49" s="43">
        <v>-5.8310000000000004</v>
      </c>
      <c r="AT49" s="43">
        <v>0</v>
      </c>
      <c r="AU49" s="43">
        <v>0</v>
      </c>
      <c r="AV49" s="43">
        <v>0</v>
      </c>
      <c r="AW49" s="43">
        <v>0</v>
      </c>
      <c r="AX49" s="43">
        <v>0</v>
      </c>
      <c r="AY49" s="43">
        <v>0</v>
      </c>
    </row>
    <row r="50" spans="1:51" ht="14.45" hidden="1" customHeight="1" outlineLevel="1" x14ac:dyDescent="0.25">
      <c r="A50" s="9"/>
      <c r="B50" s="116" t="s">
        <v>80</v>
      </c>
      <c r="C50" s="116"/>
      <c r="D50" s="116"/>
      <c r="E50" s="116"/>
      <c r="F50" s="116"/>
      <c r="G50" s="116"/>
      <c r="H50" s="116"/>
      <c r="I50" s="116"/>
      <c r="J50" s="43">
        <v>0</v>
      </c>
      <c r="K50" s="43">
        <v>0</v>
      </c>
      <c r="L50" s="43">
        <v>0</v>
      </c>
      <c r="M50" s="43">
        <v>-54.27265371</v>
      </c>
      <c r="N50" s="43">
        <v>-54.273000000000003</v>
      </c>
      <c r="O50" s="43">
        <v>0</v>
      </c>
      <c r="P50" s="43">
        <v>0</v>
      </c>
      <c r="Q50" s="43">
        <v>0</v>
      </c>
      <c r="R50" s="43">
        <v>0</v>
      </c>
      <c r="S50" s="43">
        <v>0</v>
      </c>
      <c r="T50" s="43">
        <v>0</v>
      </c>
      <c r="U50" s="43">
        <v>0</v>
      </c>
      <c r="V50" s="43">
        <v>0</v>
      </c>
      <c r="W50" s="43">
        <v>0</v>
      </c>
      <c r="X50" s="43">
        <v>0</v>
      </c>
      <c r="Y50" s="43">
        <v>0</v>
      </c>
      <c r="Z50" s="43">
        <v>0</v>
      </c>
      <c r="AA50" s="43">
        <v>0</v>
      </c>
      <c r="AB50" s="43">
        <v>0</v>
      </c>
      <c r="AC50" s="43">
        <v>0</v>
      </c>
      <c r="AD50" s="43">
        <v>0</v>
      </c>
      <c r="AE50" s="43">
        <v>0</v>
      </c>
      <c r="AF50" s="43">
        <v>0</v>
      </c>
      <c r="AG50" s="43">
        <v>0</v>
      </c>
      <c r="AH50" s="43">
        <v>0</v>
      </c>
      <c r="AI50" s="43">
        <v>0</v>
      </c>
      <c r="AJ50" s="43">
        <v>0</v>
      </c>
      <c r="AK50" s="43">
        <v>0</v>
      </c>
      <c r="AL50" s="43">
        <v>0</v>
      </c>
      <c r="AM50" s="43">
        <v>0</v>
      </c>
      <c r="AN50" s="43">
        <v>0</v>
      </c>
      <c r="AO50" s="43">
        <v>0</v>
      </c>
      <c r="AQ50" s="43">
        <v>0</v>
      </c>
      <c r="AR50" s="43">
        <v>0</v>
      </c>
      <c r="AS50" s="43">
        <v>-54.273000000000003</v>
      </c>
      <c r="AT50" s="43">
        <v>0</v>
      </c>
      <c r="AU50" s="43">
        <v>0</v>
      </c>
      <c r="AV50" s="43">
        <v>0</v>
      </c>
      <c r="AW50" s="43">
        <v>0</v>
      </c>
      <c r="AX50" s="43">
        <v>0</v>
      </c>
      <c r="AY50" s="43">
        <v>0</v>
      </c>
    </row>
    <row r="51" spans="1:51" ht="14.45" hidden="1" customHeight="1" outlineLevel="1" x14ac:dyDescent="0.25">
      <c r="A51" s="4"/>
      <c r="B51" s="116" t="s">
        <v>81</v>
      </c>
      <c r="C51" s="116"/>
      <c r="D51" s="116"/>
      <c r="E51" s="116"/>
      <c r="F51" s="116"/>
      <c r="G51" s="116"/>
      <c r="H51" s="116"/>
      <c r="I51" s="116"/>
      <c r="J51" s="43">
        <v>0</v>
      </c>
      <c r="K51" s="43">
        <v>0</v>
      </c>
      <c r="L51" s="43">
        <v>0</v>
      </c>
      <c r="M51" s="43">
        <v>0</v>
      </c>
      <c r="N51" s="43">
        <v>0</v>
      </c>
      <c r="O51" s="43">
        <v>3444.8752083242375</v>
      </c>
      <c r="P51" s="43">
        <v>4744.9002556977393</v>
      </c>
      <c r="Q51" s="43">
        <v>4717.874090000525</v>
      </c>
      <c r="R51" s="43">
        <v>4717.8745151770254</v>
      </c>
      <c r="S51" s="43">
        <v>0</v>
      </c>
      <c r="T51" s="43">
        <v>0</v>
      </c>
      <c r="U51" s="43">
        <v>0</v>
      </c>
      <c r="V51" s="43">
        <v>0</v>
      </c>
      <c r="W51" s="43">
        <v>0</v>
      </c>
      <c r="X51" s="43">
        <v>0</v>
      </c>
      <c r="Y51" s="43">
        <v>0</v>
      </c>
      <c r="Z51" s="43">
        <v>0</v>
      </c>
      <c r="AA51" s="43">
        <v>0</v>
      </c>
      <c r="AB51" s="43">
        <v>0</v>
      </c>
      <c r="AC51" s="43">
        <v>0</v>
      </c>
      <c r="AD51" s="43">
        <v>0</v>
      </c>
      <c r="AE51" s="43">
        <v>0</v>
      </c>
      <c r="AF51" s="43">
        <v>0</v>
      </c>
      <c r="AG51" s="43">
        <v>0</v>
      </c>
      <c r="AH51" s="43">
        <v>0</v>
      </c>
      <c r="AI51" s="43">
        <v>0</v>
      </c>
      <c r="AJ51" s="43">
        <v>0</v>
      </c>
      <c r="AK51" s="43">
        <v>0</v>
      </c>
      <c r="AL51" s="43">
        <v>0</v>
      </c>
      <c r="AM51" s="43">
        <v>0</v>
      </c>
      <c r="AN51" s="43">
        <v>0</v>
      </c>
      <c r="AO51" s="43">
        <v>0</v>
      </c>
      <c r="AQ51" s="43">
        <v>0</v>
      </c>
      <c r="AR51" s="43">
        <v>0</v>
      </c>
      <c r="AS51" s="43">
        <v>0</v>
      </c>
      <c r="AT51" s="43">
        <v>4717.8745151770254</v>
      </c>
      <c r="AU51" s="43">
        <v>0</v>
      </c>
      <c r="AV51" s="43">
        <v>0</v>
      </c>
      <c r="AW51" s="43">
        <v>0</v>
      </c>
      <c r="AX51" s="43">
        <v>0</v>
      </c>
      <c r="AY51" s="43">
        <v>0</v>
      </c>
    </row>
    <row r="52" spans="1:51" ht="14.45" hidden="1" customHeight="1" outlineLevel="1" x14ac:dyDescent="0.25">
      <c r="A52" s="4"/>
      <c r="B52" s="116" t="s">
        <v>82</v>
      </c>
      <c r="C52" s="116"/>
      <c r="D52" s="116"/>
      <c r="E52" s="116"/>
      <c r="F52" s="116"/>
      <c r="G52" s="116"/>
      <c r="H52" s="116"/>
      <c r="I52" s="116"/>
      <c r="J52" s="43">
        <v>0</v>
      </c>
      <c r="K52" s="43">
        <v>0</v>
      </c>
      <c r="L52" s="43">
        <v>0</v>
      </c>
      <c r="M52" s="43">
        <v>0</v>
      </c>
      <c r="N52" s="43">
        <v>0</v>
      </c>
      <c r="O52" s="43">
        <v>0</v>
      </c>
      <c r="P52" s="43">
        <v>0</v>
      </c>
      <c r="Q52" s="43">
        <v>0</v>
      </c>
      <c r="R52" s="43">
        <v>0</v>
      </c>
      <c r="S52" s="43">
        <v>0</v>
      </c>
      <c r="T52" s="43">
        <v>0</v>
      </c>
      <c r="U52" s="43">
        <v>0</v>
      </c>
      <c r="V52" s="43">
        <v>0</v>
      </c>
      <c r="W52" s="43">
        <v>0</v>
      </c>
      <c r="X52" s="43">
        <v>0</v>
      </c>
      <c r="Y52" s="43">
        <v>0</v>
      </c>
      <c r="Z52" s="43">
        <v>0</v>
      </c>
      <c r="AA52" s="43">
        <v>0</v>
      </c>
      <c r="AB52" s="43">
        <v>0</v>
      </c>
      <c r="AC52" s="43">
        <v>0</v>
      </c>
      <c r="AD52" s="43">
        <v>0</v>
      </c>
      <c r="AE52" s="43">
        <v>0</v>
      </c>
      <c r="AF52" s="43">
        <v>0</v>
      </c>
      <c r="AG52" s="43">
        <v>0</v>
      </c>
      <c r="AH52" s="43">
        <v>0</v>
      </c>
      <c r="AI52" s="43">
        <v>0</v>
      </c>
      <c r="AJ52" s="43">
        <v>0</v>
      </c>
      <c r="AK52" s="43">
        <v>0</v>
      </c>
      <c r="AL52" s="43">
        <v>0</v>
      </c>
      <c r="AM52" s="43">
        <v>0</v>
      </c>
      <c r="AN52" s="43">
        <v>0</v>
      </c>
      <c r="AO52" s="43">
        <v>0</v>
      </c>
      <c r="AQ52" s="43">
        <v>0</v>
      </c>
      <c r="AR52" s="43">
        <v>0</v>
      </c>
      <c r="AS52" s="43">
        <v>0</v>
      </c>
      <c r="AT52" s="43">
        <v>0</v>
      </c>
      <c r="AU52" s="43">
        <v>0</v>
      </c>
      <c r="AV52" s="43">
        <v>0</v>
      </c>
      <c r="AW52" s="43">
        <v>0</v>
      </c>
      <c r="AX52" s="43">
        <v>0</v>
      </c>
      <c r="AY52" s="43">
        <v>0</v>
      </c>
    </row>
    <row r="53" spans="1:51" ht="14.45" hidden="1" customHeight="1" outlineLevel="1" x14ac:dyDescent="0.25">
      <c r="A53" s="9"/>
      <c r="B53" s="116" t="s">
        <v>83</v>
      </c>
      <c r="C53" s="116"/>
      <c r="D53" s="116"/>
      <c r="E53" s="116"/>
      <c r="F53" s="116"/>
      <c r="G53" s="116"/>
      <c r="H53" s="116"/>
      <c r="I53" s="116"/>
      <c r="J53" s="43">
        <v>0</v>
      </c>
      <c r="K53" s="43">
        <v>0</v>
      </c>
      <c r="L53" s="43">
        <v>0</v>
      </c>
      <c r="M53" s="43">
        <v>0</v>
      </c>
      <c r="N53" s="43">
        <v>0</v>
      </c>
      <c r="O53" s="43">
        <v>-147.97232644740001</v>
      </c>
      <c r="P53" s="43">
        <v>-186.34933832052502</v>
      </c>
      <c r="Q53" s="43">
        <v>-189.85163825052501</v>
      </c>
      <c r="R53" s="43">
        <v>-189.852</v>
      </c>
      <c r="S53" s="43">
        <v>0</v>
      </c>
      <c r="T53" s="43">
        <v>0</v>
      </c>
      <c r="U53" s="43">
        <v>0</v>
      </c>
      <c r="V53" s="43">
        <v>0</v>
      </c>
      <c r="W53" s="43">
        <v>0</v>
      </c>
      <c r="X53" s="43">
        <v>0</v>
      </c>
      <c r="Y53" s="43">
        <v>0</v>
      </c>
      <c r="Z53" s="43">
        <v>0</v>
      </c>
      <c r="AA53" s="43">
        <v>0</v>
      </c>
      <c r="AB53" s="43">
        <v>0</v>
      </c>
      <c r="AC53" s="43">
        <v>0</v>
      </c>
      <c r="AD53" s="43">
        <v>0</v>
      </c>
      <c r="AE53" s="43">
        <v>0</v>
      </c>
      <c r="AF53" s="43">
        <v>0</v>
      </c>
      <c r="AG53" s="43">
        <v>0</v>
      </c>
      <c r="AH53" s="43">
        <v>0</v>
      </c>
      <c r="AI53" s="43">
        <v>0</v>
      </c>
      <c r="AJ53" s="43">
        <v>0</v>
      </c>
      <c r="AK53" s="43">
        <v>0</v>
      </c>
      <c r="AL53" s="43">
        <v>0</v>
      </c>
      <c r="AM53" s="43">
        <v>0</v>
      </c>
      <c r="AN53" s="43">
        <v>0</v>
      </c>
      <c r="AO53" s="43">
        <v>0</v>
      </c>
      <c r="AQ53" s="43">
        <v>0</v>
      </c>
      <c r="AR53" s="43">
        <v>0</v>
      </c>
      <c r="AS53" s="43">
        <v>0</v>
      </c>
      <c r="AT53" s="43">
        <v>-189.852</v>
      </c>
      <c r="AU53" s="43">
        <v>0</v>
      </c>
      <c r="AV53" s="43">
        <v>0</v>
      </c>
      <c r="AW53" s="43">
        <v>0</v>
      </c>
      <c r="AX53" s="43">
        <v>0</v>
      </c>
      <c r="AY53" s="43">
        <v>0</v>
      </c>
    </row>
    <row r="54" spans="1:51" ht="14.45" hidden="1" customHeight="1" outlineLevel="1" x14ac:dyDescent="0.25">
      <c r="A54" s="4"/>
      <c r="B54" s="116" t="s">
        <v>126</v>
      </c>
      <c r="C54" s="116"/>
      <c r="D54" s="116"/>
      <c r="E54" s="116"/>
      <c r="F54" s="116"/>
      <c r="G54" s="116"/>
      <c r="H54" s="116"/>
      <c r="I54" s="116"/>
      <c r="J54" s="43">
        <v>0</v>
      </c>
      <c r="K54" s="43">
        <v>0</v>
      </c>
      <c r="L54" s="43">
        <v>0</v>
      </c>
      <c r="M54" s="43">
        <v>0</v>
      </c>
      <c r="N54" s="43">
        <v>0</v>
      </c>
      <c r="O54" s="43">
        <v>0</v>
      </c>
      <c r="P54" s="43">
        <v>0</v>
      </c>
      <c r="Q54" s="43">
        <v>0</v>
      </c>
      <c r="R54" s="43">
        <v>0</v>
      </c>
      <c r="S54" s="43">
        <v>0</v>
      </c>
      <c r="T54" s="43">
        <v>0</v>
      </c>
      <c r="U54" s="43">
        <v>0</v>
      </c>
      <c r="V54" s="43">
        <v>0</v>
      </c>
      <c r="W54" s="43">
        <v>0</v>
      </c>
      <c r="X54" s="43">
        <v>0</v>
      </c>
      <c r="Y54" s="43">
        <v>0</v>
      </c>
      <c r="Z54" s="43">
        <v>0</v>
      </c>
      <c r="AA54" s="43">
        <v>-3.3862137299999957</v>
      </c>
      <c r="AB54" s="43">
        <v>-6.3841635300000057</v>
      </c>
      <c r="AC54" s="43">
        <v>-10.602541600000004</v>
      </c>
      <c r="AD54" s="43">
        <v>-15.147985360000002</v>
      </c>
      <c r="AE54" s="43">
        <v>-4.1718045200000002</v>
      </c>
      <c r="AF54" s="43">
        <v>-9.7745619999999995</v>
      </c>
      <c r="AG54" s="43">
        <v>-13.977</v>
      </c>
      <c r="AH54" s="43">
        <v>-18.178698220000001</v>
      </c>
      <c r="AI54" s="43">
        <v>-4.20506811</v>
      </c>
      <c r="AJ54" s="43">
        <v>-8.8940000000000001</v>
      </c>
      <c r="AK54" s="43">
        <v>-12.606204330000001</v>
      </c>
      <c r="AL54" s="43">
        <v>-16.972000000000001</v>
      </c>
      <c r="AM54" s="43">
        <v>-4.4094456499999994</v>
      </c>
      <c r="AN54" s="43">
        <v>-9.2626954799832042</v>
      </c>
      <c r="AO54" s="43">
        <v>-13.800948949974803</v>
      </c>
      <c r="AQ54" s="43">
        <v>0</v>
      </c>
      <c r="AR54" s="43">
        <v>0</v>
      </c>
      <c r="AS54" s="43">
        <v>0</v>
      </c>
      <c r="AT54" s="43">
        <v>0</v>
      </c>
      <c r="AU54" s="43">
        <v>0</v>
      </c>
      <c r="AV54" s="43">
        <v>0</v>
      </c>
      <c r="AW54" s="43">
        <v>-15.147985360000002</v>
      </c>
      <c r="AX54" s="43">
        <v>-18.178698220000001</v>
      </c>
      <c r="AY54" s="43">
        <v>-16.972000000000001</v>
      </c>
    </row>
    <row r="55" spans="1:51" ht="14.45" hidden="1" customHeight="1" outlineLevel="1" x14ac:dyDescent="0.25">
      <c r="A55" s="4"/>
      <c r="B55" s="116" t="s">
        <v>84</v>
      </c>
      <c r="C55" s="116"/>
      <c r="D55" s="116"/>
      <c r="E55" s="116"/>
      <c r="F55" s="116"/>
      <c r="G55" s="116"/>
      <c r="H55" s="116"/>
      <c r="I55" s="116"/>
      <c r="J55" s="43">
        <v>0</v>
      </c>
      <c r="K55" s="43">
        <v>0</v>
      </c>
      <c r="L55" s="43">
        <v>0</v>
      </c>
      <c r="M55" s="43">
        <v>0</v>
      </c>
      <c r="N55" s="43">
        <v>0</v>
      </c>
      <c r="O55" s="43">
        <v>0</v>
      </c>
      <c r="P55" s="43">
        <v>0</v>
      </c>
      <c r="Q55" s="43">
        <v>0</v>
      </c>
      <c r="R55" s="43">
        <v>-39.531999999999996</v>
      </c>
      <c r="S55" s="43">
        <v>0</v>
      </c>
      <c r="T55" s="43">
        <v>0</v>
      </c>
      <c r="U55" s="43">
        <v>0</v>
      </c>
      <c r="V55" s="43">
        <v>-1.7352206484000001</v>
      </c>
      <c r="W55" s="43">
        <v>-44.774338369292998</v>
      </c>
      <c r="X55" s="43">
        <v>-44.774338369292998</v>
      </c>
      <c r="Y55" s="43">
        <v>-44.774338369292998</v>
      </c>
      <c r="Z55" s="43">
        <v>-44.774338369292998</v>
      </c>
      <c r="AA55" s="43">
        <v>0</v>
      </c>
      <c r="AB55" s="43">
        <v>0</v>
      </c>
      <c r="AC55" s="43">
        <v>0</v>
      </c>
      <c r="AD55" s="43">
        <v>-257.99215684241534</v>
      </c>
      <c r="AE55" s="43">
        <v>-93.612607319999995</v>
      </c>
      <c r="AF55" s="43">
        <v>-93.612607319999995</v>
      </c>
      <c r="AG55" s="43">
        <v>-191.81899999999999</v>
      </c>
      <c r="AH55" s="43">
        <v>-291.44255617999994</v>
      </c>
      <c r="AI55" s="43">
        <v>-45.346120650000003</v>
      </c>
      <c r="AJ55" s="43">
        <v>-143.672</v>
      </c>
      <c r="AK55" s="43">
        <v>-248.82400000000001</v>
      </c>
      <c r="AL55" s="43">
        <v>-399.41</v>
      </c>
      <c r="AM55" s="43">
        <v>0</v>
      </c>
      <c r="AN55" s="43">
        <v>0</v>
      </c>
      <c r="AO55" s="43">
        <v>-427.7210048</v>
      </c>
      <c r="AQ55" s="43">
        <v>0</v>
      </c>
      <c r="AR55" s="43">
        <v>0</v>
      </c>
      <c r="AS55" s="43">
        <v>0</v>
      </c>
      <c r="AT55" s="43">
        <v>-39.531999999999996</v>
      </c>
      <c r="AU55" s="43">
        <v>-1.7352206484000001</v>
      </c>
      <c r="AV55" s="43">
        <v>-44.774338369292998</v>
      </c>
      <c r="AW55" s="43">
        <v>-257.99215684241534</v>
      </c>
      <c r="AX55" s="43">
        <v>-291.44255617999994</v>
      </c>
      <c r="AY55" s="43">
        <v>-399.41</v>
      </c>
    </row>
    <row r="56" spans="1:51" ht="14.45" hidden="1" customHeight="1" outlineLevel="1" x14ac:dyDescent="0.25">
      <c r="A56" s="9"/>
      <c r="B56" s="116" t="s">
        <v>86</v>
      </c>
      <c r="C56" s="116"/>
      <c r="D56" s="116"/>
      <c r="E56" s="116"/>
      <c r="F56" s="116"/>
      <c r="G56" s="116"/>
      <c r="H56" s="116"/>
      <c r="I56" s="116"/>
      <c r="J56" s="43">
        <v>0</v>
      </c>
      <c r="K56" s="43">
        <v>0</v>
      </c>
      <c r="L56" s="43">
        <v>0</v>
      </c>
      <c r="M56" s="43">
        <v>0</v>
      </c>
      <c r="N56" s="43">
        <v>0</v>
      </c>
      <c r="O56" s="43">
        <v>-4.6500000000000004</v>
      </c>
      <c r="P56" s="43">
        <v>-5.3903473800000006</v>
      </c>
      <c r="Q56" s="43">
        <v>-5.3890000000000002</v>
      </c>
      <c r="R56" s="43">
        <v>-5.3890000000000002</v>
      </c>
      <c r="S56" s="43">
        <v>-13.992000000000001</v>
      </c>
      <c r="T56" s="43">
        <v>-15.991756519999999</v>
      </c>
      <c r="U56" s="43">
        <v>-15.991756519999999</v>
      </c>
      <c r="V56" s="43">
        <v>-15.991756519999999</v>
      </c>
      <c r="W56" s="43">
        <v>0</v>
      </c>
      <c r="X56" s="43">
        <v>0</v>
      </c>
      <c r="Y56" s="43">
        <v>0</v>
      </c>
      <c r="Z56" s="43">
        <v>0</v>
      </c>
      <c r="AA56" s="43">
        <v>0</v>
      </c>
      <c r="AB56" s="43">
        <v>0</v>
      </c>
      <c r="AC56" s="43">
        <v>0</v>
      </c>
      <c r="AD56" s="43">
        <v>0</v>
      </c>
      <c r="AE56" s="43">
        <v>0</v>
      </c>
      <c r="AF56" s="43">
        <v>0</v>
      </c>
      <c r="AG56" s="43">
        <v>0</v>
      </c>
      <c r="AH56" s="43">
        <v>0</v>
      </c>
      <c r="AI56" s="43">
        <v>0</v>
      </c>
      <c r="AJ56" s="43">
        <v>0</v>
      </c>
      <c r="AK56" s="43">
        <v>0</v>
      </c>
      <c r="AL56" s="43">
        <v>0</v>
      </c>
      <c r="AM56" s="43">
        <v>0</v>
      </c>
      <c r="AN56" s="43">
        <v>0</v>
      </c>
      <c r="AO56" s="43">
        <v>0</v>
      </c>
      <c r="AQ56" s="43">
        <v>0</v>
      </c>
      <c r="AR56" s="43">
        <v>0</v>
      </c>
      <c r="AS56" s="43">
        <v>0</v>
      </c>
      <c r="AT56" s="43">
        <v>-5.3890000000000002</v>
      </c>
      <c r="AU56" s="43">
        <v>-15.991756519999999</v>
      </c>
      <c r="AV56" s="43">
        <v>0</v>
      </c>
      <c r="AW56" s="43">
        <v>0</v>
      </c>
      <c r="AX56" s="43">
        <v>0</v>
      </c>
      <c r="AY56" s="43">
        <v>0</v>
      </c>
    </row>
    <row r="57" spans="1:51" ht="14.45" hidden="1" customHeight="1" outlineLevel="1" x14ac:dyDescent="0.25">
      <c r="A57" s="4"/>
      <c r="B57" s="116" t="s">
        <v>87</v>
      </c>
      <c r="C57" s="116"/>
      <c r="D57" s="116"/>
      <c r="E57" s="116"/>
      <c r="F57" s="116"/>
      <c r="G57" s="116"/>
      <c r="H57" s="116"/>
      <c r="I57" s="116"/>
      <c r="J57" s="43">
        <v>0</v>
      </c>
      <c r="K57" s="43">
        <v>0</v>
      </c>
      <c r="L57" s="43">
        <v>0</v>
      </c>
      <c r="M57" s="43">
        <v>0</v>
      </c>
      <c r="N57" s="43">
        <v>0</v>
      </c>
      <c r="O57" s="43">
        <v>20</v>
      </c>
      <c r="P57" s="43">
        <v>20.334145039999999</v>
      </c>
      <c r="Q57" s="43">
        <v>20.6392509</v>
      </c>
      <c r="R57" s="43">
        <v>20.686414129999996</v>
      </c>
      <c r="S57" s="43">
        <v>0.34799999999999998</v>
      </c>
      <c r="T57" s="43">
        <v>0.30544905000000289</v>
      </c>
      <c r="U57" s="43">
        <v>0.96858587000000262</v>
      </c>
      <c r="V57" s="43">
        <v>-0.2228377999999975</v>
      </c>
      <c r="W57" s="43">
        <v>-0.11457632999999987</v>
      </c>
      <c r="X57" s="43">
        <v>8.9974409999998894E-2</v>
      </c>
      <c r="Y57" s="43">
        <v>0.26128830000000014</v>
      </c>
      <c r="Z57" s="43">
        <v>-10.28917974</v>
      </c>
      <c r="AA57" s="43">
        <v>0.06</v>
      </c>
      <c r="AB57" s="43">
        <v>0</v>
      </c>
      <c r="AC57" s="43">
        <v>0</v>
      </c>
      <c r="AD57" s="43">
        <v>-11.707979620000001</v>
      </c>
      <c r="AE57" s="43">
        <v>0</v>
      </c>
      <c r="AF57" s="43">
        <v>0</v>
      </c>
      <c r="AG57" s="43">
        <v>0</v>
      </c>
      <c r="AH57" s="43">
        <v>0</v>
      </c>
      <c r="AI57" s="43">
        <v>0</v>
      </c>
      <c r="AJ57" s="43">
        <v>0</v>
      </c>
      <c r="AK57" s="43">
        <v>0</v>
      </c>
      <c r="AL57" s="43">
        <v>0</v>
      </c>
      <c r="AM57" s="43">
        <v>0</v>
      </c>
      <c r="AN57" s="43">
        <v>0</v>
      </c>
      <c r="AO57" s="43">
        <v>0</v>
      </c>
      <c r="AQ57" s="43">
        <v>0</v>
      </c>
      <c r="AR57" s="43">
        <v>0</v>
      </c>
      <c r="AS57" s="43">
        <v>0</v>
      </c>
      <c r="AT57" s="43">
        <v>20.686414129999996</v>
      </c>
      <c r="AU57" s="43">
        <v>-0.2228377999999975</v>
      </c>
      <c r="AV57" s="43">
        <v>-10.28917974</v>
      </c>
      <c r="AW57" s="43">
        <v>-11.707979620000001</v>
      </c>
      <c r="AX57" s="43">
        <v>0</v>
      </c>
      <c r="AY57" s="43">
        <v>0</v>
      </c>
    </row>
    <row r="58" spans="1:51" ht="14.45" customHeight="1" collapsed="1" x14ac:dyDescent="0.25">
      <c r="A58" s="4"/>
      <c r="B58" s="114" t="s">
        <v>259</v>
      </c>
      <c r="C58" s="114"/>
      <c r="D58" s="114"/>
      <c r="E58" s="114"/>
      <c r="F58" s="114"/>
      <c r="G58" s="114"/>
      <c r="H58" s="114"/>
      <c r="I58" s="114"/>
      <c r="J58" s="65">
        <v>199.39</v>
      </c>
      <c r="K58" s="65">
        <v>-205.31099999999998</v>
      </c>
      <c r="L58" s="65">
        <v>-205.31065769999998</v>
      </c>
      <c r="M58" s="65">
        <v>-259.58531140999997</v>
      </c>
      <c r="N58" s="65">
        <v>-259.584</v>
      </c>
      <c r="O58" s="65">
        <v>3312.2528818768374</v>
      </c>
      <c r="P58" s="65">
        <v>4573.4947150372145</v>
      </c>
      <c r="Q58" s="65">
        <v>4543.2727026499997</v>
      </c>
      <c r="R58" s="65">
        <v>4503.7879293070255</v>
      </c>
      <c r="S58" s="65">
        <v>-13.644</v>
      </c>
      <c r="T58" s="65">
        <v>-15.686307469999996</v>
      </c>
      <c r="U58" s="65">
        <v>-15.023170649999997</v>
      </c>
      <c r="V58" s="65">
        <v>-17.949814968399995</v>
      </c>
      <c r="W58" s="65">
        <v>-44.888914699292997</v>
      </c>
      <c r="X58" s="65">
        <v>-44.684363959293002</v>
      </c>
      <c r="Y58" s="65">
        <v>-44.513050069293001</v>
      </c>
      <c r="Z58" s="65">
        <v>-55.063518109293</v>
      </c>
      <c r="AA58" s="65">
        <v>-3.3262137299999956</v>
      </c>
      <c r="AB58" s="65">
        <v>-6.2268302800000059</v>
      </c>
      <c r="AC58" s="65">
        <v>-10.602541600000004</v>
      </c>
      <c r="AD58" s="65">
        <v>727.23787817758478</v>
      </c>
      <c r="AE58" s="65">
        <v>152.21558816000001</v>
      </c>
      <c r="AF58" s="65">
        <v>139.59792283000002</v>
      </c>
      <c r="AG58" s="65">
        <v>-221.13299999999998</v>
      </c>
      <c r="AH58" s="65">
        <v>-1329.6965561902502</v>
      </c>
      <c r="AI58" s="65">
        <v>150.44881121999998</v>
      </c>
      <c r="AJ58" s="65">
        <v>147.434</v>
      </c>
      <c r="AK58" s="65">
        <v>-71.043204330000009</v>
      </c>
      <c r="AL58" s="65">
        <v>-225.99500000000003</v>
      </c>
      <c r="AM58" s="65">
        <v>682.1139472000001</v>
      </c>
      <c r="AN58" s="65">
        <v>2176.1479803700167</v>
      </c>
      <c r="AO58" s="65">
        <v>2184.2917950000246</v>
      </c>
      <c r="AQ58" s="65">
        <v>0</v>
      </c>
      <c r="AR58" s="65">
        <v>199.39</v>
      </c>
      <c r="AS58" s="65">
        <v>-259.584</v>
      </c>
      <c r="AT58" s="65">
        <v>4503.7879293070255</v>
      </c>
      <c r="AU58" s="65">
        <v>-17.949814968399995</v>
      </c>
      <c r="AV58" s="65">
        <v>-55.063518109293</v>
      </c>
      <c r="AW58" s="65">
        <v>727.23787817758478</v>
      </c>
      <c r="AX58" s="65">
        <v>-1329.6965561902502</v>
      </c>
      <c r="AY58" s="65">
        <v>-225.99500000000003</v>
      </c>
    </row>
    <row r="59" spans="1:51" ht="14.45" customHeight="1" x14ac:dyDescent="0.25">
      <c r="A59" s="9"/>
      <c r="B59" s="72" t="s">
        <v>105</v>
      </c>
      <c r="C59" s="72"/>
      <c r="D59" s="72"/>
      <c r="E59" s="72"/>
      <c r="F59" s="72"/>
      <c r="G59" s="72"/>
      <c r="H59" s="72"/>
      <c r="I59" s="72"/>
      <c r="J59" s="45">
        <v>73.081000000000046</v>
      </c>
      <c r="K59" s="45">
        <v>-65.225837843877969</v>
      </c>
      <c r="L59" s="45">
        <v>-66.816041750948898</v>
      </c>
      <c r="M59" s="45">
        <v>-38.157658886409962</v>
      </c>
      <c r="N59" s="45">
        <v>-13.250999999999948</v>
      </c>
      <c r="O59" s="45">
        <v>2478.6238757058363</v>
      </c>
      <c r="P59" s="45">
        <v>2846.7131169692175</v>
      </c>
      <c r="Q59" s="45">
        <v>2403.2885988034172</v>
      </c>
      <c r="R59" s="45">
        <v>2696.2798323985635</v>
      </c>
      <c r="S59" s="45">
        <v>-1930.1519999999998</v>
      </c>
      <c r="T59" s="45">
        <v>-2508.2822276627644</v>
      </c>
      <c r="U59" s="45">
        <v>-2448.9660582740667</v>
      </c>
      <c r="V59" s="45">
        <v>-1359.0917873733092</v>
      </c>
      <c r="W59" s="45">
        <v>1639.1985180484469</v>
      </c>
      <c r="X59" s="45">
        <v>1261.361415031558</v>
      </c>
      <c r="Y59" s="45">
        <v>191.1952369596649</v>
      </c>
      <c r="Z59" s="45">
        <v>236.1102801936986</v>
      </c>
      <c r="AA59" s="45">
        <v>-379.82818831289319</v>
      </c>
      <c r="AB59" s="45">
        <v>-444.5197035216201</v>
      </c>
      <c r="AC59" s="45">
        <v>-517.67614846681749</v>
      </c>
      <c r="AD59" s="45">
        <v>154.29513708755542</v>
      </c>
      <c r="AE59" s="45">
        <v>-311.26944938667134</v>
      </c>
      <c r="AF59" s="45">
        <v>-602.3757237042721</v>
      </c>
      <c r="AG59" s="45">
        <v>-389.8429999999982</v>
      </c>
      <c r="AH59" s="45">
        <v>34.73387554664987</v>
      </c>
      <c r="AI59" s="45">
        <v>-12.931415825581269</v>
      </c>
      <c r="AJ59" s="45">
        <v>-105.01499999999984</v>
      </c>
      <c r="AK59" s="45">
        <v>145.52501853550231</v>
      </c>
      <c r="AL59" s="45">
        <v>1069.9930084395385</v>
      </c>
      <c r="AM59" s="45">
        <v>1467.2974975200009</v>
      </c>
      <c r="AN59" s="45">
        <v>-1524.8435710989697</v>
      </c>
      <c r="AO59" s="45">
        <v>-2178.9510420479401</v>
      </c>
      <c r="AQ59" s="45">
        <v>0</v>
      </c>
      <c r="AR59" s="45">
        <v>73.081000000000046</v>
      </c>
      <c r="AS59" s="45">
        <v>-13.250999999999948</v>
      </c>
      <c r="AT59" s="45">
        <v>2696.2798323985635</v>
      </c>
      <c r="AU59" s="45">
        <v>-1359.0917873733092</v>
      </c>
      <c r="AV59" s="45">
        <v>236.1102801936986</v>
      </c>
      <c r="AW59" s="45">
        <v>154.29513708755542</v>
      </c>
      <c r="AX59" s="45">
        <v>34.73387554664987</v>
      </c>
      <c r="AY59" s="45">
        <v>1069.9930084395371</v>
      </c>
    </row>
    <row r="60" spans="1:51" ht="14.45" customHeight="1" x14ac:dyDescent="0.25">
      <c r="A60" s="4"/>
      <c r="B60" s="14" t="s">
        <v>88</v>
      </c>
      <c r="C60" s="14"/>
      <c r="D60" s="14"/>
      <c r="E60" s="14"/>
      <c r="F60" s="14"/>
      <c r="G60" s="14"/>
      <c r="H60" s="14"/>
      <c r="I60" s="14"/>
      <c r="J60" s="43">
        <v>6.8879999999999999</v>
      </c>
      <c r="K60" s="43">
        <v>79.969000000000051</v>
      </c>
      <c r="L60" s="43">
        <v>79.969000000000051</v>
      </c>
      <c r="M60" s="43">
        <v>79.969000000000051</v>
      </c>
      <c r="N60" s="43">
        <v>79.969000000000051</v>
      </c>
      <c r="O60" s="43">
        <v>66.718000000000103</v>
      </c>
      <c r="P60" s="43">
        <v>66.718000000000103</v>
      </c>
      <c r="Q60" s="43">
        <v>66.718000000000103</v>
      </c>
      <c r="R60" s="43">
        <v>66.718000000000103</v>
      </c>
      <c r="S60" s="43">
        <v>2762.9978323985638</v>
      </c>
      <c r="T60" s="43">
        <v>2762.9978323985638</v>
      </c>
      <c r="U60" s="43">
        <v>2762.9978323985638</v>
      </c>
      <c r="V60" s="43">
        <v>2762.9978323985638</v>
      </c>
      <c r="W60" s="43">
        <v>1403.9060450252546</v>
      </c>
      <c r="X60" s="43">
        <v>1403.9060450252546</v>
      </c>
      <c r="Y60" s="43">
        <v>1403.9060450252546</v>
      </c>
      <c r="Z60" s="43">
        <v>1403.9060450252546</v>
      </c>
      <c r="AA60" s="43">
        <v>1640.0163252189532</v>
      </c>
      <c r="AB60" s="43">
        <v>1640.0163252189532</v>
      </c>
      <c r="AC60" s="43">
        <v>1640.0163252189532</v>
      </c>
      <c r="AD60" s="43">
        <v>1640.0163252189532</v>
      </c>
      <c r="AE60" s="43">
        <v>1794.3114623065085</v>
      </c>
      <c r="AF60" s="43">
        <v>1794.3114623065085</v>
      </c>
      <c r="AG60" s="43">
        <v>1794.3114623065085</v>
      </c>
      <c r="AH60" s="43">
        <v>1794.3114623065085</v>
      </c>
      <c r="AI60" s="43">
        <v>1829.0942928279037</v>
      </c>
      <c r="AJ60" s="43">
        <v>1829.0942928279037</v>
      </c>
      <c r="AK60" s="43">
        <v>1829.0942928279037</v>
      </c>
      <c r="AL60" s="43">
        <v>1829.0942928279037</v>
      </c>
      <c r="AM60" s="43">
        <v>2899.0873012674419</v>
      </c>
      <c r="AN60" s="43">
        <v>2899.0873012674419</v>
      </c>
      <c r="AO60" s="43">
        <v>2899.0604780707549</v>
      </c>
      <c r="AQ60" s="43"/>
      <c r="AR60" s="43">
        <v>6.8879999999999999</v>
      </c>
      <c r="AS60" s="43">
        <v>79.969000000000051</v>
      </c>
      <c r="AT60" s="43">
        <v>66.718000000000103</v>
      </c>
      <c r="AU60" s="43">
        <v>2762.9978323985638</v>
      </c>
      <c r="AV60" s="43">
        <v>1403.9060450252546</v>
      </c>
      <c r="AW60" s="43">
        <v>1640.0163252189532</v>
      </c>
      <c r="AX60" s="43">
        <v>1794.3114623065085</v>
      </c>
      <c r="AY60" s="43">
        <v>1829.0453378531583</v>
      </c>
    </row>
    <row r="61" spans="1:51" ht="14.45" customHeight="1" thickBot="1" x14ac:dyDescent="0.3">
      <c r="A61" s="4"/>
      <c r="B61" s="41" t="s">
        <v>89</v>
      </c>
      <c r="C61" s="41"/>
      <c r="D61" s="41"/>
      <c r="E61" s="41"/>
      <c r="F61" s="41"/>
      <c r="G61" s="41"/>
      <c r="H61" s="41"/>
      <c r="I61" s="41"/>
      <c r="J61" s="68">
        <v>79.969000000000051</v>
      </c>
      <c r="K61" s="68">
        <v>14.743162156122082</v>
      </c>
      <c r="L61" s="68">
        <v>13.152958249051153</v>
      </c>
      <c r="M61" s="68">
        <v>41.811341113590089</v>
      </c>
      <c r="N61" s="68">
        <v>66.718000000000103</v>
      </c>
      <c r="O61" s="68">
        <v>2545.3418757058366</v>
      </c>
      <c r="P61" s="68">
        <v>2913.4311169692178</v>
      </c>
      <c r="Q61" s="68">
        <v>2470.0065988034175</v>
      </c>
      <c r="R61" s="68">
        <v>2762.9978323985638</v>
      </c>
      <c r="S61" s="68">
        <v>832.84583239856397</v>
      </c>
      <c r="T61" s="68">
        <v>254.71560473579939</v>
      </c>
      <c r="U61" s="68">
        <v>314.03177412449713</v>
      </c>
      <c r="V61" s="68">
        <v>1403.9060450252546</v>
      </c>
      <c r="W61" s="68">
        <v>3043.1045630737017</v>
      </c>
      <c r="X61" s="68">
        <v>2665.2674600568125</v>
      </c>
      <c r="Y61" s="68">
        <v>1595.1012819849195</v>
      </c>
      <c r="Z61" s="68">
        <v>1640.0163252189532</v>
      </c>
      <c r="AA61" s="68">
        <v>1260.18813690606</v>
      </c>
      <c r="AB61" s="68">
        <v>1195.496621697333</v>
      </c>
      <c r="AC61" s="68">
        <v>1122.3401767521357</v>
      </c>
      <c r="AD61" s="68">
        <v>1794.3114623065085</v>
      </c>
      <c r="AE61" s="68">
        <v>1483.0420129198371</v>
      </c>
      <c r="AF61" s="68">
        <v>1191.9357386022364</v>
      </c>
      <c r="AG61" s="68">
        <v>1404.4684623065102</v>
      </c>
      <c r="AH61" s="68">
        <v>1829.0453378531583</v>
      </c>
      <c r="AI61" s="68">
        <v>1816.1628770023224</v>
      </c>
      <c r="AJ61" s="68">
        <v>1724.0792928279038</v>
      </c>
      <c r="AK61" s="68">
        <v>1974.619311363406</v>
      </c>
      <c r="AL61" s="68">
        <v>2899.0873012674419</v>
      </c>
      <c r="AM61" s="68">
        <v>4366.3847987874433</v>
      </c>
      <c r="AN61" s="68">
        <v>1374.2437301684722</v>
      </c>
      <c r="AO61" s="68">
        <v>720.10943602281486</v>
      </c>
      <c r="AQ61" s="68"/>
      <c r="AR61" s="68">
        <v>79.969000000000051</v>
      </c>
      <c r="AS61" s="68">
        <v>66.718000000000103</v>
      </c>
      <c r="AT61" s="68">
        <v>2762.9978323985638</v>
      </c>
      <c r="AU61" s="68">
        <v>1403.9060450252546</v>
      </c>
      <c r="AV61" s="68">
        <v>1640.0163252189532</v>
      </c>
      <c r="AW61" s="68">
        <v>1794.3114623065085</v>
      </c>
      <c r="AX61" s="68">
        <v>1829.0453378531583</v>
      </c>
      <c r="AY61" s="68">
        <v>2899.0383462926957</v>
      </c>
    </row>
    <row r="62" spans="1:51" ht="14.45" customHeight="1" x14ac:dyDescent="0.25"/>
    <row r="63" spans="1:51" ht="14.45" hidden="1" customHeight="1" x14ac:dyDescent="0.25">
      <c r="A63" s="3"/>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row>
    <row r="64" spans="1:51" ht="14.45" hidden="1" customHeight="1" x14ac:dyDescent="0.25">
      <c r="A64" s="3"/>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row>
    <row r="65" spans="1:41" ht="14.45" hidden="1" customHeight="1" x14ac:dyDescent="0.25">
      <c r="A65" s="3"/>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row>
    <row r="66" spans="1:41" ht="14.45" hidden="1" customHeight="1" x14ac:dyDescent="0.25">
      <c r="A66" s="3"/>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row>
    <row r="67" spans="1:41" ht="14.45" hidden="1" customHeight="1" x14ac:dyDescent="0.25">
      <c r="A67" s="3"/>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row>
    <row r="68" spans="1:41" ht="14.45" hidden="1" customHeight="1" x14ac:dyDescent="0.25">
      <c r="A68" s="3"/>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row>
    <row r="69" spans="1:41" ht="14.45" hidden="1" customHeight="1" x14ac:dyDescent="0.25">
      <c r="A69" s="3"/>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row>
    <row r="70" spans="1:41" ht="14.45" hidden="1" customHeight="1" x14ac:dyDescent="0.25">
      <c r="A70" s="3"/>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row>
    <row r="71" spans="1:41" ht="14.45" hidden="1" customHeight="1" x14ac:dyDescent="0.25">
      <c r="A71" s="3"/>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row>
    <row r="72" spans="1:41" ht="14.45" hidden="1" customHeight="1" x14ac:dyDescent="0.25">
      <c r="A72" s="3"/>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row>
    <row r="73" spans="1:41" ht="14.45" hidden="1" customHeight="1" x14ac:dyDescent="0.25">
      <c r="A73" s="3"/>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row>
    <row r="74" spans="1:41" ht="14.45" hidden="1" customHeight="1" x14ac:dyDescent="0.25">
      <c r="A74" s="3"/>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row>
    <row r="75" spans="1:41" ht="14.45" hidden="1" customHeight="1" x14ac:dyDescent="0.25">
      <c r="A75" s="3"/>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row>
    <row r="76" spans="1:41" ht="14.45" hidden="1" customHeight="1" x14ac:dyDescent="0.25">
      <c r="A76" s="3"/>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row>
    <row r="77" spans="1:41" ht="14.45" hidden="1" customHeight="1" x14ac:dyDescent="0.25">
      <c r="A77" s="3"/>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row>
    <row r="78" spans="1:41" ht="14.45" hidden="1" customHeight="1" x14ac:dyDescent="0.25">
      <c r="A78" s="3"/>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row>
    <row r="79" spans="1:41" ht="14.45" hidden="1" customHeight="1" x14ac:dyDescent="0.25">
      <c r="A79" s="3"/>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row>
    <row r="80" spans="1:41" ht="14.45" hidden="1" customHeight="1" x14ac:dyDescent="0.25">
      <c r="A80" s="3"/>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row>
    <row r="81" spans="1:41" ht="14.45" hidden="1" customHeight="1" x14ac:dyDescent="0.25">
      <c r="A81" s="3"/>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row>
    <row r="82" spans="1:41" ht="14.45" hidden="1" customHeight="1" x14ac:dyDescent="0.25">
      <c r="A82" s="3"/>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row>
    <row r="83" spans="1:41" ht="14.45" hidden="1" customHeight="1" x14ac:dyDescent="0.25">
      <c r="A83" s="3"/>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row>
    <row r="84" spans="1:41" ht="14.45" hidden="1" customHeight="1" x14ac:dyDescent="0.25">
      <c r="A84" s="3"/>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row>
    <row r="85" spans="1:41" ht="14.45" hidden="1" customHeight="1" x14ac:dyDescent="0.25">
      <c r="A85" s="3"/>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row>
    <row r="86" spans="1:41" ht="14.45" hidden="1" customHeight="1" x14ac:dyDescent="0.25">
      <c r="A86" s="3"/>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row>
    <row r="87" spans="1:41" ht="14.45" hidden="1" customHeight="1" x14ac:dyDescent="0.25">
      <c r="A87" s="3"/>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row>
    <row r="88" spans="1:41" ht="14.45" hidden="1" customHeight="1" x14ac:dyDescent="0.25">
      <c r="A88" s="3"/>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row>
    <row r="89" spans="1:41" ht="14.45" hidden="1" customHeight="1" x14ac:dyDescent="0.25">
      <c r="A89" s="3"/>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row>
    <row r="90" spans="1:41" ht="14.45" hidden="1" customHeight="1" x14ac:dyDescent="0.25">
      <c r="A90" s="3"/>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row>
    <row r="91" spans="1:41" ht="14.45" hidden="1" customHeight="1" x14ac:dyDescent="0.25">
      <c r="A91" s="3"/>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row>
    <row r="92" spans="1:41" ht="14.45" hidden="1" customHeight="1" x14ac:dyDescent="0.25">
      <c r="A92" s="3"/>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row>
    <row r="93" spans="1:41" ht="14.45" hidden="1" customHeight="1" x14ac:dyDescent="0.25">
      <c r="A93" s="3"/>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row>
    <row r="94" spans="1:41" ht="14.45" hidden="1" customHeight="1" x14ac:dyDescent="0.25">
      <c r="A94" s="3"/>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row>
    <row r="95" spans="1:41" ht="14.45" hidden="1" customHeight="1" x14ac:dyDescent="0.25">
      <c r="A95" s="3"/>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row>
    <row r="96" spans="1:41" ht="14.45" hidden="1" customHeight="1" x14ac:dyDescent="0.25">
      <c r="A96" s="3"/>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row>
    <row r="97" spans="1:41" ht="14.45" hidden="1" customHeight="1" x14ac:dyDescent="0.25">
      <c r="A97" s="3"/>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row>
    <row r="98" spans="1:41" ht="14.45" hidden="1" customHeight="1" x14ac:dyDescent="0.25">
      <c r="A98" s="3"/>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row>
    <row r="99" spans="1:41" ht="14.45" hidden="1" customHeight="1" x14ac:dyDescent="0.25">
      <c r="A99" s="3"/>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row>
    <row r="100" spans="1:41" ht="14.45" hidden="1" customHeight="1" x14ac:dyDescent="0.25">
      <c r="A100" s="3"/>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row>
    <row r="101" spans="1:41" ht="14.45" hidden="1" customHeight="1" x14ac:dyDescent="0.25">
      <c r="A101" s="3"/>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row>
    <row r="102" spans="1:41" ht="14.45" hidden="1" customHeight="1" x14ac:dyDescent="0.25">
      <c r="A102" s="3"/>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row>
    <row r="103" spans="1:41" ht="14.45" hidden="1" customHeight="1" x14ac:dyDescent="0.25">
      <c r="A103" s="3"/>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row>
    <row r="104" spans="1:41" ht="14.45" hidden="1" customHeight="1" x14ac:dyDescent="0.25">
      <c r="A104" s="3"/>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row>
    <row r="105" spans="1:41" ht="14.45" hidden="1" customHeight="1" x14ac:dyDescent="0.25">
      <c r="A105" s="3"/>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row>
    <row r="106" spans="1:41" ht="14.45" hidden="1" customHeight="1" x14ac:dyDescent="0.25">
      <c r="A106" s="3"/>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row>
    <row r="107" spans="1:41" ht="14.45" hidden="1" customHeight="1" x14ac:dyDescent="0.25">
      <c r="A107" s="3"/>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row>
    <row r="108" spans="1:41" ht="14.45" hidden="1" customHeight="1" x14ac:dyDescent="0.25">
      <c r="A108" s="3"/>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row>
    <row r="109" spans="1:41" ht="14.45" hidden="1" customHeight="1" x14ac:dyDescent="0.25">
      <c r="A109" s="3"/>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row>
    <row r="110" spans="1:41" ht="14.45" hidden="1" customHeight="1" x14ac:dyDescent="0.25">
      <c r="A110" s="3"/>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row>
    <row r="111" spans="1:41" ht="14.45" hidden="1" customHeight="1" x14ac:dyDescent="0.25">
      <c r="A111" s="3"/>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row>
    <row r="112" spans="1:41" ht="14.45" hidden="1" customHeight="1" x14ac:dyDescent="0.25">
      <c r="A112" s="3"/>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row>
    <row r="113" spans="1:41" ht="14.45" hidden="1" customHeight="1" x14ac:dyDescent="0.25">
      <c r="A113" s="3"/>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row>
    <row r="114" spans="1:41" ht="14.45" hidden="1" customHeight="1" x14ac:dyDescent="0.25">
      <c r="A114" s="3"/>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row>
    <row r="115" spans="1:41" ht="14.45" hidden="1" customHeight="1" x14ac:dyDescent="0.25">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row>
    <row r="116" spans="1:41" ht="14.45" hidden="1" customHeight="1" x14ac:dyDescent="0.25">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row>
    <row r="117" spans="1:41" ht="14.45" hidden="1" customHeight="1" x14ac:dyDescent="0.25">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row>
    <row r="118" spans="1:41" ht="14.45" hidden="1" customHeight="1" x14ac:dyDescent="0.25">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row>
    <row r="119" spans="1:41" ht="14.45" hidden="1" customHeight="1" x14ac:dyDescent="0.25">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row>
    <row r="120" spans="1:41" ht="14.45" hidden="1" customHeight="1" x14ac:dyDescent="0.25">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row>
    <row r="121" spans="1:41" ht="14.45" hidden="1" customHeight="1" x14ac:dyDescent="0.25">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row>
    <row r="122" spans="1:41" ht="14.45" hidden="1" customHeight="1" x14ac:dyDescent="0.25">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row>
    <row r="123" spans="1:41" ht="14.45" hidden="1" customHeight="1" x14ac:dyDescent="0.25">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row>
    <row r="124" spans="1:41" ht="14.45" hidden="1" customHeight="1" x14ac:dyDescent="0.25">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row>
    <row r="125" spans="1:41" ht="14.45" hidden="1" customHeight="1" x14ac:dyDescent="0.25">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row>
    <row r="126" spans="1:41" ht="14.45" hidden="1" customHeight="1" x14ac:dyDescent="0.25">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row>
    <row r="127" spans="1:41" ht="14.45" hidden="1" customHeight="1" x14ac:dyDescent="0.25">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row>
    <row r="128" spans="1:41" ht="14.45" hidden="1" customHeight="1" x14ac:dyDescent="0.25">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row>
    <row r="129" spans="11:41" ht="14.45" hidden="1" customHeight="1" x14ac:dyDescent="0.25">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row>
    <row r="130" spans="11:41" ht="14.45" hidden="1" customHeight="1" x14ac:dyDescent="0.25">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row>
    <row r="131" spans="11:41" ht="14.45" hidden="1" customHeight="1" x14ac:dyDescent="0.25">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row>
    <row r="132" spans="11:41" ht="14.45" hidden="1" customHeight="1" x14ac:dyDescent="0.25">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row>
  </sheetData>
  <phoneticPr fontId="9" type="noConversion"/>
  <conditionalFormatting sqref="K114:P114">
    <cfRule type="cellIs" dxfId="5" priority="3" operator="equal">
      <formula>"ERRO"</formula>
    </cfRule>
    <cfRule type="cellIs" dxfId="4" priority="4" operator="equal">
      <formula>"OK"</formula>
    </cfRule>
  </conditionalFormatting>
  <conditionalFormatting sqref="K62:AO62">
    <cfRule type="cellIs" dxfId="3" priority="7" operator="equal">
      <formula>"ERRO"</formula>
    </cfRule>
    <cfRule type="cellIs" dxfId="2" priority="8" operator="equal">
      <formula>"OK"</formula>
    </cfRule>
  </conditionalFormatting>
  <conditionalFormatting sqref="AQ62:AY62">
    <cfRule type="cellIs" dxfId="1" priority="13" operator="equal">
      <formula>"ERRO"</formula>
    </cfRule>
    <cfRule type="cellIs" dxfId="0" priority="14" operator="equal">
      <formula>"OK"</formula>
    </cfRule>
  </conditionalFormatting>
  <hyperlinks>
    <hyperlink ref="B3" r:id="rId1" xr:uid="{2D9CDFB3-0606-4A40-BA9C-FFBF64F39AB9}"/>
  </hyperlinks>
  <pageMargins left="0.511811024" right="0.511811024" top="0.78740157499999996" bottom="0.78740157499999996" header="0.31496062000000002" footer="0.31496062000000002"/>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70165997AC7A9449C58DED9A6CA9E8B" ma:contentTypeVersion="15" ma:contentTypeDescription="Crie um novo documento." ma:contentTypeScope="" ma:versionID="bea78b61c4fb44a6004dd091597ef394">
  <xsd:schema xmlns:xsd="http://www.w3.org/2001/XMLSchema" xmlns:xs="http://www.w3.org/2001/XMLSchema" xmlns:p="http://schemas.microsoft.com/office/2006/metadata/properties" xmlns:ns2="202d8099-149d-4823-a20f-cf41e2ee78ea" xmlns:ns3="3e0b0172-d9a1-4eb1-805e-dc5afdf413ab" targetNamespace="http://schemas.microsoft.com/office/2006/metadata/properties" ma:root="true" ma:fieldsID="4ae5920b9b8aa8c5a43debdc38102124" ns2:_="" ns3:_="">
    <xsd:import namespace="202d8099-149d-4823-a20f-cf41e2ee78ea"/>
    <xsd:import namespace="3e0b0172-d9a1-4eb1-805e-dc5afdf413ab"/>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d8099-149d-4823-a20f-cf41e2ee78ea"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Marcações de imagem" ma:readOnly="false" ma:fieldId="{5cf76f15-5ced-4ddc-b409-7134ff3c332f}" ma:taxonomyMulti="true" ma:sspId="21dfd6d6-3f83-4e75-bea7-02c2581fe45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b0172-d9a1-4eb1-805e-dc5afdf413ab"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52fd83f-7e99-4a8e-aef3-5c729b8a60e4}" ma:internalName="TaxCatchAll" ma:showField="CatchAllData" ma:web="3e0b0172-d9a1-4eb1-805e-dc5afdf413a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e0b0172-d9a1-4eb1-805e-dc5afdf413ab" xsi:nil="true"/>
    <lcf76f155ced4ddcb4097134ff3c332f xmlns="202d8099-149d-4823-a20f-cf41e2ee78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23A1BB-07BC-424B-97AA-A00C8A44797E}">
  <ds:schemaRefs>
    <ds:schemaRef ds:uri="http://schemas.microsoft.com/sharepoint/v3/contenttype/forms"/>
  </ds:schemaRefs>
</ds:datastoreItem>
</file>

<file path=customXml/itemProps2.xml><?xml version="1.0" encoding="utf-8"?>
<ds:datastoreItem xmlns:ds="http://schemas.openxmlformats.org/officeDocument/2006/customXml" ds:itemID="{F1D964B7-0C5F-45CC-9999-617A668F53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d8099-149d-4823-a20f-cf41e2ee78ea"/>
    <ds:schemaRef ds:uri="3e0b0172-d9a1-4eb1-805e-dc5afdf413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3AD859-45ED-428F-900C-3F3E8DF6EACA}">
  <ds:schemaRefs>
    <ds:schemaRef ds:uri="http://purl.org/dc/terms/"/>
    <ds:schemaRef ds:uri="http://www.w3.org/XML/1998/namespac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http://schemas.openxmlformats.org/package/2006/metadata/core-properties"/>
    <ds:schemaRef ds:uri="3e0b0172-d9a1-4eb1-805e-dc5afdf413ab"/>
    <ds:schemaRef ds:uri="202d8099-149d-4823-a20f-cf41e2ee78e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PAGS | Q3-24 Results</vt:lpstr>
      <vt:lpstr>PAGS | Operating Figures</vt:lpstr>
      <vt:lpstr>PAGS | IS GAAP</vt:lpstr>
      <vt:lpstr>PAGS | IS NON-GAAP</vt:lpstr>
      <vt:lpstr>PAGS | Gross Profit</vt:lpstr>
      <vt:lpstr>PAGS | Total Costs and Expenses</vt:lpstr>
      <vt:lpstr>PAGS | Capex</vt:lpstr>
      <vt:lpstr>PAGS | Corporate Structure</vt:lpstr>
      <vt:lpstr>PAGS | Cash Flow</vt:lpstr>
      <vt:lpstr>PAGS | Balance Sheet</vt:lpstr>
      <vt:lpstr>PAGS | Ratings</vt:lpstr>
      <vt:lpstr>PAGS | ESG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Krahembuhl de Oliveira</dc:creator>
  <cp:lastModifiedBy>Jayni Gomes De Oliveira</cp:lastModifiedBy>
  <cp:lastPrinted>2021-05-12T20:30:22Z</cp:lastPrinted>
  <dcterms:created xsi:type="dcterms:W3CDTF">2019-05-08T01:51:37Z</dcterms:created>
  <dcterms:modified xsi:type="dcterms:W3CDTF">2024-11-18T13:53:53Z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0x010100A70165997AC7A9449C58DED9A6CA9E8B</vt:lpwstr>
  </property>
  <property fmtid="{D5CDD505-2E9C-101B-9397-08002B2CF9AE}" pid="3" name="Order">
    <vt:r8>937400</vt:r8>
  </property>
  <property fmtid="{D5CDD505-2E9C-101B-9397-08002B2CF9AE}" pid="4" name="MediaServiceImageTags">
    <vt:lpwstr/>
  </property>
  <property fmtid="{D5CDD505-2E9C-101B-9397-08002B2CF9AE}" pid="5" name="MSIP_Label_f6a73fae-5dbd-458a-93e0-5fdf739dc18f_Enabled">
    <vt:lpwstr>true</vt:lpwstr>
  </property>
  <property fmtid="{D5CDD505-2E9C-101B-9397-08002B2CF9AE}" pid="6" name="MSIP_Label_f6a73fae-5dbd-458a-93e0-5fdf739dc18f_SetDate">
    <vt:lpwstr>2024-05-23T19:39:06Z</vt:lpwstr>
  </property>
  <property fmtid="{D5CDD505-2E9C-101B-9397-08002B2CF9AE}" pid="7" name="MSIP_Label_f6a73fae-5dbd-458a-93e0-5fdf739dc18f_Method">
    <vt:lpwstr>Privileged</vt:lpwstr>
  </property>
  <property fmtid="{D5CDD505-2E9C-101B-9397-08002B2CF9AE}" pid="8" name="MSIP_Label_f6a73fae-5dbd-458a-93e0-5fdf739dc18f_Name">
    <vt:lpwstr>f6a73fae-5dbd-458a-93e0-5fdf739dc18f</vt:lpwstr>
  </property>
  <property fmtid="{D5CDD505-2E9C-101B-9397-08002B2CF9AE}" pid="9" name="MSIP_Label_f6a73fae-5dbd-458a-93e0-5fdf739dc18f_SiteId">
    <vt:lpwstr>7575b092-fc5f-4f6c-b7a5-9e9ef7aca80d</vt:lpwstr>
  </property>
  <property fmtid="{D5CDD505-2E9C-101B-9397-08002B2CF9AE}" pid="10" name="MSIP_Label_f6a73fae-5dbd-458a-93e0-5fdf739dc18f_ActionId">
    <vt:lpwstr>3feb6c37-f374-4ffd-8b24-4545b40c282c</vt:lpwstr>
  </property>
  <property fmtid="{D5CDD505-2E9C-101B-9397-08002B2CF9AE}" pid="11" name="MSIP_Label_f6a73fae-5dbd-458a-93e0-5fdf739dc18f_ContentBits">
    <vt:lpwstr>0</vt:lpwstr>
  </property>
</Properties>
</file>