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ORGANIZACIONAL\GER RELACOES INVESTIDORES\1. Divulgação de Resultados\4Q24\RI\Planilha RI - site\"/>
    </mc:Choice>
  </mc:AlternateContent>
  <xr:revisionPtr revIDLastSave="0" documentId="13_ncr:1_{0CA1739E-7F8E-4FF4-89FB-443530462960}" xr6:coauthVersionLast="47" xr6:coauthVersionMax="47" xr10:uidLastSave="{00000000-0000-0000-0000-000000000000}"/>
  <bookViews>
    <workbookView xWindow="-110" yWindow="-110" windowWidth="19420" windowHeight="10420" tabRatio="798" xr2:uid="{00000000-000D-0000-FFFF-FFFF00000000}"/>
  </bookViews>
  <sheets>
    <sheet name="DRE" sheetId="18" r:id="rId1"/>
    <sheet name="BP" sheetId="12" r:id="rId2"/>
    <sheet name="DFC Gerencial" sheetId="13" r:id="rId3"/>
    <sheet name="Portfolio" sheetId="14" r:id="rId4"/>
    <sheet name="Amortizações" sheetId="15" r:id="rId5"/>
    <sheet name="Portfolio (histórico)" sheetId="2" r:id="rId6"/>
    <sheet name="DRE (histórico 19 a 22)" sheetId="19" r:id="rId7"/>
    <sheet name="DRE (histórico)" sheetId="3" r:id="rId8"/>
    <sheet name="BP (histórico)" sheetId="4" r:id="rId9"/>
    <sheet name="Fluxo de Caixa (histórico)" sheetId="5" r:id="rId10"/>
  </sheets>
  <definedNames>
    <definedName name="\0">#REF!</definedName>
    <definedName name="\a">#REF!</definedName>
    <definedName name="\b">#REF!</definedName>
    <definedName name="\d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v">#REF!</definedName>
    <definedName name="\w">#REF!</definedName>
    <definedName name="\z">#REF!</definedName>
    <definedName name="__bal11">#REF!</definedName>
    <definedName name="__bal12">#REF!</definedName>
    <definedName name="__bal13">#REF!</definedName>
    <definedName name="__bal14">#REF!</definedName>
    <definedName name="__bal15">#REF!</definedName>
    <definedName name="__map4">#REF!</definedName>
    <definedName name="__map6">#REF!</definedName>
    <definedName name="__nt2">#REF!</definedName>
    <definedName name="__nt23">#REF!</definedName>
    <definedName name="__nt24">#REF!</definedName>
    <definedName name="__nt27">#REF!</definedName>
    <definedName name="__TES1">#REF!</definedName>
    <definedName name="__TES2">#REF!</definedName>
    <definedName name="__TES3">#REF!</definedName>
    <definedName name="__TES5">#REF!</definedName>
    <definedName name="_04_10_99">"tab"</definedName>
    <definedName name="_1">#REF!</definedName>
    <definedName name="_1AV57">#REF!</definedName>
    <definedName name="_1DE10">#REF!</definedName>
    <definedName name="_1DS8">#REF!</definedName>
    <definedName name="_2">#REF!</definedName>
    <definedName name="_30__afeta_DRE_conf_Aline">#REF!</definedName>
    <definedName name="_A" hidden="1">#REF!</definedName>
    <definedName name="_bal11">#REF!</definedName>
    <definedName name="_bal12">#REF!</definedName>
    <definedName name="_bal13">#REF!</definedName>
    <definedName name="_bal14">#REF!</definedName>
    <definedName name="_bal15">#REF!</definedName>
    <definedName name="_DIS2">#REF!</definedName>
    <definedName name="_EPRCS_REPORT_PACKAGE_ID_" hidden="1">"a9b40657-14e8-4be2-b3e3-f5f7120cdd47"</definedName>
    <definedName name="_EPRCS_RP_DOCLET_ID_" hidden="1">"d865adb2-697a-4731-9442-001b27118900"</definedName>
    <definedName name="_EPRCS_VU_04f9f32e_7a5b_4902_9d29_bed0ad9ce4fc" hidden="1">"SALDOS EM 31 DE DEZEMBRO DE 2018"</definedName>
    <definedName name="_EPRCS_VU_0ef3f48f_2e1f_4011_ad70_0cd55b49145e" hidden="1">"31/03/2019"</definedName>
    <definedName name="_EPRCS_VU_1ca64164_9103_41f8_9090_91aa33554445" hidden="1">"31 de dezembro de 2019"</definedName>
    <definedName name="_EPRCS_VU_1e69fb90_9f30_480e_a104_e7094fa8b0d5" hidden="1">2018</definedName>
    <definedName name="_EPRCS_VU_1ff6306e_9a2c_4a73_80dc_ee6e036fe3e7" hidden="1">"31/12/2019"</definedName>
    <definedName name="_EPRCS_VU_200a5c8b_1866_4930_9430_11f21a8fcae8" hidden="1">"31/12/2018"</definedName>
    <definedName name="_EPRCS_VU_2676de87_a630_4ecf_87d8_61f2b6c5e324" hidden="1">"SALDOS EM 31 DE DEZEMBRO DE 2019"</definedName>
    <definedName name="_EPRCS_VU_3727a9cb_1178_478c_89b8_81a63d6449ea" hidden="1">"30/06/2020"</definedName>
    <definedName name="_EPRCS_VU_400f0c85_839b_4d71_90e4_b1e44397a04b" hidden="1">"31/12/2018"</definedName>
    <definedName name="_EPRCS_VU_4232df5b_5ddb_44ee_8bbe_a1c6909ba23b" hidden="1">"30/09/2019"</definedName>
    <definedName name="_EPRCS_VU_427aa833_bc7b_48bc_b831_c1746d1d408e" hidden="1">"SALDOS EM 30 DE SETEMBRO DE 2019"</definedName>
    <definedName name="_EPRCS_VU_56347479_9519_4f46_9c66_696aae99e13f" hidden="1">"31 de dezembro de 2018"</definedName>
    <definedName name="_EPRCS_VU_57ba70a9_db6b_4c25_9b2a_40287e81c557" hidden="1">"30 DE SETEMBRO DE 2019"</definedName>
    <definedName name="_EPRCS_VU_58e61fd6_b214_40a5_af80_bc19faa2c47f" hidden="1">"31/12/2018"</definedName>
    <definedName name="_EPRCS_VU_620c1236_c66f_44a4_9d72_3b325c6bfe25" hidden="1">"31 DE DEZEMBRO DE 2019"</definedName>
    <definedName name="_EPRCS_VU_6aca4bf0_9f15_4079_990f_3ff0cff91d62" hidden="1">"31 de dezembro de 2018"</definedName>
    <definedName name="_EPRCS_VU_6c28cd15_0d9c_41f7_a138_1d92faab3a1f" hidden="1">"31 DE DEZEMBRO DE 2018"</definedName>
    <definedName name="_EPRCS_VU_7007924f_b6ac_4974_ba1f_3bbbfb09c25c" hidden="1">2018</definedName>
    <definedName name="_EPRCS_VU_84499954_5590_4a51_b77e_5db7bdd6c898" hidden="1">"31 DE DEZEMBRO DE 2018"</definedName>
    <definedName name="_EPRCS_VU_95ea9cdc_19c4_4fc3_985e_c159c9c19dc8" hidden="1">"31/12/2019"</definedName>
    <definedName name="_EPRCS_VU_a546690c_30f0_41fe_8c19_8d1014c96ba7" hidden="1">"31/12/2018"</definedName>
    <definedName name="_EPRCS_VU_a7e55b84_fe64_44e7_a9ee_dfea0e1afe56" hidden="1">"31/12/2018"</definedName>
    <definedName name="_EPRCS_VU_ad384754_0ce8_45a5_afc1_6d6c07e82891" hidden="1">"30 de junho de 2020"</definedName>
    <definedName name="_EPRCS_VU_c39baa5f_ed6e_4768_907d_0b82686f3e87" hidden="1">2019</definedName>
    <definedName name="_EPRCS_VU_d159f9b5_748e_4dc7_b717_49bc23d47e73" hidden="1">"SALDOS EM 30 DE SETEMBRO DE 2018"</definedName>
    <definedName name="_EPRCS_VU_d6fbcda4_6e03_443f_a8a3_af0921e84461" hidden="1">"31/12/2019"</definedName>
    <definedName name="_EPRCS_VU_dfba75bf_e7c4_46e2_bbc1_2522713891b2" hidden="1">"31 de dezembro de 2019"</definedName>
    <definedName name="_EPRCS_VU_e6d6d865_1bf4_49e4_8406_065928a222c3" hidden="1">"31 de março de 2019"</definedName>
    <definedName name="_EPRCS_VU_ed58befa_0dd0_494b_8113_6c1b55e998fb" hidden="1">"30/09/2018"</definedName>
    <definedName name="_EPRCS_VU_f327582a_0208_438b_9cf0_9c1d9889d6ac" hidden="1">2019</definedName>
    <definedName name="_Fill" hidden="1">#REF!</definedName>
    <definedName name="_xlnm._FilterDatabase" hidden="1">#REF!</definedName>
    <definedName name="_FOR1">#REF!</definedName>
    <definedName name="_FOR10">#N/A</definedName>
    <definedName name="_FOR11">#REF!</definedName>
    <definedName name="_FOR13">#REF!</definedName>
    <definedName name="_FOR14">#N/A</definedName>
    <definedName name="_FOR2">#N/A</definedName>
    <definedName name="_FOR3">#N/A</definedName>
    <definedName name="_FOR4">#N/A</definedName>
    <definedName name="_FOR5">#REF!</definedName>
    <definedName name="_Key1" hidden="1">#REF!</definedName>
    <definedName name="_Key2" hidden="1">#REF!</definedName>
    <definedName name="_map4">#REF!</definedName>
    <definedName name="_map6">#REF!</definedName>
    <definedName name="_nt2">#REF!</definedName>
    <definedName name="_nt23">#REF!</definedName>
    <definedName name="_nt24">#REF!</definedName>
    <definedName name="_nt27">#REF!</definedName>
    <definedName name="_Order1" hidden="1">1</definedName>
    <definedName name="_Order2" hidden="1">255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r">#REF!</definedName>
    <definedName name="_Regression_X" hidden="1">#REF!</definedName>
    <definedName name="_REL1">#REF!</definedName>
    <definedName name="_REL2">#REF!</definedName>
    <definedName name="_REL3">#REF!</definedName>
    <definedName name="_REL4">#REF!</definedName>
    <definedName name="_REL5">#REF!</definedName>
    <definedName name="_REL6">#REF!</definedName>
    <definedName name="_REL7">#REF!</definedName>
    <definedName name="_Sort" hidden="1">#REF!</definedName>
    <definedName name="_TES1">#REF!</definedName>
    <definedName name="_TES2">#REF!</definedName>
    <definedName name="_TES3">#REF!</definedName>
    <definedName name="_TES5">#REF!</definedName>
    <definedName name="´po">#REF!</definedName>
    <definedName name="A">#REF!</definedName>
    <definedName name="A_1">#REF!</definedName>
    <definedName name="A_2">#REF!</definedName>
    <definedName name="a1xv3300">#REF!</definedName>
    <definedName name="a2a2a5s254d52">#REF!</definedName>
    <definedName name="a5a45sa45a4a5d4sd54d54s5da2" hidden="1">#REF!</definedName>
    <definedName name="a5a51218569a6a696" hidden="1">#REF!</definedName>
    <definedName name="A5A5S2S5S25S2SS55S1A54A5D1A3" hidden="1">#REF!</definedName>
    <definedName name="a5s22s542d123sdsf" hidden="1">#REF!</definedName>
    <definedName name="a5s25454ds5d4s5d1s2d1sd4s65d" hidden="1">#REF!</definedName>
    <definedName name="a5s2s5s2s56s963" hidden="1">#REF!</definedName>
    <definedName name="a5s4a54d65a4f65s46fd54saf3a" hidden="1">#REF!</definedName>
    <definedName name="a6a6a3a6a">#REF!</definedName>
    <definedName name="aaa">#REF!</definedName>
    <definedName name="AAAA">#N/A</definedName>
    <definedName name="aber">#REF!</definedName>
    <definedName name="ad879w87r987we98t787wet87987987e9y79re87y87ty7t87">#REF!</definedName>
    <definedName name="adfasdfasdfasdf" hidden="1">{"ATI",#N/A,TRUE,"BALabr97";"PAS",#N/A,TRUE,"BALabr97";"REC",#N/A,TRUE,"BALabr97"}</definedName>
    <definedName name="ADICIONAL">#REF!</definedName>
    <definedName name="alskjsls45d445sd54saf6sa54f" hidden="1">#REF!</definedName>
    <definedName name="ana" hidden="1">#REF!</definedName>
    <definedName name="ANEXO_01">#REF!</definedName>
    <definedName name="ANEXO_02">#REF!</definedName>
    <definedName name="ANEXO_03">#REF!</definedName>
    <definedName name="ANEXO_04">#REF!</definedName>
    <definedName name="_xlnm.Extract">#REF!</definedName>
    <definedName name="_xlnm.Print_Area">#REF!</definedName>
    <definedName name="Área_impressão_IM">#REF!</definedName>
    <definedName name="AS2DocOpenMode" hidden="1">"AS2DocumentEdit"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46a54d654d54sa6f4safsa" hidden="1">#REF!</definedName>
    <definedName name="as54s5d4a5f46a54f65sd46gf54sd654g4fd" hidden="1">#REF!</definedName>
    <definedName name="as5a4sd4sd4s64f6sa54f6d54f6sad45gf" hidden="1">#REF!</definedName>
    <definedName name="asa545a4sd54sa6f54sa4f6s5d4f65ds4f65d4f65" hidden="1">#REF!</definedName>
    <definedName name="ASAD">#REF!</definedName>
    <definedName name="asdfasd" hidden="1">{"ATI",#N/A,TRUE,"BALabr97";"PAS",#N/A,TRUE,"BALabr97";"REC",#N/A,TRUE,"BALabr97"}</definedName>
    <definedName name="asdfasdf" hidden="1">{"ativo analítico",#N/A,FALSE,"BALmar97";"passivo analítico",#N/A,FALSE,"BALmar97";"resultado analítico",#N/A,FALSE,"BALmar97"}</definedName>
    <definedName name="ASSINATURA">#REF!,#REF!</definedName>
    <definedName name="ASWE">#REF!</definedName>
    <definedName name="Ativo">#REF!</definedName>
    <definedName name="ATIVO_BCO">#REF!</definedName>
    <definedName name="ATIVOCON">#REF!</definedName>
    <definedName name="B">#REF!</definedName>
    <definedName name="B_C">#REF!</definedName>
    <definedName name="baba">#REF!</definedName>
    <definedName name="BALANCETE">#REF!</definedName>
    <definedName name="BALMEN">#REF!</definedName>
    <definedName name="BALSOC">#REF!</definedName>
    <definedName name="baltri">#REF!</definedName>
    <definedName name="Banco_dados_IM">#REF!</definedName>
    <definedName name="_xlnm.Database">#REF!</definedName>
    <definedName name="base">#REF!</definedName>
    <definedName name="BASE_NEGATIVA">#REF!</definedName>
    <definedName name="BASE1">#REF!</definedName>
    <definedName name="BASILÉIA">#REF!</definedName>
    <definedName name="BD">#N/A</definedName>
    <definedName name="BG_Del" hidden="1">15</definedName>
    <definedName name="BG_Ins" hidden="1">4</definedName>
    <definedName name="BG_Mod" hidden="1">6</definedName>
    <definedName name="BL_ATIVO_BCO">#REF!</definedName>
    <definedName name="BL_LIMITES">#REF!</definedName>
    <definedName name="BL_PASSIVO_BCO">#REF!</definedName>
    <definedName name="BL_RESULT_BCO">#REF!</definedName>
    <definedName name="BLOCO1">#N/A</definedName>
    <definedName name="BLPH1" hidden="1">#REF!</definedName>
    <definedName name="BLPH3" hidden="1">#REF!</definedName>
    <definedName name="BORDA">#REF!</definedName>
    <definedName name="BORDACONTRIBUIÇÃO">#REF!</definedName>
    <definedName name="bordaestima">#REF!</definedName>
    <definedName name="BORDAIMPL">#REF!</definedName>
    <definedName name="BORDAIMPOSTO">#REF!</definedName>
    <definedName name="bordaplan">#REF!</definedName>
    <definedName name="BP" hidden="1">#REF!</definedName>
    <definedName name="Broad">#REF!</definedName>
    <definedName name="BuiltIn_Print_Area">#REF!</definedName>
    <definedName name="Bv">#REF!</definedName>
    <definedName name="CA_PERCENTUAL">#REF!</definedName>
    <definedName name="CACA">#N/A</definedName>
    <definedName name="CAD_CNPJ">#REF!</definedName>
    <definedName name="CAD_GRUPO">#REF!</definedName>
    <definedName name="CAD_TX_REPO_30">#REF!</definedName>
    <definedName name="CAD_TX_REPO_60">#REF!</definedName>
    <definedName name="CAD_TX_REPO_90">#REF!</definedName>
    <definedName name="CAD_TX_REPO_LIQ">#REF!</definedName>
    <definedName name="caderno">#REF!</definedName>
    <definedName name="CADFORN1">#REF!</definedName>
    <definedName name="Cálculo_Contr_Social">#REF!</definedName>
    <definedName name="Cálculo_Contr_Social_1">#REF!</definedName>
    <definedName name="Cálculo_Imposto_Renda">#REF!</definedName>
    <definedName name="Cálculo_Imposto_Renda_1">#REF!</definedName>
    <definedName name="Cálculo_Imposto_Renda_2">#REF!</definedName>
    <definedName name="Cálculo_Imposto_Renda_3">#REF!</definedName>
    <definedName name="CBO_LIQUIDEZ">#REF!</definedName>
    <definedName name="CCON">#REF!</definedName>
    <definedName name="CDI_Accum">#REF!</definedName>
    <definedName name="CI">#REF!</definedName>
    <definedName name="CM_BCO">#REF!</definedName>
    <definedName name="COMPARATIVO_DOS_IMPOSTOS">#REF!</definedName>
    <definedName name="COMPL">#REF!</definedName>
    <definedName name="Composição_Imobilizado">#REF!</definedName>
    <definedName name="CONFERÊNCIA">#REF!</definedName>
    <definedName name="cons11">#REF!</definedName>
    <definedName name="cons12">#REF!</definedName>
    <definedName name="cons2">#REF!</definedName>
    <definedName name="cons3">#REF!</definedName>
    <definedName name="cons5">#REF!</definedName>
    <definedName name="cons6">#REF!</definedName>
    <definedName name="ConsCadMarildes">#REF!</definedName>
    <definedName name="ConsCalculaMetaGERENTES_marildes">#REF!</definedName>
    <definedName name="ConsCalculaMetaSETORIAL_marildes">#REF!</definedName>
    <definedName name="ConsGeraRptGrupos_marildes">#REF!</definedName>
    <definedName name="CONSIMOB">#REF!</definedName>
    <definedName name="Consulta_Diops_uf_TRIM">#REF!</definedName>
    <definedName name="Consulta3">#REF!</definedName>
    <definedName name="cont">#REF!</definedName>
    <definedName name="contab">#REF!</definedName>
    <definedName name="CONTRIBUIÇÃO_1996_1">#REF!</definedName>
    <definedName name="CONTRIBUIÇÃO_1996_2">#REF!</definedName>
    <definedName name="CONTRIBUIÇÃO_SOCIAL_1997">#REF!</definedName>
    <definedName name="CPASCON">#REF!</definedName>
    <definedName name="CREDITOS">#REF!,#REF!</definedName>
    <definedName name="CRIT1">#REF!</definedName>
    <definedName name="Criteria">#REF!</definedName>
    <definedName name="Criteria_MI">#REF!</definedName>
    <definedName name="criterio">#REF!</definedName>
    <definedName name="criterio1">#REF!</definedName>
    <definedName name="_xlnm.Criteria">#REF!</definedName>
    <definedName name="Critérios_IM">#REF!</definedName>
    <definedName name="CS">#REF!</definedName>
    <definedName name="CURLO">#REF!</definedName>
    <definedName name="Current">#REF!</definedName>
    <definedName name="Curva">#REF!</definedName>
    <definedName name="CurvaPrice">#REF!</definedName>
    <definedName name="CX_2018_B" hidden="1">#REF!</definedName>
    <definedName name="d">#REF!</definedName>
    <definedName name="d54af44af4sd6g54sd4g65sd4g4gds">#REF!</definedName>
    <definedName name="DA4S5FD4SDF4SD4GS5DG4">#REF!</definedName>
    <definedName name="dados">#REF!</definedName>
    <definedName name="dados1">#REF!</definedName>
    <definedName name="data">#REF!</definedName>
    <definedName name="Database_MI">#REF!</definedName>
    <definedName name="ddd">#REF!</definedName>
    <definedName name="dddd">#REF!</definedName>
    <definedName name="DECON">#REF!</definedName>
    <definedName name="DEM_AJUS">#REF!</definedName>
    <definedName name="DEPR_AC">#REF!</definedName>
    <definedName name="DESPESAS_OCORRIDAS_DURANTE_O_1__SEMESTRE_DE_1998">#REF!,#REF!,#REF!</definedName>
    <definedName name="DESTINAÇÃO">#REF!</definedName>
    <definedName name="dfg">#REF!</definedName>
    <definedName name="DI">#REF!</definedName>
    <definedName name="DIAS_CARENCIA">#REF!</definedName>
    <definedName name="DimList">#REF!</definedName>
    <definedName name="DimSelected">#REF!</definedName>
    <definedName name="DimSelectedUps">#REF!</definedName>
    <definedName name="DIS">#REF!</definedName>
    <definedName name="DiscMan_ShowVariable" hidden="1">1</definedName>
    <definedName name="DLPMEN">#REF!</definedName>
    <definedName name="dlpsoc">#REF!</definedName>
    <definedName name="dlptri">#REF!</definedName>
    <definedName name="DMPL">#REF!</definedName>
    <definedName name="dolar">#REF!</definedName>
    <definedName name="DOLAR2">#REF!</definedName>
    <definedName name="DOLARDOIS">#REF!</definedName>
    <definedName name="DP6_">#REF!</definedName>
    <definedName name="DRETrab">#REF!</definedName>
    <definedName name="ds54fd654f54sdf46sd5g46sd54g65fd" hidden="1">#REF!</definedName>
    <definedName name="dsd" hidden="1">"CAVD7SCWJ2AXAA0RJGKFLUFZV"</definedName>
    <definedName name="est_ns" hidden="1">{"ativo analítico",#N/A,FALSE,"BALmar97";"passivo analítico",#N/A,FALSE,"BALmar97";"resultado analítico",#N/A,FALSE,"BALmar97"}</definedName>
    <definedName name="estima">#REF!</definedName>
    <definedName name="estima1">#REF!</definedName>
    <definedName name="estoq" hidden="1">{"FINANCEIRAS",#N/A,FALSE,"BALmar96"}</definedName>
    <definedName name="Extract">#REF!</definedName>
    <definedName name="Extract_MI">#REF!</definedName>
    <definedName name="Extrair_IM">#REF!</definedName>
    <definedName name="FER">#REF!</definedName>
    <definedName name="FER_BR">#REF!</definedName>
    <definedName name="FERIADOS">#REF!</definedName>
    <definedName name="fgh">#REF!</definedName>
    <definedName name="Filtra_mensal">#REF!</definedName>
    <definedName name="final">#REF!</definedName>
    <definedName name="FLUXO">#REF!</definedName>
    <definedName name="FLUXO1">#REF!</definedName>
    <definedName name="FOR0">#REF!</definedName>
    <definedName name="formatNumberI">#REF!</definedName>
    <definedName name="formatNumberZ">#REF!</definedName>
    <definedName name="FRED">#REF!</definedName>
    <definedName name="FW13_">#REF!</definedName>
    <definedName name="FZ6_">#REF!</definedName>
    <definedName name="Gap">#REF!</definedName>
    <definedName name="GB2_">#REF!</definedName>
    <definedName name="gg5g52g5g25gg20">#REF!</definedName>
    <definedName name="GGGG" hidden="1">#REF!</definedName>
    <definedName name="GH5_">#REF!</definedName>
    <definedName name="GH7_">#REF!</definedName>
    <definedName name="GH9_">#REF!</definedName>
    <definedName name="GI5_">#REF!</definedName>
    <definedName name="GI7_">#REF!</definedName>
    <definedName name="GI9_">#REF!</definedName>
    <definedName name="GJ5_">#REF!</definedName>
    <definedName name="GJ7_">#REF!</definedName>
    <definedName name="GJ9_">#REF!</definedName>
    <definedName name="_xlnm.Recorder">#REF!</definedName>
    <definedName name="GZ">#REF!</definedName>
    <definedName name="HDFA" hidden="1">#REF!</definedName>
    <definedName name="Head">#REF!</definedName>
    <definedName name="HOJE">#REF!</definedName>
    <definedName name="holiday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"21/11/01"</definedName>
    <definedName name="HTML_LineAfter" hidden="1">FALSE</definedName>
    <definedName name="HTML_LineBefore" hidden="1">FALSE</definedName>
    <definedName name="HTML_Name" hidden="1">"Walter Messias - CSC... ramal 8677"</definedName>
    <definedName name="HTML_OBDlg2" hidden="1">TRUE</definedName>
    <definedName name="HTML_OBDlg4" hidden="1">TRUE</definedName>
    <definedName name="HTML_OS" hidden="1">0</definedName>
    <definedName name="HTML_PathFile" hidden="1">"C:\TEMPO\RECEITA.htm"</definedName>
    <definedName name="HTML_Title" hidden="1">""</definedName>
    <definedName name="IBMF">#REF!</definedName>
    <definedName name="IFRS">#REF!</definedName>
    <definedName name="imob_141">#REF!</definedName>
    <definedName name="imob_142">#REF!</definedName>
    <definedName name="imob_143">#REF!</definedName>
    <definedName name="IMPOSTO_1996_1">#REF!</definedName>
    <definedName name="IMPOSTO_1996_2">#REF!</definedName>
    <definedName name="IMPOSTO_DE_RENDA">#REF!</definedName>
    <definedName name="IMPOSTO_DE_RENDA_1997">#REF!</definedName>
    <definedName name="IMPRIME" localSheetId="0">#REF!</definedName>
    <definedName name="IMPRIME" localSheetId="6">#REF!</definedName>
    <definedName name="IMPRIME">#REF!</definedName>
    <definedName name="IMPRIME_A" localSheetId="0">#REF!</definedName>
    <definedName name="IMPRIME_A" localSheetId="6">#REF!</definedName>
    <definedName name="IMPRIME_A">#REF!</definedName>
    <definedName name="IMPRIME_B" localSheetId="0">#REF!</definedName>
    <definedName name="IMPRIME_B" localSheetId="6">#REF!</definedName>
    <definedName name="IMPRIME_B">#REF!</definedName>
    <definedName name="INFLACIONARIO">#REF!</definedName>
    <definedName name="Inflacionário">#REF!</definedName>
    <definedName name="INSUF_8200">#REF!</definedName>
    <definedName name="iof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PS_GROWTH_1YR" hidden="1">"c1636"</definedName>
    <definedName name="IQ_EST_EPS_GROWTH_1YR_CIQ" hidden="1">"c3628"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40756.7139814815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39787.5724884259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SS">#REF!</definedName>
    <definedName name="J">#REF!</definedName>
    <definedName name="JCP">#REF!</definedName>
    <definedName name="lang">#REF!</definedName>
    <definedName name="LCON">#REF!</definedName>
    <definedName name="LI_REALIZAR">#REF!</definedName>
    <definedName name="liminar">#REF!</definedName>
    <definedName name="limites">#REF!</definedName>
    <definedName name="ListAccount">#REF!</definedName>
    <definedName name="LocationID">#REF!</definedName>
    <definedName name="LOJA_PLAN">#REF!</definedName>
    <definedName name="lojas">#REF!</definedName>
    <definedName name="LOLO">#REF!</definedName>
    <definedName name="LONGOCON">#REF!</definedName>
    <definedName name="longoconn">#REF!</definedName>
    <definedName name="LONGOPCON">#REF!</definedName>
    <definedName name="LPCON">#REF!</definedName>
    <definedName name="Macros">#REF!</definedName>
    <definedName name="MAPA">#REF!</definedName>
    <definedName name="MAPA1">#REF!</definedName>
    <definedName name="MAPA107">#REF!</definedName>
    <definedName name="MAPA110">#REF!</definedName>
    <definedName name="MAPA112">#REF!</definedName>
    <definedName name="MAPA113">#REF!</definedName>
    <definedName name="mapa114">#REF!</definedName>
    <definedName name="MAPA115">#REF!</definedName>
    <definedName name="MAPA116">#REF!</definedName>
    <definedName name="mapa117">#REF!</definedName>
    <definedName name="MAPA119">#REF!</definedName>
    <definedName name="mapa125">#REF!</definedName>
    <definedName name="MAPA126">#REF!</definedName>
    <definedName name="MAPA128">#REF!</definedName>
    <definedName name="MAPA130">#REF!</definedName>
    <definedName name="mapa1999">#REF!,#REF!</definedName>
    <definedName name="mapa2000">#REF!,#REF!</definedName>
    <definedName name="mapa2001">#REF!,#REF!</definedName>
    <definedName name="mapa3">#REF!</definedName>
    <definedName name="MAPA37">#REF!</definedName>
    <definedName name="MAPA39">#REF!</definedName>
    <definedName name="MAPA44">#REF!</definedName>
    <definedName name="MAPA45">#REF!</definedName>
    <definedName name="MAPA46">#REF!</definedName>
    <definedName name="MAPA66">#REF!</definedName>
    <definedName name="MAPA67">#REF!</definedName>
    <definedName name="MAPA69">#REF!</definedName>
    <definedName name="MAPA70">#REF!</definedName>
    <definedName name="MAPA71">#REF!</definedName>
    <definedName name="MAPA72">#REF!</definedName>
    <definedName name="MAPA73">#REF!</definedName>
    <definedName name="MAPA74">#REF!</definedName>
    <definedName name="MAPA75">#REF!</definedName>
    <definedName name="MAPA76">#REF!</definedName>
    <definedName name="MAPA77">#REF!</definedName>
    <definedName name="MAPA78">#REF!</definedName>
    <definedName name="MAPA79">#REF!</definedName>
    <definedName name="MAPA80">#REF!</definedName>
    <definedName name="MAPA81">#REF!</definedName>
    <definedName name="MAPA85">#REF!</definedName>
    <definedName name="MAPA86">#REF!</definedName>
    <definedName name="MAPA87">#REF!</definedName>
    <definedName name="MAPA88">#REF!</definedName>
    <definedName name="MAPA89">#REF!</definedName>
    <definedName name="MAPA90">#REF!</definedName>
    <definedName name="MAPA91">#REF!</definedName>
    <definedName name="MAPA92">#REF!</definedName>
    <definedName name="MAPA93">#REF!</definedName>
    <definedName name="MÁQ.EQ.">#REF!</definedName>
    <definedName name="MENU20">#REF!</definedName>
    <definedName name="Mês">#REF!</definedName>
    <definedName name="Mês_Acum">#REF!</definedName>
    <definedName name="MESTRE">#REF!</definedName>
    <definedName name="MESTRE1">#REF!</definedName>
    <definedName name="MM">#REF!</definedName>
    <definedName name="mmm">#REF!</definedName>
    <definedName name="Módulo1.Macro2">#REF!</definedName>
    <definedName name="MOV_BASE_NEGATIVA">#REF!</definedName>
    <definedName name="NomeDiaSemana">#REF!</definedName>
    <definedName name="nota_7">#REF!</definedName>
    <definedName name="NOTAS_11A">#REF!</definedName>
    <definedName name="NOTAS_12A">#REF!</definedName>
    <definedName name="NOTAS_13A">#REF!</definedName>
    <definedName name="NOTAS_14A">#REF!</definedName>
    <definedName name="NOTAS_15A">#REF!</definedName>
    <definedName name="NOTAS_16A">#REF!</definedName>
    <definedName name="NOTAS_19A">#REF!</definedName>
    <definedName name="NOTAS_20A">#REF!</definedName>
    <definedName name="NOTAS_2A">#REF!</definedName>
    <definedName name="NOTAS_3A">#REF!</definedName>
    <definedName name="NOTAS_4_5A">#REF!</definedName>
    <definedName name="NOTAS_7_8A">#REF!</definedName>
    <definedName name="novasoc_12" hidden="1">{"ATI",#N/A,TRUE,"BALabr97";"PAS",#N/A,TRUE,"BALabr97";"REC",#N/A,TRUE,"BALabr97"}</definedName>
    <definedName name="o4d654fdsaf544f64f64f54f464f6">#REF!</definedName>
    <definedName name="OOOLL" hidden="1">#REF!</definedName>
    <definedName name="Orçado">#REF!</definedName>
    <definedName name="Orçamento">#REF!</definedName>
    <definedName name="ORIFUT">#REF!</definedName>
    <definedName name="ORISWAP">#REF!</definedName>
    <definedName name="OTNANT">#REF!</definedName>
    <definedName name="OTNATUAL">#REF!</definedName>
    <definedName name="OUTROS1">#REF!</definedName>
    <definedName name="P">#REF!</definedName>
    <definedName name="PAGAMENTO">#REF!</definedName>
    <definedName name="Página1">#REF!</definedName>
    <definedName name="Página2">#REF!</definedName>
    <definedName name="Passivo">#REF!</definedName>
    <definedName name="PASSIVO_BCO">#REF!</definedName>
    <definedName name="PASSIVOCON">#REF!</definedName>
    <definedName name="pasta3" hidden="1">{"Financ.total",#N/A,FALSE,"BALJAN97"}</definedName>
    <definedName name="PAT">#REF!</definedName>
    <definedName name="PDD">#REF!</definedName>
    <definedName name="peças">#REF!,#REF!,#REF!,#REF!</definedName>
    <definedName name="PEÇAS_CONSOLIDADO">#REF!,#REF!,#REF!,#REF!</definedName>
    <definedName name="pedro" hidden="1">{"Financ.total",#N/A,FALSE,"BALJAN97"}</definedName>
    <definedName name="PF_0494">#REF!</definedName>
    <definedName name="PF_1193">#REF!</definedName>
    <definedName name="PF_1293">#REF!</definedName>
    <definedName name="PIS">#REF!</definedName>
    <definedName name="PL_PERMANENTE">#REF!</definedName>
    <definedName name="PLANILHA_DE_CÁLCULO_DO_PIS_COFINS_SOBRE_RECEITA_BRUTA">#REF!</definedName>
    <definedName name="PLANWA">#REF!</definedName>
    <definedName name="PLANWB">#REF!</definedName>
    <definedName name="PLANWC">#REF!</definedName>
    <definedName name="Ponta">#REF!</definedName>
    <definedName name="POSICAO_LP_24_11">#REF!</definedName>
    <definedName name="POSICAO_LPs_31_10">#REF!</definedName>
    <definedName name="PRE0">#REF!</definedName>
    <definedName name="precos">#REF!</definedName>
    <definedName name="PREV_SOCIAL">#REF!</definedName>
    <definedName name="Print_Area_MI">#REF!</definedName>
    <definedName name="Prior">#REF!</definedName>
    <definedName name="PRO">#REF!</definedName>
    <definedName name="procura">#REF!</definedName>
    <definedName name="ptax_table">#REF!</definedName>
    <definedName name="PU">#REF!</definedName>
    <definedName name="q">#REF!</definedName>
    <definedName name="QTMES">#REF!</definedName>
    <definedName name="qx">#REF!</definedName>
    <definedName name="RANSWAP">#REF!</definedName>
    <definedName name="Real">#REF!</definedName>
    <definedName name="Real_Acum">#REF!</definedName>
    <definedName name="RECOLHIMENTOS">#REF!</definedName>
    <definedName name="RESULTADO_BCO">#REF!</definedName>
    <definedName name="RESUMO">#REF!</definedName>
    <definedName name="RESUMO_GERAL_DE_SALDOS">#REF!</definedName>
    <definedName name="REVISTA_BANCÁRIA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S">#REF!</definedName>
    <definedName name="s4a4d6s54d65sa4f654sadf564" hidden="1">#REF!</definedName>
    <definedName name="s4s5s45s4a8s7as4a5s4a54d6a" hidden="1">#REF!</definedName>
    <definedName name="s54a654d4sf64fs54sd65f4sadf" hidden="1">#REF!</definedName>
    <definedName name="sa5a52s252s5s2s6s" hidden="1">#REF!</definedName>
    <definedName name="SADS">#REF!</definedName>
    <definedName name="SALDO_LP">#REF!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dasfsdglposdkgpofsdkghdfh74hgf4j65f4j654j65hmk">#REF!</definedName>
    <definedName name="SDFGSDFGSD" hidden="1">{"ativo analítico",#N/A,FALSE,"BALmar97";"passivo analítico",#N/A,FALSE,"BALmar97";"resultado analítico",#N/A,FALSE,"BALmar97"}</definedName>
    <definedName name="SDFSD">#REF!</definedName>
    <definedName name="sea">#REF!</definedName>
    <definedName name="SELIC">#REF!</definedName>
    <definedName name="sepa">#REF!</definedName>
    <definedName name="sepa1">#REF!</definedName>
    <definedName name="separator">#REF!</definedName>
    <definedName name="SFDGSDFG" hidden="1">{"ATI",#N/A,TRUE,"BALabr97";"PAS",#N/A,TRUE,"BALabr97";"REC",#N/A,TRUE,"BALabr97"}</definedName>
    <definedName name="SIL">#REF!</definedName>
    <definedName name="Sub_quimica">#REF!</definedName>
    <definedName name="SUPER_INSUF">#REF!</definedName>
    <definedName name="swap">#REF!</definedName>
    <definedName name="T">#REF!</definedName>
    <definedName name="tab">#REF!</definedName>
    <definedName name="tab_vendor">#REF!</definedName>
    <definedName name="tabela3">#REF!</definedName>
    <definedName name="tabela4">#REF!</definedName>
    <definedName name="TAXAS">#REF!</definedName>
    <definedName name="Taxas_Interpol">#REF!</definedName>
    <definedName name="TBC">#REF!</definedName>
    <definedName name="TEST5">#REF!</definedName>
    <definedName name="TESTE">#REF!</definedName>
    <definedName name="TESTE1">#REF!</definedName>
    <definedName name="TESTE2">#REF!</definedName>
    <definedName name="TESTE3">#REF!</definedName>
    <definedName name="TESTE4">#REF!</definedName>
    <definedName name="TESTE5">#REF!</definedName>
    <definedName name="tipo">#REF!</definedName>
    <definedName name="TJLP">#REF!</definedName>
    <definedName name="total">#REF!</definedName>
    <definedName name="TRANSF">#REF!</definedName>
    <definedName name="TUDO">#REF!</definedName>
    <definedName name="U">#REF!</definedName>
    <definedName name="US">#REF!</definedName>
    <definedName name="valor">#REF!</definedName>
    <definedName name="Vanderlei_A">#REF!</definedName>
    <definedName name="Vanderlei_B">#REF!</definedName>
    <definedName name="Vanderlei_C">#REF!</definedName>
    <definedName name="VEÍCULOS">#REF!</definedName>
    <definedName name="VENDOR">#REF!</definedName>
    <definedName name="vol">#REF!</definedName>
    <definedName name="VT">#REF!</definedName>
    <definedName name="wrn.ANALITICO._.COMPLETO." hidden="1">{"ativo analítico",#N/A,FALSE,"BALmar97";"passivo analítico",#N/A,FALSE,"BALmar97";"resultado analítico",#N/A,FALSE,"BALmar97"}</definedName>
    <definedName name="wrn.BALANÇOS." hidden="1">{"SOC E MEN balanços",#N/A,FALSE,"BALFEV97"}</definedName>
    <definedName name="wrn.cacri." hidden="1">{#N/A,#N/A,FALSE,"RESUMO"}</definedName>
    <definedName name="wrn.Desp._.financeiras." hidden="1">{"FINANCEIRAS",#N/A,FALSE,"BALmar96"}</definedName>
    <definedName name="wrn.Financeiras._.Totais." hidden="1">{"Financ.total",#N/A,FALSE,"BALJAN97"}</definedName>
    <definedName name="wrn.IMOBILIZADO._.GERAL." hidden="1">{"imob geral",#N/A,FALSE,"IMOB GERAL DEZ96"}</definedName>
    <definedName name="wrn.IMOBILIZADO._.GERAL._.REALIZADO." hidden="1">{"imob geral rel",#N/A,FALSE,"IMOB GERAL REL DEZ96"}</definedName>
    <definedName name="wrn.JUINTI._.IRENDA." hidden="1">{"Planil_IR",#N/A,FALSE,"BALJUN97";"Financeiras_Líquidas",#N/A,FALSE,"BALJUN97"}</definedName>
    <definedName name="wrn.PLANIL._.141." hidden="1">{"plan imob 141",#N/A,FALSE,"IMOB 141 DEZ96"}</definedName>
    <definedName name="wrn.PLANIL._.142." hidden="1">{"plan imob 142",#N/A,FALSE,"IMOB 142 DEZ96"}</definedName>
    <definedName name="wrn.PLANIL._.143." hidden="1">{"plan imob 143",#N/A,FALSE,"IMOB 143 DEZ96"}</definedName>
    <definedName name="wrn.PLANIL._.COMPLETO." hidden="1">{"plan imob 141",#N/A,FALSE,"IMOB 141 DEZ96";"plan imob 142",#N/A,FALSE,"IMOB 142 DEZ96";"plan imob 143",#N/A,FALSE,"IMOB 143 DEZ96";"imob geral",#N/A,FALSE,"IMOB GERAL DEZ96"}</definedName>
    <definedName name="wrn.RELAT.._.INVEST.._.ANUAL." hidden="1">{"PLAN INVEST. ANUAL",#N/A,FALSE,"INVEST. GERAL"}</definedName>
    <definedName name="wrn.relat.._.mut.._.dez._.96." hidden="1">{"plan mut pl dez96",#N/A,FALSE,"MUTACAO DEZ96"}</definedName>
    <definedName name="wrn.relatorio._.mutacao." hidden="1">{"mutação PL 1996",#N/A,FALSE,"MUTACAO DEZ96"}</definedName>
    <definedName name="wrn.Tudo." hidden="1">{"Demonstr",#N/A,FALSE,"Plan1";"ResumoSocietario",#N/A,FALSE,"Plan1";"ResumoSocietario",#N/A,FALSE,"Plan1"}</definedName>
    <definedName name="X">#REF!</definedName>
    <definedName name="XER" hidden="1">#REF!</definedName>
    <definedName name="XREF_COLUMN_1" hidden="1">#REF!</definedName>
    <definedName name="XRefColumnsCount" hidden="1">2</definedName>
    <definedName name="XRefCopyRangeCount" hidden="1">1</definedName>
    <definedName name="XRefPaste1" hidden="1">#REF!</definedName>
    <definedName name="XRefPasteRangeCount" hidden="1">2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3" i="13" l="1"/>
  <c r="X15" i="18" l="1"/>
  <c r="W15" i="18"/>
  <c r="U15" i="18"/>
  <c r="T15" i="18"/>
  <c r="Q70" i="18"/>
  <c r="W33" i="12"/>
  <c r="R15" i="18"/>
  <c r="Q13" i="18"/>
  <c r="Q87" i="18"/>
  <c r="Z32" i="13" l="1"/>
  <c r="Z43" i="13"/>
  <c r="W25" i="12"/>
  <c r="W30" i="12" s="1"/>
  <c r="Z6" i="13"/>
  <c r="Z25" i="13" s="1"/>
  <c r="Z27" i="13" s="1"/>
  <c r="Z29" i="13" s="1"/>
  <c r="Z31" i="13" s="1"/>
  <c r="W11" i="15"/>
  <c r="Z41" i="13"/>
  <c r="Z19" i="13"/>
  <c r="Q54" i="18"/>
  <c r="Q6" i="18"/>
  <c r="Q60" i="18"/>
  <c r="Q24" i="18"/>
  <c r="Q73" i="18"/>
  <c r="W48" i="12"/>
  <c r="W61" i="12"/>
  <c r="W9" i="12"/>
  <c r="W16" i="12" s="1"/>
  <c r="W31" i="12" s="1"/>
  <c r="W70" i="12"/>
  <c r="W72" i="12" s="1"/>
  <c r="Q47" i="18"/>
  <c r="Q38" i="18"/>
  <c r="Q31" i="18"/>
  <c r="Q79" i="18"/>
  <c r="Q53" i="18"/>
  <c r="Q45" i="18"/>
  <c r="Z42" i="13" l="1"/>
  <c r="W15" i="15"/>
  <c r="W73" i="12"/>
  <c r="Q46" i="18"/>
  <c r="Q5" i="18"/>
  <c r="Q23" i="18"/>
  <c r="Q78" i="18"/>
  <c r="V70" i="12"/>
  <c r="Y43" i="13"/>
  <c r="V33" i="12"/>
  <c r="AA39" i="13" l="1"/>
  <c r="AA40" i="13"/>
  <c r="AA35" i="13"/>
  <c r="AA38" i="13"/>
  <c r="V25" i="12"/>
  <c r="V30" i="12" s="1"/>
  <c r="AA34" i="13"/>
  <c r="AA37" i="13"/>
  <c r="AA33" i="13"/>
  <c r="AA36" i="13"/>
  <c r="V72" i="12"/>
  <c r="Q17" i="18"/>
  <c r="X32" i="13"/>
  <c r="W32" i="13"/>
  <c r="V48" i="12"/>
  <c r="V61" i="12"/>
  <c r="V9" i="12"/>
  <c r="V16" i="12" s="1"/>
  <c r="V31" i="12" l="1"/>
  <c r="AA32" i="13"/>
  <c r="AA41" i="13" s="1"/>
  <c r="Q20" i="18"/>
  <c r="V73" i="12"/>
  <c r="Q21" i="18" l="1"/>
  <c r="Q65" i="18"/>
  <c r="Q22" i="18" l="1"/>
  <c r="Q66" i="18"/>
  <c r="Q71" i="18"/>
  <c r="Q68" i="18"/>
  <c r="Y6" i="13"/>
  <c r="Y19" i="13"/>
  <c r="Y25" i="13" s="1"/>
  <c r="Y27" i="13" s="1"/>
  <c r="Y29" i="13" s="1"/>
  <c r="Y31" i="13" s="1"/>
  <c r="Y32" i="13"/>
  <c r="Y41" i="13" s="1"/>
  <c r="Q77" i="18" l="1"/>
  <c r="Q69" i="18"/>
  <c r="Q72" i="18"/>
  <c r="Y42" i="13"/>
  <c r="P70" i="18"/>
  <c r="X70" i="18" l="1"/>
  <c r="U70" i="18"/>
  <c r="X33" i="18"/>
  <c r="U33" i="18"/>
  <c r="X52" i="18"/>
  <c r="U52" i="18"/>
  <c r="X41" i="18"/>
  <c r="U41" i="18"/>
  <c r="U32" i="18"/>
  <c r="X32" i="18"/>
  <c r="X18" i="18"/>
  <c r="U18" i="18"/>
  <c r="U7" i="18"/>
  <c r="X7" i="18"/>
  <c r="X55" i="18"/>
  <c r="U55" i="18"/>
  <c r="X81" i="18"/>
  <c r="U81" i="18"/>
  <c r="U62" i="18"/>
  <c r="X62" i="18"/>
  <c r="X51" i="18"/>
  <c r="U51" i="18"/>
  <c r="U40" i="18"/>
  <c r="X40" i="18"/>
  <c r="X30" i="18"/>
  <c r="U30" i="18"/>
  <c r="U16" i="18"/>
  <c r="X16" i="18"/>
  <c r="U19" i="18"/>
  <c r="X19" i="18"/>
  <c r="U61" i="18"/>
  <c r="X61" i="18"/>
  <c r="U29" i="18"/>
  <c r="X29" i="18"/>
  <c r="X14" i="18"/>
  <c r="U14" i="18"/>
  <c r="Q86" i="18"/>
  <c r="X64" i="18"/>
  <c r="U64" i="18"/>
  <c r="U8" i="18"/>
  <c r="X8" i="18"/>
  <c r="U80" i="18"/>
  <c r="X80" i="18"/>
  <c r="X89" i="18"/>
  <c r="U89" i="18"/>
  <c r="X49" i="18"/>
  <c r="U49" i="18"/>
  <c r="U37" i="18"/>
  <c r="X37" i="18"/>
  <c r="X28" i="18"/>
  <c r="U28" i="18"/>
  <c r="U12" i="18"/>
  <c r="X12" i="18"/>
  <c r="X76" i="18"/>
  <c r="U76" i="18"/>
  <c r="X59" i="18"/>
  <c r="U59" i="18"/>
  <c r="U74" i="18"/>
  <c r="X74" i="18"/>
  <c r="U58" i="18"/>
  <c r="X58" i="18"/>
  <c r="U48" i="18"/>
  <c r="X48" i="18"/>
  <c r="X36" i="18"/>
  <c r="U36" i="18"/>
  <c r="X27" i="18"/>
  <c r="U27" i="18"/>
  <c r="X11" i="18"/>
  <c r="U11" i="18"/>
  <c r="U82" i="18"/>
  <c r="X82" i="18"/>
  <c r="U63" i="18"/>
  <c r="X63" i="18"/>
  <c r="U39" i="18"/>
  <c r="X39" i="18"/>
  <c r="U75" i="18"/>
  <c r="X75" i="18"/>
  <c r="X85" i="18"/>
  <c r="U85" i="18"/>
  <c r="U84" i="18"/>
  <c r="X84" i="18"/>
  <c r="X57" i="18"/>
  <c r="U57" i="18"/>
  <c r="U44" i="18"/>
  <c r="X44" i="18"/>
  <c r="U35" i="18"/>
  <c r="X35" i="18"/>
  <c r="X26" i="18"/>
  <c r="U26" i="18"/>
  <c r="X10" i="18"/>
  <c r="U10" i="18"/>
  <c r="X42" i="18"/>
  <c r="U42" i="18"/>
  <c r="U90" i="18"/>
  <c r="X90" i="18"/>
  <c r="X50" i="18"/>
  <c r="U50" i="18"/>
  <c r="X88" i="18"/>
  <c r="U88" i="18"/>
  <c r="U83" i="18"/>
  <c r="X83" i="18"/>
  <c r="U67" i="18"/>
  <c r="X67" i="18"/>
  <c r="U56" i="18"/>
  <c r="X56" i="18"/>
  <c r="X43" i="18"/>
  <c r="U43" i="18"/>
  <c r="U34" i="18"/>
  <c r="X34" i="18"/>
  <c r="X25" i="18"/>
  <c r="U25" i="18"/>
  <c r="X9" i="18"/>
  <c r="U9" i="18"/>
  <c r="V11" i="15"/>
  <c r="P13" i="18"/>
  <c r="P54" i="18"/>
  <c r="P6" i="18"/>
  <c r="P79" i="18"/>
  <c r="P73" i="18"/>
  <c r="P87" i="18"/>
  <c r="P60" i="18"/>
  <c r="P38" i="18"/>
  <c r="P47" i="18"/>
  <c r="P24" i="18"/>
  <c r="P31" i="18"/>
  <c r="U87" i="18" l="1"/>
  <c r="X87" i="18"/>
  <c r="U73" i="18"/>
  <c r="X73" i="18"/>
  <c r="U54" i="18"/>
  <c r="X54" i="18"/>
  <c r="X24" i="18"/>
  <c r="U24" i="18"/>
  <c r="U47" i="18"/>
  <c r="X47" i="18"/>
  <c r="X13" i="18"/>
  <c r="U13" i="18"/>
  <c r="Q91" i="18"/>
  <c r="U31" i="18"/>
  <c r="X31" i="18"/>
  <c r="U92" i="18"/>
  <c r="X92" i="18"/>
  <c r="X79" i="18"/>
  <c r="U79" i="18"/>
  <c r="U6" i="18"/>
  <c r="X6" i="18"/>
  <c r="U38" i="18"/>
  <c r="X38" i="18"/>
  <c r="X60" i="18"/>
  <c r="U60" i="18"/>
  <c r="V15" i="15"/>
  <c r="P78" i="18"/>
  <c r="P45" i="18"/>
  <c r="P5" i="18"/>
  <c r="P53" i="18"/>
  <c r="Q93" i="18" l="1"/>
  <c r="X53" i="18"/>
  <c r="U53" i="18"/>
  <c r="U5" i="18"/>
  <c r="X5" i="18"/>
  <c r="U78" i="18"/>
  <c r="X78" i="18"/>
  <c r="X45" i="18"/>
  <c r="U45" i="18"/>
  <c r="U11" i="15"/>
  <c r="P46" i="18"/>
  <c r="P23" i="18"/>
  <c r="P17" i="18"/>
  <c r="U15" i="15"/>
  <c r="X46" i="18" l="1"/>
  <c r="U46" i="18"/>
  <c r="U17" i="18"/>
  <c r="X17" i="18"/>
  <c r="X23" i="18"/>
  <c r="U23" i="18"/>
  <c r="P20" i="18"/>
  <c r="O70" i="18"/>
  <c r="U33" i="12"/>
  <c r="R89" i="18"/>
  <c r="R76" i="18"/>
  <c r="R61" i="18"/>
  <c r="R59" i="18"/>
  <c r="R58" i="18"/>
  <c r="R56" i="18"/>
  <c r="R50" i="18"/>
  <c r="R49" i="18"/>
  <c r="R37" i="18"/>
  <c r="R36" i="18"/>
  <c r="R28" i="18"/>
  <c r="R27" i="18"/>
  <c r="R12" i="18"/>
  <c r="R11" i="18"/>
  <c r="R9" i="18" l="1"/>
  <c r="R25" i="18"/>
  <c r="R43" i="18"/>
  <c r="R34" i="18"/>
  <c r="R74" i="18"/>
  <c r="R7" i="18"/>
  <c r="R18" i="18"/>
  <c r="R32" i="18"/>
  <c r="R41" i="18"/>
  <c r="R55" i="18"/>
  <c r="R64" i="18"/>
  <c r="R83" i="18"/>
  <c r="R8" i="18"/>
  <c r="R19" i="18"/>
  <c r="R33" i="18"/>
  <c r="R42" i="18"/>
  <c r="R52" i="18"/>
  <c r="R80" i="18"/>
  <c r="R90" i="18"/>
  <c r="R63" i="18"/>
  <c r="R14" i="18"/>
  <c r="R13" i="18" s="1"/>
  <c r="R84" i="18"/>
  <c r="R39" i="18"/>
  <c r="R29" i="18"/>
  <c r="R85" i="18"/>
  <c r="R57" i="18"/>
  <c r="R10" i="18"/>
  <c r="R26" i="18"/>
  <c r="R35" i="18"/>
  <c r="R44" i="18"/>
  <c r="R75" i="18"/>
  <c r="R88" i="18"/>
  <c r="R87" i="18" s="1"/>
  <c r="R81" i="18"/>
  <c r="R51" i="18"/>
  <c r="R62" i="18"/>
  <c r="R16" i="18"/>
  <c r="R30" i="18"/>
  <c r="R40" i="18"/>
  <c r="R82" i="18"/>
  <c r="R67" i="18"/>
  <c r="P65" i="18"/>
  <c r="X20" i="18"/>
  <c r="U20" i="18"/>
  <c r="X43" i="13"/>
  <c r="U9" i="12"/>
  <c r="U16" i="12" s="1"/>
  <c r="P21" i="18"/>
  <c r="O60" i="18"/>
  <c r="O13" i="18"/>
  <c r="O87" i="18"/>
  <c r="O54" i="18"/>
  <c r="O47" i="18"/>
  <c r="X19" i="13"/>
  <c r="O79" i="18"/>
  <c r="F60" i="18"/>
  <c r="O24" i="18"/>
  <c r="U61" i="12"/>
  <c r="U25" i="12"/>
  <c r="U30" i="12" s="1"/>
  <c r="U70" i="12"/>
  <c r="U72" i="12" s="1"/>
  <c r="F54" i="18"/>
  <c r="E47" i="18"/>
  <c r="E31" i="18"/>
  <c r="O38" i="18"/>
  <c r="O73" i="18"/>
  <c r="O31" i="18"/>
  <c r="U48" i="12"/>
  <c r="O6" i="18"/>
  <c r="X6" i="13"/>
  <c r="X41" i="13"/>
  <c r="F31" i="18"/>
  <c r="E60" i="18"/>
  <c r="E54" i="18"/>
  <c r="G47" i="18"/>
  <c r="G38" i="18"/>
  <c r="E38" i="18"/>
  <c r="G31" i="18"/>
  <c r="F38" i="18"/>
  <c r="G60" i="18"/>
  <c r="G54" i="18"/>
  <c r="F47" i="18"/>
  <c r="R38" i="18" l="1"/>
  <c r="R60" i="18"/>
  <c r="R73" i="18"/>
  <c r="R31" i="18"/>
  <c r="R54" i="18"/>
  <c r="R6" i="18"/>
  <c r="R24" i="18"/>
  <c r="X21" i="18"/>
  <c r="U21" i="18"/>
  <c r="P68" i="18"/>
  <c r="X65" i="18"/>
  <c r="U65" i="18"/>
  <c r="R53" i="18"/>
  <c r="R45" i="18"/>
  <c r="F45" i="18"/>
  <c r="P66" i="18"/>
  <c r="P71" i="18"/>
  <c r="P22" i="18"/>
  <c r="E45" i="18"/>
  <c r="O53" i="18"/>
  <c r="F53" i="18"/>
  <c r="O45" i="18"/>
  <c r="U31" i="12"/>
  <c r="O5" i="18"/>
  <c r="O78" i="18"/>
  <c r="G53" i="18"/>
  <c r="E53" i="18"/>
  <c r="U73" i="12"/>
  <c r="G45" i="18"/>
  <c r="R23" i="18" l="1"/>
  <c r="P77" i="18"/>
  <c r="X68" i="18"/>
  <c r="U68" i="18"/>
  <c r="U71" i="18"/>
  <c r="X71" i="18"/>
  <c r="U22" i="18"/>
  <c r="X22" i="18"/>
  <c r="U66" i="18"/>
  <c r="X66" i="18"/>
  <c r="O46" i="18"/>
  <c r="O23" i="18"/>
  <c r="P72" i="18"/>
  <c r="P69" i="18"/>
  <c r="O17" i="18"/>
  <c r="U72" i="18" l="1"/>
  <c r="X72" i="18"/>
  <c r="U69" i="18"/>
  <c r="X69" i="18"/>
  <c r="P86" i="18"/>
  <c r="U77" i="18"/>
  <c r="X77" i="18"/>
  <c r="O20" i="18"/>
  <c r="P91" i="18" l="1"/>
  <c r="U86" i="18"/>
  <c r="X86" i="18"/>
  <c r="O65" i="18"/>
  <c r="O21" i="18"/>
  <c r="T70" i="12"/>
  <c r="T72" i="12" s="1"/>
  <c r="X91" i="18" l="1"/>
  <c r="U91" i="18"/>
  <c r="P93" i="18"/>
  <c r="O22" i="18"/>
  <c r="O66" i="18"/>
  <c r="O68" i="18"/>
  <c r="O71" i="18"/>
  <c r="U93" i="18" l="1"/>
  <c r="X93" i="18"/>
  <c r="O69" i="18"/>
  <c r="O77" i="18"/>
  <c r="O72" i="18"/>
  <c r="R48" i="18"/>
  <c r="R47" i="18" s="1"/>
  <c r="R46" i="18" s="1"/>
  <c r="N60" i="18"/>
  <c r="O86" i="18" l="1"/>
  <c r="N24" i="18"/>
  <c r="N31" i="18"/>
  <c r="N38" i="18"/>
  <c r="N54" i="18"/>
  <c r="N47" i="18"/>
  <c r="N73" i="18"/>
  <c r="N13" i="18"/>
  <c r="N87" i="18"/>
  <c r="N79" i="18"/>
  <c r="R79" i="18" s="1"/>
  <c r="R78" i="18" s="1"/>
  <c r="N6" i="18"/>
  <c r="N45" i="18" l="1"/>
  <c r="O91" i="18"/>
  <c r="N53" i="18"/>
  <c r="N5" i="18"/>
  <c r="R5" i="18" s="1"/>
  <c r="R17" i="18" s="1"/>
  <c r="R20" i="18" s="1"/>
  <c r="N78" i="18"/>
  <c r="N23" i="18"/>
  <c r="R65" i="18" l="1"/>
  <c r="O93" i="18"/>
  <c r="N46" i="18"/>
  <c r="N17" i="18"/>
  <c r="R68" i="18" l="1"/>
  <c r="R66" i="18"/>
  <c r="N20" i="18"/>
  <c r="R77" i="18" l="1"/>
  <c r="R86" i="18" s="1"/>
  <c r="R91" i="18" s="1"/>
  <c r="R69" i="18"/>
  <c r="N21" i="18"/>
  <c r="R21" i="18" s="1"/>
  <c r="R22" i="18" s="1"/>
  <c r="N65" i="18"/>
  <c r="R93" i="18" l="1"/>
  <c r="N22" i="18"/>
  <c r="N66" i="18"/>
  <c r="N68" i="18"/>
  <c r="N69" i="18" l="1"/>
  <c r="N77" i="18"/>
  <c r="N86" i="18" l="1"/>
  <c r="N91" i="18" l="1"/>
  <c r="N93" i="18" l="1"/>
  <c r="D60" i="18"/>
  <c r="D24" i="18"/>
  <c r="H99" i="19"/>
  <c r="P96" i="19"/>
  <c r="O96" i="19"/>
  <c r="L96" i="19"/>
  <c r="J96" i="19"/>
  <c r="J100" i="19" s="1"/>
  <c r="I96" i="19"/>
  <c r="I100" i="19" s="1"/>
  <c r="E96" i="19"/>
  <c r="E100" i="19" s="1"/>
  <c r="H97" i="19"/>
  <c r="K96" i="19"/>
  <c r="G96" i="19"/>
  <c r="G100" i="19" s="1"/>
  <c r="F96" i="19"/>
  <c r="F100" i="19" s="1"/>
  <c r="M91" i="19"/>
  <c r="M90" i="19"/>
  <c r="L88" i="19"/>
  <c r="L87" i="19" s="1"/>
  <c r="J88" i="19"/>
  <c r="M89" i="19"/>
  <c r="G88" i="19"/>
  <c r="G87" i="19" s="1"/>
  <c r="K88" i="19"/>
  <c r="E82" i="19"/>
  <c r="G82" i="19"/>
  <c r="D82" i="19"/>
  <c r="L82" i="19"/>
  <c r="K82" i="19"/>
  <c r="I82" i="19"/>
  <c r="AB76" i="19"/>
  <c r="AB75" i="19"/>
  <c r="AB74" i="19"/>
  <c r="K60" i="19"/>
  <c r="G60" i="19"/>
  <c r="E60" i="19"/>
  <c r="D60" i="19"/>
  <c r="J60" i="19"/>
  <c r="J45" i="19" s="1"/>
  <c r="I60" i="19"/>
  <c r="F60" i="19"/>
  <c r="H59" i="19"/>
  <c r="AC56" i="19"/>
  <c r="L54" i="19"/>
  <c r="G54" i="19"/>
  <c r="G45" i="19" s="1"/>
  <c r="D54" i="19"/>
  <c r="K54" i="19"/>
  <c r="J54" i="19"/>
  <c r="I54" i="19"/>
  <c r="J53" i="19"/>
  <c r="H52" i="19"/>
  <c r="H51" i="19"/>
  <c r="L47" i="19"/>
  <c r="F47" i="19"/>
  <c r="D47" i="19"/>
  <c r="K47" i="19"/>
  <c r="G47" i="19"/>
  <c r="I45" i="19"/>
  <c r="K38" i="19"/>
  <c r="F38" i="19"/>
  <c r="E38" i="19"/>
  <c r="O31" i="19"/>
  <c r="K31" i="19"/>
  <c r="J31" i="19"/>
  <c r="G31" i="19"/>
  <c r="F31" i="19"/>
  <c r="E31" i="19"/>
  <c r="L31" i="19"/>
  <c r="I31" i="19"/>
  <c r="U24" i="19"/>
  <c r="S24" i="19"/>
  <c r="G24" i="19"/>
  <c r="F24" i="19"/>
  <c r="L24" i="19"/>
  <c r="K24" i="19"/>
  <c r="J24" i="19"/>
  <c r="E24" i="19"/>
  <c r="D24" i="19"/>
  <c r="H16" i="19"/>
  <c r="AC15" i="19"/>
  <c r="AB15" i="19"/>
  <c r="Z15" i="19"/>
  <c r="Y15" i="19"/>
  <c r="W15" i="19"/>
  <c r="R15" i="19"/>
  <c r="AC14" i="19"/>
  <c r="T13" i="19"/>
  <c r="S13" i="19"/>
  <c r="Q13" i="19"/>
  <c r="P13" i="19"/>
  <c r="O13" i="19"/>
  <c r="L13" i="19"/>
  <c r="J13" i="19"/>
  <c r="G13" i="19"/>
  <c r="F13" i="19"/>
  <c r="E13" i="19"/>
  <c r="D13" i="19"/>
  <c r="K13" i="19"/>
  <c r="I13" i="19"/>
  <c r="U6" i="19"/>
  <c r="U5" i="19" s="1"/>
  <c r="T6" i="19"/>
  <c r="T5" i="19" s="1"/>
  <c r="S6" i="19"/>
  <c r="S5" i="19" s="1"/>
  <c r="Q6" i="19"/>
  <c r="Q5" i="19" s="1"/>
  <c r="D6" i="19"/>
  <c r="D5" i="19" s="1"/>
  <c r="L6" i="19"/>
  <c r="L5" i="19" s="1"/>
  <c r="K6" i="19"/>
  <c r="K5" i="19" s="1"/>
  <c r="J6" i="19"/>
  <c r="I6" i="19"/>
  <c r="G6" i="19"/>
  <c r="G5" i="19" s="1"/>
  <c r="F6" i="19"/>
  <c r="F5" i="19" s="1"/>
  <c r="E6" i="19"/>
  <c r="E5" i="19" s="1"/>
  <c r="T33" i="12"/>
  <c r="AA28" i="13"/>
  <c r="AA26" i="13"/>
  <c r="AA24" i="13"/>
  <c r="AA23" i="13"/>
  <c r="AA22" i="13"/>
  <c r="AA21" i="13"/>
  <c r="AA20" i="13"/>
  <c r="AA18" i="13"/>
  <c r="AA16" i="13"/>
  <c r="AA15" i="13"/>
  <c r="AA14" i="13"/>
  <c r="AA13" i="13"/>
  <c r="AA12" i="13"/>
  <c r="AA11" i="13"/>
  <c r="AA10" i="13"/>
  <c r="AA9" i="13"/>
  <c r="AA8" i="13"/>
  <c r="AA7" i="13"/>
  <c r="F54" i="19" l="1"/>
  <c r="F45" i="19" s="1"/>
  <c r="AC73" i="19"/>
  <c r="AC43" i="19"/>
  <c r="H50" i="19"/>
  <c r="H62" i="19"/>
  <c r="I88" i="19"/>
  <c r="M92" i="19"/>
  <c r="M93" i="19"/>
  <c r="M94" i="19"/>
  <c r="E47" i="19"/>
  <c r="I47" i="19"/>
  <c r="M52" i="19"/>
  <c r="W75" i="19"/>
  <c r="AC42" i="19"/>
  <c r="H55" i="19"/>
  <c r="J47" i="19"/>
  <c r="J46" i="19" s="1"/>
  <c r="K87" i="19"/>
  <c r="E54" i="19"/>
  <c r="H58" i="19"/>
  <c r="M84" i="19"/>
  <c r="M85" i="19"/>
  <c r="H89" i="19"/>
  <c r="H90" i="19"/>
  <c r="W74" i="19"/>
  <c r="AA19" i="13"/>
  <c r="AA6" i="13"/>
  <c r="N70" i="18"/>
  <c r="N71" i="18" s="1"/>
  <c r="AA17" i="13"/>
  <c r="R70" i="18" s="1"/>
  <c r="R71" i="18" s="1"/>
  <c r="R72" i="18" s="1"/>
  <c r="M88" i="19"/>
  <c r="J87" i="19"/>
  <c r="E53" i="19"/>
  <c r="E45" i="19"/>
  <c r="E88" i="19"/>
  <c r="E87" i="19" s="1"/>
  <c r="M25" i="19"/>
  <c r="M27" i="19"/>
  <c r="M29" i="19"/>
  <c r="M39" i="19"/>
  <c r="M40" i="19"/>
  <c r="M41" i="19"/>
  <c r="M43" i="19"/>
  <c r="M48" i="19"/>
  <c r="M49" i="19"/>
  <c r="M56" i="19"/>
  <c r="M57" i="19"/>
  <c r="M61" i="19"/>
  <c r="F82" i="19"/>
  <c r="H7" i="19"/>
  <c r="H8" i="19"/>
  <c r="H9" i="19"/>
  <c r="H10" i="19"/>
  <c r="H11" i="19"/>
  <c r="H12" i="19"/>
  <c r="H14" i="19"/>
  <c r="H15" i="19"/>
  <c r="H48" i="19"/>
  <c r="H49" i="19"/>
  <c r="M50" i="19"/>
  <c r="M58" i="19"/>
  <c r="I53" i="19"/>
  <c r="I46" i="19" s="1"/>
  <c r="M64" i="19"/>
  <c r="I87" i="19"/>
  <c r="F53" i="19"/>
  <c r="I17" i="19"/>
  <c r="I20" i="19" s="1"/>
  <c r="H32" i="19"/>
  <c r="H34" i="19"/>
  <c r="H36" i="19"/>
  <c r="M51" i="19"/>
  <c r="AC52" i="19"/>
  <c r="M83" i="19"/>
  <c r="F88" i="19"/>
  <c r="F87" i="19" s="1"/>
  <c r="J17" i="19"/>
  <c r="J20" i="19" s="1"/>
  <c r="L38" i="19"/>
  <c r="G53" i="19"/>
  <c r="G46" i="19" s="1"/>
  <c r="H94" i="19"/>
  <c r="G38" i="19"/>
  <c r="G23" i="19" s="1"/>
  <c r="H26" i="19"/>
  <c r="H28" i="19"/>
  <c r="H30" i="19"/>
  <c r="D31" i="19"/>
  <c r="H39" i="19"/>
  <c r="H40" i="19"/>
  <c r="H41" i="19"/>
  <c r="H42" i="19"/>
  <c r="H43" i="19"/>
  <c r="H56" i="19"/>
  <c r="H57" i="19"/>
  <c r="E23" i="19"/>
  <c r="M7" i="19"/>
  <c r="M8" i="19"/>
  <c r="M9" i="19"/>
  <c r="M10" i="19"/>
  <c r="M11" i="19"/>
  <c r="M12" i="19"/>
  <c r="M14" i="19"/>
  <c r="M15" i="19"/>
  <c r="H63" i="19"/>
  <c r="H64" i="19"/>
  <c r="H83" i="19"/>
  <c r="H84" i="19"/>
  <c r="M5" i="19"/>
  <c r="F23" i="19"/>
  <c r="M33" i="19"/>
  <c r="M35" i="19"/>
  <c r="M37" i="19"/>
  <c r="D88" i="19"/>
  <c r="D87" i="19" s="1"/>
  <c r="M97" i="19"/>
  <c r="M98" i="19"/>
  <c r="Z40" i="19"/>
  <c r="T96" i="19"/>
  <c r="AC40" i="19"/>
  <c r="P67" i="19"/>
  <c r="AB33" i="19"/>
  <c r="AB35" i="19"/>
  <c r="Y36" i="19"/>
  <c r="R35" i="19"/>
  <c r="R37" i="19"/>
  <c r="S82" i="19"/>
  <c r="P88" i="19"/>
  <c r="P87" i="19" s="1"/>
  <c r="T67" i="19"/>
  <c r="P31" i="19"/>
  <c r="Z68" i="19"/>
  <c r="AC16" i="19"/>
  <c r="AC72" i="19"/>
  <c r="U82" i="19"/>
  <c r="S38" i="19"/>
  <c r="U47" i="19"/>
  <c r="Q60" i="19"/>
  <c r="Y74" i="19"/>
  <c r="Q96" i="19"/>
  <c r="AB8" i="19"/>
  <c r="V6" i="19"/>
  <c r="V5" i="19" s="1"/>
  <c r="Z5" i="19" s="1"/>
  <c r="Z8" i="19"/>
  <c r="O60" i="19"/>
  <c r="AC49" i="19"/>
  <c r="S96" i="19"/>
  <c r="Y48" i="19"/>
  <c r="E67" i="19"/>
  <c r="F46" i="19"/>
  <c r="K45" i="19"/>
  <c r="E46" i="19"/>
  <c r="Q24" i="19"/>
  <c r="U60" i="19"/>
  <c r="Q82" i="19"/>
  <c r="Q112" i="19" s="1"/>
  <c r="O88" i="19"/>
  <c r="O87" i="19" s="1"/>
  <c r="AC64" i="19"/>
  <c r="AB10" i="19"/>
  <c r="V82" i="19"/>
  <c r="AB27" i="19"/>
  <c r="AB98" i="19"/>
  <c r="H71" i="19"/>
  <c r="R71" i="19"/>
  <c r="H72" i="19"/>
  <c r="R72" i="19"/>
  <c r="W72" i="19"/>
  <c r="R70" i="19"/>
  <c r="AB68" i="19"/>
  <c r="Q38" i="19"/>
  <c r="V54" i="19"/>
  <c r="P82" i="19"/>
  <c r="P112" i="19" s="1"/>
  <c r="AC59" i="19"/>
  <c r="N60" i="19"/>
  <c r="Y55" i="19"/>
  <c r="Y57" i="19"/>
  <c r="Y44" i="19"/>
  <c r="Y64" i="19"/>
  <c r="AC11" i="19"/>
  <c r="AC12" i="19"/>
  <c r="J21" i="19"/>
  <c r="J22" i="19" s="1"/>
  <c r="K23" i="19"/>
  <c r="K53" i="19"/>
  <c r="K46" i="19" s="1"/>
  <c r="K17" i="19"/>
  <c r="K20" i="19" s="1"/>
  <c r="K21" i="19" s="1"/>
  <c r="K22" i="19" s="1"/>
  <c r="M82" i="19"/>
  <c r="D17" i="19"/>
  <c r="D20" i="19" s="1"/>
  <c r="D21" i="19" s="1"/>
  <c r="G17" i="19"/>
  <c r="G20" i="19" s="1"/>
  <c r="G21" i="19" s="1"/>
  <c r="G22" i="19" s="1"/>
  <c r="H5" i="19"/>
  <c r="F17" i="19"/>
  <c r="F20" i="19" s="1"/>
  <c r="F21" i="19" s="1"/>
  <c r="F22" i="19" s="1"/>
  <c r="T24" i="19"/>
  <c r="F67" i="19"/>
  <c r="AB73" i="19"/>
  <c r="U88" i="19"/>
  <c r="U87" i="19" s="1"/>
  <c r="Z29" i="19"/>
  <c r="S60" i="19"/>
  <c r="W64" i="19"/>
  <c r="Y37" i="19"/>
  <c r="W69" i="19"/>
  <c r="G67" i="19"/>
  <c r="U96" i="19"/>
  <c r="AC9" i="19"/>
  <c r="AC19" i="19"/>
  <c r="R36" i="19"/>
  <c r="AC50" i="19"/>
  <c r="Z97" i="19"/>
  <c r="Y10" i="19"/>
  <c r="R18" i="19"/>
  <c r="R19" i="19"/>
  <c r="O24" i="19"/>
  <c r="O47" i="19"/>
  <c r="R59" i="19"/>
  <c r="L67" i="19"/>
  <c r="AC68" i="19"/>
  <c r="M71" i="19"/>
  <c r="AC75" i="19"/>
  <c r="T82" i="19"/>
  <c r="R99" i="19"/>
  <c r="O6" i="19"/>
  <c r="O5" i="19" s="1"/>
  <c r="O17" i="19" s="1"/>
  <c r="O20" i="19" s="1"/>
  <c r="R10" i="19"/>
  <c r="R11" i="19"/>
  <c r="R12" i="19"/>
  <c r="K67" i="19"/>
  <c r="W73" i="19"/>
  <c r="W76" i="19"/>
  <c r="T88" i="19"/>
  <c r="T87" i="19" s="1"/>
  <c r="R14" i="19"/>
  <c r="R13" i="19" s="1"/>
  <c r="AB29" i="19"/>
  <c r="T31" i="19"/>
  <c r="Z43" i="19"/>
  <c r="S54" i="19"/>
  <c r="W57" i="19"/>
  <c r="AB72" i="19"/>
  <c r="AC74" i="19"/>
  <c r="O82" i="19"/>
  <c r="O112" i="19" s="1"/>
  <c r="Z12" i="19"/>
  <c r="V13" i="19"/>
  <c r="Y13" i="19" s="1"/>
  <c r="Z14" i="19"/>
  <c r="P24" i="19"/>
  <c r="R30" i="19"/>
  <c r="R33" i="19"/>
  <c r="U31" i="19"/>
  <c r="R55" i="19"/>
  <c r="W61" i="19"/>
  <c r="AB16" i="19"/>
  <c r="O54" i="19"/>
  <c r="Y12" i="19"/>
  <c r="AC18" i="19"/>
  <c r="Q31" i="19"/>
  <c r="P38" i="19"/>
  <c r="Q54" i="19"/>
  <c r="AC61" i="19"/>
  <c r="W90" i="19"/>
  <c r="Q88" i="19"/>
  <c r="Q87" i="19" s="1"/>
  <c r="R94" i="19"/>
  <c r="R8" i="19"/>
  <c r="N13" i="19"/>
  <c r="R16" i="19"/>
  <c r="AB62" i="19"/>
  <c r="R7" i="19"/>
  <c r="Y25" i="19"/>
  <c r="Y26" i="19"/>
  <c r="AC39" i="19"/>
  <c r="Y51" i="19"/>
  <c r="W55" i="19"/>
  <c r="R62" i="19"/>
  <c r="AB12" i="19"/>
  <c r="AB14" i="19"/>
  <c r="W48" i="19"/>
  <c r="Y8" i="19"/>
  <c r="Z10" i="19"/>
  <c r="AB18" i="19"/>
  <c r="AB19" i="19"/>
  <c r="R25" i="19"/>
  <c r="R27" i="19"/>
  <c r="Y28" i="19"/>
  <c r="N38" i="19"/>
  <c r="Z39" i="19"/>
  <c r="W52" i="19"/>
  <c r="U54" i="19"/>
  <c r="P60" i="19"/>
  <c r="V88" i="19"/>
  <c r="AC88" i="19" s="1"/>
  <c r="W92" i="19"/>
  <c r="N96" i="19"/>
  <c r="AB97" i="19"/>
  <c r="AB99" i="19"/>
  <c r="Y14" i="19"/>
  <c r="S47" i="19"/>
  <c r="P6" i="19"/>
  <c r="P5" i="19" s="1"/>
  <c r="P17" i="19" s="1"/>
  <c r="P20" i="19" s="1"/>
  <c r="R9" i="19"/>
  <c r="R29" i="19"/>
  <c r="Y30" i="19"/>
  <c r="Y32" i="19"/>
  <c r="Y41" i="19"/>
  <c r="N47" i="19"/>
  <c r="Q17" i="19"/>
  <c r="Q20" i="19" s="1"/>
  <c r="N24" i="19"/>
  <c r="Z18" i="19"/>
  <c r="R28" i="19"/>
  <c r="Y29" i="19"/>
  <c r="R34" i="19"/>
  <c r="Y35" i="19"/>
  <c r="W37" i="19"/>
  <c r="Y40" i="19"/>
  <c r="V47" i="19"/>
  <c r="W49" i="19"/>
  <c r="Y52" i="19"/>
  <c r="T54" i="19"/>
  <c r="AC58" i="19"/>
  <c r="T60" i="19"/>
  <c r="R85" i="19"/>
  <c r="R92" i="19"/>
  <c r="Z7" i="19"/>
  <c r="AC8" i="19"/>
  <c r="Z9" i="19"/>
  <c r="AC10" i="19"/>
  <c r="Z11" i="19"/>
  <c r="U13" i="19"/>
  <c r="Y16" i="19"/>
  <c r="V24" i="19"/>
  <c r="W26" i="19"/>
  <c r="W32" i="19"/>
  <c r="Z35" i="19"/>
  <c r="R40" i="19"/>
  <c r="W42" i="19"/>
  <c r="O38" i="19"/>
  <c r="AC48" i="19"/>
  <c r="P54" i="19"/>
  <c r="R58" i="19"/>
  <c r="Y58" i="19"/>
  <c r="Y61" i="19"/>
  <c r="S88" i="19"/>
  <c r="W89" i="19"/>
  <c r="R93" i="19"/>
  <c r="W99" i="19"/>
  <c r="Y7" i="19"/>
  <c r="W8" i="19"/>
  <c r="Y9" i="19"/>
  <c r="W10" i="19"/>
  <c r="Y11" i="19"/>
  <c r="W12" i="19"/>
  <c r="W14" i="19"/>
  <c r="W13" i="19" s="1"/>
  <c r="Z25" i="19"/>
  <c r="W39" i="19"/>
  <c r="R41" i="19"/>
  <c r="Z41" i="19"/>
  <c r="W43" i="19"/>
  <c r="Y49" i="19"/>
  <c r="W56" i="19"/>
  <c r="Y59" i="19"/>
  <c r="Y62" i="19"/>
  <c r="W83" i="19"/>
  <c r="R97" i="19"/>
  <c r="AC97" i="19"/>
  <c r="Z98" i="19"/>
  <c r="AB7" i="19"/>
  <c r="AB9" i="19"/>
  <c r="AB11" i="19"/>
  <c r="W18" i="19"/>
  <c r="AB25" i="19"/>
  <c r="W28" i="19"/>
  <c r="W34" i="19"/>
  <c r="Z37" i="19"/>
  <c r="V38" i="19"/>
  <c r="AC41" i="19"/>
  <c r="W51" i="19"/>
  <c r="N54" i="19"/>
  <c r="AC55" i="19"/>
  <c r="AC62" i="19"/>
  <c r="AB63" i="19"/>
  <c r="AC98" i="19"/>
  <c r="AC7" i="19"/>
  <c r="R26" i="19"/>
  <c r="Y27" i="19"/>
  <c r="R32" i="19"/>
  <c r="Y33" i="19"/>
  <c r="AC37" i="19"/>
  <c r="W40" i="19"/>
  <c r="R42" i="19"/>
  <c r="Z42" i="19"/>
  <c r="Q47" i="19"/>
  <c r="P47" i="19"/>
  <c r="R50" i="19"/>
  <c r="Y50" i="19"/>
  <c r="Y63" i="19"/>
  <c r="R89" i="19"/>
  <c r="R98" i="19"/>
  <c r="AC99" i="19"/>
  <c r="N6" i="19"/>
  <c r="N5" i="19" s="1"/>
  <c r="W19" i="19"/>
  <c r="Z27" i="19"/>
  <c r="Z33" i="19"/>
  <c r="U38" i="19"/>
  <c r="AC51" i="19"/>
  <c r="Y56" i="19"/>
  <c r="AC57" i="19"/>
  <c r="AC63" i="19"/>
  <c r="AB64" i="19"/>
  <c r="R83" i="19"/>
  <c r="R90" i="19"/>
  <c r="W97" i="19"/>
  <c r="W7" i="19"/>
  <c r="W9" i="19"/>
  <c r="W11" i="19"/>
  <c r="W30" i="19"/>
  <c r="Y34" i="19"/>
  <c r="W41" i="19"/>
  <c r="R51" i="19"/>
  <c r="W59" i="19"/>
  <c r="V60" i="19"/>
  <c r="R84" i="19"/>
  <c r="R91" i="19"/>
  <c r="V96" i="19"/>
  <c r="Y96" i="19" s="1"/>
  <c r="W43" i="13"/>
  <c r="T25" i="12"/>
  <c r="T30" i="12" s="1"/>
  <c r="T48" i="12"/>
  <c r="T9" i="12"/>
  <c r="T16" i="12" s="1"/>
  <c r="T61" i="12"/>
  <c r="H13" i="19"/>
  <c r="H17" i="19" s="1"/>
  <c r="D22" i="19"/>
  <c r="S17" i="19"/>
  <c r="S20" i="19" s="1"/>
  <c r="S21" i="19" s="1"/>
  <c r="AB71" i="19"/>
  <c r="Z71" i="19"/>
  <c r="AC71" i="19"/>
  <c r="H93" i="19"/>
  <c r="AC93" i="19"/>
  <c r="AB93" i="19"/>
  <c r="Z93" i="19"/>
  <c r="Y93" i="19"/>
  <c r="L17" i="19"/>
  <c r="L20" i="19" s="1"/>
  <c r="L21" i="19" s="1"/>
  <c r="L22" i="19" s="1"/>
  <c r="T17" i="19"/>
  <c r="T20" i="19" s="1"/>
  <c r="H18" i="19"/>
  <c r="Y18" i="19"/>
  <c r="M19" i="19"/>
  <c r="AC25" i="19"/>
  <c r="AC27" i="19"/>
  <c r="AC29" i="19"/>
  <c r="AC33" i="19"/>
  <c r="AC35" i="19"/>
  <c r="Y42" i="19"/>
  <c r="H47" i="19"/>
  <c r="H54" i="19"/>
  <c r="L60" i="19"/>
  <c r="L45" i="19" s="1"/>
  <c r="L23" i="19" s="1"/>
  <c r="E17" i="19"/>
  <c r="E20" i="19" s="1"/>
  <c r="E21" i="19" s="1"/>
  <c r="E22" i="19" s="1"/>
  <c r="W25" i="19"/>
  <c r="Z26" i="19"/>
  <c r="W27" i="19"/>
  <c r="Z28" i="19"/>
  <c r="W29" i="19"/>
  <c r="Z30" i="19"/>
  <c r="S31" i="19"/>
  <c r="Z32" i="19"/>
  <c r="W33" i="19"/>
  <c r="Z34" i="19"/>
  <c r="W35" i="19"/>
  <c r="Z36" i="19"/>
  <c r="I38" i="19"/>
  <c r="Y39" i="19"/>
  <c r="R69" i="19"/>
  <c r="Q67" i="19"/>
  <c r="AB69" i="19"/>
  <c r="J82" i="19"/>
  <c r="M16" i="19"/>
  <c r="M44" i="19"/>
  <c r="J38" i="19"/>
  <c r="J23" i="19" s="1"/>
  <c r="W16" i="19"/>
  <c r="AB26" i="19"/>
  <c r="AB28" i="19"/>
  <c r="AB30" i="19"/>
  <c r="AB32" i="19"/>
  <c r="AB34" i="19"/>
  <c r="AB36" i="19"/>
  <c r="R39" i="19"/>
  <c r="R43" i="19"/>
  <c r="I67" i="19"/>
  <c r="M69" i="19"/>
  <c r="AC30" i="19"/>
  <c r="H98" i="19"/>
  <c r="D96" i="19"/>
  <c r="D100" i="19" s="1"/>
  <c r="M18" i="19"/>
  <c r="H19" i="19"/>
  <c r="Y19" i="19"/>
  <c r="AC26" i="19"/>
  <c r="AC28" i="19"/>
  <c r="AC32" i="19"/>
  <c r="AC34" i="19"/>
  <c r="AC36" i="19"/>
  <c r="H44" i="19"/>
  <c r="D38" i="19"/>
  <c r="D53" i="19"/>
  <c r="D46" i="19" s="1"/>
  <c r="D65" i="19" s="1"/>
  <c r="D45" i="19"/>
  <c r="Z16" i="19"/>
  <c r="Z19" i="19"/>
  <c r="I24" i="19"/>
  <c r="I21" i="19" s="1"/>
  <c r="H25" i="19"/>
  <c r="M26" i="19"/>
  <c r="H27" i="19"/>
  <c r="M28" i="19"/>
  <c r="H29" i="19"/>
  <c r="M30" i="19"/>
  <c r="N31" i="19"/>
  <c r="V31" i="19"/>
  <c r="M32" i="19"/>
  <c r="H33" i="19"/>
  <c r="M34" i="19"/>
  <c r="H35" i="19"/>
  <c r="M36" i="19"/>
  <c r="H37" i="19"/>
  <c r="M42" i="19"/>
  <c r="W36" i="19"/>
  <c r="H68" i="19"/>
  <c r="D67" i="19"/>
  <c r="AB37" i="19"/>
  <c r="AB39" i="19"/>
  <c r="AB40" i="19"/>
  <c r="AB41" i="19"/>
  <c r="AB42" i="19"/>
  <c r="AB43" i="19"/>
  <c r="W44" i="19"/>
  <c r="H61" i="19"/>
  <c r="H60" i="19" s="1"/>
  <c r="M73" i="19"/>
  <c r="AC94" i="19"/>
  <c r="AB94" i="19"/>
  <c r="Z94" i="19"/>
  <c r="Y94" i="19"/>
  <c r="T38" i="19"/>
  <c r="AC44" i="19"/>
  <c r="M47" i="19"/>
  <c r="R63" i="19"/>
  <c r="R68" i="19"/>
  <c r="AC69" i="19"/>
  <c r="Z69" i="19"/>
  <c r="U67" i="19"/>
  <c r="M70" i="19"/>
  <c r="J67" i="19"/>
  <c r="W70" i="19"/>
  <c r="O67" i="19"/>
  <c r="N82" i="19"/>
  <c r="N112" i="19" s="1"/>
  <c r="W84" i="19"/>
  <c r="W85" i="19"/>
  <c r="H88" i="19"/>
  <c r="W91" i="19"/>
  <c r="R44" i="19"/>
  <c r="R48" i="19"/>
  <c r="W50" i="19"/>
  <c r="R52" i="19"/>
  <c r="R56" i="19"/>
  <c r="W58" i="19"/>
  <c r="M62" i="19"/>
  <c r="W62" i="19"/>
  <c r="H69" i="19"/>
  <c r="H73" i="19"/>
  <c r="R73" i="19"/>
  <c r="AC76" i="19"/>
  <c r="Z76" i="19"/>
  <c r="Y76" i="19"/>
  <c r="AC83" i="19"/>
  <c r="AB83" i="19"/>
  <c r="Z83" i="19"/>
  <c r="Y83" i="19"/>
  <c r="N88" i="19"/>
  <c r="AC89" i="19"/>
  <c r="AB89" i="19"/>
  <c r="Z89" i="19"/>
  <c r="Y89" i="19"/>
  <c r="W98" i="19"/>
  <c r="J65" i="19"/>
  <c r="W71" i="19"/>
  <c r="AC84" i="19"/>
  <c r="AB84" i="19"/>
  <c r="Z84" i="19"/>
  <c r="Y84" i="19"/>
  <c r="AC90" i="19"/>
  <c r="AB90" i="19"/>
  <c r="Z90" i="19"/>
  <c r="Y90" i="19"/>
  <c r="W93" i="19"/>
  <c r="M99" i="19"/>
  <c r="R49" i="19"/>
  <c r="R57" i="19"/>
  <c r="M59" i="19"/>
  <c r="R61" i="19"/>
  <c r="R64" i="19"/>
  <c r="H70" i="19"/>
  <c r="N67" i="19"/>
  <c r="AC70" i="19"/>
  <c r="Z70" i="19"/>
  <c r="Y70" i="19"/>
  <c r="V67" i="19"/>
  <c r="M72" i="19"/>
  <c r="S67" i="19"/>
  <c r="H85" i="19"/>
  <c r="AC85" i="19"/>
  <c r="AB85" i="19"/>
  <c r="Z85" i="19"/>
  <c r="Y85" i="19"/>
  <c r="H91" i="19"/>
  <c r="AC91" i="19"/>
  <c r="AB91" i="19"/>
  <c r="Z91" i="19"/>
  <c r="Y91" i="19"/>
  <c r="W94" i="19"/>
  <c r="H96" i="19"/>
  <c r="Y43" i="19"/>
  <c r="T47" i="19"/>
  <c r="M55" i="19"/>
  <c r="M63" i="19"/>
  <c r="W63" i="19"/>
  <c r="M68" i="19"/>
  <c r="W68" i="19"/>
  <c r="AB70" i="19"/>
  <c r="H92" i="19"/>
  <c r="AC92" i="19"/>
  <c r="AB92" i="19"/>
  <c r="Z92" i="19"/>
  <c r="Y92" i="19"/>
  <c r="Y72" i="19"/>
  <c r="Y73" i="19"/>
  <c r="Z74" i="19"/>
  <c r="Y75" i="19"/>
  <c r="Z72" i="19"/>
  <c r="Z73" i="19"/>
  <c r="Z75" i="19"/>
  <c r="Y97" i="19"/>
  <c r="Y98" i="19"/>
  <c r="Y99" i="19"/>
  <c r="Z44" i="19"/>
  <c r="Z48" i="19"/>
  <c r="Z49" i="19"/>
  <c r="Z50" i="19"/>
  <c r="Z51" i="19"/>
  <c r="Z52" i="19"/>
  <c r="Z55" i="19"/>
  <c r="Z56" i="19"/>
  <c r="Z57" i="19"/>
  <c r="Z58" i="19"/>
  <c r="Z59" i="19"/>
  <c r="Z61" i="19"/>
  <c r="Z62" i="19"/>
  <c r="Z63" i="19"/>
  <c r="Z64" i="19"/>
  <c r="Z99" i="19"/>
  <c r="AB44" i="19"/>
  <c r="AB48" i="19"/>
  <c r="AB49" i="19"/>
  <c r="AB50" i="19"/>
  <c r="AB51" i="19"/>
  <c r="AB52" i="19"/>
  <c r="AB55" i="19"/>
  <c r="AB56" i="19"/>
  <c r="AB57" i="19"/>
  <c r="AB58" i="19"/>
  <c r="AB59" i="19"/>
  <c r="AB61" i="19"/>
  <c r="M38" i="19" l="1"/>
  <c r="H6" i="19"/>
  <c r="M13" i="19"/>
  <c r="M87" i="19"/>
  <c r="I65" i="19"/>
  <c r="M96" i="19"/>
  <c r="M6" i="19"/>
  <c r="M17" i="19"/>
  <c r="G65" i="19"/>
  <c r="O53" i="19"/>
  <c r="Y38" i="19"/>
  <c r="Z47" i="19"/>
  <c r="Y24" i="19"/>
  <c r="Q21" i="19"/>
  <c r="Q22" i="19" s="1"/>
  <c r="V87" i="19"/>
  <c r="Z87" i="19" s="1"/>
  <c r="M54" i="19"/>
  <c r="H38" i="19"/>
  <c r="L53" i="19"/>
  <c r="L46" i="19" s="1"/>
  <c r="L65" i="19" s="1"/>
  <c r="H82" i="19"/>
  <c r="K65" i="19"/>
  <c r="Y82" i="19"/>
  <c r="AB6" i="19"/>
  <c r="Y6" i="19"/>
  <c r="AC6" i="19"/>
  <c r="AB47" i="19"/>
  <c r="Z6" i="19"/>
  <c r="Z82" i="19"/>
  <c r="AC82" i="19"/>
  <c r="P21" i="19"/>
  <c r="P22" i="19" s="1"/>
  <c r="Z54" i="19"/>
  <c r="AB60" i="19"/>
  <c r="U45" i="19"/>
  <c r="U23" i="19" s="1"/>
  <c r="V53" i="19"/>
  <c r="V46" i="19" s="1"/>
  <c r="P53" i="19"/>
  <c r="P46" i="19" s="1"/>
  <c r="P65" i="19" s="1"/>
  <c r="Q45" i="19"/>
  <c r="Q23" i="19" s="1"/>
  <c r="S45" i="19"/>
  <c r="S23" i="19" s="1"/>
  <c r="Z13" i="19"/>
  <c r="AC24" i="19"/>
  <c r="AB24" i="19"/>
  <c r="R31" i="19"/>
  <c r="Z60" i="19"/>
  <c r="Z88" i="19"/>
  <c r="O46" i="19"/>
  <c r="O65" i="19" s="1"/>
  <c r="AB54" i="19"/>
  <c r="AB82" i="19"/>
  <c r="Y54" i="19"/>
  <c r="W47" i="19"/>
  <c r="T21" i="19"/>
  <c r="T22" i="19" s="1"/>
  <c r="O45" i="19"/>
  <c r="O23" i="19" s="1"/>
  <c r="N72" i="18"/>
  <c r="Y88" i="19"/>
  <c r="F65" i="19"/>
  <c r="M60" i="19"/>
  <c r="H31" i="19"/>
  <c r="R96" i="19"/>
  <c r="AB88" i="19"/>
  <c r="Z24" i="19"/>
  <c r="AB38" i="19"/>
  <c r="T31" i="12"/>
  <c r="W82" i="19"/>
  <c r="AC54" i="19"/>
  <c r="M24" i="19"/>
  <c r="O21" i="19"/>
  <c r="O22" i="19" s="1"/>
  <c r="H20" i="19"/>
  <c r="V17" i="19"/>
  <c r="Y17" i="19" s="1"/>
  <c r="U53" i="19"/>
  <c r="U46" i="19" s="1"/>
  <c r="P45" i="19"/>
  <c r="P23" i="19" s="1"/>
  <c r="S53" i="19"/>
  <c r="S46" i="19" s="1"/>
  <c r="S65" i="19" s="1"/>
  <c r="T73" i="12"/>
  <c r="Q53" i="19"/>
  <c r="Q46" i="19" s="1"/>
  <c r="Q65" i="19" s="1"/>
  <c r="W54" i="19"/>
  <c r="R5" i="19"/>
  <c r="R17" i="19" s="1"/>
  <c r="R20" i="19" s="1"/>
  <c r="R24" i="19"/>
  <c r="R60" i="19"/>
  <c r="AB13" i="19"/>
  <c r="W6" i="19"/>
  <c r="W96" i="19"/>
  <c r="R67" i="19"/>
  <c r="W67" i="19"/>
  <c r="T45" i="19"/>
  <c r="T23" i="19" s="1"/>
  <c r="R82" i="19"/>
  <c r="R6" i="19"/>
  <c r="W38" i="19"/>
  <c r="AC38" i="19"/>
  <c r="Z38" i="19"/>
  <c r="AC5" i="19"/>
  <c r="AB5" i="19"/>
  <c r="Y5" i="19"/>
  <c r="W31" i="19"/>
  <c r="W60" i="19"/>
  <c r="Z96" i="19"/>
  <c r="AC96" i="19"/>
  <c r="AB96" i="19"/>
  <c r="W88" i="19"/>
  <c r="W87" i="19" s="1"/>
  <c r="S87" i="19"/>
  <c r="T53" i="19"/>
  <c r="T46" i="19" s="1"/>
  <c r="T65" i="19" s="1"/>
  <c r="U17" i="19"/>
  <c r="AC13" i="19"/>
  <c r="N53" i="19"/>
  <c r="N46" i="19" s="1"/>
  <c r="N45" i="19"/>
  <c r="N23" i="19" s="1"/>
  <c r="R54" i="19"/>
  <c r="AC60" i="19"/>
  <c r="Y60" i="19"/>
  <c r="V45" i="19"/>
  <c r="AC47" i="19"/>
  <c r="Y47" i="19"/>
  <c r="N17" i="19"/>
  <c r="N20" i="19" s="1"/>
  <c r="N21" i="19" s="1"/>
  <c r="N22" i="19" s="1"/>
  <c r="W5" i="19"/>
  <c r="W17" i="19" s="1"/>
  <c r="W20" i="19" s="1"/>
  <c r="T11" i="15"/>
  <c r="D86" i="19"/>
  <c r="D77" i="19"/>
  <c r="D66" i="19"/>
  <c r="K66" i="19"/>
  <c r="K86" i="19"/>
  <c r="K95" i="19" s="1"/>
  <c r="K100" i="19" s="1"/>
  <c r="K77" i="19"/>
  <c r="H53" i="19"/>
  <c r="H46" i="19" s="1"/>
  <c r="H65" i="19" s="1"/>
  <c r="H45" i="19"/>
  <c r="S22" i="19"/>
  <c r="R38" i="19"/>
  <c r="I66" i="19"/>
  <c r="I86" i="19"/>
  <c r="I77" i="19"/>
  <c r="H67" i="19"/>
  <c r="M20" i="19"/>
  <c r="M53" i="19"/>
  <c r="M46" i="19" s="1"/>
  <c r="M45" i="19"/>
  <c r="AC67" i="19"/>
  <c r="AB67" i="19"/>
  <c r="Z67" i="19"/>
  <c r="Y67" i="19"/>
  <c r="H87" i="19"/>
  <c r="H21" i="19"/>
  <c r="H22" i="19" s="1"/>
  <c r="L86" i="19"/>
  <c r="L95" i="19" s="1"/>
  <c r="L100" i="19" s="1"/>
  <c r="L77" i="19"/>
  <c r="L66" i="19"/>
  <c r="J66" i="19"/>
  <c r="J86" i="19"/>
  <c r="J77" i="19"/>
  <c r="M21" i="19"/>
  <c r="I22" i="19"/>
  <c r="M67" i="19"/>
  <c r="F66" i="19"/>
  <c r="F86" i="19"/>
  <c r="F77" i="19"/>
  <c r="M31" i="19"/>
  <c r="H24" i="19"/>
  <c r="D23" i="19"/>
  <c r="R88" i="19"/>
  <c r="R87" i="19" s="1"/>
  <c r="N87" i="19"/>
  <c r="R47" i="19"/>
  <c r="G66" i="19"/>
  <c r="G86" i="19"/>
  <c r="G77" i="19"/>
  <c r="Y31" i="19"/>
  <c r="Z31" i="19"/>
  <c r="AC31" i="19"/>
  <c r="AB31" i="19"/>
  <c r="I23" i="19"/>
  <c r="E65" i="19"/>
  <c r="W24" i="19"/>
  <c r="W19" i="13"/>
  <c r="W6" i="13"/>
  <c r="W41" i="13"/>
  <c r="M23" i="19" l="1"/>
  <c r="AB87" i="19"/>
  <c r="AC87" i="19"/>
  <c r="Y87" i="19"/>
  <c r="M22" i="19"/>
  <c r="AB17" i="19"/>
  <c r="O66" i="19"/>
  <c r="O86" i="19"/>
  <c r="O95" i="19" s="1"/>
  <c r="O100" i="19" s="1"/>
  <c r="O77" i="19"/>
  <c r="O78" i="19" s="1"/>
  <c r="R53" i="19"/>
  <c r="R46" i="19" s="1"/>
  <c r="Z17" i="19"/>
  <c r="M65" i="19"/>
  <c r="M86" i="19" s="1"/>
  <c r="M95" i="19" s="1"/>
  <c r="M100" i="19" s="1"/>
  <c r="S86" i="19"/>
  <c r="S95" i="19" s="1"/>
  <c r="S100" i="19" s="1"/>
  <c r="S66" i="19"/>
  <c r="S77" i="19"/>
  <c r="S78" i="19" s="1"/>
  <c r="R21" i="19"/>
  <c r="R22" i="19" s="1"/>
  <c r="Z53" i="19"/>
  <c r="AB53" i="19"/>
  <c r="Y53" i="19"/>
  <c r="T15" i="15"/>
  <c r="Q77" i="19"/>
  <c r="Q78" i="19" s="1"/>
  <c r="Q66" i="19"/>
  <c r="Q86" i="19"/>
  <c r="Q95" i="19" s="1"/>
  <c r="Q100" i="19" s="1"/>
  <c r="AC53" i="19"/>
  <c r="V20" i="19"/>
  <c r="V21" i="19" s="1"/>
  <c r="W45" i="19"/>
  <c r="W23" i="19" s="1"/>
  <c r="AC17" i="19"/>
  <c r="U20" i="19"/>
  <c r="U21" i="19" s="1"/>
  <c r="T66" i="19"/>
  <c r="T77" i="19"/>
  <c r="T78" i="19" s="1"/>
  <c r="T86" i="19"/>
  <c r="T95" i="19" s="1"/>
  <c r="T100" i="19" s="1"/>
  <c r="R45" i="19"/>
  <c r="R23" i="19" s="1"/>
  <c r="W53" i="19"/>
  <c r="W46" i="19" s="1"/>
  <c r="W65" i="19" s="1"/>
  <c r="W66" i="19" s="1"/>
  <c r="AC45" i="19"/>
  <c r="Y45" i="19"/>
  <c r="AB45" i="19"/>
  <c r="V23" i="19"/>
  <c r="Z45" i="19"/>
  <c r="AC46" i="19"/>
  <c r="Y46" i="19"/>
  <c r="AB46" i="19"/>
  <c r="Z46" i="19"/>
  <c r="N65" i="19"/>
  <c r="F78" i="19"/>
  <c r="H86" i="19"/>
  <c r="H95" i="19" s="1"/>
  <c r="H100" i="19" s="1"/>
  <c r="H77" i="19"/>
  <c r="H66" i="19"/>
  <c r="I78" i="19"/>
  <c r="K78" i="19"/>
  <c r="E86" i="19"/>
  <c r="E77" i="19"/>
  <c r="E66" i="19"/>
  <c r="P86" i="19"/>
  <c r="P95" i="19" s="1"/>
  <c r="P100" i="19" s="1"/>
  <c r="P77" i="19"/>
  <c r="P66" i="19"/>
  <c r="J78" i="19"/>
  <c r="G78" i="19"/>
  <c r="L78" i="19"/>
  <c r="H23" i="19"/>
  <c r="D78" i="19"/>
  <c r="U65" i="19" l="1"/>
  <c r="Y20" i="19"/>
  <c r="M66" i="19"/>
  <c r="M77" i="19"/>
  <c r="AC20" i="19"/>
  <c r="V65" i="19"/>
  <c r="V86" i="19" s="1"/>
  <c r="Z20" i="19"/>
  <c r="AB20" i="19"/>
  <c r="R65" i="19"/>
  <c r="W86" i="19"/>
  <c r="W95" i="19" s="1"/>
  <c r="W100" i="19" s="1"/>
  <c r="W77" i="19"/>
  <c r="W78" i="19" s="1"/>
  <c r="AB23" i="19"/>
  <c r="Y23" i="19"/>
  <c r="Z23" i="19"/>
  <c r="AC23" i="19"/>
  <c r="N86" i="19"/>
  <c r="N95" i="19" s="1"/>
  <c r="N100" i="19" s="1"/>
  <c r="N66" i="19"/>
  <c r="N77" i="19"/>
  <c r="V22" i="19"/>
  <c r="AB21" i="19"/>
  <c r="Y21" i="19"/>
  <c r="P78" i="19"/>
  <c r="H78" i="19"/>
  <c r="M78" i="19"/>
  <c r="U86" i="19"/>
  <c r="U77" i="19"/>
  <c r="U66" i="19"/>
  <c r="U22" i="19"/>
  <c r="Z21" i="19"/>
  <c r="W21" i="19"/>
  <c r="W22" i="19" s="1"/>
  <c r="AC21" i="19"/>
  <c r="E78" i="19"/>
  <c r="Z65" i="19" l="1"/>
  <c r="AC65" i="19"/>
  <c r="AB65" i="19"/>
  <c r="V77" i="19"/>
  <c r="AC77" i="19" s="1"/>
  <c r="Y65" i="19"/>
  <c r="V66" i="19"/>
  <c r="AB66" i="19" s="1"/>
  <c r="S9" i="12"/>
  <c r="S16" i="12" s="1"/>
  <c r="S11" i="15"/>
  <c r="S15" i="15" s="1"/>
  <c r="R86" i="19"/>
  <c r="R95" i="19" s="1"/>
  <c r="R100" i="19" s="1"/>
  <c r="R77" i="19"/>
  <c r="R66" i="19"/>
  <c r="N78" i="19"/>
  <c r="Y77" i="19"/>
  <c r="AB77" i="19"/>
  <c r="V78" i="19"/>
  <c r="AB86" i="19"/>
  <c r="V95" i="19"/>
  <c r="Y86" i="19"/>
  <c r="AB22" i="19"/>
  <c r="Y22" i="19"/>
  <c r="U95" i="19"/>
  <c r="Z86" i="19"/>
  <c r="AC86" i="19"/>
  <c r="U78" i="19"/>
  <c r="Z22" i="19"/>
  <c r="AC22" i="19"/>
  <c r="V43" i="13"/>
  <c r="S22" i="12"/>
  <c r="S25" i="12" s="1"/>
  <c r="S30" i="12" s="1"/>
  <c r="Z77" i="19" l="1"/>
  <c r="S31" i="12"/>
  <c r="Z66" i="19"/>
  <c r="AC66" i="19"/>
  <c r="Y66" i="19"/>
  <c r="R78" i="19"/>
  <c r="AB95" i="19"/>
  <c r="V100" i="19"/>
  <c r="Y95" i="19"/>
  <c r="Y78" i="19"/>
  <c r="AB78" i="19"/>
  <c r="U100" i="19"/>
  <c r="Z95" i="19"/>
  <c r="AC95" i="19"/>
  <c r="Z78" i="19"/>
  <c r="AC78" i="19"/>
  <c r="S33" i="12"/>
  <c r="U43" i="13"/>
  <c r="M15" i="18"/>
  <c r="T80" i="18"/>
  <c r="W83" i="18" l="1"/>
  <c r="T83" i="18"/>
  <c r="T7" i="18"/>
  <c r="W7" i="18"/>
  <c r="T18" i="18"/>
  <c r="W18" i="18"/>
  <c r="W82" i="18"/>
  <c r="T82" i="18"/>
  <c r="W16" i="18"/>
  <c r="T16" i="18"/>
  <c r="W14" i="18"/>
  <c r="T14" i="18"/>
  <c r="T81" i="18"/>
  <c r="W81" i="18"/>
  <c r="W90" i="18"/>
  <c r="T90" i="18"/>
  <c r="W80" i="18"/>
  <c r="W12" i="18"/>
  <c r="T12" i="18"/>
  <c r="T19" i="18"/>
  <c r="W19" i="18"/>
  <c r="T11" i="18"/>
  <c r="W11" i="18"/>
  <c r="T84" i="18"/>
  <c r="W84" i="18"/>
  <c r="T89" i="18"/>
  <c r="W89" i="18"/>
  <c r="W88" i="18"/>
  <c r="T88" i="18"/>
  <c r="T75" i="18"/>
  <c r="W75" i="18"/>
  <c r="W10" i="18"/>
  <c r="T10" i="18"/>
  <c r="W8" i="18"/>
  <c r="T8" i="18"/>
  <c r="T76" i="18"/>
  <c r="W76" i="18"/>
  <c r="T85" i="18"/>
  <c r="W85" i="18"/>
  <c r="T74" i="18"/>
  <c r="W74" i="18"/>
  <c r="W9" i="18"/>
  <c r="T9" i="18"/>
  <c r="L70" i="18"/>
  <c r="V79" i="19"/>
  <c r="L73" i="18"/>
  <c r="AB100" i="19"/>
  <c r="Y100" i="19"/>
  <c r="AC100" i="19"/>
  <c r="Z100" i="19"/>
  <c r="U6" i="13"/>
  <c r="U32" i="13"/>
  <c r="U41" i="13" s="1"/>
  <c r="U19" i="13"/>
  <c r="L6" i="18"/>
  <c r="L13" i="18"/>
  <c r="L79" i="18"/>
  <c r="L87" i="18"/>
  <c r="W70" i="18" l="1"/>
  <c r="T70" i="18"/>
  <c r="W73" i="18"/>
  <c r="T73" i="18"/>
  <c r="W87" i="18"/>
  <c r="T87" i="18"/>
  <c r="W79" i="18"/>
  <c r="T79" i="18"/>
  <c r="W13" i="18"/>
  <c r="T13" i="18"/>
  <c r="T6" i="18"/>
  <c r="W6" i="18"/>
  <c r="L78" i="18"/>
  <c r="V80" i="19"/>
  <c r="L5" i="18"/>
  <c r="T78" i="18" l="1"/>
  <c r="W78" i="18"/>
  <c r="W5" i="18"/>
  <c r="T5" i="18"/>
  <c r="V81" i="19"/>
  <c r="L17" i="18"/>
  <c r="T17" i="18" l="1"/>
  <c r="W17" i="18"/>
  <c r="L20" i="18"/>
  <c r="W20" i="18" l="1"/>
  <c r="T20" i="18"/>
  <c r="F43" i="13"/>
  <c r="G43" i="13" l="1"/>
  <c r="C43" i="13"/>
  <c r="D43" i="13"/>
  <c r="E43" i="13"/>
  <c r="H43" i="13"/>
  <c r="I43" i="13"/>
  <c r="V24" i="13" l="1"/>
  <c r="Q24" i="13"/>
  <c r="L24" i="13"/>
  <c r="K73" i="18" l="1"/>
  <c r="J73" i="18"/>
  <c r="I73" i="18"/>
  <c r="M18" i="18"/>
  <c r="M89" i="18"/>
  <c r="M19" i="18"/>
  <c r="M81" i="18"/>
  <c r="M84" i="18"/>
  <c r="M90" i="18"/>
  <c r="M74" i="18"/>
  <c r="M80" i="18"/>
  <c r="M75" i="18"/>
  <c r="M85" i="18"/>
  <c r="M16" i="18"/>
  <c r="M88" i="18"/>
  <c r="M83" i="18"/>
  <c r="M76" i="18"/>
  <c r="M82" i="18"/>
  <c r="M73" i="18" l="1"/>
  <c r="M87" i="18"/>
  <c r="R33" i="12"/>
  <c r="K70" i="18" l="1"/>
  <c r="U79" i="19"/>
  <c r="T19" i="13"/>
  <c r="T32" i="13"/>
  <c r="T41" i="13" s="1"/>
  <c r="T6" i="13"/>
  <c r="U80" i="19" l="1"/>
  <c r="Z79" i="19"/>
  <c r="AC79" i="19"/>
  <c r="U81" i="19" l="1"/>
  <c r="Z80" i="19"/>
  <c r="AC80" i="19"/>
  <c r="K13" i="18"/>
  <c r="K79" i="18"/>
  <c r="K87" i="18"/>
  <c r="K6" i="18"/>
  <c r="Z81" i="19" l="1"/>
  <c r="AC81" i="19"/>
  <c r="K78" i="18"/>
  <c r="K5" i="18"/>
  <c r="K17" i="18" l="1"/>
  <c r="K20" i="18" l="1"/>
  <c r="Q33" i="12"/>
  <c r="S43" i="13" l="1"/>
  <c r="M10" i="18"/>
  <c r="M12" i="18"/>
  <c r="M14" i="18"/>
  <c r="M13" i="18" s="1"/>
  <c r="M11" i="18"/>
  <c r="M7" i="18"/>
  <c r="M8" i="18"/>
  <c r="M9" i="18"/>
  <c r="Q22" i="12"/>
  <c r="Q25" i="12" s="1"/>
  <c r="Q30" i="12" s="1"/>
  <c r="I13" i="18"/>
  <c r="Q70" i="12"/>
  <c r="Q72" i="12" s="1"/>
  <c r="I6" i="18"/>
  <c r="I87" i="18"/>
  <c r="I79" i="18"/>
  <c r="Q9" i="12"/>
  <c r="Q16" i="12" s="1"/>
  <c r="Q48" i="12"/>
  <c r="Q61" i="12"/>
  <c r="M6" i="18" l="1"/>
  <c r="I5" i="18"/>
  <c r="I17" i="18" s="1"/>
  <c r="I78" i="18"/>
  <c r="Q73" i="12"/>
  <c r="Q31" i="12"/>
  <c r="I20" i="18" l="1"/>
  <c r="J70" i="18" l="1"/>
  <c r="T79" i="19"/>
  <c r="T80" i="19" s="1"/>
  <c r="T81" i="19" s="1"/>
  <c r="S19" i="13"/>
  <c r="S6" i="13"/>
  <c r="S32" i="13"/>
  <c r="S41" i="13" s="1"/>
  <c r="H15" i="18"/>
  <c r="J6" i="18" l="1"/>
  <c r="J13" i="18"/>
  <c r="J87" i="18"/>
  <c r="P33" i="12"/>
  <c r="R43" i="13" l="1"/>
  <c r="J5" i="18"/>
  <c r="P9" i="12"/>
  <c r="P16" i="12" s="1"/>
  <c r="P70" i="12"/>
  <c r="P72" i="12" s="1"/>
  <c r="P22" i="12"/>
  <c r="P48" i="12"/>
  <c r="P61" i="12"/>
  <c r="J79" i="18"/>
  <c r="M79" i="18" l="1"/>
  <c r="M78" i="18" s="1"/>
  <c r="M5" i="18"/>
  <c r="M17" i="18" s="1"/>
  <c r="M20" i="18" s="1"/>
  <c r="J17" i="18"/>
  <c r="P25" i="12"/>
  <c r="P30" i="12" s="1"/>
  <c r="P31" i="12" s="1"/>
  <c r="P73" i="12"/>
  <c r="J78" i="18"/>
  <c r="V40" i="13"/>
  <c r="V39" i="13"/>
  <c r="V38" i="13"/>
  <c r="V37" i="13"/>
  <c r="V36" i="13"/>
  <c r="V34" i="13"/>
  <c r="V33" i="13"/>
  <c r="V28" i="13"/>
  <c r="V26" i="13"/>
  <c r="V23" i="13"/>
  <c r="V22" i="13"/>
  <c r="V21" i="13"/>
  <c r="V20" i="13"/>
  <c r="V18" i="13"/>
  <c r="S79" i="19"/>
  <c r="S80" i="19" s="1"/>
  <c r="S81" i="19" s="1"/>
  <c r="V16" i="13"/>
  <c r="V15" i="13"/>
  <c r="V14" i="13"/>
  <c r="V13" i="13"/>
  <c r="V12" i="13"/>
  <c r="V11" i="13"/>
  <c r="V10" i="13"/>
  <c r="V9" i="13"/>
  <c r="V8" i="13"/>
  <c r="V7" i="13"/>
  <c r="J20" i="18" l="1"/>
  <c r="V32" i="13"/>
  <c r="V41" i="13" s="1"/>
  <c r="V19" i="13"/>
  <c r="V6" i="13"/>
  <c r="I70" i="18"/>
  <c r="V17" i="13"/>
  <c r="R19" i="13"/>
  <c r="R32" i="13"/>
  <c r="R41" i="13" s="1"/>
  <c r="R6" i="13"/>
  <c r="M70" i="18" l="1"/>
  <c r="W79" i="19"/>
  <c r="W80" i="19" s="1"/>
  <c r="W81" i="19" s="1"/>
  <c r="P11" i="15" l="1"/>
  <c r="P15" i="15" l="1"/>
  <c r="O22" i="12" l="1"/>
  <c r="E73" i="18" l="1"/>
  <c r="D73" i="18"/>
  <c r="F73" i="18"/>
  <c r="G73" i="18"/>
  <c r="H51" i="18"/>
  <c r="H59" i="18"/>
  <c r="D47" i="18"/>
  <c r="H81" i="18"/>
  <c r="E13" i="18"/>
  <c r="H10" i="18"/>
  <c r="H16" i="18"/>
  <c r="H28" i="18"/>
  <c r="H30" i="18"/>
  <c r="H33" i="18"/>
  <c r="H35" i="18"/>
  <c r="H37" i="18"/>
  <c r="H40" i="18"/>
  <c r="H42" i="18"/>
  <c r="H44" i="18"/>
  <c r="H49" i="18"/>
  <c r="H52" i="18"/>
  <c r="H56" i="18"/>
  <c r="H58" i="18"/>
  <c r="H62" i="18"/>
  <c r="H64" i="18"/>
  <c r="H75" i="18"/>
  <c r="H80" i="18"/>
  <c r="H82" i="18"/>
  <c r="H84" i="18"/>
  <c r="H88" i="18"/>
  <c r="H90" i="18"/>
  <c r="H8" i="18"/>
  <c r="H12" i="18"/>
  <c r="H26" i="18"/>
  <c r="H9" i="18"/>
  <c r="H11" i="18"/>
  <c r="H25" i="18"/>
  <c r="H27" i="18"/>
  <c r="H29" i="18"/>
  <c r="H32" i="18"/>
  <c r="H34" i="18"/>
  <c r="H36" i="18"/>
  <c r="H39" i="18"/>
  <c r="H41" i="18"/>
  <c r="H43" i="18"/>
  <c r="H48" i="18"/>
  <c r="H50" i="18"/>
  <c r="H55" i="18"/>
  <c r="H57" i="18"/>
  <c r="H61" i="18"/>
  <c r="H63" i="18"/>
  <c r="H74" i="18"/>
  <c r="H76" i="18"/>
  <c r="H83" i="18"/>
  <c r="H85" i="18"/>
  <c r="H89" i="18"/>
  <c r="H7" i="18"/>
  <c r="H14" i="18"/>
  <c r="H13" i="18" s="1"/>
  <c r="D13" i="18"/>
  <c r="D87" i="18"/>
  <c r="D54" i="18"/>
  <c r="D45" i="18" s="1"/>
  <c r="E79" i="18"/>
  <c r="E87" i="18"/>
  <c r="F24" i="18"/>
  <c r="E24" i="18"/>
  <c r="E6" i="18"/>
  <c r="F87" i="18"/>
  <c r="D6" i="18"/>
  <c r="D79" i="18"/>
  <c r="F6" i="18"/>
  <c r="G6" i="18"/>
  <c r="G79" i="18"/>
  <c r="D31" i="18"/>
  <c r="D38" i="18"/>
  <c r="G87" i="18"/>
  <c r="F79" i="18"/>
  <c r="F13" i="18"/>
  <c r="G24" i="18"/>
  <c r="H47" i="18" l="1"/>
  <c r="H73" i="18"/>
  <c r="D23" i="18"/>
  <c r="G23" i="18"/>
  <c r="E23" i="18"/>
  <c r="F46" i="18"/>
  <c r="F23" i="18"/>
  <c r="E46" i="18"/>
  <c r="D53" i="18"/>
  <c r="D46" i="18" s="1"/>
  <c r="F5" i="18"/>
  <c r="H87" i="18"/>
  <c r="F105" i="18"/>
  <c r="H24" i="18"/>
  <c r="E78" i="18"/>
  <c r="E105" i="18"/>
  <c r="E5" i="18"/>
  <c r="H6" i="18"/>
  <c r="H60" i="18"/>
  <c r="H38" i="18"/>
  <c r="H31" i="18"/>
  <c r="H79" i="18"/>
  <c r="H78" i="18" s="1"/>
  <c r="H54" i="18"/>
  <c r="G5" i="18"/>
  <c r="D78" i="18"/>
  <c r="D105" i="18"/>
  <c r="D5" i="18"/>
  <c r="G105" i="18"/>
  <c r="G78" i="18"/>
  <c r="F78" i="18"/>
  <c r="G17" i="18" l="1"/>
  <c r="G46" i="18"/>
  <c r="H5" i="18"/>
  <c r="H17" i="18" s="1"/>
  <c r="H45" i="18"/>
  <c r="H23" i="18" s="1"/>
  <c r="F17" i="18"/>
  <c r="F20" i="18" s="1"/>
  <c r="F65" i="18" s="1"/>
  <c r="F66" i="18" s="1"/>
  <c r="H53" i="18"/>
  <c r="H46" i="18" s="1"/>
  <c r="E17" i="18"/>
  <c r="L11" i="15"/>
  <c r="D17" i="18"/>
  <c r="F21" i="18" l="1"/>
  <c r="E20" i="18"/>
  <c r="E65" i="18" s="1"/>
  <c r="E66" i="18" s="1"/>
  <c r="L15" i="15"/>
  <c r="D20" i="18"/>
  <c r="D65" i="18" s="1"/>
  <c r="L12" i="13"/>
  <c r="Q12" i="13"/>
  <c r="G70" i="18" l="1"/>
  <c r="Q79" i="19"/>
  <c r="F22" i="18"/>
  <c r="E21" i="18"/>
  <c r="D21" i="18"/>
  <c r="P19" i="13"/>
  <c r="P32" i="13"/>
  <c r="P41" i="13" s="1"/>
  <c r="P6" i="13"/>
  <c r="Q80" i="19" l="1"/>
  <c r="AB79" i="19"/>
  <c r="Y79" i="19"/>
  <c r="E22" i="18"/>
  <c r="D22" i="18"/>
  <c r="D66" i="18"/>
  <c r="Q81" i="19" l="1"/>
  <c r="Y80" i="19"/>
  <c r="AB80" i="19"/>
  <c r="Y81" i="19" l="1"/>
  <c r="AB81" i="19"/>
  <c r="O33" i="12"/>
  <c r="I22" i="12" l="1"/>
  <c r="H22" i="12"/>
  <c r="I9" i="12"/>
  <c r="I16" i="12" s="1"/>
  <c r="H9" i="12"/>
  <c r="H16" i="12" s="1"/>
  <c r="H25" i="12" l="1"/>
  <c r="I25" i="12"/>
  <c r="E21" i="14"/>
  <c r="F21" i="14"/>
  <c r="G21" i="14"/>
  <c r="H21" i="14"/>
  <c r="I21" i="14"/>
  <c r="J21" i="14"/>
  <c r="K21" i="14"/>
  <c r="L21" i="14"/>
  <c r="M21" i="14"/>
  <c r="D21" i="14"/>
  <c r="E15" i="14"/>
  <c r="F15" i="14"/>
  <c r="G15" i="14"/>
  <c r="H15" i="14"/>
  <c r="I15" i="14"/>
  <c r="J15" i="14"/>
  <c r="K15" i="14"/>
  <c r="L15" i="14"/>
  <c r="M15" i="14"/>
  <c r="D15" i="14"/>
  <c r="E10" i="14"/>
  <c r="E11" i="14" s="1"/>
  <c r="F10" i="14"/>
  <c r="F11" i="14" s="1"/>
  <c r="G10" i="14"/>
  <c r="G11" i="14" s="1"/>
  <c r="H10" i="14"/>
  <c r="H11" i="14" s="1"/>
  <c r="I10" i="14"/>
  <c r="I11" i="14" s="1"/>
  <c r="I16" i="14" s="1"/>
  <c r="J10" i="14"/>
  <c r="J11" i="14" s="1"/>
  <c r="J16" i="14" s="1"/>
  <c r="K10" i="14"/>
  <c r="K11" i="14" s="1"/>
  <c r="K16" i="14" s="1"/>
  <c r="K22" i="14" s="1"/>
  <c r="L10" i="14"/>
  <c r="L11" i="14" s="1"/>
  <c r="L16" i="14" s="1"/>
  <c r="L22" i="14" s="1"/>
  <c r="M10" i="14"/>
  <c r="M11" i="14" s="1"/>
  <c r="D10" i="14"/>
  <c r="D11" i="14" s="1"/>
  <c r="O43" i="13"/>
  <c r="G16" i="14" l="1"/>
  <c r="J22" i="14"/>
  <c r="I22" i="14"/>
  <c r="H16" i="14"/>
  <c r="H22" i="14" s="1"/>
  <c r="D16" i="14"/>
  <c r="D22" i="14" s="1"/>
  <c r="F16" i="14"/>
  <c r="F22" i="14" s="1"/>
  <c r="M16" i="14"/>
  <c r="M22" i="14" s="1"/>
  <c r="E16" i="14"/>
  <c r="E22" i="14" s="1"/>
  <c r="G22" i="14"/>
  <c r="N9" i="12"/>
  <c r="N22" i="12"/>
  <c r="Q15" i="14" l="1"/>
  <c r="Q21" i="14"/>
  <c r="Q10" i="14"/>
  <c r="Q11" i="14" s="1"/>
  <c r="N33" i="12"/>
  <c r="Q16" i="14" l="1"/>
  <c r="Q22" i="14" s="1"/>
  <c r="L79" i="19"/>
  <c r="L80" i="19" s="1"/>
  <c r="L81" i="19" s="1"/>
  <c r="K79" i="19"/>
  <c r="K80" i="19" s="1"/>
  <c r="K81" i="19" s="1"/>
  <c r="J79" i="19"/>
  <c r="J80" i="19" s="1"/>
  <c r="J81" i="19" s="1"/>
  <c r="I79" i="19"/>
  <c r="I80" i="19" s="1"/>
  <c r="I81" i="19" s="1"/>
  <c r="H79" i="19"/>
  <c r="H80" i="19" s="1"/>
  <c r="H81" i="19" s="1"/>
  <c r="G79" i="19"/>
  <c r="G80" i="19" s="1"/>
  <c r="G81" i="19" s="1"/>
  <c r="F79" i="19"/>
  <c r="F80" i="19" s="1"/>
  <c r="F81" i="19" s="1"/>
  <c r="E79" i="19"/>
  <c r="E80" i="19" s="1"/>
  <c r="E81" i="19" s="1"/>
  <c r="D79" i="19"/>
  <c r="D80" i="19" s="1"/>
  <c r="D81" i="19" s="1"/>
  <c r="D70" i="18" l="1"/>
  <c r="D71" i="18" s="1"/>
  <c r="N79" i="19"/>
  <c r="N80" i="19" s="1"/>
  <c r="N81" i="19" s="1"/>
  <c r="E70" i="18"/>
  <c r="E71" i="18" s="1"/>
  <c r="O79" i="19"/>
  <c r="O80" i="19" s="1"/>
  <c r="O81" i="19" s="1"/>
  <c r="F70" i="18"/>
  <c r="F71" i="18" s="1"/>
  <c r="P79" i="19"/>
  <c r="P80" i="19" s="1"/>
  <c r="P81" i="19" s="1"/>
  <c r="Q9" i="13"/>
  <c r="Q11" i="13"/>
  <c r="Q22" i="13"/>
  <c r="Q36" i="13"/>
  <c r="Q14" i="13"/>
  <c r="Q28" i="13"/>
  <c r="Q39" i="13"/>
  <c r="Q15" i="13"/>
  <c r="Q33" i="13"/>
  <c r="Q40" i="13"/>
  <c r="Q18" i="13"/>
  <c r="Q26" i="13"/>
  <c r="Q10" i="13"/>
  <c r="Q23" i="13"/>
  <c r="Q37" i="13"/>
  <c r="Q8" i="13"/>
  <c r="Q17" i="13"/>
  <c r="Q21" i="13"/>
  <c r="Q35" i="13"/>
  <c r="Q13" i="13"/>
  <c r="Q38" i="13"/>
  <c r="Q7" i="13"/>
  <c r="Q16" i="13"/>
  <c r="Q20" i="13"/>
  <c r="Q34" i="13"/>
  <c r="M19" i="13"/>
  <c r="D19" i="13"/>
  <c r="C6" i="13"/>
  <c r="C32" i="13"/>
  <c r="C41" i="13" s="1"/>
  <c r="D32" i="13"/>
  <c r="D41" i="13" s="1"/>
  <c r="M32" i="13"/>
  <c r="M41" i="13" s="1"/>
  <c r="K6" i="13"/>
  <c r="K32" i="13"/>
  <c r="K41" i="13" s="1"/>
  <c r="F19" i="13"/>
  <c r="C19" i="13"/>
  <c r="F32" i="13"/>
  <c r="F41" i="13" s="1"/>
  <c r="G32" i="13"/>
  <c r="G41" i="13" s="1"/>
  <c r="K19" i="13"/>
  <c r="D6" i="13"/>
  <c r="M6" i="13"/>
  <c r="E6" i="13"/>
  <c r="N6" i="13"/>
  <c r="E19" i="13"/>
  <c r="N19" i="13"/>
  <c r="E32" i="13"/>
  <c r="E41" i="13" s="1"/>
  <c r="N32" i="13"/>
  <c r="N41" i="13" s="1"/>
  <c r="F6" i="13"/>
  <c r="G6" i="13"/>
  <c r="G19" i="13"/>
  <c r="O32" i="13"/>
  <c r="O41" i="13" s="1"/>
  <c r="O19" i="13"/>
  <c r="H19" i="13"/>
  <c r="H32" i="13"/>
  <c r="H41" i="13" s="1"/>
  <c r="H6" i="13"/>
  <c r="I6" i="13"/>
  <c r="I19" i="13"/>
  <c r="I32" i="13"/>
  <c r="I41" i="13" s="1"/>
  <c r="O6" i="13"/>
  <c r="J6" i="13"/>
  <c r="J19" i="13"/>
  <c r="J32" i="13"/>
  <c r="J41" i="13" s="1"/>
  <c r="L21" i="13"/>
  <c r="L23" i="13"/>
  <c r="L20" i="13"/>
  <c r="L22" i="13"/>
  <c r="H70" i="18" l="1"/>
  <c r="R79" i="19"/>
  <c r="R80" i="19" s="1"/>
  <c r="R81" i="19" s="1"/>
  <c r="Q32" i="13"/>
  <c r="Q41" i="13" s="1"/>
  <c r="Q6" i="13"/>
  <c r="Q19" i="13"/>
  <c r="J25" i="13"/>
  <c r="J27" i="13" s="1"/>
  <c r="J29" i="13" s="1"/>
  <c r="C25" i="13"/>
  <c r="C27" i="13" s="1"/>
  <c r="C29" i="13" s="1"/>
  <c r="D25" i="13"/>
  <c r="D27" i="13" s="1"/>
  <c r="D29" i="13" s="1"/>
  <c r="E25" i="13"/>
  <c r="E27" i="13" s="1"/>
  <c r="E29" i="13" s="1"/>
  <c r="H25" i="13"/>
  <c r="H27" i="13" s="1"/>
  <c r="H29" i="13" s="1"/>
  <c r="F25" i="13"/>
  <c r="F27" i="13" s="1"/>
  <c r="F29" i="13" s="1"/>
  <c r="I25" i="13"/>
  <c r="I27" i="13" s="1"/>
  <c r="I29" i="13" s="1"/>
  <c r="N25" i="13"/>
  <c r="N27" i="13" s="1"/>
  <c r="N29" i="13" s="1"/>
  <c r="G25" i="13"/>
  <c r="G27" i="13" s="1"/>
  <c r="G29" i="13" s="1"/>
  <c r="L19" i="13"/>
  <c r="C42" i="13" l="1"/>
  <c r="C31" i="13"/>
  <c r="G42" i="13"/>
  <c r="G31" i="13"/>
  <c r="J42" i="13"/>
  <c r="J31" i="13"/>
  <c r="N42" i="13"/>
  <c r="N31" i="13"/>
  <c r="I42" i="13"/>
  <c r="I31" i="13"/>
  <c r="F42" i="13"/>
  <c r="F31" i="13"/>
  <c r="D42" i="13"/>
  <c r="D31" i="13"/>
  <c r="H42" i="13"/>
  <c r="H31" i="13"/>
  <c r="E42" i="13"/>
  <c r="E31" i="13"/>
  <c r="M61" i="12"/>
  <c r="M33" i="12"/>
  <c r="M25" i="13" l="1"/>
  <c r="M27" i="13" s="1"/>
  <c r="M29" i="13" s="1"/>
  <c r="P15" i="14"/>
  <c r="P21" i="14"/>
  <c r="P10" i="14"/>
  <c r="P11" i="14" s="1"/>
  <c r="M42" i="13" l="1"/>
  <c r="M31" i="13"/>
  <c r="P16" i="14"/>
  <c r="P22" i="14" s="1"/>
  <c r="M43" i="13" l="1"/>
  <c r="L9" i="12"/>
  <c r="L22" i="12"/>
  <c r="L25" i="12" l="1"/>
  <c r="K25" i="13" l="1"/>
  <c r="K27" i="13" s="1"/>
  <c r="K29" i="13" l="1"/>
  <c r="L61" i="12"/>
  <c r="L48" i="12"/>
  <c r="L30" i="12"/>
  <c r="L16" i="12"/>
  <c r="L33" i="12"/>
  <c r="L70" i="12"/>
  <c r="K42" i="13" l="1"/>
  <c r="K31" i="13"/>
  <c r="L72" i="12"/>
  <c r="L73" i="12" s="1"/>
  <c r="L31" i="12"/>
  <c r="K43" i="13" l="1"/>
  <c r="L43" i="13" l="1"/>
  <c r="K9" i="12"/>
  <c r="K22" i="12"/>
  <c r="K25" i="12" s="1"/>
  <c r="K16" i="12"/>
  <c r="K70" i="12" l="1"/>
  <c r="K72" i="12" s="1"/>
  <c r="K61" i="12"/>
  <c r="K48" i="12"/>
  <c r="K30" i="12"/>
  <c r="K33" i="12"/>
  <c r="J33" i="12"/>
  <c r="AJ23" i="2"/>
  <c r="AI23" i="2"/>
  <c r="AI50" i="2" s="1"/>
  <c r="AH23" i="2"/>
  <c r="AH50" i="2" s="1"/>
  <c r="AG23" i="2"/>
  <c r="AF23" i="2"/>
  <c r="AF50" i="2" s="1"/>
  <c r="AE23" i="2"/>
  <c r="AE50" i="2" s="1"/>
  <c r="AD23" i="2"/>
  <c r="AD50" i="2" s="1"/>
  <c r="AC23" i="2"/>
  <c r="AC50" i="2" s="1"/>
  <c r="AB23" i="2"/>
  <c r="AA23" i="2"/>
  <c r="AA50" i="2" s="1"/>
  <c r="Z23" i="2"/>
  <c r="Z50" i="2" s="1"/>
  <c r="Y23" i="2"/>
  <c r="Y50" i="2" s="1"/>
  <c r="X23" i="2"/>
  <c r="X50" i="2" s="1"/>
  <c r="W23" i="2"/>
  <c r="W50" i="2" s="1"/>
  <c r="V23" i="2"/>
  <c r="V50" i="2" s="1"/>
  <c r="U23" i="2"/>
  <c r="U50" i="2" s="1"/>
  <c r="T23" i="2"/>
  <c r="S23" i="2"/>
  <c r="S50" i="2" s="1"/>
  <c r="R23" i="2"/>
  <c r="R50" i="2" s="1"/>
  <c r="Q23" i="2"/>
  <c r="Q50" i="2" s="1"/>
  <c r="P23" i="2"/>
  <c r="P50" i="2" s="1"/>
  <c r="O23" i="2"/>
  <c r="O50" i="2" s="1"/>
  <c r="N23" i="2"/>
  <c r="N50" i="2" s="1"/>
  <c r="M23" i="2"/>
  <c r="M50" i="2" s="1"/>
  <c r="L23" i="2"/>
  <c r="K23" i="2"/>
  <c r="K50" i="2" s="1"/>
  <c r="J23" i="2"/>
  <c r="J50" i="2" s="1"/>
  <c r="I23" i="2"/>
  <c r="I50" i="2" s="1"/>
  <c r="H23" i="2"/>
  <c r="H50" i="2" s="1"/>
  <c r="G23" i="2"/>
  <c r="G50" i="2" s="1"/>
  <c r="F23" i="2"/>
  <c r="F50" i="2" s="1"/>
  <c r="E23" i="2"/>
  <c r="E50" i="2" s="1"/>
  <c r="C23" i="2"/>
  <c r="D23" i="2"/>
  <c r="D50" i="2" s="1"/>
  <c r="AM44" i="4"/>
  <c r="AM12" i="4"/>
  <c r="AK25" i="2"/>
  <c r="AQ44" i="4"/>
  <c r="AQ12" i="4"/>
  <c r="AR54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P76" i="5"/>
  <c r="Z66" i="5"/>
  <c r="AP44" i="4"/>
  <c r="AP12" i="4"/>
  <c r="AO12" i="4"/>
  <c r="C17" i="2"/>
  <c r="AN49" i="2"/>
  <c r="AJ50" i="2"/>
  <c r="AG50" i="2"/>
  <c r="AB50" i="2"/>
  <c r="T50" i="2"/>
  <c r="L50" i="2"/>
  <c r="AJ17" i="2"/>
  <c r="AJ45" i="2" s="1"/>
  <c r="AI17" i="2"/>
  <c r="AI45" i="2" s="1"/>
  <c r="AH17" i="2"/>
  <c r="AH45" i="2" s="1"/>
  <c r="AG17" i="2"/>
  <c r="AG45" i="2" s="1"/>
  <c r="AF17" i="2"/>
  <c r="AF45" i="2" s="1"/>
  <c r="AE17" i="2"/>
  <c r="AE45" i="2" s="1"/>
  <c r="AD17" i="2"/>
  <c r="AD45" i="2" s="1"/>
  <c r="AC17" i="2"/>
  <c r="AC45" i="2" s="1"/>
  <c r="AB17" i="2"/>
  <c r="AB45" i="2" s="1"/>
  <c r="AA17" i="2"/>
  <c r="AA45" i="2" s="1"/>
  <c r="Z17" i="2"/>
  <c r="Z45" i="2" s="1"/>
  <c r="Y17" i="2"/>
  <c r="Y45" i="2" s="1"/>
  <c r="X17" i="2"/>
  <c r="X45" i="2" s="1"/>
  <c r="W17" i="2"/>
  <c r="W45" i="2" s="1"/>
  <c r="V17" i="2"/>
  <c r="V45" i="2" s="1"/>
  <c r="U17" i="2"/>
  <c r="U45" i="2" s="1"/>
  <c r="T17" i="2"/>
  <c r="T45" i="2" s="1"/>
  <c r="S17" i="2"/>
  <c r="S45" i="2" s="1"/>
  <c r="R17" i="2"/>
  <c r="R45" i="2" s="1"/>
  <c r="Q17" i="2"/>
  <c r="Q45" i="2" s="1"/>
  <c r="P17" i="2"/>
  <c r="P45" i="2" s="1"/>
  <c r="O17" i="2"/>
  <c r="O45" i="2" s="1"/>
  <c r="N17" i="2"/>
  <c r="N45" i="2" s="1"/>
  <c r="M17" i="2"/>
  <c r="M45" i="2" s="1"/>
  <c r="L17" i="2"/>
  <c r="L45" i="2" s="1"/>
  <c r="K17" i="2"/>
  <c r="K45" i="2" s="1"/>
  <c r="J17" i="2"/>
  <c r="J45" i="2" s="1"/>
  <c r="I17" i="2"/>
  <c r="I45" i="2" s="1"/>
  <c r="H17" i="2"/>
  <c r="H45" i="2" s="1"/>
  <c r="G17" i="2"/>
  <c r="G45" i="2" s="1"/>
  <c r="F17" i="2"/>
  <c r="F45" i="2" s="1"/>
  <c r="E17" i="2"/>
  <c r="E45" i="2" s="1"/>
  <c r="D17" i="2"/>
  <c r="D45" i="2" s="1"/>
  <c r="AQ54" i="2"/>
  <c r="AP54" i="2"/>
  <c r="AO54" i="2"/>
  <c r="J43" i="13" l="1"/>
  <c r="N10" i="14"/>
  <c r="N11" i="14" s="1"/>
  <c r="N21" i="14"/>
  <c r="J9" i="12"/>
  <c r="J16" i="12" s="1"/>
  <c r="N15" i="14"/>
  <c r="J22" i="12"/>
  <c r="J25" i="12" s="1"/>
  <c r="J30" i="12" s="1"/>
  <c r="AL24" i="4"/>
  <c r="AL30" i="4" s="1"/>
  <c r="AK68" i="4"/>
  <c r="AK70" i="4" s="1"/>
  <c r="AN44" i="2"/>
  <c r="AN51" i="2" s="1"/>
  <c r="AN54" i="2" s="1"/>
  <c r="AO16" i="2"/>
  <c r="J48" i="12"/>
  <c r="AK14" i="4"/>
  <c r="AK24" i="4"/>
  <c r="AK30" i="4" s="1"/>
  <c r="AL48" i="4"/>
  <c r="AK60" i="4"/>
  <c r="AL68" i="4"/>
  <c r="AL70" i="4" s="1"/>
  <c r="AL14" i="4"/>
  <c r="AT60" i="5"/>
  <c r="AL26" i="2"/>
  <c r="AK48" i="4"/>
  <c r="AL60" i="4"/>
  <c r="AR16" i="2"/>
  <c r="J61" i="12"/>
  <c r="J70" i="12"/>
  <c r="J72" i="12" s="1"/>
  <c r="AU72" i="5"/>
  <c r="AO24" i="4"/>
  <c r="AO30" i="4" s="1"/>
  <c r="AP14" i="4"/>
  <c r="AM24" i="4"/>
  <c r="AM30" i="4" s="1"/>
  <c r="AP22" i="2"/>
  <c r="AQ24" i="4"/>
  <c r="AQ30" i="4" s="1"/>
  <c r="AS72" i="5"/>
  <c r="AR72" i="5"/>
  <c r="AP19" i="5"/>
  <c r="AP34" i="5" s="1"/>
  <c r="AP41" i="5" s="1"/>
  <c r="AN24" i="4"/>
  <c r="AN30" i="4" s="1"/>
  <c r="AP72" i="5"/>
  <c r="AQ48" i="4"/>
  <c r="AP16" i="2"/>
  <c r="AN68" i="4"/>
  <c r="AN70" i="4" s="1"/>
  <c r="AP60" i="5"/>
  <c r="AM26" i="2"/>
  <c r="AO14" i="4"/>
  <c r="AN14" i="4"/>
  <c r="AP24" i="4"/>
  <c r="AP30" i="4" s="1"/>
  <c r="AO37" i="2"/>
  <c r="AO40" i="2" s="1"/>
  <c r="AL37" i="2"/>
  <c r="AL40" i="2" s="1"/>
  <c r="AM14" i="4"/>
  <c r="AV72" i="5"/>
  <c r="AN16" i="2"/>
  <c r="AO60" i="4"/>
  <c r="AP68" i="4"/>
  <c r="AP70" i="4" s="1"/>
  <c r="AT72" i="5"/>
  <c r="AM37" i="2"/>
  <c r="AM40" i="2" s="1"/>
  <c r="AL11" i="2"/>
  <c r="AM16" i="2"/>
  <c r="AL22" i="2"/>
  <c r="AV60" i="5"/>
  <c r="AR26" i="2"/>
  <c r="AO26" i="2"/>
  <c r="AM11" i="2"/>
  <c r="AK11" i="2"/>
  <c r="AT19" i="5"/>
  <c r="AT34" i="5" s="1"/>
  <c r="AT41" i="5" s="1"/>
  <c r="AS60" i="5"/>
  <c r="AN11" i="2"/>
  <c r="AO22" i="2"/>
  <c r="AQ60" i="5"/>
  <c r="AN48" i="4"/>
  <c r="AO11" i="2"/>
  <c r="AV19" i="5"/>
  <c r="AV34" i="5" s="1"/>
  <c r="AV41" i="5" s="1"/>
  <c r="AR19" i="5"/>
  <c r="AR34" i="5" s="1"/>
  <c r="AR41" i="5" s="1"/>
  <c r="AR60" i="5"/>
  <c r="AP48" i="4"/>
  <c r="AO48" i="4"/>
  <c r="AN60" i="4"/>
  <c r="AP60" i="4"/>
  <c r="AO68" i="4"/>
  <c r="AO70" i="4" s="1"/>
  <c r="AS19" i="5"/>
  <c r="AS34" i="5" s="1"/>
  <c r="AS41" i="5" s="1"/>
  <c r="AR37" i="2"/>
  <c r="AR40" i="2" s="1"/>
  <c r="AP37" i="2"/>
  <c r="AP40" i="2" s="1"/>
  <c r="AK37" i="2"/>
  <c r="AK40" i="2" s="1"/>
  <c r="AN37" i="2"/>
  <c r="AN40" i="2" s="1"/>
  <c r="AQ14" i="4"/>
  <c r="AQ60" i="4"/>
  <c r="AQ68" i="4"/>
  <c r="AQ70" i="4" s="1"/>
  <c r="AQ37" i="2"/>
  <c r="AQ40" i="2" s="1"/>
  <c r="AM48" i="4"/>
  <c r="AM60" i="4"/>
  <c r="AM68" i="4"/>
  <c r="AM70" i="4" s="1"/>
  <c r="AL16" i="2"/>
  <c r="AR22" i="2"/>
  <c r="AP11" i="2"/>
  <c r="AU60" i="5"/>
  <c r="AP26" i="2"/>
  <c r="AU19" i="5"/>
  <c r="AU34" i="5" s="1"/>
  <c r="AU41" i="5" s="1"/>
  <c r="AK16" i="2"/>
  <c r="AK17" i="2" s="1"/>
  <c r="AK45" i="2" s="1"/>
  <c r="AR11" i="2"/>
  <c r="AQ16" i="2"/>
  <c r="AM22" i="2"/>
  <c r="AQ26" i="2"/>
  <c r="AQ11" i="2"/>
  <c r="AQ19" i="5"/>
  <c r="AQ34" i="5" s="1"/>
  <c r="AQ41" i="5" s="1"/>
  <c r="AQ72" i="5"/>
  <c r="AN26" i="2"/>
  <c r="AN22" i="2"/>
  <c r="AK26" i="2"/>
  <c r="AK28" i="2" s="1"/>
  <c r="AL25" i="2" s="1"/>
  <c r="AK22" i="2"/>
  <c r="AQ22" i="2"/>
  <c r="K31" i="12"/>
  <c r="K73" i="12"/>
  <c r="N16" i="14" l="1"/>
  <c r="N22" i="14" s="1"/>
  <c r="AK31" i="4"/>
  <c r="AL72" i="4"/>
  <c r="AM17" i="2"/>
  <c r="AK72" i="4"/>
  <c r="AL28" i="2"/>
  <c r="AM25" i="2" s="1"/>
  <c r="AM28" i="2" s="1"/>
  <c r="AN25" i="2" s="1"/>
  <c r="AN28" i="2" s="1"/>
  <c r="AO25" i="2" s="1"/>
  <c r="AO28" i="2" s="1"/>
  <c r="AP25" i="2" s="1"/>
  <c r="AP28" i="2" s="1"/>
  <c r="AQ25" i="2" s="1"/>
  <c r="AQ28" i="2" s="1"/>
  <c r="AR25" i="2" s="1"/>
  <c r="AR28" i="2" s="1"/>
  <c r="AR17" i="2"/>
  <c r="AO17" i="2"/>
  <c r="AP17" i="2"/>
  <c r="AN31" i="4"/>
  <c r="AO31" i="4"/>
  <c r="AQ31" i="4"/>
  <c r="AP31" i="4"/>
  <c r="AM23" i="2"/>
  <c r="AS74" i="5"/>
  <c r="J73" i="12"/>
  <c r="J31" i="12"/>
  <c r="AP23" i="2"/>
  <c r="AN17" i="2"/>
  <c r="AN45" i="2" s="1"/>
  <c r="AR23" i="2"/>
  <c r="AM31" i="4"/>
  <c r="AQ74" i="5"/>
  <c r="AP72" i="4"/>
  <c r="AR74" i="5"/>
  <c r="AN72" i="4"/>
  <c r="AM72" i="4"/>
  <c r="AT74" i="5"/>
  <c r="AQ72" i="4"/>
  <c r="AP74" i="5"/>
  <c r="AP78" i="5" s="1"/>
  <c r="AQ76" i="5" s="1"/>
  <c r="AL17" i="2"/>
  <c r="AL45" i="2" s="1"/>
  <c r="AU74" i="5"/>
  <c r="AO23" i="2"/>
  <c r="AV74" i="5"/>
  <c r="AQ17" i="2"/>
  <c r="AO72" i="4"/>
  <c r="AN23" i="2"/>
  <c r="AN50" i="2" s="1"/>
  <c r="AL23" i="2"/>
  <c r="AL50" i="2" s="1"/>
  <c r="AK23" i="2"/>
  <c r="AK50" i="2" s="1"/>
  <c r="AQ23" i="2"/>
  <c r="AQ78" i="5" l="1"/>
  <c r="AR76" i="5" s="1"/>
  <c r="AR78" i="5" s="1"/>
  <c r="AS76" i="5" s="1"/>
  <c r="AS78" i="5" s="1"/>
  <c r="AT76" i="5" s="1"/>
  <c r="AT78" i="5" s="1"/>
  <c r="AU76" i="5" s="1"/>
  <c r="AU78" i="5" s="1"/>
  <c r="AV76" i="5" s="1"/>
  <c r="AV78" i="5" s="1"/>
  <c r="O15" i="14" l="1"/>
  <c r="O21" i="14"/>
  <c r="O10" i="14" l="1"/>
  <c r="O11" i="14" s="1"/>
  <c r="O16" i="14" s="1"/>
  <c r="O22" i="14" s="1"/>
  <c r="L5" i="13"/>
  <c r="M70" i="12" l="1"/>
  <c r="M72" i="12" s="1"/>
  <c r="M9" i="12"/>
  <c r="N43" i="13"/>
  <c r="M48" i="12" l="1"/>
  <c r="M73" i="12" s="1"/>
  <c r="M22" i="12"/>
  <c r="M25" i="12" s="1"/>
  <c r="M30" i="12" s="1"/>
  <c r="M16" i="12"/>
  <c r="M31" i="12" l="1"/>
  <c r="L38" i="13"/>
  <c r="L39" i="13"/>
  <c r="L34" i="13"/>
  <c r="L35" i="13"/>
  <c r="L36" i="13"/>
  <c r="L37" i="13" l="1"/>
  <c r="L28" i="13"/>
  <c r="L33" i="13"/>
  <c r="L32" i="13" s="1"/>
  <c r="L40" i="13"/>
  <c r="L41" i="13" l="1"/>
  <c r="L18" i="13"/>
  <c r="L17" i="13"/>
  <c r="M79" i="19" s="1"/>
  <c r="M80" i="19" s="1"/>
  <c r="M81" i="19" s="1"/>
  <c r="L15" i="13"/>
  <c r="L14" i="13"/>
  <c r="L13" i="13"/>
  <c r="L11" i="13"/>
  <c r="L10" i="13"/>
  <c r="L9" i="13"/>
  <c r="L8" i="13"/>
  <c r="L16" i="13" l="1"/>
  <c r="L7" i="13"/>
  <c r="L6" i="13" s="1"/>
  <c r="L25" i="13" l="1"/>
  <c r="L26" i="13"/>
  <c r="L27" i="13" l="1"/>
  <c r="L29" i="13" s="1"/>
  <c r="N16" i="12"/>
  <c r="L42" i="13" l="1"/>
  <c r="L31" i="13"/>
  <c r="N25" i="12"/>
  <c r="N30" i="12" s="1"/>
  <c r="N31" i="12" s="1"/>
  <c r="N61" i="12"/>
  <c r="N70" i="12"/>
  <c r="N72" i="12" s="1"/>
  <c r="N48" i="12"/>
  <c r="N73" i="12" l="1"/>
  <c r="R21" i="14" l="1"/>
  <c r="R10" i="14"/>
  <c r="R11" i="14" s="1"/>
  <c r="R15" i="14"/>
  <c r="R16" i="14" l="1"/>
  <c r="R22" i="14" s="1"/>
  <c r="O25" i="13" l="1"/>
  <c r="O27" i="13" s="1"/>
  <c r="O29" i="13" s="1"/>
  <c r="O42" i="13" l="1"/>
  <c r="O31" i="13"/>
  <c r="O9" i="12" l="1"/>
  <c r="Q43" i="13" l="1"/>
  <c r="P43" i="13"/>
  <c r="O16" i="12"/>
  <c r="O25" i="12"/>
  <c r="O61" i="12"/>
  <c r="O30" i="12" l="1"/>
  <c r="O31" i="12" s="1"/>
  <c r="O48" i="12" l="1"/>
  <c r="O70" i="12" l="1"/>
  <c r="O72" i="12" s="1"/>
  <c r="O73" i="12" s="1"/>
  <c r="M11" i="15" l="1"/>
  <c r="D11" i="15"/>
  <c r="H11" i="15"/>
  <c r="H15" i="15" l="1"/>
  <c r="D15" i="15"/>
  <c r="M15" i="15"/>
  <c r="I11" i="15"/>
  <c r="E11" i="15"/>
  <c r="N11" i="15" l="1"/>
  <c r="I15" i="15"/>
  <c r="E15" i="15"/>
  <c r="O11" i="15"/>
  <c r="F11" i="15"/>
  <c r="J11" i="15"/>
  <c r="N15" i="15" l="1"/>
  <c r="K11" i="15"/>
  <c r="G11" i="15"/>
  <c r="O15" i="15"/>
  <c r="F15" i="15"/>
  <c r="J15" i="15"/>
  <c r="K15" i="15" l="1"/>
  <c r="G15" i="15"/>
  <c r="E72" i="18" l="1"/>
  <c r="F72" i="18" l="1"/>
  <c r="D72" i="18"/>
  <c r="S11" i="14"/>
  <c r="S21" i="14"/>
  <c r="S15" i="14"/>
  <c r="S16" i="14" l="1"/>
  <c r="S22" i="14" s="1"/>
  <c r="Q5" i="13" l="1"/>
  <c r="Q25" i="13" s="1"/>
  <c r="Q27" i="13" s="1"/>
  <c r="Q29" i="13" s="1"/>
  <c r="P25" i="13"/>
  <c r="P27" i="13" s="1"/>
  <c r="P29" i="13" s="1"/>
  <c r="P42" i="13" l="1"/>
  <c r="P31" i="13"/>
  <c r="Q42" i="13"/>
  <c r="Q31" i="13"/>
  <c r="T15" i="14" l="1"/>
  <c r="T21" i="14"/>
  <c r="T11" i="14"/>
  <c r="T16" i="14" l="1"/>
  <c r="T22" i="14" s="1"/>
  <c r="R25" i="13" l="1"/>
  <c r="R27" i="13" s="1"/>
  <c r="R29" i="13" s="1"/>
  <c r="Q11" i="15"/>
  <c r="R42" i="13" l="1"/>
  <c r="R31" i="13"/>
  <c r="Q15" i="15"/>
  <c r="S25" i="13" l="1"/>
  <c r="S27" i="13" s="1"/>
  <c r="S29" i="13" s="1"/>
  <c r="S42" i="13" l="1"/>
  <c r="S31" i="13"/>
  <c r="U11" i="14"/>
  <c r="U15" i="14"/>
  <c r="U21" i="14"/>
  <c r="U16" i="14" l="1"/>
  <c r="U22" i="14" s="1"/>
  <c r="R22" i="12" l="1"/>
  <c r="R70" i="12" l="1"/>
  <c r="R72" i="12" s="1"/>
  <c r="R25" i="12"/>
  <c r="R30" i="12" s="1"/>
  <c r="R48" i="12"/>
  <c r="T43" i="13"/>
  <c r="R61" i="12"/>
  <c r="R9" i="12"/>
  <c r="R16" i="12" s="1"/>
  <c r="R73" i="12" l="1"/>
  <c r="R31" i="12"/>
  <c r="R11" i="15" l="1"/>
  <c r="R15" i="15" l="1"/>
  <c r="T25" i="13" l="1"/>
  <c r="T27" i="13" s="1"/>
  <c r="T29" i="13" s="1"/>
  <c r="V15" i="14"/>
  <c r="T42" i="13" l="1"/>
  <c r="T31" i="13"/>
  <c r="V21" i="14"/>
  <c r="V11" i="14"/>
  <c r="V16" i="14" s="1"/>
  <c r="V22" i="14" l="1"/>
  <c r="S70" i="12" l="1"/>
  <c r="S72" i="12" s="1"/>
  <c r="S61" i="12"/>
  <c r="S48" i="12"/>
  <c r="S73" i="12" l="1"/>
  <c r="V5" i="13" l="1"/>
  <c r="V25" i="13" l="1"/>
  <c r="V27" i="13" s="1"/>
  <c r="V29" i="13" s="1"/>
  <c r="U25" i="13"/>
  <c r="U27" i="13" s="1"/>
  <c r="U29" i="13" s="1"/>
  <c r="V42" i="13" l="1"/>
  <c r="V31" i="13"/>
  <c r="U42" i="13"/>
  <c r="U31" i="13"/>
  <c r="W11" i="14" l="1"/>
  <c r="W21" i="14"/>
  <c r="W15" i="14"/>
  <c r="W16" i="14" s="1"/>
  <c r="W22" i="14" s="1"/>
  <c r="X21" i="14" l="1"/>
  <c r="X15" i="14"/>
  <c r="X11" i="14" l="1"/>
  <c r="X16" i="14" s="1"/>
  <c r="X22" i="14" s="1"/>
  <c r="W25" i="13" l="1"/>
  <c r="W27" i="13" s="1"/>
  <c r="W29" i="13" s="1"/>
  <c r="W42" i="13" s="1"/>
  <c r="AA5" i="13"/>
  <c r="AA25" i="13" s="1"/>
  <c r="AA27" i="13" s="1"/>
  <c r="AA29" i="13" s="1"/>
  <c r="X25" i="13"/>
  <c r="X27" i="13" s="1"/>
  <c r="X29" i="13" s="1"/>
  <c r="W31" i="13" l="1"/>
  <c r="AA42" i="13"/>
  <c r="AA31" i="13"/>
  <c r="X42" i="13"/>
  <c r="X31" i="13"/>
  <c r="Y15" i="14" l="1"/>
  <c r="Y21" i="14"/>
  <c r="Y11" i="14"/>
  <c r="Y16" i="14" s="1"/>
  <c r="Y22" i="14" l="1"/>
  <c r="Z11" i="14" l="1"/>
  <c r="Z15" i="14"/>
  <c r="Z21" i="14" l="1"/>
  <c r="Z16" i="14"/>
  <c r="Z22" i="14" l="1"/>
  <c r="G92" i="18" l="1"/>
  <c r="D92" i="18" l="1"/>
  <c r="H67" i="18"/>
  <c r="H92" i="18" s="1"/>
  <c r="D68" i="18"/>
  <c r="F92" i="18"/>
  <c r="F68" i="18"/>
  <c r="E92" i="18"/>
  <c r="E68" i="18"/>
  <c r="E77" i="18" l="1"/>
  <c r="E86" i="18" s="1"/>
  <c r="E91" i="18" s="1"/>
  <c r="E69" i="18"/>
  <c r="F69" i="18"/>
  <c r="F77" i="18"/>
  <c r="F86" i="18" s="1"/>
  <c r="F91" i="18" s="1"/>
  <c r="D77" i="18"/>
  <c r="D86" i="18" s="1"/>
  <c r="D91" i="18" s="1"/>
  <c r="D69" i="18"/>
  <c r="D93" i="18" l="1"/>
  <c r="F93" i="18"/>
  <c r="E93" i="18"/>
  <c r="M57" i="18" l="1"/>
  <c r="M34" i="18" l="1"/>
  <c r="T30" i="18"/>
  <c r="W30" i="18"/>
  <c r="T51" i="18"/>
  <c r="W51" i="18"/>
  <c r="W50" i="18"/>
  <c r="T50" i="18"/>
  <c r="W41" i="18"/>
  <c r="T41" i="18"/>
  <c r="W55" i="18"/>
  <c r="T55" i="18"/>
  <c r="W56" i="18"/>
  <c r="T56" i="18"/>
  <c r="W35" i="18"/>
  <c r="T35" i="18"/>
  <c r="W63" i="18"/>
  <c r="T63" i="18"/>
  <c r="T48" i="18"/>
  <c r="W48" i="18"/>
  <c r="T52" i="18"/>
  <c r="W52" i="18"/>
  <c r="T37" i="18"/>
  <c r="W37" i="18"/>
  <c r="T58" i="18"/>
  <c r="W58" i="18"/>
  <c r="W28" i="18"/>
  <c r="T28" i="18"/>
  <c r="T32" i="18"/>
  <c r="W32" i="18"/>
  <c r="W34" i="18"/>
  <c r="T34" i="18"/>
  <c r="T44" i="18"/>
  <c r="W44" i="18"/>
  <c r="T40" i="18"/>
  <c r="W40" i="18"/>
  <c r="T25" i="18"/>
  <c r="W25" i="18"/>
  <c r="T27" i="18"/>
  <c r="W27" i="18"/>
  <c r="T26" i="18"/>
  <c r="W26" i="18"/>
  <c r="W42" i="18"/>
  <c r="T42" i="18"/>
  <c r="W57" i="18"/>
  <c r="T57" i="18"/>
  <c r="W39" i="18"/>
  <c r="T39" i="18"/>
  <c r="T33" i="18"/>
  <c r="W33" i="18"/>
  <c r="W49" i="18"/>
  <c r="T49" i="18"/>
  <c r="T61" i="18"/>
  <c r="W61" i="18"/>
  <c r="T62" i="18"/>
  <c r="W62" i="18"/>
  <c r="M63" i="18"/>
  <c r="M40" i="18"/>
  <c r="M35" i="18"/>
  <c r="J47" i="18"/>
  <c r="L60" i="18"/>
  <c r="M42" i="18"/>
  <c r="M48" i="18"/>
  <c r="I47" i="18"/>
  <c r="M33" i="18"/>
  <c r="J54" i="18"/>
  <c r="J60" i="18"/>
  <c r="M26" i="18"/>
  <c r="M50" i="18"/>
  <c r="M49" i="18"/>
  <c r="M62" i="18"/>
  <c r="M39" i="18"/>
  <c r="I92" i="18"/>
  <c r="K60" i="18"/>
  <c r="M41" i="18"/>
  <c r="M28" i="18"/>
  <c r="K47" i="18"/>
  <c r="M32" i="18"/>
  <c r="L54" i="18"/>
  <c r="M58" i="18"/>
  <c r="M27" i="18"/>
  <c r="M52" i="18"/>
  <c r="M30" i="18"/>
  <c r="M37" i="18"/>
  <c r="M56" i="18"/>
  <c r="I54" i="18"/>
  <c r="M55" i="18"/>
  <c r="K54" i="18"/>
  <c r="M51" i="18"/>
  <c r="L47" i="18"/>
  <c r="M44" i="18"/>
  <c r="I60" i="18"/>
  <c r="M61" i="18"/>
  <c r="M25" i="18"/>
  <c r="T47" i="18" l="1"/>
  <c r="W47" i="18"/>
  <c r="W64" i="18"/>
  <c r="T64" i="18"/>
  <c r="L38" i="18"/>
  <c r="W43" i="18"/>
  <c r="T43" i="18"/>
  <c r="W59" i="18"/>
  <c r="T59" i="18"/>
  <c r="T54" i="18"/>
  <c r="W54" i="18"/>
  <c r="M60" i="18"/>
  <c r="W60" i="18"/>
  <c r="T60" i="18"/>
  <c r="K45" i="18"/>
  <c r="J31" i="18"/>
  <c r="M54" i="18"/>
  <c r="M47" i="18"/>
  <c r="M64" i="18"/>
  <c r="J38" i="18"/>
  <c r="I45" i="18"/>
  <c r="L45" i="18"/>
  <c r="L53" i="18"/>
  <c r="J24" i="18"/>
  <c r="J53" i="18"/>
  <c r="J46" i="18" s="1"/>
  <c r="J65" i="18" s="1"/>
  <c r="J45" i="18"/>
  <c r="I31" i="18"/>
  <c r="T45" i="18" l="1"/>
  <c r="W45" i="18"/>
  <c r="T38" i="18"/>
  <c r="W38" i="18"/>
  <c r="L31" i="18"/>
  <c r="T36" i="18"/>
  <c r="W36" i="18"/>
  <c r="L46" i="18"/>
  <c r="T53" i="18"/>
  <c r="W53" i="18"/>
  <c r="L24" i="18"/>
  <c r="L21" i="18" s="1"/>
  <c r="T29" i="18"/>
  <c r="W29" i="18"/>
  <c r="M59" i="18"/>
  <c r="M53" i="18" s="1"/>
  <c r="M46" i="18" s="1"/>
  <c r="M65" i="18" s="1"/>
  <c r="J23" i="18"/>
  <c r="J21" i="18"/>
  <c r="J22" i="18" s="1"/>
  <c r="K24" i="18"/>
  <c r="M29" i="18"/>
  <c r="M24" i="18" s="1"/>
  <c r="I24" i="18"/>
  <c r="K31" i="18"/>
  <c r="M36" i="18"/>
  <c r="M31" i="18" s="1"/>
  <c r="M43" i="18"/>
  <c r="M38" i="18" s="1"/>
  <c r="I38" i="18"/>
  <c r="I53" i="18"/>
  <c r="I46" i="18" s="1"/>
  <c r="I65" i="18" s="1"/>
  <c r="M45" i="18"/>
  <c r="J66" i="18"/>
  <c r="J71" i="18"/>
  <c r="J72" i="18" s="1"/>
  <c r="K38" i="18"/>
  <c r="K53" i="18"/>
  <c r="T31" i="18" l="1"/>
  <c r="W31" i="18"/>
  <c r="L65" i="18"/>
  <c r="T46" i="18"/>
  <c r="W46" i="18"/>
  <c r="L22" i="18"/>
  <c r="T21" i="18"/>
  <c r="W21" i="18"/>
  <c r="L23" i="18"/>
  <c r="W24" i="18"/>
  <c r="T24" i="18"/>
  <c r="M23" i="18"/>
  <c r="M66" i="18"/>
  <c r="M71" i="18"/>
  <c r="M72" i="18" s="1"/>
  <c r="I23" i="18"/>
  <c r="I21" i="18"/>
  <c r="I66" i="18"/>
  <c r="I71" i="18"/>
  <c r="I72" i="18" s="1"/>
  <c r="I68" i="18"/>
  <c r="K46" i="18"/>
  <c r="K23" i="18"/>
  <c r="K21" i="18"/>
  <c r="T22" i="18" l="1"/>
  <c r="W22" i="18"/>
  <c r="W65" i="18"/>
  <c r="T65" i="18"/>
  <c r="L71" i="18"/>
  <c r="L66" i="18"/>
  <c r="T23" i="18"/>
  <c r="W23" i="18"/>
  <c r="I69" i="18"/>
  <c r="I77" i="18"/>
  <c r="I86" i="18" s="1"/>
  <c r="I91" i="18" s="1"/>
  <c r="K22" i="18"/>
  <c r="K65" i="18"/>
  <c r="I22" i="18"/>
  <c r="M21" i="18"/>
  <c r="M22" i="18" s="1"/>
  <c r="T66" i="18" l="1"/>
  <c r="W66" i="18"/>
  <c r="W71" i="18"/>
  <c r="T71" i="18"/>
  <c r="L72" i="18"/>
  <c r="K66" i="18"/>
  <c r="K71" i="18"/>
  <c r="I93" i="18"/>
  <c r="T72" i="18" l="1"/>
  <c r="W72" i="18"/>
  <c r="K72" i="18"/>
  <c r="W67" i="18" l="1"/>
  <c r="T67" i="18"/>
  <c r="L92" i="18"/>
  <c r="L68" i="18"/>
  <c r="T68" i="18" l="1"/>
  <c r="W68" i="18"/>
  <c r="T92" i="18"/>
  <c r="W92" i="18"/>
  <c r="L77" i="18"/>
  <c r="L69" i="18"/>
  <c r="T69" i="18" l="1"/>
  <c r="W69" i="18"/>
  <c r="L86" i="18"/>
  <c r="T77" i="18"/>
  <c r="W77" i="18"/>
  <c r="L91" i="18" l="1"/>
  <c r="W86" i="18"/>
  <c r="T86" i="18"/>
  <c r="T91" i="18" l="1"/>
  <c r="W91" i="18"/>
  <c r="L93" i="18"/>
  <c r="K92" i="18"/>
  <c r="K68" i="18"/>
  <c r="T93" i="18" l="1"/>
  <c r="W93" i="18"/>
  <c r="K77" i="18"/>
  <c r="K69" i="18"/>
  <c r="K86" i="18" l="1"/>
  <c r="K91" i="18" l="1"/>
  <c r="K93" i="18" l="1"/>
  <c r="J92" i="18" l="1"/>
  <c r="M67" i="18"/>
  <c r="J68" i="18"/>
  <c r="J77" i="18" l="1"/>
  <c r="J86" i="18" s="1"/>
  <c r="J91" i="18" s="1"/>
  <c r="J69" i="18"/>
  <c r="M92" i="18"/>
  <c r="M68" i="18"/>
  <c r="M77" i="18" l="1"/>
  <c r="M86" i="18" s="1"/>
  <c r="M91" i="18" s="1"/>
  <c r="M69" i="18"/>
  <c r="J93" i="18"/>
  <c r="M93" i="18" l="1"/>
  <c r="H19" i="18" l="1"/>
  <c r="H18" i="18" l="1"/>
  <c r="H20" i="18" s="1"/>
  <c r="H65" i="18" s="1"/>
  <c r="G20" i="18"/>
  <c r="G65" i="18" l="1"/>
  <c r="G21" i="18"/>
  <c r="H68" i="18"/>
  <c r="H66" i="18"/>
  <c r="H71" i="18"/>
  <c r="H72" i="18" s="1"/>
  <c r="H77" i="18" l="1"/>
  <c r="H86" i="18" s="1"/>
  <c r="H91" i="18" s="1"/>
  <c r="H69" i="18"/>
  <c r="G22" i="18"/>
  <c r="H21" i="18"/>
  <c r="H22" i="18" s="1"/>
  <c r="G66" i="18"/>
  <c r="G71" i="18"/>
  <c r="G72" i="18" s="1"/>
  <c r="G68" i="18"/>
  <c r="G77" i="18" l="1"/>
  <c r="G86" i="18" s="1"/>
  <c r="G91" i="18" s="1"/>
  <c r="G69" i="18"/>
  <c r="H93" i="18"/>
  <c r="G93" i="18" l="1"/>
  <c r="AA21" i="14" l="1"/>
  <c r="AA15" i="14" l="1"/>
  <c r="AA11" i="14"/>
  <c r="AA16" i="14" s="1"/>
  <c r="AA2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tc={BAA0D8C4-A3D9-47A6-9956-3716A18C21DF}</author>
  </authors>
  <commentList>
    <comment ref="C30" authorId="0" shapeId="0" xr:uid="{BAA0D8C4-A3D9-47A6-9956-3716A18C21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 no quadros</t>
      </text>
    </comment>
  </commentList>
</comments>
</file>

<file path=xl/sharedStrings.xml><?xml version="1.0" encoding="utf-8"?>
<sst xmlns="http://schemas.openxmlformats.org/spreadsheetml/2006/main" count="5212" uniqueCount="984">
  <si>
    <t>Portfólio</t>
  </si>
  <si>
    <t>Portfolio</t>
  </si>
  <si>
    <t>2009</t>
  </si>
  <si>
    <t>2010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</si>
  <si>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</si>
  <si>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</si>
  <si>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</si>
  <si>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</si>
  <si>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</si>
  <si>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</si>
  <si>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</si>
  <si>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</si>
  <si>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</si>
  <si>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</si>
  <si>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</si>
  <si>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</si>
  <si>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</si>
  <si>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</si>
  <si>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</si>
  <si>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</si>
  <si>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</si>
  <si>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</si>
  <si>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</si>
  <si>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</si>
  <si>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</si>
  <si>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</si>
  <si>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</si>
  <si>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</si>
  <si>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</si>
  <si>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</si>
  <si>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</si>
  <si>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</si>
  <si>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</si>
  <si>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</si>
  <si>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</si>
  <si>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</si>
  <si>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</si>
  <si>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</si>
  <si>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</si>
  <si>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</si>
  <si>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</si>
  <si>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</si>
  <si>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</si>
  <si>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Número de Vidas (final do período) (milhares de vidas)</t>
  </si>
  <si>
    <t>Number of lives (end of period) (thousands of lives)</t>
  </si>
  <si>
    <t>Affinity lives</t>
  </si>
  <si>
    <t>Empresarial</t>
  </si>
  <si>
    <t>Corporate</t>
  </si>
  <si>
    <t xml:space="preserve">Outras (Gama e PME) </t>
  </si>
  <si>
    <t>Other (TPA, SME, Health Management)</t>
  </si>
  <si>
    <t xml:space="preserve">Total Número de Vidas </t>
  </si>
  <si>
    <t>Total number of lives</t>
  </si>
  <si>
    <t>Affinity lives - Health (thousands of lives)</t>
  </si>
  <si>
    <t xml:space="preserve">Total Portfolio (início do período) </t>
  </si>
  <si>
    <t>Total portfolio (beginning of period)</t>
  </si>
  <si>
    <t xml:space="preserve">Novas Vidas (líquido) </t>
  </si>
  <si>
    <t>New lives (net)</t>
  </si>
  <si>
    <t xml:space="preserve">Venda Potencial </t>
  </si>
  <si>
    <t xml:space="preserve">Sale of Potencial </t>
  </si>
  <si>
    <t>-</t>
  </si>
  <si>
    <t xml:space="preserve">Total Portfolio (final do período) </t>
  </si>
  <si>
    <t>Total portfolio (end of period)</t>
  </si>
  <si>
    <t>Portfólio Médio do Período</t>
  </si>
  <si>
    <t>Average portfolio along the period</t>
  </si>
  <si>
    <t>Other affinity products (thousands of lives)</t>
  </si>
  <si>
    <t>Total affinity lives (thousands of lives)</t>
  </si>
  <si>
    <t>Net revenue</t>
  </si>
  <si>
    <t>Affinity - Health</t>
  </si>
  <si>
    <t>Recurring affinity revenue (R$ MN)</t>
  </si>
  <si>
    <t>Affinity One-Time (R$ MN)</t>
  </si>
  <si>
    <t>Total affinity - Health (R$ MN)</t>
  </si>
  <si>
    <t>Average Monthly per Life Affinity health (R$)</t>
  </si>
  <si>
    <t>Affinity - New products</t>
  </si>
  <si>
    <t>Receitas Recorrentes (R$ MM)</t>
  </si>
  <si>
    <t>Affinity Recurring (R$ MN)</t>
  </si>
  <si>
    <t>Affinity - Other products (R$ MN)</t>
  </si>
  <si>
    <t>Average Monthly Ticket Affinity - New products (R$)</t>
  </si>
  <si>
    <t>Total affinity (Health + Other Products) (R$ MN)</t>
  </si>
  <si>
    <t>Corporate and SME (R$ MN)</t>
  </si>
  <si>
    <t>Gama (R$ MM)</t>
  </si>
  <si>
    <t>Gama (R$ MN)</t>
  </si>
  <si>
    <t>Total Receita Líquida (Ex. USS) (R$ MM)</t>
  </si>
  <si>
    <t>Total net revenue (Ex. US$) (R$ MN)</t>
  </si>
  <si>
    <t>Demonstrações do Resultado (R$ MM)</t>
  </si>
  <si>
    <t>Income Statement (R$ MM)</t>
  </si>
  <si>
    <t>1T10</t>
  </si>
  <si>
    <t>2T10</t>
  </si>
  <si>
    <t>3T10</t>
  </si>
  <si>
    <t>4T10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</si>
  <si>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</si>
  <si>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</si>
  <si>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</si>
  <si>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</si>
  <si>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</si>
  <si>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</si>
  <si>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</si>
  <si>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</si>
  <si>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Receita Operacional Liquida </t>
  </si>
  <si>
    <t xml:space="preserve">Net operating revenue </t>
  </si>
  <si>
    <t xml:space="preserve">Taxa de administração </t>
  </si>
  <si>
    <t xml:space="preserve">Administration fees </t>
  </si>
  <si>
    <t xml:space="preserve">Corretagem </t>
  </si>
  <si>
    <t xml:space="preserve">Brokerage fees </t>
  </si>
  <si>
    <t xml:space="preserve">Agenciamento </t>
  </si>
  <si>
    <t xml:space="preserve">Sales fees </t>
  </si>
  <si>
    <t xml:space="preserve">Repasses financeiros com estipulação de contratos </t>
  </si>
  <si>
    <t xml:space="preserve">Financial transfers from contract stipulation </t>
  </si>
  <si>
    <t xml:space="preserve">Benefício PIS/COFINS recorrente </t>
  </si>
  <si>
    <t xml:space="preserve">Recurring PIS/COFINS benefit </t>
  </si>
  <si>
    <t xml:space="preserve">Massificados </t>
  </si>
  <si>
    <t xml:space="preserve">Total Segmento Afinidades </t>
  </si>
  <si>
    <t xml:space="preserve">Total affinity segment </t>
  </si>
  <si>
    <t>Gama</t>
  </si>
  <si>
    <t xml:space="preserve">Health management </t>
  </si>
  <si>
    <t>Sales fees</t>
  </si>
  <si>
    <t xml:space="preserve">Mass </t>
  </si>
  <si>
    <t xml:space="preserve">Conectividade </t>
  </si>
  <si>
    <t xml:space="preserve">Connectivity </t>
  </si>
  <si>
    <t xml:space="preserve">Total Segmento Corporativos e Outros </t>
  </si>
  <si>
    <t>Total corporate segment and other</t>
  </si>
  <si>
    <t xml:space="preserve">Receita operacional líquida - Ex. CRC/Gama </t>
  </si>
  <si>
    <t xml:space="preserve">Net operating revenue - Ex. CRC/Gama </t>
  </si>
  <si>
    <t>Receita operacional retroativa - PIS/COFINS Jan-maio 14</t>
  </si>
  <si>
    <t xml:space="preserve">Retroactive operating revenue - PIS/COFINS Jan-May 14 </t>
  </si>
  <si>
    <t xml:space="preserve">Receita operacional líquida - CRC/Gama </t>
  </si>
  <si>
    <t xml:space="preserve">Net operating revenue - CRC/Gama </t>
  </si>
  <si>
    <t xml:space="preserve">Receita operacional líquida - Consolidado </t>
  </si>
  <si>
    <t xml:space="preserve">Net operating revenue - Consolidated </t>
  </si>
  <si>
    <t xml:space="preserve">Custos dos Serviços Prestados </t>
  </si>
  <si>
    <t>COGS</t>
  </si>
  <si>
    <t xml:space="preserve">Gastos com pessoal </t>
  </si>
  <si>
    <t xml:space="preserve">Personnel </t>
  </si>
  <si>
    <t xml:space="preserve">Gastos com serviços de terceiros </t>
  </si>
  <si>
    <t xml:space="preserve">Third-party services </t>
  </si>
  <si>
    <t xml:space="preserve">Gastos com material de expediente </t>
  </si>
  <si>
    <t xml:space="preserve">Office supplies </t>
  </si>
  <si>
    <t xml:space="preserve">Gastos com ocupação </t>
  </si>
  <si>
    <t xml:space="preserve">Occupancy </t>
  </si>
  <si>
    <t xml:space="preserve">Gastos com correio </t>
  </si>
  <si>
    <t xml:space="preserve">Mailing </t>
  </si>
  <si>
    <t xml:space="preserve">Processos Judiciais </t>
  </si>
  <si>
    <t xml:space="preserve">Lawsuits </t>
  </si>
  <si>
    <t xml:space="preserve">Outros custos dos serviços prestados </t>
  </si>
  <si>
    <t xml:space="preserve">Other cost of services </t>
  </si>
  <si>
    <t>Pro labore</t>
  </si>
  <si>
    <t xml:space="preserve">Reembolso de títulos e mensalidades associativas (b) </t>
  </si>
  <si>
    <t xml:space="preserve">Reimbursement of membership and monthly fees (b) </t>
  </si>
  <si>
    <t xml:space="preserve">Custos dos Serviços Prestados - Ex. CRC/Gama </t>
  </si>
  <si>
    <t xml:space="preserve">COGS - Ex. CRC/Gama </t>
  </si>
  <si>
    <t xml:space="preserve">Custos dos Serviços Prestados - CRC/Gama </t>
  </si>
  <si>
    <t xml:space="preserve">COGS - CRC/Gama </t>
  </si>
  <si>
    <t>Custos dos Serviços Prestados - Consolidado</t>
  </si>
  <si>
    <t xml:space="preserve">COGS - Consolidated </t>
  </si>
  <si>
    <t xml:space="preserve">Lucro bruto - Ex. CRC/Gama </t>
  </si>
  <si>
    <t xml:space="preserve">Gross profit - Ex. CRC/Gama </t>
  </si>
  <si>
    <t xml:space="preserve">Lucro bruto - CRC/Gama </t>
  </si>
  <si>
    <t xml:space="preserve">Gross profit - CRC/Gama </t>
  </si>
  <si>
    <t xml:space="preserve">Lucro bruto Consolidado </t>
  </si>
  <si>
    <t xml:space="preserve">Gross profit - Consolidated </t>
  </si>
  <si>
    <t xml:space="preserve">Despesas operacionais - Ex. CRC/Gama </t>
  </si>
  <si>
    <t xml:space="preserve">Operating expenses - Ex. CRC/Gama </t>
  </si>
  <si>
    <t xml:space="preserve">Despesas operacionais - CRC/Gama </t>
  </si>
  <si>
    <t xml:space="preserve">Operating expenses - CRC/Gama </t>
  </si>
  <si>
    <t xml:space="preserve">Despesas operacionais Consolidado </t>
  </si>
  <si>
    <t xml:space="preserve">Operating expenses - Consolidated </t>
  </si>
  <si>
    <t xml:space="preserve">Despesas Administrativas </t>
  </si>
  <si>
    <t xml:space="preserve">Administrative expenses </t>
  </si>
  <si>
    <t>Gastos com serviços de terceiros</t>
  </si>
  <si>
    <t xml:space="preserve">Gastos com contribuições e doações </t>
  </si>
  <si>
    <t xml:space="preserve">Contribution and donation </t>
  </si>
  <si>
    <t xml:space="preserve">Processos judiciais </t>
  </si>
  <si>
    <t xml:space="preserve">Outras despesas administrativas </t>
  </si>
  <si>
    <t xml:space="preserve">Other </t>
  </si>
  <si>
    <t xml:space="preserve">Amortização Aluguel </t>
  </si>
  <si>
    <t xml:space="preserve">Rental amortization </t>
  </si>
  <si>
    <t>D&amp;A (depreciações e amortizações)</t>
  </si>
  <si>
    <t xml:space="preserve">D&amp;A (depreciation and amortization) </t>
  </si>
  <si>
    <t xml:space="preserve">Despesas Administrativas - Ex. CRC/Gama </t>
  </si>
  <si>
    <t xml:space="preserve">Administrative expenses - Ex. CRC/Gama </t>
  </si>
  <si>
    <t xml:space="preserve">Despesas Administrativas - CRC/Gama </t>
  </si>
  <si>
    <t xml:space="preserve">Administrative expenses - CRC/Gama </t>
  </si>
  <si>
    <t xml:space="preserve"> - </t>
  </si>
  <si>
    <t xml:space="preserve">Despesas Administrativas Consolidado </t>
  </si>
  <si>
    <t xml:space="preserve">Administrative expenses - Consolidated </t>
  </si>
  <si>
    <t xml:space="preserve">(+) Despesas Extraordinárias Administrativas </t>
  </si>
  <si>
    <t xml:space="preserve">(+) Non-recurring administrative expenses </t>
  </si>
  <si>
    <t xml:space="preserve">Stock Options (não caixa) </t>
  </si>
  <si>
    <t xml:space="preserve">Stock options (non-cash) </t>
  </si>
  <si>
    <t xml:space="preserve">Outras </t>
  </si>
  <si>
    <t xml:space="preserve">Despesas Administrativas Recorrentes </t>
  </si>
  <si>
    <t xml:space="preserve">Recurring administrative expenses </t>
  </si>
  <si>
    <t xml:space="preserve">Reclassificação </t>
  </si>
  <si>
    <t xml:space="preserve">Reclassification </t>
  </si>
  <si>
    <t xml:space="preserve">Despesas Comerciais </t>
  </si>
  <si>
    <t xml:space="preserve">Selling expenses </t>
  </si>
  <si>
    <t>Gastos com material de expediente</t>
  </si>
  <si>
    <t>Processos Judiciais</t>
  </si>
  <si>
    <t xml:space="preserve">Outras despesas comerciais </t>
  </si>
  <si>
    <t xml:space="preserve">Campanha de vendas </t>
  </si>
  <si>
    <t xml:space="preserve">Sales campaign </t>
  </si>
  <si>
    <t xml:space="preserve">Patrocínios </t>
  </si>
  <si>
    <t xml:space="preserve">Sponsorships </t>
  </si>
  <si>
    <t xml:space="preserve">Descontos concedidos </t>
  </si>
  <si>
    <t>Discounts granted</t>
  </si>
  <si>
    <t>Amortização de Comissões por Novas Vendas</t>
  </si>
  <si>
    <t xml:space="preserve">Amortization of commissions on new sales </t>
  </si>
  <si>
    <t xml:space="preserve">Comissão de terceiros </t>
  </si>
  <si>
    <t xml:space="preserve">Third-party commissions </t>
  </si>
  <si>
    <t xml:space="preserve">Publicidade e propaganda </t>
  </si>
  <si>
    <t xml:space="preserve">Marketing and advertising </t>
  </si>
  <si>
    <t xml:space="preserve">Despesas Comerciais - Ex. CRC/Gama </t>
  </si>
  <si>
    <t xml:space="preserve">Selling expenses - Ex. CRC/Gama </t>
  </si>
  <si>
    <t xml:space="preserve">Despesas Comerciais - CRC/Gama </t>
  </si>
  <si>
    <t xml:space="preserve">Selling expenses - CRC/Gama </t>
  </si>
  <si>
    <t>Despesas Comerciais Consolidado</t>
  </si>
  <si>
    <t xml:space="preserve">Selling expenses - Consolidated </t>
  </si>
  <si>
    <t xml:space="preserve">Fixas </t>
  </si>
  <si>
    <t xml:space="preserve">Fixed </t>
  </si>
  <si>
    <t xml:space="preserve">Variáveis </t>
  </si>
  <si>
    <t xml:space="preserve">Variable </t>
  </si>
  <si>
    <t xml:space="preserve">Verba de Marketing </t>
  </si>
  <si>
    <t xml:space="preserve">Marketing budget </t>
  </si>
  <si>
    <t xml:space="preserve">Não Recorrente </t>
  </si>
  <si>
    <t xml:space="preserve">Non-recurring </t>
  </si>
  <si>
    <t xml:space="preserve">Perdas com créditos incobráveis bruta - Ex. CRC/Gama </t>
  </si>
  <si>
    <t xml:space="preserve">Gross losses from uncollectible receivables - Ex. CRC/Gama </t>
  </si>
  <si>
    <t xml:space="preserve">Recuperação de créditos </t>
  </si>
  <si>
    <t xml:space="preserve">Credit recovery </t>
  </si>
  <si>
    <t xml:space="preserve">Perdas com créditos incobráveis líquida </t>
  </si>
  <si>
    <t xml:space="preserve">Net losses from uncollectible receivables </t>
  </si>
  <si>
    <t xml:space="preserve">Perdas com créditos incobráveis líquida - CRC/Gama </t>
  </si>
  <si>
    <t>Net losses from uncollectible receivables - CRC/Gama</t>
  </si>
  <si>
    <t xml:space="preserve">Perdas com créditos incobráveis líquida Consolidado </t>
  </si>
  <si>
    <t>Net losses from uncollectible receivables - Consolidated</t>
  </si>
  <si>
    <t>Outras (despesas) receitas operacionais líquidas - Ex. CRC/Gama</t>
  </si>
  <si>
    <t xml:space="preserve">Other net operating income (expenses) - Ex. CRC/Gama </t>
  </si>
  <si>
    <t xml:space="preserve">Despesas relativas à contingências </t>
  </si>
  <si>
    <t xml:space="preserve">Expenses related to contingencies </t>
  </si>
  <si>
    <t xml:space="preserve">Provisão por redução de valor recuperável </t>
  </si>
  <si>
    <t xml:space="preserve">Provision for impairment </t>
  </si>
  <si>
    <t>Constituição (Baixa) de Crédito Tributário em controladas</t>
  </si>
  <si>
    <t xml:space="preserve">Recording (write-off) of tax credits in subsidiaries </t>
  </si>
  <si>
    <t>Recuperação INSS</t>
  </si>
  <si>
    <t xml:space="preserve">INSS recovery </t>
  </si>
  <si>
    <t>(Perdas) Ganhos Operacionais</t>
  </si>
  <si>
    <t xml:space="preserve">Operating (losses) gains </t>
  </si>
  <si>
    <t xml:space="preserve">Outras (despesas) receitas líquidas </t>
  </si>
  <si>
    <t xml:space="preserve">Other net operating income (expenses) </t>
  </si>
  <si>
    <t xml:space="preserve">PIS e COFINS s/ outras receitas </t>
  </si>
  <si>
    <t xml:space="preserve">PIS and COFINS on other revenue </t>
  </si>
  <si>
    <t>Venda da Potencial</t>
  </si>
  <si>
    <t xml:space="preserve">Constituição de Crédito Tributário - PIS / COFINS </t>
  </si>
  <si>
    <t xml:space="preserve">Recording of tax credits - PIS/COFINS </t>
  </si>
  <si>
    <t>Outras (despesas) receitas operacionais líquidas - CRC/Gama (R$)</t>
  </si>
  <si>
    <t>Other net operating income (expenses) - CRC/Gama (R$)</t>
  </si>
  <si>
    <t xml:space="preserve">Outras (despesas) receitas operacionais líquidas Consolidado </t>
  </si>
  <si>
    <t xml:space="preserve">Other net operating income (expenses) - Consolidated </t>
  </si>
  <si>
    <t>Total de Despesas Operacionais - Ex. CRC/Gama</t>
  </si>
  <si>
    <t xml:space="preserve">Total operating expenses - Ex. CRC/Gama </t>
  </si>
  <si>
    <t>Total de Despesas Operacionais - Consolidado</t>
  </si>
  <si>
    <t xml:space="preserve">Total operating expenses - Consolidated </t>
  </si>
  <si>
    <t xml:space="preserve">EBIT - Ex. CRC/Gama </t>
  </si>
  <si>
    <t xml:space="preserve">EBIT - Consolidado </t>
  </si>
  <si>
    <t>EBIT - Consolidated</t>
  </si>
  <si>
    <t xml:space="preserve">(+) Depreciação e Amortização Ex. CRC/Gama </t>
  </si>
  <si>
    <t xml:space="preserve">(+) Depreciation and amortization - Ex. CRC/Gama </t>
  </si>
  <si>
    <t xml:space="preserve">(+) Depreciação e Amortização Consolidado </t>
  </si>
  <si>
    <t xml:space="preserve">(+) Depreciation and amortization - Consolidated </t>
  </si>
  <si>
    <t>EBITDA contábil - Ex. CRC/Gama</t>
  </si>
  <si>
    <t>Accounting EBITDA - Ex. CRC/Gama</t>
  </si>
  <si>
    <r>
      <t xml:space="preserve">Margem </t>
    </r>
    <r>
      <rPr>
        <sz val="11"/>
        <color indexed="8"/>
        <rFont val="Calibri Light"/>
        <family val="2"/>
        <scheme val="major"/>
      </rPr>
      <t>(%)</t>
    </r>
  </si>
  <si>
    <t>Margin (%)</t>
  </si>
  <si>
    <t xml:space="preserve">EBITDA contábil - Consolidado </t>
  </si>
  <si>
    <t xml:space="preserve">Accounting EBITDA - Consolidated </t>
  </si>
  <si>
    <t>Margem (%)</t>
  </si>
  <si>
    <t xml:space="preserve">Ajustes ao EBITDA </t>
  </si>
  <si>
    <t xml:space="preserve">Adjustments to EBITDA </t>
  </si>
  <si>
    <t>Stock Options</t>
  </si>
  <si>
    <t>Stock options</t>
  </si>
  <si>
    <t xml:space="preserve">Não recorrentes </t>
  </si>
  <si>
    <t xml:space="preserve">Non-recurring items </t>
  </si>
  <si>
    <t>Juros e multa Clientes</t>
  </si>
  <si>
    <t>Interest and fine - Clients</t>
  </si>
  <si>
    <t xml:space="preserve">Reclassificações financeiras/operacionais </t>
  </si>
  <si>
    <t xml:space="preserve">Financial/operating reclassifications </t>
  </si>
  <si>
    <t xml:space="preserve">PIS / COFINS Retroativo (c) </t>
  </si>
  <si>
    <t xml:space="preserve">Retroactive PIS/COFINS (c) </t>
  </si>
  <si>
    <t>Amortização Comissões</t>
  </si>
  <si>
    <t>Amortization Commissions</t>
  </si>
  <si>
    <t>Rental amortization</t>
  </si>
  <si>
    <t>Venda da aeronave</t>
  </si>
  <si>
    <t>Aircraft sale</t>
  </si>
  <si>
    <t>Terminations</t>
  </si>
  <si>
    <t>Venda Qsaúde</t>
  </si>
  <si>
    <t>Qsaúde selling</t>
  </si>
  <si>
    <t>Ação Covid</t>
  </si>
  <si>
    <t>COVID-19  Actions</t>
  </si>
  <si>
    <t>Baixa Benfeitorias</t>
  </si>
  <si>
    <t>Betterment Write-off</t>
  </si>
  <si>
    <t xml:space="preserve">EBITDA Ajustado - Ex. CRC/Gama </t>
  </si>
  <si>
    <t xml:space="preserve">Adjusted EBITDA - Ex. CRC/Gama </t>
  </si>
  <si>
    <t xml:space="preserve">EBITDA Aj. </t>
  </si>
  <si>
    <t>Adj. EBITDA</t>
  </si>
  <si>
    <t xml:space="preserve">Lucro Operacional Antes do Resultado Financeiro </t>
  </si>
  <si>
    <t xml:space="preserve">Operating profit before financial income (expense) </t>
  </si>
  <si>
    <t xml:space="preserve">Receitas financeiras Consolidada </t>
  </si>
  <si>
    <t xml:space="preserve">Consolidated financial income </t>
  </si>
  <si>
    <t xml:space="preserve">Despesas financeiras Consolidada </t>
  </si>
  <si>
    <t xml:space="preserve">Consolidated financial expense </t>
  </si>
  <si>
    <t xml:space="preserve">Resultado Antes do Imposto de Renda </t>
  </si>
  <si>
    <t xml:space="preserve">Income (loss) before income tax </t>
  </si>
  <si>
    <t xml:space="preserve">Imposto de Renda e Contribuição Social </t>
  </si>
  <si>
    <t xml:space="preserve">Income tax and social contribution </t>
  </si>
  <si>
    <t xml:space="preserve">Lucro (Prejuízo) Líquido do Período - Consolidado </t>
  </si>
  <si>
    <t xml:space="preserve">Net (loss) income for the period - Consolidated </t>
  </si>
  <si>
    <t xml:space="preserve">Atribuível a </t>
  </si>
  <si>
    <t xml:space="preserve">Attributable to </t>
  </si>
  <si>
    <t xml:space="preserve">Participações dos controladores </t>
  </si>
  <si>
    <t xml:space="preserve">Controlling interest </t>
  </si>
  <si>
    <t xml:space="preserve"> -   </t>
  </si>
  <si>
    <t>Balanço Patrimonial (R$ MM)</t>
  </si>
  <si>
    <t>Statement of Financial Position  (R$ MM)</t>
  </si>
  <si>
    <t xml:space="preserve">ATIVO </t>
  </si>
  <si>
    <t xml:space="preserve">ASSETS </t>
  </si>
  <si>
    <t xml:space="preserve">CIRCULANTE </t>
  </si>
  <si>
    <t>CURRENT ASSETS</t>
  </si>
  <si>
    <t xml:space="preserve">Caixa e equivalentes de caixa </t>
  </si>
  <si>
    <t xml:space="preserve">Cash and cash equivalents </t>
  </si>
  <si>
    <t xml:space="preserve">Aplicações financeiras </t>
  </si>
  <si>
    <t xml:space="preserve">Financial investments </t>
  </si>
  <si>
    <t xml:space="preserve">Créditos a receber de clientes </t>
  </si>
  <si>
    <t xml:space="preserve">Trade receivables </t>
  </si>
  <si>
    <t xml:space="preserve">Outros ativos </t>
  </si>
  <si>
    <t xml:space="preserve">Other assets </t>
  </si>
  <si>
    <t xml:space="preserve">Outros ativos financeiros </t>
  </si>
  <si>
    <t xml:space="preserve">Other financial assets </t>
  </si>
  <si>
    <t xml:space="preserve">Outros ativos não financeiros </t>
  </si>
  <si>
    <t xml:space="preserve">Other non-financial assets </t>
  </si>
  <si>
    <t xml:space="preserve">Ativos não circulantes classificados como mantidos para venda </t>
  </si>
  <si>
    <t xml:space="preserve">Non-current assets classified as held for sale </t>
  </si>
  <si>
    <t xml:space="preserve">Partes relacionadas </t>
  </si>
  <si>
    <t xml:space="preserve">Related parties </t>
  </si>
  <si>
    <t xml:space="preserve">Total do ativo circulante </t>
  </si>
  <si>
    <t xml:space="preserve">Total current assets </t>
  </si>
  <si>
    <t xml:space="preserve">NÃO CIRCULANTE </t>
  </si>
  <si>
    <t xml:space="preserve">NON-CURRENT ASSETS </t>
  </si>
  <si>
    <t xml:space="preserve">Realizável a longo prazo: </t>
  </si>
  <si>
    <t xml:space="preserve">Long-term assets: </t>
  </si>
  <si>
    <t xml:space="preserve">Imposto de renda e contribuição social diferidos </t>
  </si>
  <si>
    <t xml:space="preserve">Deferred income tax and social contribution </t>
  </si>
  <si>
    <t>Total do realizável a longo prazo</t>
  </si>
  <si>
    <t xml:space="preserve">Total long-term assets </t>
  </si>
  <si>
    <t xml:space="preserve">Investimentos </t>
  </si>
  <si>
    <t xml:space="preserve">Investments </t>
  </si>
  <si>
    <t xml:space="preserve">Imobilizado </t>
  </si>
  <si>
    <t xml:space="preserve">Property, plant and equipment </t>
  </si>
  <si>
    <t xml:space="preserve">Intangível </t>
  </si>
  <si>
    <t xml:space="preserve">Intangible assets </t>
  </si>
  <si>
    <t xml:space="preserve">Ágio </t>
  </si>
  <si>
    <t xml:space="preserve">Goodwill </t>
  </si>
  <si>
    <t>Outros ativos intangíveis</t>
  </si>
  <si>
    <t xml:space="preserve">Other intangible assets </t>
  </si>
  <si>
    <t>Total do ativo não circulante</t>
  </si>
  <si>
    <t xml:space="preserve">Total non-current assets </t>
  </si>
  <si>
    <t>TOTAL DO ATIVO</t>
  </si>
  <si>
    <t xml:space="preserve">TOTAL ASSETS </t>
  </si>
  <si>
    <t>PASSIVO E PATRIMÔNIO LÍQUIDO</t>
  </si>
  <si>
    <t xml:space="preserve">LIABILITIES AND EQUITY </t>
  </si>
  <si>
    <t xml:space="preserve">CURRENT LIABILITIES </t>
  </si>
  <si>
    <t xml:space="preserve">Debêntures </t>
  </si>
  <si>
    <t xml:space="preserve">Debentures </t>
  </si>
  <si>
    <t xml:space="preserve">Empréstimos e Financiamentos </t>
  </si>
  <si>
    <t xml:space="preserve">Loans and financing </t>
  </si>
  <si>
    <t xml:space="preserve">Impostos e contribuições a recolher </t>
  </si>
  <si>
    <t xml:space="preserve">Taxes and contributions payable </t>
  </si>
  <si>
    <t xml:space="preserve">Prêmios a repassar </t>
  </si>
  <si>
    <t xml:space="preserve">Transferable premiums </t>
  </si>
  <si>
    <t xml:space="preserve">Repasses financeiros a pagar </t>
  </si>
  <si>
    <t xml:space="preserve">Financial transfers payable </t>
  </si>
  <si>
    <t xml:space="preserve">Obrigações com pessoal </t>
  </si>
  <si>
    <t xml:space="preserve">Personnel obligations </t>
  </si>
  <si>
    <t xml:space="preserve">Antecipações a repassar </t>
  </si>
  <si>
    <t xml:space="preserve">Transferable advances </t>
  </si>
  <si>
    <t xml:space="preserve">Débitos diversos </t>
  </si>
  <si>
    <t xml:space="preserve">Sundry debits </t>
  </si>
  <si>
    <t xml:space="preserve">Opções para aquisição de participação de não controladores </t>
  </si>
  <si>
    <t xml:space="preserve">Options to buy non-controlling interest </t>
  </si>
  <si>
    <t xml:space="preserve">Arrendamentos </t>
  </si>
  <si>
    <t xml:space="preserve">Leases </t>
  </si>
  <si>
    <t>Passivos diretamente associados a ativos não circulantes classificados como mantidos para venda</t>
  </si>
  <si>
    <t xml:space="preserve">
Liabilities directly associated with non-current assets classified as held for sale</t>
  </si>
  <si>
    <t xml:space="preserve">Provisões técnicas de operações de assistência à saúde </t>
  </si>
  <si>
    <t xml:space="preserve">Technical provisions for health care operations </t>
  </si>
  <si>
    <t xml:space="preserve">Total do passivo circulante </t>
  </si>
  <si>
    <t xml:space="preserve">Total current liabilities </t>
  </si>
  <si>
    <t xml:space="preserve">Provisão para riscos tributários, cíveis e trabalhistas </t>
  </si>
  <si>
    <t xml:space="preserve">Provision for tax, civil and labor risks </t>
  </si>
  <si>
    <t xml:space="preserve">Receitas diferidas </t>
  </si>
  <si>
    <t xml:space="preserve">Deferred revenue </t>
  </si>
  <si>
    <t xml:space="preserve">Opções de ações de participação dos não controladores </t>
  </si>
  <si>
    <t xml:space="preserve">Stock options of non-controlling interest </t>
  </si>
  <si>
    <t>Obrigações com Pessoal</t>
  </si>
  <si>
    <t xml:space="preserve">Total do passivo não circulante </t>
  </si>
  <si>
    <t xml:space="preserve">Total non-current liabilities </t>
  </si>
  <si>
    <t xml:space="preserve">PATRIMÔNIO LÍQUIDO </t>
  </si>
  <si>
    <t xml:space="preserve">EQUITY </t>
  </si>
  <si>
    <t xml:space="preserve">Capital social </t>
  </si>
  <si>
    <t xml:space="preserve">Capital stock </t>
  </si>
  <si>
    <t xml:space="preserve">Reservas de capital </t>
  </si>
  <si>
    <t xml:space="preserve">Capital reserves </t>
  </si>
  <si>
    <t xml:space="preserve">Reserva de Lucro </t>
  </si>
  <si>
    <t xml:space="preserve">Profit reserve </t>
  </si>
  <si>
    <t xml:space="preserve">Ajuste de avaliação patrimonial </t>
  </si>
  <si>
    <t xml:space="preserve">Equity valuation adjustment </t>
  </si>
  <si>
    <t xml:space="preserve">Lucros (Prejuízos) acumulados </t>
  </si>
  <si>
    <t>Accumulated Profit (losses)</t>
  </si>
  <si>
    <t xml:space="preserve">Total do patrimônio líquido dos acionistas controladores </t>
  </si>
  <si>
    <t xml:space="preserve">Total controlling interest </t>
  </si>
  <si>
    <t>Participação dos não controladores no patrimônio líquido das controladas</t>
  </si>
  <si>
    <t xml:space="preserve">Non-controlling interest in the equity of subsidiaries </t>
  </si>
  <si>
    <t xml:space="preserve">Total do patrimônio líquido </t>
  </si>
  <si>
    <t xml:space="preserve">Total equity </t>
  </si>
  <si>
    <t xml:space="preserve">TOTAL DO PASSIVO E PATRIMÔNIO LÍQUIDO  </t>
  </si>
  <si>
    <t xml:space="preserve">TOTAL LIABILITIES AND EQUITY </t>
  </si>
  <si>
    <t>Fluxo de Caixa das Atividades Operacionais (R$ MM)</t>
  </si>
  <si>
    <t>Cash Flow from Operating Activities (R$ MM)</t>
  </si>
  <si>
    <t>2011A</t>
  </si>
  <si>
    <t>2012A</t>
  </si>
  <si>
    <t>2013A</t>
  </si>
  <si>
    <t xml:space="preserve">Lucro (prejuízo) líquido antes do imposto de renda e da contribuição social </t>
  </si>
  <si>
    <t xml:space="preserve">Net income (loss) before income tax and social contribution </t>
  </si>
  <si>
    <t xml:space="preserve">Ajustes por: </t>
  </si>
  <si>
    <t xml:space="preserve">Adjustment for: </t>
  </si>
  <si>
    <t xml:space="preserve">Depreciações e amortizações </t>
  </si>
  <si>
    <t xml:space="preserve">Depreciation and amortization </t>
  </si>
  <si>
    <t xml:space="preserve">Equivalência patrimonial </t>
  </si>
  <si>
    <t xml:space="preserve">Equity income </t>
  </si>
  <si>
    <t>Resultado na venda de ativo imobilizado e outros</t>
  </si>
  <si>
    <t xml:space="preserve">Result from the sale of fixed assets and other </t>
  </si>
  <si>
    <t xml:space="preserve">Opções outorgadas reconhecidas </t>
  </si>
  <si>
    <t xml:space="preserve">Options granted </t>
  </si>
  <si>
    <t xml:space="preserve">Perdas por redução de valor recuperavel </t>
  </si>
  <si>
    <t xml:space="preserve">Impairment losses </t>
  </si>
  <si>
    <t xml:space="preserve">Despesas financeiras </t>
  </si>
  <si>
    <t xml:space="preserve">Financial expenses </t>
  </si>
  <si>
    <t>Ações Restritas</t>
  </si>
  <si>
    <t>Restricted actions</t>
  </si>
  <si>
    <t xml:space="preserve">Impostos a compensar - PIS/COFINS </t>
  </si>
  <si>
    <t xml:space="preserve">Taxes to offset - PIS/COFINS </t>
  </si>
  <si>
    <t>Provisão para riscos tributários, cíveis e trabalhistas</t>
  </si>
  <si>
    <t xml:space="preserve">Resultado na Venda da Potencial </t>
  </si>
  <si>
    <t xml:space="preserve">Result from the sale of Potencial </t>
  </si>
  <si>
    <t>Perdas com dividendos desproporcionais</t>
  </si>
  <si>
    <t>Losses with disproportionate dividends</t>
  </si>
  <si>
    <t>Provisão de reajustes</t>
  </si>
  <si>
    <t>Provision for readjustments</t>
  </si>
  <si>
    <t>Resultado na Venda de Controlada</t>
  </si>
  <si>
    <t>Result from the sale of Qsaúde</t>
  </si>
  <si>
    <t xml:space="preserve">Lucro Líquido Ajustado </t>
  </si>
  <si>
    <t xml:space="preserve">Adjusted net income </t>
  </si>
  <si>
    <t xml:space="preserve">Aumento de créditos a receber de clientes </t>
  </si>
  <si>
    <t xml:space="preserve">Increase in trade receivables </t>
  </si>
  <si>
    <t xml:space="preserve">Aumento de outros ativos </t>
  </si>
  <si>
    <t xml:space="preserve">Increase in other assets </t>
  </si>
  <si>
    <t xml:space="preserve">Aumento (redução) de impostos e contribuições a recolher </t>
  </si>
  <si>
    <t xml:space="preserve">Increase (decrease) in taxes and contributions payable </t>
  </si>
  <si>
    <t xml:space="preserve">Aumento de prêmios a repassar </t>
  </si>
  <si>
    <t xml:space="preserve">Increase in transferable premiums </t>
  </si>
  <si>
    <t xml:space="preserve">Aumento (redução) de repasses financeiros a pagar </t>
  </si>
  <si>
    <t xml:space="preserve">Increase (decrease) of financial transfers payable </t>
  </si>
  <si>
    <t xml:space="preserve">Aumento (redução) de obrigações com pessoal </t>
  </si>
  <si>
    <t xml:space="preserve">Increase (decrease) in personnel obligations </t>
  </si>
  <si>
    <t xml:space="preserve">Redução (aumento) de débitos diversos </t>
  </si>
  <si>
    <t xml:space="preserve">Decrease (increase) in sundry debits </t>
  </si>
  <si>
    <t xml:space="preserve">(Redução) aumento de antecipações a repassar </t>
  </si>
  <si>
    <t xml:space="preserve">(Decrease) increase in transferable advances </t>
  </si>
  <si>
    <t xml:space="preserve">Aumento de aplicações financeiras </t>
  </si>
  <si>
    <t xml:space="preserve">Increase in financial investments </t>
  </si>
  <si>
    <t xml:space="preserve">Aumento (redução) de partes relacionadas </t>
  </si>
  <si>
    <t xml:space="preserve">Increase (decrease) in related parties </t>
  </si>
  <si>
    <t>Redução de receitas diferidas</t>
  </si>
  <si>
    <t xml:space="preserve">Decrease in deferred revenue </t>
  </si>
  <si>
    <t xml:space="preserve">Outros </t>
  </si>
  <si>
    <t xml:space="preserve">Caixa proveniente das (utilizado nas) operações </t>
  </si>
  <si>
    <t xml:space="preserve">Cash provided by (used in) operations </t>
  </si>
  <si>
    <t xml:space="preserve">Juros pagos sobre debêntures </t>
  </si>
  <si>
    <t>Interest paid on debentures</t>
  </si>
  <si>
    <t xml:space="preserve">Dividendos recebidos de controladas </t>
  </si>
  <si>
    <t xml:space="preserve">Dividends received from subsidiaries </t>
  </si>
  <si>
    <t xml:space="preserve">Imposto de renda e contribuição social pagos </t>
  </si>
  <si>
    <t>Income tax and social contribution paid</t>
  </si>
  <si>
    <t xml:space="preserve">Dividendos pagos a controladoras </t>
  </si>
  <si>
    <t xml:space="preserve">Dividends paid to controlling shareholders </t>
  </si>
  <si>
    <t xml:space="preserve">Dividendos pagos para minoritários </t>
  </si>
  <si>
    <t xml:space="preserve">Dividends paid to minority shareholders </t>
  </si>
  <si>
    <t xml:space="preserve">Dividendos pagos para acionistas não controladores </t>
  </si>
  <si>
    <t xml:space="preserve">Dividends paid to non-controlling shareholders </t>
  </si>
  <si>
    <t xml:space="preserve">Caixa líquido proveniente das (utilizado nas) atividades operacionais </t>
  </si>
  <si>
    <t xml:space="preserve">Net cash provided by (used in) operating activities </t>
  </si>
  <si>
    <t xml:space="preserve">FLUXO DE CAIXA DAS ATIVIDADES DE INVESTIMENTO </t>
  </si>
  <si>
    <t xml:space="preserve">CASH FLOW FROM INVESTING ACTIVITIES </t>
  </si>
  <si>
    <t xml:space="preserve">Caixa Inicial Gama Saúde e Connectmed-CRC </t>
  </si>
  <si>
    <t xml:space="preserve">Initial cash at Gama Saúde and Connectmed-CRC </t>
  </si>
  <si>
    <t>Increase in financial investments</t>
  </si>
  <si>
    <t xml:space="preserve">Aplicações no ativo intangível </t>
  </si>
  <si>
    <t xml:space="preserve">Investment in intangible assets </t>
  </si>
  <si>
    <t xml:space="preserve">Aquisição de ativo imobilizado </t>
  </si>
  <si>
    <t>Acquisition of fixed assets</t>
  </si>
  <si>
    <t>Aquisição da UniConsult</t>
  </si>
  <si>
    <t>Acquisition of Uniconsult</t>
  </si>
  <si>
    <t xml:space="preserve">Valor pago na aquisição da Medlink, líquido do caixa adquirido </t>
  </si>
  <si>
    <t xml:space="preserve">Amount paid for the acquisition of Medlink, net of acquired cash </t>
  </si>
  <si>
    <t>Valor pago na aquisição da Praxis, líquido do caixa adquirido</t>
  </si>
  <si>
    <t xml:space="preserve">Amount paid for the acquisition of Praxis, net of acquired cash </t>
  </si>
  <si>
    <t xml:space="preserve">Participações dos não controladores </t>
  </si>
  <si>
    <t>Non-controlling interest</t>
  </si>
  <si>
    <t>Valor pago na aquisição da Aliança, líquido do caixa adquirido</t>
  </si>
  <si>
    <t xml:space="preserve">Amount paid for the acquisition of Aliança, net of acquired cash </t>
  </si>
  <si>
    <t xml:space="preserve">Valor pago na aquisição da GA Consultoria, líquido do caixa adquirido </t>
  </si>
  <si>
    <t>Amount paid for the acquisition of GA Consultoria, net of acquired cash</t>
  </si>
  <si>
    <t xml:space="preserve">Valor pago na aquisição da CRC-Gama Saúde, líquido do caixa adquirido </t>
  </si>
  <si>
    <t xml:space="preserve">Amount paid for the acquisition of CRC-Gama Saúde, net of acquired cash </t>
  </si>
  <si>
    <t xml:space="preserve">Acordo de Não Competição </t>
  </si>
  <si>
    <t xml:space="preserve">Non-compete agreement </t>
  </si>
  <si>
    <t xml:space="preserve">Pagamento do Bonus de Subscrição - Connectemed-CRC e Gama Saúde </t>
  </si>
  <si>
    <t xml:space="preserve">Payment of subscription warrant - Connectemed-CRC and Gama Saúde </t>
  </si>
  <si>
    <t xml:space="preserve">Valor pago na aquisição do Grupo Padrão, líquido do caixa adquirido </t>
  </si>
  <si>
    <t xml:space="preserve">Amount paid for the acquisition of Grupo Padrão, net of acquired cash </t>
  </si>
  <si>
    <t>Caixa líquido utilizado nas atividades de investimento</t>
  </si>
  <si>
    <t xml:space="preserve">Net cash used in investing activities </t>
  </si>
  <si>
    <t xml:space="preserve">FLUXO DE CAIXA DAS ATIVIDADES DE FINANCIAMENTO </t>
  </si>
  <si>
    <t xml:space="preserve">CASH FLOW FROM FINANCING ACTIVITIES </t>
  </si>
  <si>
    <t>Valores pagos de empréstimos e financiamentos</t>
  </si>
  <si>
    <t>Loans and financing paid</t>
  </si>
  <si>
    <t>Pagamento Arrendamento</t>
  </si>
  <si>
    <t>Rental Payment</t>
  </si>
  <si>
    <t>Compra de ações em tesourária</t>
  </si>
  <si>
    <t>Purchase of treasury shares</t>
  </si>
  <si>
    <t xml:space="preserve">Dividendos pago aos acionistas Qualicorp S/A </t>
  </si>
  <si>
    <t xml:space="preserve">Dividends paid to Qualicorp S/A shareholders </t>
  </si>
  <si>
    <t xml:space="preserve">Valores pagos na emissão de debêntures </t>
  </si>
  <si>
    <t xml:space="preserve">Amounts paid for the issue of debentures </t>
  </si>
  <si>
    <t xml:space="preserve">Valores recebidos de debêntures emitidas </t>
  </si>
  <si>
    <t xml:space="preserve">Amounts received from the debenture issue </t>
  </si>
  <si>
    <t>Redução de Capital</t>
  </si>
  <si>
    <t>Capital reduction</t>
  </si>
  <si>
    <t xml:space="preserve">Aumento de Capital </t>
  </si>
  <si>
    <t xml:space="preserve">Capital increase </t>
  </si>
  <si>
    <t xml:space="preserve">Gasto com Emissão de Ações </t>
  </si>
  <si>
    <t xml:space="preserve">Share issue costs </t>
  </si>
  <si>
    <t xml:space="preserve">Caixa líquido proveniente das atividades de financiamento </t>
  </si>
  <si>
    <t xml:space="preserve">Net cash provided by financing activities </t>
  </si>
  <si>
    <t xml:space="preserve">AUMENTO (REDUÇÃO) LÍQUIDO(A) NO CAIXA E EQUIVALENTES DE CAIXA  </t>
  </si>
  <si>
    <t xml:space="preserve">NET INCREASE (DECREASE) IN CASH AND CASH EQUIVALENTS </t>
  </si>
  <si>
    <t xml:space="preserve">CAIXA E EQUIVALENTES DE CAIXA NO INÍCIO DO EXERCÍCIO/PERÍODO </t>
  </si>
  <si>
    <t>CASH AND CASH EQUIVALENTS AT BEGINNING OF YEAR/PERIOD</t>
  </si>
  <si>
    <t>CAIXA E EQUIVALENTES DE CAIXA NO FIM DO EXERCÍCIO/PERÍODO</t>
  </si>
  <si>
    <t xml:space="preserve">CASH AND CASH EQUIVALENTS AT END OF YEAR/PERIOD </t>
  </si>
  <si>
    <t>Amortização Ágio</t>
  </si>
  <si>
    <t>Goodwill</t>
  </si>
  <si>
    <t>PME</t>
  </si>
  <si>
    <t>PME Estipulação</t>
  </si>
  <si>
    <t>Empresarial e PME (R$ MM)</t>
  </si>
  <si>
    <t>Receita Bruta</t>
  </si>
  <si>
    <t xml:space="preserve">Adesão - Saúde </t>
  </si>
  <si>
    <t>Receitas Recorrentes Adesão (R$ MM)</t>
  </si>
  <si>
    <t xml:space="preserve">Vidas Adesão </t>
  </si>
  <si>
    <t>Adesão Vidas - Saúde  (milhares de vidas)</t>
  </si>
  <si>
    <t>Adesão Outros Produtos (milhares de vidas)</t>
  </si>
  <si>
    <t>Total Vidas Adesão (milhares de vidas)</t>
  </si>
  <si>
    <t xml:space="preserve">   Adesão One-time (R$ MM)</t>
  </si>
  <si>
    <t>Total Adesão - Saúde (R$ MM)</t>
  </si>
  <si>
    <t>Ticket Médio Mensal por Vida Adesão -  Saúde (R$)</t>
  </si>
  <si>
    <t xml:space="preserve">Adesãos - Novos Produtos </t>
  </si>
  <si>
    <t>Adesãos - Outros Produtos (R$ MM)</t>
  </si>
  <si>
    <t>Ticket Médio Mensal Adesãos - Novos Produtos (R$)</t>
  </si>
  <si>
    <t>Total Adesãos (Saúde + Outros Produtos)  (R$ MM)</t>
  </si>
  <si>
    <t>Adesão (R$ MM)</t>
  </si>
  <si>
    <t>Empresarial (R$ MM)</t>
  </si>
  <si>
    <t>PME (R$ MM)</t>
  </si>
  <si>
    <t>PME Estipulação (R$ MM)</t>
  </si>
  <si>
    <t>Médico-Hospitalar (R$ MM)</t>
  </si>
  <si>
    <t>Total Receita Bruta (R$ MM)</t>
  </si>
  <si>
    <t>Cancelamentos</t>
  </si>
  <si>
    <t>Impostos sobre a venda</t>
  </si>
  <si>
    <t>Receita Líquida (R$ MM)</t>
  </si>
  <si>
    <t>4T20</t>
  </si>
  <si>
    <t>Reap.</t>
  </si>
  <si>
    <t>Reapresentado</t>
  </si>
  <si>
    <t>Outros Adesão (Massificados)</t>
  </si>
  <si>
    <t>Outros (Consult. / Gestão de Saúde)</t>
  </si>
  <si>
    <t>Adesão Outros/Massificados (R$ MM)</t>
  </si>
  <si>
    <t>Rescisões + ações restritas</t>
  </si>
  <si>
    <t>Despesas Comitê de Apuração</t>
  </si>
  <si>
    <t>Impairment Gama</t>
  </si>
  <si>
    <t>Committee expenses</t>
  </si>
  <si>
    <t>Participações de minoritários</t>
  </si>
  <si>
    <t>Aquisição da Plural</t>
  </si>
  <si>
    <t>Aquisição da Oxcorp</t>
  </si>
  <si>
    <t>Taxa de Administração</t>
  </si>
  <si>
    <t>Corretagem</t>
  </si>
  <si>
    <t>Brokerage</t>
  </si>
  <si>
    <t>Receita Líquida</t>
  </si>
  <si>
    <t>Lucro Bruto</t>
  </si>
  <si>
    <t>Serviços de Terceiros</t>
  </si>
  <si>
    <t>Total</t>
  </si>
  <si>
    <t>check</t>
  </si>
  <si>
    <t>Impairment</t>
  </si>
  <si>
    <t>Perdas com Liminares</t>
  </si>
  <si>
    <t>Recuperação de Perdas</t>
  </si>
  <si>
    <t>Perdas</t>
  </si>
  <si>
    <t>EBITDA Ajustado</t>
  </si>
  <si>
    <t>EBITDA</t>
  </si>
  <si>
    <t>Agenciamento</t>
  </si>
  <si>
    <t>Margem EBITDA</t>
  </si>
  <si>
    <t>Intangível/ Imobilizado</t>
  </si>
  <si>
    <t>Amort. Aluguel</t>
  </si>
  <si>
    <t>Amort. Comissões</t>
  </si>
  <si>
    <t>Ocupação</t>
  </si>
  <si>
    <t>Juros e Multas Clientes</t>
  </si>
  <si>
    <t>Adesão</t>
  </si>
  <si>
    <t>PME Total</t>
  </si>
  <si>
    <t>1T21</t>
  </si>
  <si>
    <t>Custo dos Serviços</t>
  </si>
  <si>
    <t>Desp. Administrativas</t>
  </si>
  <si>
    <t>Desp. Comerciais</t>
  </si>
  <si>
    <t>D&amp;A</t>
  </si>
  <si>
    <t>Lucro Operacional</t>
  </si>
  <si>
    <t>LAIR</t>
  </si>
  <si>
    <t>(-) Part. de minoritários</t>
  </si>
  <si>
    <t>Lucro Líquido Controladora</t>
  </si>
  <si>
    <t>DRE (R$ MM)</t>
  </si>
  <si>
    <t>Aplic. Financeiras</t>
  </si>
  <si>
    <t>Juros Arrendamentos</t>
  </si>
  <si>
    <t>Resultado Financeiro</t>
  </si>
  <si>
    <t>ATIVO (R$ MM)</t>
  </si>
  <si>
    <t>PASSIVO E PATRIMÔNIO LÍQUIDO (R$ MM)</t>
  </si>
  <si>
    <t>Circulante</t>
  </si>
  <si>
    <t>Caixa e equivalentes de caixa</t>
  </si>
  <si>
    <t>Aplicações financeiras</t>
  </si>
  <si>
    <t>Impostos e contribuições a recolher</t>
  </si>
  <si>
    <t>Créditos a receber de clientes</t>
  </si>
  <si>
    <t>Provisões técnicas de operações de assistência a saúde</t>
  </si>
  <si>
    <t>Outros ativos</t>
  </si>
  <si>
    <t>Prêmios a repassar</t>
  </si>
  <si>
    <t>Outros ativos financeiros</t>
  </si>
  <si>
    <t>Repasses financeiros a pagar</t>
  </si>
  <si>
    <t>Outros ativos não financeiros</t>
  </si>
  <si>
    <t>Obrigações com pessoal</t>
  </si>
  <si>
    <t>Partes Relacionadas</t>
  </si>
  <si>
    <t>Antecipações a repassar</t>
  </si>
  <si>
    <t>Total do ativo circulante</t>
  </si>
  <si>
    <t>Não Circulante</t>
  </si>
  <si>
    <t>Débitos diversos</t>
  </si>
  <si>
    <t>Realizável a longo prazo</t>
  </si>
  <si>
    <t>Arrendamentos</t>
  </si>
  <si>
    <t>Total do Passivo circulante</t>
  </si>
  <si>
    <t xml:space="preserve">Imposto de renda e contribuição social </t>
  </si>
  <si>
    <t>Imposto de renda e contribuição social a recolher</t>
  </si>
  <si>
    <t>Imposto de renda e contribuição social diferidos</t>
  </si>
  <si>
    <t>Investimentos</t>
  </si>
  <si>
    <t>Opções para aquisição de participação de não controladores</t>
  </si>
  <si>
    <t>Imobilizado</t>
  </si>
  <si>
    <t>Provisão para riscos</t>
  </si>
  <si>
    <t>Ágio</t>
  </si>
  <si>
    <t>Total do passivo não circulante</t>
  </si>
  <si>
    <t>PATRIMÔNIO LÍQUIDO</t>
  </si>
  <si>
    <t>Capital social</t>
  </si>
  <si>
    <t>Ações em tesouraria</t>
  </si>
  <si>
    <t>Reservas de capital</t>
  </si>
  <si>
    <t>Reservas de Lucro</t>
  </si>
  <si>
    <t>Lucros acumulados</t>
  </si>
  <si>
    <t>Total do patrimônio líquido dos acionistas controladores</t>
  </si>
  <si>
    <t>Participação dos não controladores no PL das controladas</t>
  </si>
  <si>
    <t>Total do patrimônio líquido</t>
  </si>
  <si>
    <t>TOTAL DO PASSIVO E PATRIMÔNIO LÍQUIDO</t>
  </si>
  <si>
    <t>Fluxo de Caixa</t>
  </si>
  <si>
    <t>(+) Gross Adds</t>
  </si>
  <si>
    <t>(-) Churn</t>
  </si>
  <si>
    <t>(+) Portfolio Acquisition</t>
  </si>
  <si>
    <t>Affinity Portfolio</t>
  </si>
  <si>
    <t>SME</t>
  </si>
  <si>
    <t>SME Stipulation</t>
  </si>
  <si>
    <t>Corp., Gama and SME Portf.</t>
  </si>
  <si>
    <t>Total Portfolio</t>
  </si>
  <si>
    <t xml:space="preserve">Portfólio </t>
  </si>
  <si>
    <t>Total de Vidas Iníc. Período</t>
  </si>
  <si>
    <t xml:space="preserve">(+) Adições Brutas </t>
  </si>
  <si>
    <t>(-) Saídas</t>
  </si>
  <si>
    <t>(+) Aquisição de Portfólio</t>
  </si>
  <si>
    <t>Novas Vidas (líquida)</t>
  </si>
  <si>
    <t xml:space="preserve">Total Vidas no Fim Período </t>
  </si>
  <si>
    <t>Total Vidas Iníc. Período</t>
  </si>
  <si>
    <t>Portfólio Adesão</t>
  </si>
  <si>
    <t>Portf. Empresarial, Gama e PME</t>
  </si>
  <si>
    <t xml:space="preserve">Portfólio Total </t>
  </si>
  <si>
    <t>Cash Flow</t>
  </si>
  <si>
    <t>Amount Paid for Leasing</t>
  </si>
  <si>
    <t>Commisions</t>
  </si>
  <si>
    <t>Financial Investments</t>
  </si>
  <si>
    <t>Cash Prov. Financing Activ.</t>
  </si>
  <si>
    <t>ASSETS (R$ MN)</t>
  </si>
  <si>
    <t>Cash and cash equivalents</t>
  </si>
  <si>
    <t>Short-term investments</t>
  </si>
  <si>
    <t>Trade receivables</t>
  </si>
  <si>
    <t>Other assets</t>
  </si>
  <si>
    <t>Other financial assets</t>
  </si>
  <si>
    <t>Other non-financial assets</t>
  </si>
  <si>
    <t>Related Parties</t>
  </si>
  <si>
    <t>Total current assets</t>
  </si>
  <si>
    <t>Long-term assets</t>
  </si>
  <si>
    <t>Income tax and social contribution</t>
  </si>
  <si>
    <t>Other non financial assets</t>
  </si>
  <si>
    <t>Total long-term assets</t>
  </si>
  <si>
    <t>Investments</t>
  </si>
  <si>
    <t>Property, plant and equipment</t>
  </si>
  <si>
    <t>Others intangible assets</t>
  </si>
  <si>
    <t>Non-current assets classified as held for sale</t>
  </si>
  <si>
    <t>TOTAL ASSETS</t>
  </si>
  <si>
    <t>LIABILITIES &amp; SHAREHOLDERS EQUITY (R$ MM)</t>
  </si>
  <si>
    <t>CURRENT LIABILITIES</t>
  </si>
  <si>
    <t>Taxes payable</t>
  </si>
  <si>
    <t>Technical Reserves</t>
  </si>
  <si>
    <t>Premiums to be transferred</t>
  </si>
  <si>
    <t>Financial transfers payable</t>
  </si>
  <si>
    <t>Payroll and related taxes</t>
  </si>
  <si>
    <t>Transferable prepayments</t>
  </si>
  <si>
    <t>Related parties</t>
  </si>
  <si>
    <t>Other payables</t>
  </si>
  <si>
    <t>Leases</t>
  </si>
  <si>
    <t>Total current liabilities</t>
  </si>
  <si>
    <t>NONCURRENT LIABILITIES</t>
  </si>
  <si>
    <t>Deferred income tax and social contribution</t>
  </si>
  <si>
    <t xml:space="preserve">Options for non-controlling interests acquiring </t>
  </si>
  <si>
    <t>Provision for risks</t>
  </si>
  <si>
    <t>Total noncurrent liabilities</t>
  </si>
  <si>
    <t>EQUITY</t>
  </si>
  <si>
    <t>Capital</t>
  </si>
  <si>
    <t>Treasury Shares</t>
  </si>
  <si>
    <t>Capital reserves</t>
  </si>
  <si>
    <t>Profit reserves</t>
  </si>
  <si>
    <t>Others</t>
  </si>
  <si>
    <t>Total Equity of controlling shareholders</t>
  </si>
  <si>
    <t>Noncontrolling interest in subsidiaries</t>
  </si>
  <si>
    <t>Total equity</t>
  </si>
  <si>
    <t>TOTAL LIABILITIES AND EQUITY</t>
  </si>
  <si>
    <t>Liabilities directly associated with non-current assets classified as held for sale</t>
  </si>
  <si>
    <t>Equity valuation adjustment</t>
  </si>
  <si>
    <t>Income Statement (R$ MN)</t>
  </si>
  <si>
    <t>Agency</t>
  </si>
  <si>
    <t>SME total</t>
  </si>
  <si>
    <t>Gross Revenue</t>
  </si>
  <si>
    <t>Net Revenue</t>
  </si>
  <si>
    <t>Gross Profit</t>
  </si>
  <si>
    <t>Administrative Exp.</t>
  </si>
  <si>
    <t>3rd-Services</t>
  </si>
  <si>
    <t>Other Oper. Inc. (Exp.)</t>
  </si>
  <si>
    <t>Adjusted EBITDA Margin</t>
  </si>
  <si>
    <t>Net Financial Result</t>
  </si>
  <si>
    <t>(-) Minority Interest</t>
  </si>
  <si>
    <t>2T21</t>
  </si>
  <si>
    <t>YoY</t>
  </si>
  <si>
    <t>QoQ</t>
  </si>
  <si>
    <t>Instrumentos financeiros derivativos</t>
  </si>
  <si>
    <t>Derivative financial instruments</t>
  </si>
  <si>
    <t>Outros resultados abrangentes</t>
  </si>
  <si>
    <t>Earnings</t>
  </si>
  <si>
    <t>(+/-) Ajustes ao EBITDA</t>
  </si>
  <si>
    <t>3T21</t>
  </si>
  <si>
    <t>Emprestimos, Financiamentos e Debêntures</t>
  </si>
  <si>
    <t>Loans, Financing and Debentures</t>
  </si>
  <si>
    <t>Equity Equivalence</t>
  </si>
  <si>
    <t>4T21</t>
  </si>
  <si>
    <t>Bad Debt Provision</t>
  </si>
  <si>
    <t>Outras Receitas</t>
  </si>
  <si>
    <t>Impostos s/ faturamento</t>
  </si>
  <si>
    <t>Devoluções e cancelamentos</t>
  </si>
  <si>
    <t>Income Taxes</t>
  </si>
  <si>
    <t>Cancellations and rebates</t>
  </si>
  <si>
    <t>Pessoal</t>
  </si>
  <si>
    <t>Comissões e Repasses</t>
  </si>
  <si>
    <t>Personnel</t>
  </si>
  <si>
    <t>Occupancy</t>
  </si>
  <si>
    <t>Comissions and Transf.</t>
  </si>
  <si>
    <t>Outros Custos e SG&amp;A</t>
  </si>
  <si>
    <t>Other Costs and SG&amp;A</t>
  </si>
  <si>
    <t>PCI</t>
  </si>
  <si>
    <t>Contingências e Desp. Judiciais</t>
  </si>
  <si>
    <t>Contingencies and Legal Exp.</t>
  </si>
  <si>
    <t>Juros Empr. e Financ.</t>
  </si>
  <si>
    <t>Outras Rec. Desp. Financ.</t>
  </si>
  <si>
    <t>(-) IR/CSLL</t>
  </si>
  <si>
    <t>(-) Income Tax./Social Contrib.</t>
  </si>
  <si>
    <t>Marketing e Trade</t>
  </si>
  <si>
    <t>Autos de Infração</t>
  </si>
  <si>
    <t>Custas Processos</t>
  </si>
  <si>
    <t>Legal Actions</t>
  </si>
  <si>
    <t>Infraction Notices</t>
  </si>
  <si>
    <t>Marketing and Trade</t>
  </si>
  <si>
    <t>Commercial Exp.</t>
  </si>
  <si>
    <t>EBITDA Margin</t>
  </si>
  <si>
    <t>(+/-) Adjustments to EBITDA</t>
  </si>
  <si>
    <t>Adjusted EBITDA</t>
  </si>
  <si>
    <t>EBIT</t>
  </si>
  <si>
    <t>Earnings Before Taxes</t>
  </si>
  <si>
    <t>Bad Debt</t>
  </si>
  <si>
    <t>Injunctions</t>
  </si>
  <si>
    <t>Recoveries</t>
  </si>
  <si>
    <t>Interests on Loans</t>
  </si>
  <si>
    <t>Non-current Assets</t>
  </si>
  <si>
    <t>Total non-current assets</t>
  </si>
  <si>
    <t>Recoverable Losses</t>
  </si>
  <si>
    <t>Result from fixed Assets and Intangibles</t>
  </si>
  <si>
    <t>Restricted Shares</t>
  </si>
  <si>
    <t>Readjustments Provision</t>
  </si>
  <si>
    <t>Provision for Risks</t>
  </si>
  <si>
    <t>Other costs of raising debentures</t>
  </si>
  <si>
    <t>Cost of raising debentures</t>
  </si>
  <si>
    <t>Financial income/expenses</t>
  </si>
  <si>
    <t>Non cash items</t>
  </si>
  <si>
    <t>Income taxes paid</t>
  </si>
  <si>
    <t>Changes In Working Capital</t>
  </si>
  <si>
    <t>Cash Provided by Operating Activities</t>
  </si>
  <si>
    <t>Capex (Aquisitions)</t>
  </si>
  <si>
    <t>Capital Increase / Reduction</t>
  </si>
  <si>
    <t>Shares buyback</t>
  </si>
  <si>
    <t>Dividends and IoC Paid</t>
  </si>
  <si>
    <t>Cash provided by investing activities</t>
  </si>
  <si>
    <t>1T22</t>
  </si>
  <si>
    <t>Capex (Intang. + Imob.)</t>
  </si>
  <si>
    <t>Loans and Funding</t>
  </si>
  <si>
    <t>Recognized Granted Options</t>
  </si>
  <si>
    <t>Hedge Accounting</t>
  </si>
  <si>
    <t>EBITDA Contábil</t>
  </si>
  <si>
    <t>Itens não caixa</t>
  </si>
  <si>
    <t>Perda por redução ao valor recuperável</t>
  </si>
  <si>
    <t>Resultado na venda de controlada</t>
  </si>
  <si>
    <t>Opções outorgadas reconhecidas</t>
  </si>
  <si>
    <t>Ações restritas</t>
  </si>
  <si>
    <t xml:space="preserve">Provisão (reversão) para riscos </t>
  </si>
  <si>
    <t>Equivalência patrimonial</t>
  </si>
  <si>
    <t>Valores pagos de arrendamentos</t>
  </si>
  <si>
    <t>Comissões</t>
  </si>
  <si>
    <t>IR e CSLL Pagos</t>
  </si>
  <si>
    <t>Var. de Capital de Giro</t>
  </si>
  <si>
    <t>Cx. Ativ. Operacionais</t>
  </si>
  <si>
    <t>Fluxo de Caixa Oper. após Capex</t>
  </si>
  <si>
    <t>Aquisições e Outros Intangível</t>
  </si>
  <si>
    <t>Rec./Desp. Financeiras</t>
  </si>
  <si>
    <t>Receitas/Despesas financeiras</t>
  </si>
  <si>
    <t>Empréstimos e Financiamentos</t>
  </si>
  <si>
    <t>Aumento de capital</t>
  </si>
  <si>
    <t>Recompra de ações</t>
  </si>
  <si>
    <t>Dividendos pagos</t>
  </si>
  <si>
    <t>Cx. Ativ. Financiamento</t>
  </si>
  <si>
    <t>Adminstration Fee</t>
  </si>
  <si>
    <t>R$ Milhões</t>
  </si>
  <si>
    <t>BRL Million</t>
  </si>
  <si>
    <t>Margem Bruta</t>
  </si>
  <si>
    <t>Gross Margin</t>
  </si>
  <si>
    <t>2T22</t>
  </si>
  <si>
    <t>Partes relacionadas</t>
  </si>
  <si>
    <t>Rec/Desp. De Endividamento Liq.</t>
  </si>
  <si>
    <t>Net Debt Income (Exp.)</t>
  </si>
  <si>
    <t>Trade Receivable</t>
  </si>
  <si>
    <t>Taxes Payable</t>
  </si>
  <si>
    <t>Health Care operators</t>
  </si>
  <si>
    <t>Other Assets/Liabilities</t>
  </si>
  <si>
    <t>3T22</t>
  </si>
  <si>
    <t>Direito de exclusividade</t>
  </si>
  <si>
    <t>4T22</t>
  </si>
  <si>
    <t>Resultado na baixa de ativo imobilizado</t>
  </si>
  <si>
    <t>Result of asset write-off</t>
  </si>
  <si>
    <t>Aquisições de cessão de direitos</t>
  </si>
  <si>
    <t>Marcas e Patentes</t>
  </si>
  <si>
    <t>Amortização Non compete</t>
  </si>
  <si>
    <t>Provisões Operadoras e Entidades</t>
  </si>
  <si>
    <t>Provisão Rescisões Pessoal</t>
  </si>
  <si>
    <t>Reversão de Receitas</t>
  </si>
  <si>
    <t>Outros Efeitos não-recorrentes</t>
  </si>
  <si>
    <t xml:space="preserve">Impairment </t>
  </si>
  <si>
    <t xml:space="preserve">Revenue Reversal </t>
  </si>
  <si>
    <t>Other Non-Recurring Effects</t>
  </si>
  <si>
    <t>Other Income</t>
  </si>
  <si>
    <t>Risk Prov.</t>
  </si>
  <si>
    <t>Lawsuits Exp.</t>
  </si>
  <si>
    <t>HMOs/Entities Provisions for Losses</t>
  </si>
  <si>
    <t>Write-off Judicial deposits &amp; Others</t>
  </si>
  <si>
    <t>Severance Provision</t>
  </si>
  <si>
    <t>Intangible/Fixed Assets</t>
  </si>
  <si>
    <t>Amort. Commissions</t>
  </si>
  <si>
    <t>Amort. Leases</t>
  </si>
  <si>
    <t>Amortizações e Depreciações</t>
  </si>
  <si>
    <t>Software e Softaware em Desenvolvimento</t>
  </si>
  <si>
    <t>Total c/  Ágio</t>
  </si>
  <si>
    <t>Depreciações</t>
  </si>
  <si>
    <t>1T23</t>
  </si>
  <si>
    <t>Baixas Dep. Judiciais</t>
  </si>
  <si>
    <t>Margem EBITDA Ajustada</t>
  </si>
  <si>
    <t xml:space="preserve">Saldos a pagar/rec. com operadoras </t>
  </si>
  <si>
    <t>Impostos e contribuições</t>
  </si>
  <si>
    <t>Outros ativos/passivos</t>
  </si>
  <si>
    <t>2021</t>
  </si>
  <si>
    <t>2020</t>
  </si>
  <si>
    <t>2T23</t>
  </si>
  <si>
    <t>Depreciation and Amortization</t>
  </si>
  <si>
    <t>Acquisitions of rights assignment</t>
  </si>
  <si>
    <t>Software in use and Softaware under Development</t>
  </si>
  <si>
    <t>Trademarks and Patents</t>
  </si>
  <si>
    <t>Non-compete amortization</t>
  </si>
  <si>
    <t>Exclusivity rights</t>
  </si>
  <si>
    <t>Depreciation</t>
  </si>
  <si>
    <t>3T23</t>
  </si>
  <si>
    <t>NM</t>
  </si>
  <si>
    <t>Despesas Fixas</t>
  </si>
  <si>
    <t>Despesas Variáveis</t>
  </si>
  <si>
    <t xml:space="preserve">Outras Operacionais </t>
  </si>
  <si>
    <t>Contingência, PCI e Outras</t>
  </si>
  <si>
    <t>(-) Comissões Caixa (CAC)</t>
  </si>
  <si>
    <t>EBITDA Aj. (-) CAC</t>
  </si>
  <si>
    <t>Margem EBITDA Aj.-CAC</t>
  </si>
  <si>
    <t>Contingencies, bad debt and Other</t>
  </si>
  <si>
    <t>Fixed Expenses</t>
  </si>
  <si>
    <t>Variable Expenses</t>
  </si>
  <si>
    <t>(-) Cash Comissions (CAC)</t>
  </si>
  <si>
    <t>Adj. EBITDA-CAC</t>
  </si>
  <si>
    <t>Adj. EBITDA-CAC Margin</t>
  </si>
  <si>
    <t>Bens destinados à venda</t>
  </si>
  <si>
    <t>Assets for sale</t>
  </si>
  <si>
    <t>Baixa de Investimento Escale</t>
  </si>
  <si>
    <t>Investment write-off Escale</t>
  </si>
  <si>
    <t>Variação Caixa + Aplicações Financ.</t>
  </si>
  <si>
    <t>Caixa + Aplicações Financ.</t>
  </si>
  <si>
    <t>Cash Variation + Financial Investments</t>
  </si>
  <si>
    <t>Cash + Financial Investments</t>
  </si>
  <si>
    <t>Gama + Intercompany</t>
  </si>
  <si>
    <t>Comissions and Transfers</t>
  </si>
  <si>
    <t>Corrente</t>
  </si>
  <si>
    <t>Diferido</t>
  </si>
  <si>
    <t>Current</t>
  </si>
  <si>
    <t>Deferred</t>
  </si>
  <si>
    <t>Other Financial Inc./Exp.</t>
  </si>
  <si>
    <t>Interest and Fine on Late Payment</t>
  </si>
  <si>
    <t>Interest on Leases</t>
  </si>
  <si>
    <t>Total de Custos e Despesas</t>
  </si>
  <si>
    <t>Total Costs and Expenses</t>
  </si>
  <si>
    <t>Third Party Services</t>
  </si>
  <si>
    <t>Other COGS and SG&amp;A</t>
  </si>
  <si>
    <t>Net Income Parent Co.</t>
  </si>
  <si>
    <t>Juros pagos sobre empr. e financ.</t>
  </si>
  <si>
    <t>Custo de captação de empr. e financ.</t>
  </si>
  <si>
    <t>Outros custos de captação de empr. e financ.</t>
  </si>
  <si>
    <t>Free Cash Flow (Oper.)</t>
  </si>
  <si>
    <t>4T23</t>
  </si>
  <si>
    <t>PCI Ajuste</t>
  </si>
  <si>
    <t>Bad Debt Provision Adj.</t>
  </si>
  <si>
    <t>Qsaúde</t>
  </si>
  <si>
    <t>Adesão Carteira Administrada</t>
  </si>
  <si>
    <t>Affinity Managed Portfolio</t>
  </si>
  <si>
    <t>Adesão Outros</t>
  </si>
  <si>
    <t xml:space="preserve">Affinity Other </t>
  </si>
  <si>
    <t>Total Portfolio (BoP)</t>
  </si>
  <si>
    <t>Total Portfolio (EoP)</t>
  </si>
  <si>
    <t>New Lives Added (Net)</t>
  </si>
  <si>
    <t>New Lives (Net)</t>
  </si>
  <si>
    <t>Carteira Administrada</t>
  </si>
  <si>
    <t>Managed Portfolio</t>
  </si>
  <si>
    <t xml:space="preserve">Affinity </t>
  </si>
  <si>
    <t xml:space="preserve">Affinity Others </t>
  </si>
  <si>
    <t>1T24</t>
  </si>
  <si>
    <t>(+/-) Não Reccorente</t>
  </si>
  <si>
    <t>Options to acquisition of non-controlling interests</t>
  </si>
  <si>
    <t>2T24</t>
  </si>
  <si>
    <t>3T24</t>
  </si>
  <si>
    <t>Lucro Líquido Ajustado</t>
  </si>
  <si>
    <t>Fluxo de Caixa Livre Recorrente (Oper.)</t>
  </si>
  <si>
    <t>Efeitos não recorrentes</t>
  </si>
  <si>
    <t xml:space="preserve">Fluxo de Caixa Livre </t>
  </si>
  <si>
    <t>Non-Recurring Effects</t>
  </si>
  <si>
    <t>Ajustes ao EBITDA, líquidos</t>
  </si>
  <si>
    <t>Net adjustments to EBITDA</t>
  </si>
  <si>
    <t xml:space="preserve">Adjusted Net Income </t>
  </si>
  <si>
    <t>Recurring Free Cash Flow (Oper.)</t>
  </si>
  <si>
    <t>4T24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</si>
</sst>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3" formatCode="_-* #,##0.00_-;\-* #,##0.00_-;_-* &quot;-&quot;??_-;_-@_-"/>
    <numFmt numFmtId="164" formatCode="_-* #,##0.0_-;\-* #,##0.0_-;_-* &quot;-&quot;??_-;_-@_-"/>
    <numFmt numFmtId="165" formatCode="_(* #,##0.00_);_(* \(#,##0.00\);_(* &quot;-&quot;??_);_(@_)"/>
    <numFmt numFmtId="166" formatCode="_(* #,##0.0_);_(* \(#,##0.0\);_(* &quot;-&quot;??_);_(@_)"/>
    <numFmt numFmtId="167" formatCode="_-* #,##0.0_-;\-* #,##0.0_-;_-* &quot;-&quot;?_-;_-@_-"/>
    <numFmt numFmtId="170" formatCode="0.0%"/>
    <numFmt numFmtId="172" formatCode="0.0"/>
    <numFmt numFmtId="176" formatCode="_-* #,##0.000_-;\-* #,##0.000_-;_-* &quot;-&quot;?_-;_-@_-"/>
    <numFmt numFmtId="177" formatCode="_-* #,##0_-;\-* #,##0_-;_-* &quot;-&quot;??_-;_-@_-"/>
    <numFmt numFmtId="178" formatCode="_(* #,##0.0_);_(* \(#,##0.0\);_(* &quot;-&quot;_);_(@_)"/>
    <numFmt numFmtId="179" formatCode="General_)"/>
    <numFmt numFmtId="180" formatCode="_(* #,##0_);_(* \(#,##0\);_(* &quot;-&quot;??_);_(@_)"/>
    <numFmt numFmtId="181" formatCode="0.000"/>
    <numFmt numFmtId="182" formatCode="#,##0.0_);\(#,##0.0\);&quot;-&quot;_)"/>
    <numFmt numFmtId="183" formatCode="_(* #,##0_);_(* \(#,##0\);_(* &quot;-&quot;_);_(@_)"/>
    <numFmt numFmtId="184" formatCode="_(&quot;R$ &quot;* #,##0.00_);_(&quot;R$ &quot;* \(#,##0.00\);_(&quot;R$ &quot;* &quot;-&quot;??_);_(@_)"/>
    <numFmt numFmtId="185" formatCode="#,##0_%_);\(#,##0\)_%;#,##0_%_);@_%_)"/>
    <numFmt numFmtId="186" formatCode="#,##0_%_);\(#,##0\)_%;**;@_%_)"/>
    <numFmt numFmtId="187" formatCode="&quot;R$&quot;#,##0_%_);\(&quot;R$&quot;#,##0\)_%;&quot;R$&quot;#,##0_%_);@_%_)"/>
    <numFmt numFmtId="188" formatCode="&quot;R$&quot;#,##0.00_%_);\(&quot;R$&quot;#,##0.00\)_%;&quot;R$&quot;#,##0.00_%_);@_%_)"/>
    <numFmt numFmtId="189" formatCode="m/d/yy_%_)"/>
    <numFmt numFmtId="190" formatCode="0_%_);\(0\)_%;0_%_);@_%_)"/>
    <numFmt numFmtId="191" formatCode="0.0\%_);\(0.0\%\);0.0\%_);@_%_)"/>
    <numFmt numFmtId="192" formatCode="0.0\x_)_);&quot;NM&quot;_x_)_);0.0\x_)_);@_%_)"/>
    <numFmt numFmtId="193" formatCode="0\ \ ;\(0\)\ \ \ "/>
    <numFmt numFmtId="194" formatCode="&quot;$&quot;#,##0_%_);\(&quot;$&quot;#,##0\)_%;&quot;$&quot;#,##0_%_);@_%_)"/>
    <numFmt numFmtId="195" formatCode="&quot;$&quot;#,##0.00_%_);\(&quot;$&quot;#,##0.00\)_%;&quot;$&quot;#,##0.00_%_);@_%_)"/>
    <numFmt numFmtId="196" formatCode="_(&quot;$&quot;* #,##0.00_);_(&quot;$&quot;* \(#,##0.00\);_(&quot;$&quot;* &quot;-&quot;??_);_(@_)"/>
    <numFmt numFmtId="197" formatCode="0&quot; bps&quot;"/>
    <numFmt numFmtId="198" formatCode="_-* #,##0.000_-;\-* #,##0.000_-;_-* &quot;-&quot;???_-;_-@_-"/>
    <numFmt numFmtId="199" formatCode="0.0&quot; p.p.&quot;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4"/>
      <color theme="8" tint="-0.249977111117893"/>
      <name val="Calibri Light"/>
      <family val="2"/>
      <scheme val="major"/>
    </font>
    <font>
      <sz val="17"/>
      <color theme="0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sz val="11"/>
      <name val="Calibri"/>
      <family val="2"/>
      <scheme val="minor"/>
    </font>
    <font>
      <sz val="12"/>
      <color rgb="FF383838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38383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.5"/>
      <color rgb="FF383838"/>
      <name val="Calibri"/>
      <family val="2"/>
      <scheme val="minor"/>
    </font>
    <font>
      <sz val="12.5"/>
      <color rgb="FF383838"/>
      <name val="Calibri"/>
      <family val="2"/>
      <scheme val="minor"/>
    </font>
    <font>
      <b/>
      <sz val="12"/>
      <color rgb="FF383838"/>
      <name val="Calibri Light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Palatino"/>
      <family val="1"/>
    </font>
    <font>
      <b/>
      <sz val="10"/>
      <color indexed="9"/>
      <name val="Arial"/>
      <family val="2"/>
    </font>
    <font>
      <i/>
      <sz val="11"/>
      <color indexed="23"/>
      <name val="Calibri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Palatino"/>
      <family val="1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9.5"/>
      <color indexed="23"/>
      <name val="Helvetica-Black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10"/>
      <name val="Palatino"/>
      <family val="1"/>
    </font>
    <font>
      <sz val="9"/>
      <name val="Helvetica-Black"/>
      <family val="2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  <family val="2"/>
    </font>
    <font>
      <b/>
      <sz val="18"/>
      <color indexed="56"/>
      <name val="Cambria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b/>
      <i/>
      <sz val="8"/>
      <name val="Helv"/>
    </font>
    <font>
      <sz val="10"/>
      <color indexed="16"/>
      <name val="Helvetica-Black"/>
    </font>
    <font>
      <sz val="9.5"/>
      <color indexed="23"/>
      <name val="Helvetica-Black"/>
    </font>
    <font>
      <sz val="9"/>
      <color indexed="21"/>
      <name val="Helvetica-Black"/>
    </font>
    <font>
      <sz val="9"/>
      <name val="Helvetica-Black"/>
    </font>
    <font>
      <sz val="11"/>
      <color indexed="8"/>
      <name val="Helvetica-Black"/>
    </font>
    <font>
      <sz val="12"/>
      <color rgb="FF383838"/>
      <name val="Segoe UI"/>
      <family val="2"/>
    </font>
    <font>
      <b/>
      <sz val="12"/>
      <color rgb="FF383838"/>
      <name val="Segoe UI"/>
      <family val="2"/>
    </font>
    <font>
      <b/>
      <sz val="12"/>
      <color theme="1" tint="0.14999847407452621"/>
      <name val="Segoe UI"/>
      <family val="2"/>
    </font>
    <font>
      <sz val="12"/>
      <color theme="1" tint="0.14999847407452621"/>
      <name val="Segoe UI"/>
      <family val="2"/>
    </font>
    <font>
      <b/>
      <i/>
      <sz val="12"/>
      <color theme="1" tint="0.14999847407452621"/>
      <name val="Segoe UI"/>
      <family val="2"/>
    </font>
    <font>
      <i/>
      <sz val="12"/>
      <color theme="1" tint="0.1499984740745262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i/>
      <sz val="12"/>
      <color theme="1"/>
      <name val="Segoe UI"/>
      <family val="2"/>
    </font>
    <font>
      <sz val="8"/>
      <name val="Calibri"/>
      <family val="2"/>
      <scheme val="minor"/>
    </font>
    <font>
      <sz val="10"/>
      <color rgb="FF38383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383838"/>
      <name val="Segoe UI"/>
      <family val="2"/>
    </font>
    <font>
      <b/>
      <i/>
      <sz val="12"/>
      <color rgb="FF383838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rgb="FFD3D3D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rgb="FFFFC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C000"/>
      </top>
      <bottom/>
      <diagonal/>
    </border>
  </borders>
  <cellStyleXfs count="1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9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20" fillId="0" borderId="0"/>
    <xf numFmtId="182" fontId="19" fillId="0" borderId="0" applyFont="0" applyFill="0" applyBorder="0" applyAlignment="0" applyProtection="0">
      <alignment horizontal="right"/>
    </xf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3" fillId="9" borderId="0" applyNumberFormat="0" applyBorder="0" applyAlignment="0" applyProtection="0"/>
    <xf numFmtId="0" fontId="17" fillId="26" borderId="0"/>
    <xf numFmtId="0" fontId="34" fillId="27" borderId="12" applyNumberFormat="0" applyAlignment="0" applyProtection="0"/>
    <xf numFmtId="0" fontId="35" fillId="28" borderId="13" applyNumberFormat="0" applyAlignment="0" applyProtection="0"/>
    <xf numFmtId="185" fontId="36" fillId="0" borderId="0" applyFont="0" applyFill="0" applyBorder="0" applyAlignment="0" applyProtection="0">
      <alignment horizontal="right"/>
    </xf>
    <xf numFmtId="186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36" fillId="0" borderId="0" applyFont="0" applyFill="0" applyBorder="0" applyAlignment="0" applyProtection="0">
      <alignment horizontal="right"/>
    </xf>
    <xf numFmtId="188" fontId="36" fillId="0" borderId="0" applyFont="0" applyFill="0" applyBorder="0" applyAlignment="0" applyProtection="0">
      <alignment horizontal="right"/>
    </xf>
    <xf numFmtId="189" fontId="36" fillId="0" borderId="0" applyFont="0" applyFill="0" applyBorder="0" applyAlignment="0" applyProtection="0"/>
    <xf numFmtId="190" fontId="36" fillId="0" borderId="14" applyNumberFormat="0" applyFont="0" applyFill="0" applyAlignment="0" applyProtection="0"/>
    <xf numFmtId="0" fontId="30" fillId="0" borderId="0">
      <alignment vertical="top"/>
    </xf>
    <xf numFmtId="0" fontId="37" fillId="29" borderId="0"/>
    <xf numFmtId="0" fontId="38" fillId="0" borderId="0" applyNumberFormat="0" applyFill="0" applyBorder="0" applyAlignment="0" applyProtection="0"/>
    <xf numFmtId="0" fontId="39" fillId="0" borderId="0" applyFill="0" applyBorder="0" applyProtection="0">
      <alignment horizontal="left"/>
    </xf>
    <xf numFmtId="0" fontId="40" fillId="10" borderId="0" applyNumberFormat="0" applyBorder="0" applyAlignment="0" applyProtection="0"/>
    <xf numFmtId="191" fontId="36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13" borderId="12" applyNumberFormat="0" applyAlignment="0" applyProtection="0"/>
    <xf numFmtId="0" fontId="46" fillId="0" borderId="18" applyNumberFormat="0" applyFill="0" applyAlignment="0" applyProtection="0"/>
    <xf numFmtId="184" fontId="20" fillId="0" borderId="0" applyFont="0" applyFill="0" applyBorder="0" applyAlignment="0" applyProtection="0"/>
    <xf numFmtId="192" fontId="36" fillId="0" borderId="0" applyFont="0" applyFill="0" applyBorder="0" applyAlignment="0" applyProtection="0">
      <alignment horizontal="right"/>
    </xf>
    <xf numFmtId="0" fontId="47" fillId="3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48" fillId="0" borderId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50" fillId="0" borderId="0" applyProtection="0">
      <alignment horizontal="right" vertical="center"/>
    </xf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1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52" fillId="0" borderId="0" applyBorder="0" applyProtection="0">
      <alignment vertical="center"/>
    </xf>
    <xf numFmtId="190" fontId="52" fillId="0" borderId="2" applyBorder="0" applyProtection="0">
      <alignment horizontal="right" vertical="center"/>
    </xf>
    <xf numFmtId="0" fontId="53" fillId="32" borderId="0" applyBorder="0" applyProtection="0">
      <alignment horizontal="centerContinuous" vertical="center"/>
    </xf>
    <xf numFmtId="0" fontId="53" fillId="33" borderId="2" applyBorder="0" applyProtection="0">
      <alignment horizontal="centerContinuous" vertical="center"/>
    </xf>
    <xf numFmtId="0" fontId="54" fillId="0" borderId="0"/>
    <xf numFmtId="0" fontId="18" fillId="0" borderId="0" applyBorder="0" applyProtection="0">
      <alignment horizontal="left"/>
    </xf>
    <xf numFmtId="0" fontId="48" fillId="0" borderId="0"/>
    <xf numFmtId="0" fontId="55" fillId="0" borderId="0" applyFill="0" applyBorder="0" applyProtection="0">
      <alignment horizontal="left"/>
    </xf>
    <xf numFmtId="0" fontId="39" fillId="0" borderId="22" applyFill="0" applyBorder="0" applyProtection="0">
      <alignment horizontal="left" vertical="top"/>
    </xf>
    <xf numFmtId="0" fontId="56" fillId="0" borderId="0">
      <alignment horizontal="centerContinuous"/>
    </xf>
    <xf numFmtId="0" fontId="57" fillId="0" borderId="0"/>
    <xf numFmtId="0" fontId="58" fillId="0" borderId="0"/>
    <xf numFmtId="0" fontId="59" fillId="0" borderId="0" applyNumberFormat="0" applyFill="0" applyBorder="0" applyAlignment="0" applyProtection="0"/>
    <xf numFmtId="0" fontId="60" fillId="0" borderId="0">
      <alignment horizontal="fill"/>
    </xf>
    <xf numFmtId="0" fontId="61" fillId="0" borderId="0" applyNumberFormat="0" applyFill="0" applyBorder="0" applyAlignment="0" applyProtection="0"/>
    <xf numFmtId="193" fontId="62" fillId="0" borderId="2" applyBorder="0" applyProtection="0">
      <alignment horizontal="righ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94" fontId="36" fillId="0" borderId="0" applyFont="0" applyFill="0" applyBorder="0" applyAlignment="0" applyProtection="0">
      <alignment horizontal="right"/>
    </xf>
    <xf numFmtId="195" fontId="3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9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7" borderId="12" applyNumberFormat="0" applyAlignment="0" applyProtection="0"/>
    <xf numFmtId="43" fontId="20" fillId="0" borderId="0" applyFont="0" applyFill="0" applyBorder="0" applyAlignment="0" applyProtection="0"/>
    <xf numFmtId="0" fontId="45" fillId="13" borderId="12" applyNumberFormat="0" applyAlignment="0" applyProtection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63" fillId="0" borderId="0" applyProtection="0">
      <alignment horizontal="right" vertical="center"/>
    </xf>
    <xf numFmtId="0" fontId="64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2" borderId="0" applyBorder="0" applyProtection="0">
      <alignment horizontal="centerContinuous" vertical="center"/>
    </xf>
    <xf numFmtId="0" fontId="65" fillId="33" borderId="2" applyBorder="0" applyProtection="0">
      <alignment horizontal="centerContinuous" vertical="center"/>
    </xf>
    <xf numFmtId="0" fontId="66" fillId="0" borderId="0" applyFill="0" applyBorder="0" applyProtection="0">
      <alignment horizontal="left"/>
    </xf>
    <xf numFmtId="0" fontId="6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8">
    <xf numFmtId="0" fontId="0" fillId="0" borderId="0" xfId="0"/>
    <xf numFmtId="0" fontId="0" fillId="3" borderId="0" xfId="0" applyFill="1"/>
    <xf numFmtId="0" fontId="2" fillId="4" borderId="0" xfId="0" applyFont="1" applyFill="1"/>
    <xf numFmtId="0" fontId="3" fillId="2" borderId="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left" vertical="center" indent="1"/>
    </xf>
    <xf numFmtId="164" fontId="5" fillId="5" borderId="0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4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6" fillId="2" borderId="3" xfId="2" applyNumberFormat="1" applyFont="1" applyFill="1" applyBorder="1" applyAlignment="1">
      <alignment horizontal="left" vertical="center" indent="1"/>
    </xf>
    <xf numFmtId="0" fontId="5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5" borderId="0" xfId="0" applyFont="1" applyFill="1" applyAlignment="1">
      <alignment horizontal="left" indent="2"/>
    </xf>
    <xf numFmtId="0" fontId="5" fillId="0" borderId="0" xfId="0" applyFont="1" applyAlignment="1">
      <alignment horizontal="left" indent="2"/>
    </xf>
    <xf numFmtId="0" fontId="5" fillId="5" borderId="0" xfId="0" applyFont="1" applyFill="1" applyAlignment="1">
      <alignment horizontal="left" indent="2"/>
    </xf>
    <xf numFmtId="164" fontId="2" fillId="0" borderId="0" xfId="1" applyNumberFormat="1" applyFont="1" applyAlignment="1">
      <alignment horizontal="right" wrapText="1"/>
    </xf>
    <xf numFmtId="164" fontId="2" fillId="5" borderId="0" xfId="1" applyNumberFormat="1" applyFont="1" applyFill="1" applyAlignment="1">
      <alignment horizontal="right" wrapText="1"/>
    </xf>
    <xf numFmtId="0" fontId="8" fillId="4" borderId="0" xfId="0" applyFont="1" applyFill="1"/>
    <xf numFmtId="164" fontId="8" fillId="4" borderId="0" xfId="1" applyNumberFormat="1" applyFont="1" applyFill="1"/>
    <xf numFmtId="0" fontId="6" fillId="2" borderId="5" xfId="2" applyNumberFormat="1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right" vertical="center"/>
    </xf>
    <xf numFmtId="164" fontId="3" fillId="2" borderId="6" xfId="1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5" fillId="0" borderId="0" xfId="0" applyFont="1" applyAlignment="1">
      <alignment horizontal="right" wrapText="1"/>
    </xf>
    <xf numFmtId="164" fontId="5" fillId="5" borderId="0" xfId="1" applyNumberFormat="1" applyFont="1" applyFill="1" applyAlignment="1">
      <alignment horizontal="right" wrapText="1"/>
    </xf>
    <xf numFmtId="0" fontId="5" fillId="5" borderId="0" xfId="0" applyFont="1" applyFill="1" applyAlignment="1">
      <alignment horizontal="right" wrapText="1"/>
    </xf>
    <xf numFmtId="0" fontId="5" fillId="0" borderId="0" xfId="0" applyFont="1" applyAlignment="1">
      <alignment horizontal="left" indent="1"/>
    </xf>
    <xf numFmtId="164" fontId="5" fillId="0" borderId="0" xfId="1" applyNumberFormat="1" applyFont="1" applyAlignment="1">
      <alignment horizontal="right" wrapText="1"/>
    </xf>
    <xf numFmtId="0" fontId="2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wrapText="1"/>
    </xf>
    <xf numFmtId="164" fontId="2" fillId="0" borderId="0" xfId="3" applyNumberFormat="1" applyFont="1"/>
    <xf numFmtId="164" fontId="2" fillId="0" borderId="0" xfId="3" applyNumberFormat="1" applyFont="1" applyFill="1"/>
    <xf numFmtId="164" fontId="2" fillId="5" borderId="0" xfId="1" applyNumberFormat="1" applyFont="1" applyFill="1"/>
    <xf numFmtId="164" fontId="2" fillId="5" borderId="0" xfId="3" applyNumberFormat="1" applyFont="1" applyFill="1"/>
    <xf numFmtId="164" fontId="2" fillId="0" borderId="0" xfId="1" applyNumberFormat="1" applyFont="1"/>
    <xf numFmtId="164" fontId="5" fillId="0" borderId="0" xfId="3" applyNumberFormat="1" applyFont="1"/>
    <xf numFmtId="164" fontId="5" fillId="0" borderId="0" xfId="3" applyNumberFormat="1" applyFont="1" applyFill="1"/>
    <xf numFmtId="164" fontId="5" fillId="5" borderId="0" xfId="1" applyNumberFormat="1" applyFont="1" applyFill="1"/>
    <xf numFmtId="164" fontId="5" fillId="5" borderId="0" xfId="3" applyNumberFormat="1" applyFont="1" applyFill="1"/>
    <xf numFmtId="164" fontId="5" fillId="0" borderId="0" xfId="1" applyNumberFormat="1" applyFont="1"/>
    <xf numFmtId="0" fontId="5" fillId="5" borderId="2" xfId="0" applyFont="1" applyFill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right" wrapText="1"/>
    </xf>
    <xf numFmtId="164" fontId="5" fillId="0" borderId="2" xfId="3" applyNumberFormat="1" applyFont="1" applyBorder="1"/>
    <xf numFmtId="164" fontId="5" fillId="0" borderId="2" xfId="3" applyNumberFormat="1" applyFont="1" applyFill="1" applyBorder="1"/>
    <xf numFmtId="164" fontId="5" fillId="5" borderId="2" xfId="1" applyNumberFormat="1" applyFont="1" applyFill="1" applyBorder="1"/>
    <xf numFmtId="164" fontId="5" fillId="5" borderId="2" xfId="3" applyNumberFormat="1" applyFont="1" applyFill="1" applyBorder="1"/>
    <xf numFmtId="0" fontId="10" fillId="4" borderId="0" xfId="0" applyFont="1" applyFill="1"/>
    <xf numFmtId="0" fontId="11" fillId="5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  <xf numFmtId="0" fontId="5" fillId="5" borderId="6" xfId="0" applyFont="1" applyFill="1" applyBorder="1" applyAlignment="1">
      <alignment horizontal="left" indent="2"/>
    </xf>
    <xf numFmtId="0" fontId="3" fillId="2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6" borderId="8" xfId="0" applyFont="1" applyFill="1" applyBorder="1" applyAlignment="1">
      <alignment horizontal="left" vertical="center" indent="1"/>
    </xf>
    <xf numFmtId="0" fontId="5" fillId="6" borderId="9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0" fontId="2" fillId="7" borderId="0" xfId="0" applyFont="1" applyFill="1"/>
    <xf numFmtId="0" fontId="14" fillId="5" borderId="0" xfId="0" applyFont="1" applyFill="1" applyAlignment="1">
      <alignment horizontal="left" indent="2"/>
    </xf>
    <xf numFmtId="0" fontId="12" fillId="0" borderId="0" xfId="0" applyFont="1"/>
    <xf numFmtId="166" fontId="2" fillId="0" borderId="0" xfId="1" applyNumberFormat="1" applyFont="1" applyBorder="1" applyAlignment="1">
      <alignment horizontal="right" vertical="center" wrapText="1"/>
    </xf>
    <xf numFmtId="166" fontId="2" fillId="6" borderId="0" xfId="1" applyNumberFormat="1" applyFont="1" applyFill="1" applyBorder="1" applyAlignment="1">
      <alignment horizontal="right" vertical="center" wrapText="1"/>
    </xf>
    <xf numFmtId="166" fontId="5" fillId="0" borderId="9" xfId="1" applyNumberFormat="1" applyFont="1" applyFill="1" applyBorder="1" applyAlignment="1">
      <alignment horizontal="right" vertical="center" wrapText="1"/>
    </xf>
    <xf numFmtId="166" fontId="5" fillId="6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horizontal="right" vertical="center" wrapText="1"/>
    </xf>
    <xf numFmtId="166" fontId="5" fillId="3" borderId="0" xfId="1" applyNumberFormat="1" applyFont="1" applyFill="1" applyBorder="1" applyAlignment="1">
      <alignment horizontal="right" vertical="center" wrapText="1"/>
    </xf>
    <xf numFmtId="166" fontId="2" fillId="3" borderId="0" xfId="1" applyNumberFormat="1" applyFont="1" applyFill="1" applyBorder="1" applyAlignment="1">
      <alignment horizontal="right" vertical="center" wrapText="1"/>
    </xf>
    <xf numFmtId="166" fontId="5" fillId="3" borderId="9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6" fontId="5" fillId="6" borderId="9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5" fillId="0" borderId="0" xfId="1" applyNumberFormat="1" applyFont="1" applyFill="1" applyAlignment="1">
      <alignment horizontal="left" wrapText="1" indent="1"/>
    </xf>
    <xf numFmtId="166" fontId="2" fillId="0" borderId="0" xfId="1" applyNumberFormat="1" applyFont="1" applyAlignment="1">
      <alignment horizontal="left" wrapText="1"/>
    </xf>
    <xf numFmtId="166" fontId="2" fillId="5" borderId="0" xfId="1" applyNumberFormat="1" applyFont="1" applyFill="1" applyAlignment="1">
      <alignment horizontal="left" wrapText="1"/>
    </xf>
    <xf numFmtId="166" fontId="14" fillId="5" borderId="0" xfId="1" applyNumberFormat="1" applyFont="1" applyFill="1" applyAlignment="1">
      <alignment horizontal="left" wrapText="1"/>
    </xf>
    <xf numFmtId="166" fontId="5" fillId="0" borderId="0" xfId="1" applyNumberFormat="1" applyFont="1" applyAlignment="1">
      <alignment horizontal="left" wrapText="1"/>
    </xf>
    <xf numFmtId="166" fontId="5" fillId="5" borderId="0" xfId="1" applyNumberFormat="1" applyFont="1" applyFill="1" applyAlignment="1">
      <alignment horizontal="left" wrapText="1"/>
    </xf>
    <xf numFmtId="166" fontId="2" fillId="0" borderId="0" xfId="1" applyNumberFormat="1" applyFont="1" applyAlignment="1">
      <alignment horizontal="right" wrapText="1"/>
    </xf>
    <xf numFmtId="166" fontId="2" fillId="5" borderId="0" xfId="1" applyNumberFormat="1" applyFont="1" applyFill="1" applyAlignment="1">
      <alignment horizontal="right" wrapText="1"/>
    </xf>
    <xf numFmtId="166" fontId="0" fillId="0" borderId="0" xfId="0" applyNumberFormat="1"/>
    <xf numFmtId="164" fontId="2" fillId="0" borderId="0" xfId="1" applyNumberFormat="1" applyFont="1" applyAlignment="1">
      <alignment horizontal="left" wrapText="1"/>
    </xf>
    <xf numFmtId="164" fontId="2" fillId="5" borderId="0" xfId="1" applyNumberFormat="1" applyFont="1" applyFill="1" applyAlignment="1">
      <alignment horizontal="left" wrapText="1"/>
    </xf>
    <xf numFmtId="164" fontId="5" fillId="0" borderId="0" xfId="1" applyNumberFormat="1" applyFont="1" applyAlignment="1">
      <alignment horizontal="left" wrapText="1"/>
    </xf>
    <xf numFmtId="164" fontId="5" fillId="5" borderId="0" xfId="1" applyNumberFormat="1" applyFont="1" applyFill="1" applyAlignment="1">
      <alignment horizontal="left" wrapText="1"/>
    </xf>
    <xf numFmtId="0" fontId="15" fillId="0" borderId="0" xfId="0" applyFont="1"/>
    <xf numFmtId="166" fontId="5" fillId="5" borderId="0" xfId="1" applyNumberFormat="1" applyFont="1" applyFill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0" fontId="15" fillId="3" borderId="0" xfId="0" applyFont="1" applyFill="1"/>
    <xf numFmtId="164" fontId="5" fillId="5" borderId="6" xfId="1" applyNumberFormat="1" applyFont="1" applyFill="1" applyBorder="1" applyAlignment="1">
      <alignment horizontal="right" wrapText="1"/>
    </xf>
    <xf numFmtId="167" fontId="0" fillId="0" borderId="0" xfId="0" applyNumberFormat="1"/>
    <xf numFmtId="165" fontId="0" fillId="0" borderId="0" xfId="0" applyNumberFormat="1"/>
    <xf numFmtId="0" fontId="5" fillId="0" borderId="4" xfId="0" applyFont="1" applyBorder="1" applyAlignment="1">
      <alignment horizontal="left" indent="2"/>
    </xf>
    <xf numFmtId="166" fontId="5" fillId="0" borderId="4" xfId="1" applyNumberFormat="1" applyFont="1" applyFill="1" applyBorder="1" applyAlignment="1">
      <alignment horizontal="left" wrapText="1" indent="1"/>
    </xf>
    <xf numFmtId="0" fontId="16" fillId="0" borderId="0" xfId="0" applyFont="1"/>
    <xf numFmtId="176" fontId="0" fillId="0" borderId="0" xfId="0" applyNumberFormat="1"/>
    <xf numFmtId="167" fontId="15" fillId="0" borderId="0" xfId="0" applyNumberFormat="1" applyFont="1"/>
    <xf numFmtId="166" fontId="2" fillId="4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14" fillId="0" borderId="0" xfId="0" applyFont="1" applyAlignment="1">
      <alignment horizontal="left" indent="2"/>
    </xf>
    <xf numFmtId="170" fontId="0" fillId="0" borderId="0" xfId="4" applyNumberFormat="1" applyFont="1"/>
    <xf numFmtId="0" fontId="23" fillId="0" borderId="7" xfId="0" applyFont="1" applyBorder="1"/>
    <xf numFmtId="166" fontId="23" fillId="0" borderId="7" xfId="3" applyNumberFormat="1" applyFont="1" applyFill="1" applyBorder="1"/>
    <xf numFmtId="0" fontId="24" fillId="0" borderId="7" xfId="0" applyFont="1" applyBorder="1" applyAlignment="1">
      <alignment vertical="center"/>
    </xf>
    <xf numFmtId="166" fontId="24" fillId="0" borderId="7" xfId="3" applyNumberFormat="1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166" fontId="23" fillId="0" borderId="0" xfId="3" applyNumberFormat="1" applyFont="1" applyFill="1" applyBorder="1" applyAlignment="1">
      <alignment horizontal="center" vertical="center"/>
    </xf>
    <xf numFmtId="179" fontId="23" fillId="0" borderId="0" xfId="0" applyNumberFormat="1" applyFont="1" applyAlignment="1">
      <alignment vertical="center"/>
    </xf>
    <xf numFmtId="166" fontId="23" fillId="0" borderId="0" xfId="3" applyNumberFormat="1" applyFont="1" applyFill="1"/>
    <xf numFmtId="179" fontId="23" fillId="0" borderId="0" xfId="0" applyNumberFormat="1" applyFont="1" applyAlignment="1">
      <alignment horizontal="left" vertical="center" indent="1"/>
    </xf>
    <xf numFmtId="179" fontId="24" fillId="0" borderId="0" xfId="0" applyNumberFormat="1" applyFont="1" applyAlignment="1">
      <alignment vertical="center"/>
    </xf>
    <xf numFmtId="166" fontId="24" fillId="0" borderId="0" xfId="3" applyNumberFormat="1" applyFont="1" applyFill="1" applyBorder="1" applyAlignment="1">
      <alignment vertical="center"/>
    </xf>
    <xf numFmtId="166" fontId="23" fillId="0" borderId="0" xfId="3" applyNumberFormat="1" applyFont="1" applyFill="1" applyBorder="1" applyAlignment="1">
      <alignment vertical="center"/>
    </xf>
    <xf numFmtId="179" fontId="23" fillId="0" borderId="0" xfId="0" applyNumberFormat="1" applyFont="1" applyAlignment="1">
      <alignment horizontal="left" vertical="center" wrapText="1"/>
    </xf>
    <xf numFmtId="179" fontId="23" fillId="0" borderId="0" xfId="0" applyNumberFormat="1" applyFont="1" applyAlignment="1">
      <alignment horizontal="left" vertical="center"/>
    </xf>
    <xf numFmtId="179" fontId="24" fillId="0" borderId="0" xfId="0" applyNumberFormat="1" applyFont="1" applyAlignment="1">
      <alignment horizontal="left" vertical="center"/>
    </xf>
    <xf numFmtId="166" fontId="24" fillId="0" borderId="7" xfId="3" applyNumberFormat="1" applyFont="1" applyFill="1" applyBorder="1" applyAlignment="1">
      <alignment vertical="center" wrapText="1"/>
    </xf>
    <xf numFmtId="166" fontId="24" fillId="0" borderId="7" xfId="3" applyNumberFormat="1" applyFont="1" applyFill="1" applyBorder="1" applyAlignment="1">
      <alignment horizontal="right" vertical="center" wrapText="1"/>
    </xf>
    <xf numFmtId="0" fontId="25" fillId="0" borderId="11" xfId="0" applyFont="1" applyBorder="1"/>
    <xf numFmtId="0" fontId="25" fillId="0" borderId="0" xfId="0" applyFont="1"/>
    <xf numFmtId="0" fontId="26" fillId="0" borderId="0" xfId="0" applyFont="1"/>
    <xf numFmtId="0" fontId="26" fillId="0" borderId="0" xfId="8" applyFont="1" applyAlignment="1" applyProtection="1">
      <alignment horizontal="left" vertical="center" indent="2"/>
      <protection locked="0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179" fontId="27" fillId="0" borderId="0" xfId="0" applyNumberFormat="1" applyFont="1" applyAlignment="1">
      <alignment vertical="center"/>
    </xf>
    <xf numFmtId="183" fontId="13" fillId="0" borderId="0" xfId="3" applyNumberFormat="1" applyFont="1" applyFill="1" applyBorder="1" applyAlignment="1">
      <alignment horizontal="center" vertical="center"/>
    </xf>
    <xf numFmtId="179" fontId="28" fillId="0" borderId="0" xfId="0" applyNumberFormat="1" applyFont="1" applyAlignment="1">
      <alignment vertical="center"/>
    </xf>
    <xf numFmtId="179" fontId="28" fillId="0" borderId="2" xfId="0" applyNumberFormat="1" applyFont="1" applyBorder="1" applyAlignment="1">
      <alignment vertical="center"/>
    </xf>
    <xf numFmtId="183" fontId="13" fillId="0" borderId="10" xfId="3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183" fontId="22" fillId="0" borderId="9" xfId="3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179" fontId="13" fillId="0" borderId="0" xfId="0" applyNumberFormat="1" applyFont="1" applyAlignment="1">
      <alignment vertical="center"/>
    </xf>
    <xf numFmtId="179" fontId="24" fillId="0" borderId="10" xfId="0" applyNumberFormat="1" applyFont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3" fillId="0" borderId="0" xfId="0" applyFont="1"/>
    <xf numFmtId="166" fontId="23" fillId="0" borderId="0" xfId="3" applyNumberFormat="1" applyFont="1" applyFill="1" applyAlignment="1">
      <alignment vertical="center"/>
    </xf>
    <xf numFmtId="0" fontId="0" fillId="0" borderId="0" xfId="0" applyAlignment="1">
      <alignment vertical="center"/>
    </xf>
    <xf numFmtId="179" fontId="13" fillId="0" borderId="0" xfId="0" applyNumberFormat="1" applyFont="1" applyAlignment="1">
      <alignment horizontal="left" indent="2"/>
    </xf>
    <xf numFmtId="0" fontId="22" fillId="0" borderId="11" xfId="0" applyFont="1" applyBorder="1" applyAlignment="1">
      <alignment horizontal="left" vertical="center"/>
    </xf>
    <xf numFmtId="166" fontId="13" fillId="0" borderId="0" xfId="0" applyNumberFormat="1" applyFont="1" applyAlignment="1">
      <alignment horizontal="right"/>
    </xf>
    <xf numFmtId="179" fontId="22" fillId="0" borderId="0" xfId="0" applyNumberFormat="1" applyFont="1" applyAlignment="1">
      <alignment vertical="center"/>
    </xf>
    <xf numFmtId="179" fontId="27" fillId="0" borderId="2" xfId="0" applyNumberFormat="1" applyFont="1" applyBorder="1" applyAlignment="1">
      <alignment vertical="center"/>
    </xf>
    <xf numFmtId="183" fontId="22" fillId="0" borderId="0" xfId="3" applyNumberFormat="1" applyFont="1" applyFill="1" applyBorder="1" applyAlignment="1">
      <alignment horizontal="center" vertical="center"/>
    </xf>
    <xf numFmtId="0" fontId="0" fillId="0" borderId="7" xfId="0" applyBorder="1"/>
    <xf numFmtId="166" fontId="69" fillId="0" borderId="0" xfId="3" applyNumberFormat="1" applyFont="1"/>
    <xf numFmtId="166" fontId="68" fillId="0" borderId="0" xfId="3" applyNumberFormat="1" applyFont="1"/>
    <xf numFmtId="166" fontId="69" fillId="0" borderId="0" xfId="3" applyNumberFormat="1" applyFont="1" applyBorder="1"/>
    <xf numFmtId="166" fontId="69" fillId="0" borderId="0" xfId="3" applyNumberFormat="1" applyFont="1" applyBorder="1" applyAlignment="1">
      <alignment horizontal="right"/>
    </xf>
    <xf numFmtId="17" fontId="70" fillId="0" borderId="11" xfId="0" applyNumberFormat="1" applyFont="1" applyBorder="1" applyAlignment="1">
      <alignment horizontal="center" vertical="center"/>
    </xf>
    <xf numFmtId="1" fontId="70" fillId="0" borderId="11" xfId="0" applyNumberFormat="1" applyFont="1" applyBorder="1" applyAlignment="1">
      <alignment horizontal="center" vertical="center"/>
    </xf>
    <xf numFmtId="166" fontId="70" fillId="0" borderId="0" xfId="3" applyNumberFormat="1" applyFont="1"/>
    <xf numFmtId="166" fontId="70" fillId="0" borderId="0" xfId="3" applyNumberFormat="1" applyFont="1" applyBorder="1"/>
    <xf numFmtId="166" fontId="71" fillId="0" borderId="0" xfId="3" applyNumberFormat="1" applyFont="1"/>
    <xf numFmtId="167" fontId="70" fillId="0" borderId="0" xfId="3" applyNumberFormat="1" applyFont="1" applyBorder="1"/>
    <xf numFmtId="178" fontId="70" fillId="0" borderId="11" xfId="0" applyNumberFormat="1" applyFont="1" applyBorder="1"/>
    <xf numFmtId="178" fontId="70" fillId="0" borderId="0" xfId="0" applyNumberFormat="1" applyFont="1"/>
    <xf numFmtId="178" fontId="71" fillId="0" borderId="0" xfId="0" applyNumberFormat="1" applyFont="1"/>
    <xf numFmtId="167" fontId="70" fillId="0" borderId="11" xfId="0" applyNumberFormat="1" applyFont="1" applyBorder="1"/>
    <xf numFmtId="178" fontId="70" fillId="0" borderId="0" xfId="3" applyNumberFormat="1" applyFont="1" applyFill="1" applyBorder="1"/>
    <xf numFmtId="164" fontId="70" fillId="0" borderId="11" xfId="3" applyNumberFormat="1" applyFont="1" applyFill="1" applyBorder="1" applyAlignment="1">
      <alignment horizontal="left" vertical="center" wrapText="1"/>
    </xf>
    <xf numFmtId="167" fontId="71" fillId="0" borderId="0" xfId="0" applyNumberFormat="1" applyFont="1"/>
    <xf numFmtId="0" fontId="71" fillId="0" borderId="0" xfId="0" applyFont="1"/>
    <xf numFmtId="0" fontId="70" fillId="0" borderId="0" xfId="0" applyFont="1"/>
    <xf numFmtId="164" fontId="70" fillId="0" borderId="11" xfId="3" applyNumberFormat="1" applyFont="1" applyBorder="1" applyAlignment="1">
      <alignment vertical="center"/>
    </xf>
    <xf numFmtId="164" fontId="71" fillId="0" borderId="0" xfId="3" applyNumberFormat="1" applyFont="1" applyAlignment="1">
      <alignment horizontal="left" indent="3"/>
    </xf>
    <xf numFmtId="164" fontId="70" fillId="0" borderId="0" xfId="3" applyNumberFormat="1" applyFont="1" applyBorder="1" applyAlignment="1">
      <alignment horizontal="left"/>
    </xf>
    <xf numFmtId="177" fontId="71" fillId="0" borderId="0" xfId="3" applyNumberFormat="1" applyFont="1" applyAlignment="1">
      <alignment horizontal="left" indent="1"/>
    </xf>
    <xf numFmtId="164" fontId="70" fillId="0" borderId="0" xfId="3" applyNumberFormat="1" applyFont="1" applyBorder="1" applyAlignment="1">
      <alignment horizontal="left" vertical="center"/>
    </xf>
    <xf numFmtId="177" fontId="70" fillId="0" borderId="0" xfId="3" applyNumberFormat="1" applyFont="1" applyBorder="1"/>
    <xf numFmtId="164" fontId="71" fillId="0" borderId="0" xfId="3" applyNumberFormat="1" applyFont="1" applyAlignment="1">
      <alignment horizontal="left" indent="1"/>
    </xf>
    <xf numFmtId="0" fontId="70" fillId="0" borderId="11" xfId="0" applyFont="1" applyBorder="1" applyAlignment="1">
      <alignment horizontal="left"/>
    </xf>
    <xf numFmtId="0" fontId="70" fillId="0" borderId="0" xfId="0" applyFont="1" applyAlignment="1">
      <alignment horizontal="left" indent="1"/>
    </xf>
    <xf numFmtId="0" fontId="71" fillId="0" borderId="0" xfId="0" applyFont="1" applyAlignment="1">
      <alignment horizontal="left" indent="2"/>
    </xf>
    <xf numFmtId="0" fontId="70" fillId="0" borderId="0" xfId="0" applyFont="1" applyAlignment="1">
      <alignment horizontal="left"/>
    </xf>
    <xf numFmtId="0" fontId="71" fillId="0" borderId="0" xfId="0" applyFont="1" applyAlignment="1">
      <alignment horizontal="left" vertical="center" indent="2"/>
    </xf>
    <xf numFmtId="0" fontId="70" fillId="0" borderId="11" xfId="0" applyFont="1" applyBorder="1"/>
    <xf numFmtId="170" fontId="70" fillId="0" borderId="11" xfId="4" applyNumberFormat="1" applyFont="1" applyFill="1" applyBorder="1" applyAlignment="1">
      <alignment horizontal="left" vertical="center" wrapText="1"/>
    </xf>
    <xf numFmtId="170" fontId="70" fillId="0" borderId="0" xfId="4" applyNumberFormat="1" applyFont="1" applyFill="1" applyBorder="1" applyAlignment="1">
      <alignment horizontal="left" vertical="center" wrapText="1"/>
    </xf>
    <xf numFmtId="0" fontId="70" fillId="0" borderId="0" xfId="0" applyFont="1" applyAlignment="1">
      <alignment vertical="center"/>
    </xf>
    <xf numFmtId="0" fontId="70" fillId="0" borderId="0" xfId="0" applyFont="1" applyAlignment="1">
      <alignment horizontal="left" vertical="center" wrapText="1"/>
    </xf>
    <xf numFmtId="179" fontId="70" fillId="0" borderId="11" xfId="0" applyNumberFormat="1" applyFont="1" applyBorder="1" applyAlignment="1">
      <alignment horizontal="left" vertical="center"/>
    </xf>
    <xf numFmtId="166" fontId="69" fillId="0" borderId="11" xfId="3" applyNumberFormat="1" applyFont="1" applyBorder="1"/>
    <xf numFmtId="178" fontId="68" fillId="0" borderId="0" xfId="0" applyNumberFormat="1" applyFont="1"/>
    <xf numFmtId="179" fontId="68" fillId="0" borderId="0" xfId="0" applyNumberFormat="1" applyFont="1" applyAlignment="1">
      <alignment horizontal="left" indent="3"/>
    </xf>
    <xf numFmtId="0" fontId="74" fillId="0" borderId="0" xfId="0" applyFont="1"/>
    <xf numFmtId="0" fontId="75" fillId="0" borderId="0" xfId="0" applyFont="1"/>
    <xf numFmtId="0" fontId="70" fillId="0" borderId="0" xfId="0" applyFont="1" applyAlignment="1">
      <alignment horizontal="left" vertical="center"/>
    </xf>
    <xf numFmtId="178" fontId="69" fillId="0" borderId="0" xfId="0" applyNumberFormat="1" applyFont="1"/>
    <xf numFmtId="179" fontId="70" fillId="0" borderId="0" xfId="0" applyNumberFormat="1" applyFont="1" applyAlignment="1">
      <alignment horizontal="left" vertical="center"/>
    </xf>
    <xf numFmtId="43" fontId="71" fillId="0" borderId="0" xfId="1" applyFont="1" applyFill="1" applyBorder="1"/>
    <xf numFmtId="179" fontId="73" fillId="0" borderId="0" xfId="0" applyNumberFormat="1" applyFont="1" applyAlignment="1">
      <alignment horizontal="left" vertical="center"/>
    </xf>
    <xf numFmtId="179" fontId="72" fillId="0" borderId="0" xfId="0" applyNumberFormat="1" applyFont="1" applyAlignment="1">
      <alignment horizontal="left" vertical="center"/>
    </xf>
    <xf numFmtId="0" fontId="0" fillId="0" borderId="0" xfId="0" applyAlignment="1">
      <alignment horizontal="right"/>
    </xf>
    <xf numFmtId="0" fontId="22" fillId="0" borderId="7" xfId="0" applyFont="1" applyBorder="1" applyAlignment="1">
      <alignment horizontal="left" vertical="center"/>
    </xf>
    <xf numFmtId="180" fontId="22" fillId="0" borderId="7" xfId="3" applyNumberFormat="1" applyFont="1" applyFill="1" applyBorder="1" applyAlignment="1">
      <alignment horizontal="left" vertical="center"/>
    </xf>
    <xf numFmtId="166" fontId="25" fillId="0" borderId="11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8" applyFont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166" fontId="25" fillId="0" borderId="11" xfId="0" applyNumberFormat="1" applyFont="1" applyBorder="1" applyAlignment="1">
      <alignment horizontal="left"/>
    </xf>
    <xf numFmtId="178" fontId="25" fillId="0" borderId="11" xfId="0" applyNumberFormat="1" applyFont="1" applyBorder="1" applyAlignment="1">
      <alignment horizontal="right"/>
    </xf>
    <xf numFmtId="181" fontId="25" fillId="0" borderId="11" xfId="0" applyNumberFormat="1" applyFont="1" applyBorder="1" applyAlignment="1">
      <alignment horizontal="right"/>
    </xf>
    <xf numFmtId="1" fontId="25" fillId="0" borderId="11" xfId="0" applyNumberFormat="1" applyFont="1" applyBorder="1" applyAlignment="1">
      <alignment horizontal="right"/>
    </xf>
    <xf numFmtId="182" fontId="25" fillId="0" borderId="0" xfId="7" applyNumberFormat="1" applyFont="1" applyFill="1" applyAlignment="1">
      <alignment horizontal="right"/>
    </xf>
    <xf numFmtId="182" fontId="26" fillId="0" borderId="0" xfId="7" applyNumberFormat="1" applyFont="1" applyFill="1" applyAlignment="1">
      <alignment horizontal="right"/>
    </xf>
    <xf numFmtId="0" fontId="21" fillId="0" borderId="0" xfId="0" applyFont="1"/>
    <xf numFmtId="170" fontId="76" fillId="0" borderId="0" xfId="4" applyNumberFormat="1" applyFont="1" applyFill="1" applyBorder="1" applyAlignment="1">
      <alignment horizontal="right" vertical="center" wrapText="1"/>
    </xf>
    <xf numFmtId="170" fontId="77" fillId="0" borderId="0" xfId="4" applyNumberFormat="1" applyFont="1" applyFill="1" applyBorder="1" applyAlignment="1">
      <alignment horizontal="right" vertical="center" wrapText="1"/>
    </xf>
    <xf numFmtId="178" fontId="0" fillId="0" borderId="0" xfId="1" applyNumberFormat="1" applyFont="1" applyFill="1" applyAlignment="1">
      <alignment horizontal="right"/>
    </xf>
    <xf numFmtId="178" fontId="70" fillId="0" borderId="11" xfId="1" applyNumberFormat="1" applyFont="1" applyFill="1" applyBorder="1" applyAlignment="1">
      <alignment horizontal="right" vertical="center"/>
    </xf>
    <xf numFmtId="178" fontId="70" fillId="0" borderId="0" xfId="1" applyNumberFormat="1" applyFont="1" applyFill="1" applyAlignment="1">
      <alignment horizontal="right"/>
    </xf>
    <xf numFmtId="178" fontId="71" fillId="0" borderId="0" xfId="1" applyNumberFormat="1" applyFont="1" applyFill="1" applyAlignment="1">
      <alignment horizontal="right"/>
    </xf>
    <xf numFmtId="178" fontId="69" fillId="0" borderId="11" xfId="1" applyNumberFormat="1" applyFont="1" applyFill="1" applyBorder="1" applyAlignment="1">
      <alignment horizontal="right"/>
    </xf>
    <xf numFmtId="178" fontId="70" fillId="0" borderId="11" xfId="1" applyNumberFormat="1" applyFont="1" applyFill="1" applyBorder="1" applyAlignment="1">
      <alignment horizontal="right"/>
    </xf>
    <xf numFmtId="178" fontId="70" fillId="0" borderId="11" xfId="1" applyNumberFormat="1" applyFont="1" applyFill="1" applyBorder="1" applyAlignment="1">
      <alignment horizontal="right" vertical="center" wrapText="1"/>
    </xf>
    <xf numFmtId="178" fontId="70" fillId="0" borderId="0" xfId="1" applyNumberFormat="1" applyFont="1" applyFill="1" applyBorder="1" applyAlignment="1">
      <alignment horizontal="right"/>
    </xf>
    <xf numFmtId="178" fontId="71" fillId="0" borderId="0" xfId="1" applyNumberFormat="1" applyFont="1" applyFill="1" applyBorder="1" applyAlignment="1">
      <alignment horizontal="right"/>
    </xf>
    <xf numFmtId="0" fontId="78" fillId="0" borderId="0" xfId="0" applyFont="1"/>
    <xf numFmtId="170" fontId="69" fillId="0" borderId="7" xfId="1" applyNumberFormat="1" applyFont="1" applyFill="1" applyBorder="1" applyAlignment="1">
      <alignment horizontal="right"/>
    </xf>
    <xf numFmtId="178" fontId="69" fillId="0" borderId="23" xfId="1" applyNumberFormat="1" applyFont="1" applyFill="1" applyBorder="1" applyAlignment="1">
      <alignment horizontal="right"/>
    </xf>
    <xf numFmtId="170" fontId="70" fillId="0" borderId="0" xfId="1" applyNumberFormat="1" applyFont="1" applyFill="1" applyBorder="1" applyAlignment="1">
      <alignment horizontal="right"/>
    </xf>
    <xf numFmtId="170" fontId="70" fillId="0" borderId="0" xfId="1" applyNumberFormat="1" applyFont="1" applyFill="1" applyAlignment="1">
      <alignment horizontal="right"/>
    </xf>
    <xf numFmtId="170" fontId="70" fillId="0" borderId="11" xfId="4" applyNumberFormat="1" applyFont="1" applyFill="1" applyBorder="1" applyAlignment="1">
      <alignment horizontal="right" vertical="center"/>
    </xf>
    <xf numFmtId="170" fontId="76" fillId="0" borderId="0" xfId="4" applyNumberFormat="1" applyFont="1" applyFill="1" applyAlignment="1">
      <alignment horizontal="right"/>
    </xf>
    <xf numFmtId="170" fontId="77" fillId="0" borderId="0" xfId="4" applyNumberFormat="1" applyFont="1" applyFill="1" applyAlignment="1">
      <alignment horizontal="right"/>
    </xf>
    <xf numFmtId="170" fontId="76" fillId="0" borderId="11" xfId="4" applyNumberFormat="1" applyFont="1" applyFill="1" applyBorder="1" applyAlignment="1">
      <alignment horizontal="right"/>
    </xf>
    <xf numFmtId="170" fontId="76" fillId="0" borderId="0" xfId="4" applyNumberFormat="1" applyFont="1" applyFill="1" applyBorder="1" applyAlignment="1">
      <alignment horizontal="right"/>
    </xf>
    <xf numFmtId="170" fontId="76" fillId="0" borderId="11" xfId="4" applyNumberFormat="1" applyFont="1" applyFill="1" applyBorder="1" applyAlignment="1">
      <alignment horizontal="right" vertical="center" wrapText="1"/>
    </xf>
    <xf numFmtId="170" fontId="70" fillId="0" borderId="0" xfId="4" applyNumberFormat="1" applyFont="1" applyFill="1" applyBorder="1" applyAlignment="1">
      <alignment horizontal="right"/>
    </xf>
    <xf numFmtId="170" fontId="77" fillId="0" borderId="0" xfId="4" applyNumberFormat="1" applyFont="1" applyFill="1" applyBorder="1" applyAlignment="1">
      <alignment horizontal="right"/>
    </xf>
    <xf numFmtId="170" fontId="71" fillId="0" borderId="0" xfId="4" applyNumberFormat="1" applyFont="1" applyFill="1" applyAlignment="1">
      <alignment horizontal="right"/>
    </xf>
    <xf numFmtId="0" fontId="68" fillId="0" borderId="0" xfId="0" applyFont="1"/>
    <xf numFmtId="0" fontId="69" fillId="0" borderId="0" xfId="0" applyFont="1"/>
    <xf numFmtId="0" fontId="68" fillId="0" borderId="0" xfId="0" applyFont="1" applyAlignment="1">
      <alignment horizontal="left" indent="2"/>
    </xf>
    <xf numFmtId="183" fontId="0" fillId="0" borderId="0" xfId="0" applyNumberFormat="1"/>
    <xf numFmtId="170" fontId="0" fillId="0" borderId="0" xfId="0" applyNumberFormat="1"/>
    <xf numFmtId="197" fontId="76" fillId="0" borderId="0" xfId="4" applyNumberFormat="1" applyFont="1" applyFill="1" applyBorder="1" applyAlignment="1">
      <alignment horizontal="right" vertical="center" wrapText="1"/>
    </xf>
    <xf numFmtId="0" fontId="73" fillId="0" borderId="7" xfId="0" applyFont="1" applyBorder="1" applyAlignment="1">
      <alignment horizontal="left"/>
    </xf>
    <xf numFmtId="170" fontId="73" fillId="0" borderId="0" xfId="3" applyNumberFormat="1" applyFont="1" applyBorder="1"/>
    <xf numFmtId="0" fontId="71" fillId="0" borderId="23" xfId="0" applyFont="1" applyBorder="1" applyAlignment="1">
      <alignment horizontal="left"/>
    </xf>
    <xf numFmtId="166" fontId="71" fillId="0" borderId="0" xfId="3" applyNumberFormat="1" applyFont="1" applyBorder="1"/>
    <xf numFmtId="170" fontId="73" fillId="0" borderId="0" xfId="4" applyNumberFormat="1" applyFont="1" applyFill="1" applyBorder="1" applyAlignment="1">
      <alignment horizontal="left" vertical="center" wrapText="1"/>
    </xf>
    <xf numFmtId="170" fontId="73" fillId="0" borderId="0" xfId="4" applyNumberFormat="1" applyFont="1"/>
    <xf numFmtId="170" fontId="73" fillId="0" borderId="0" xfId="4" applyNumberFormat="1" applyFont="1" applyFill="1" applyBorder="1" applyAlignment="1">
      <alignment horizontal="right" vertical="center" wrapText="1"/>
    </xf>
    <xf numFmtId="170" fontId="73" fillId="0" borderId="0" xfId="4" applyNumberFormat="1" applyFont="1" applyFill="1" applyBorder="1" applyAlignment="1">
      <alignment horizontal="left" vertical="center"/>
    </xf>
    <xf numFmtId="177" fontId="0" fillId="0" borderId="0" xfId="1" applyNumberFormat="1" applyFont="1"/>
    <xf numFmtId="164" fontId="73" fillId="0" borderId="0" xfId="1" applyNumberFormat="1" applyFont="1"/>
    <xf numFmtId="166" fontId="76" fillId="0" borderId="0" xfId="0" applyNumberFormat="1" applyFont="1" applyAlignment="1">
      <alignment vertical="center"/>
    </xf>
    <xf numFmtId="165" fontId="69" fillId="0" borderId="0" xfId="3" applyFont="1" applyFill="1" applyBorder="1" applyAlignment="1">
      <alignment horizontal="left"/>
    </xf>
    <xf numFmtId="178" fontId="69" fillId="0" borderId="0" xfId="0" applyNumberFormat="1" applyFont="1" applyAlignment="1">
      <alignment horizontal="right"/>
    </xf>
    <xf numFmtId="165" fontId="68" fillId="0" borderId="0" xfId="3" applyFont="1" applyFill="1" applyBorder="1" applyAlignment="1">
      <alignment horizontal="left" indent="1"/>
    </xf>
    <xf numFmtId="178" fontId="68" fillId="0" borderId="0" xfId="0" applyNumberFormat="1" applyFont="1" applyAlignment="1">
      <alignment horizontal="right"/>
    </xf>
    <xf numFmtId="170" fontId="73" fillId="0" borderId="0" xfId="4" applyNumberFormat="1" applyFont="1" applyBorder="1" applyAlignment="1"/>
    <xf numFmtId="170" fontId="71" fillId="0" borderId="0" xfId="0" applyNumberFormat="1" applyFont="1"/>
    <xf numFmtId="170" fontId="71" fillId="0" borderId="0" xfId="4" applyNumberFormat="1" applyFont="1" applyFill="1" applyBorder="1" applyAlignment="1">
      <alignment horizontal="right"/>
    </xf>
    <xf numFmtId="172" fontId="0" fillId="0" borderId="0" xfId="0" applyNumberFormat="1"/>
    <xf numFmtId="0" fontId="68" fillId="0" borderId="0" xfId="0" applyFont="1" applyAlignment="1">
      <alignment horizontal="left"/>
    </xf>
    <xf numFmtId="166" fontId="23" fillId="0" borderId="0" xfId="0" applyNumberFormat="1" applyFont="1"/>
    <xf numFmtId="166" fontId="76" fillId="0" borderId="11" xfId="0" applyNumberFormat="1" applyFont="1" applyBorder="1" applyAlignment="1">
      <alignment vertical="center"/>
    </xf>
    <xf numFmtId="166" fontId="24" fillId="0" borderId="11" xfId="0" applyNumberFormat="1" applyFont="1" applyBorder="1" applyAlignment="1">
      <alignment vertical="center"/>
    </xf>
    <xf numFmtId="179" fontId="13" fillId="0" borderId="0" xfId="0" applyNumberFormat="1" applyFont="1"/>
    <xf numFmtId="1" fontId="70" fillId="0" borderId="0" xfId="0" applyNumberFormat="1" applyFont="1" applyAlignment="1">
      <alignment horizontal="center" vertical="center"/>
    </xf>
    <xf numFmtId="164" fontId="71" fillId="0" borderId="0" xfId="3" applyNumberFormat="1" applyFont="1" applyFill="1" applyAlignment="1">
      <alignment horizontal="left" indent="3"/>
    </xf>
    <xf numFmtId="164" fontId="70" fillId="0" borderId="0" xfId="3" applyNumberFormat="1" applyFont="1" applyFill="1" applyBorder="1" applyAlignment="1">
      <alignment horizontal="left"/>
    </xf>
    <xf numFmtId="177" fontId="71" fillId="0" borderId="0" xfId="3" applyNumberFormat="1" applyFont="1" applyFill="1" applyAlignment="1">
      <alignment horizontal="left" indent="1"/>
    </xf>
    <xf numFmtId="164" fontId="70" fillId="0" borderId="0" xfId="3" applyNumberFormat="1" applyFont="1" applyFill="1" applyBorder="1" applyAlignment="1">
      <alignment horizontal="left" vertical="center"/>
    </xf>
    <xf numFmtId="177" fontId="70" fillId="0" borderId="0" xfId="3" applyNumberFormat="1" applyFont="1" applyFill="1" applyBorder="1"/>
    <xf numFmtId="164" fontId="71" fillId="0" borderId="0" xfId="3" applyNumberFormat="1" applyFont="1" applyFill="1" applyAlignment="1">
      <alignment horizontal="left" indent="1"/>
    </xf>
    <xf numFmtId="165" fontId="68" fillId="0" borderId="0" xfId="3" applyFont="1" applyFill="1" applyAlignment="1">
      <alignment horizontal="left" indent="1"/>
    </xf>
    <xf numFmtId="17" fontId="70" fillId="0" borderId="11" xfId="0" quotePrefix="1" applyNumberFormat="1" applyFont="1" applyBorder="1" applyAlignment="1">
      <alignment horizontal="center" vertical="center"/>
    </xf>
    <xf numFmtId="164" fontId="73" fillId="6" borderId="0" xfId="1" applyNumberFormat="1" applyFont="1" applyFill="1" applyBorder="1"/>
    <xf numFmtId="166" fontId="81" fillId="0" borderId="0" xfId="0" applyNumberFormat="1" applyFont="1"/>
    <xf numFmtId="170" fontId="81" fillId="0" borderId="0" xfId="4" applyNumberFormat="1" applyFont="1"/>
    <xf numFmtId="0" fontId="81" fillId="0" borderId="0" xfId="0" applyFont="1" applyAlignment="1">
      <alignment horizontal="right"/>
    </xf>
    <xf numFmtId="2" fontId="81" fillId="0" borderId="0" xfId="0" applyNumberFormat="1" applyFont="1"/>
    <xf numFmtId="170" fontId="68" fillId="0" borderId="0" xfId="4" applyNumberFormat="1" applyFont="1" applyFill="1" applyBorder="1" applyAlignment="1">
      <alignment horizontal="left" vertical="center" wrapText="1"/>
    </xf>
    <xf numFmtId="170" fontId="82" fillId="0" borderId="0" xfId="4" applyNumberFormat="1" applyFont="1" applyFill="1" applyBorder="1" applyAlignment="1">
      <alignment horizontal="left" vertical="center" wrapText="1"/>
    </xf>
    <xf numFmtId="0" fontId="69" fillId="0" borderId="0" xfId="0" applyFont="1" applyAlignment="1">
      <alignment horizontal="left" indent="1"/>
    </xf>
    <xf numFmtId="166" fontId="25" fillId="0" borderId="2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71" fillId="0" borderId="0" xfId="0" applyFont="1" applyAlignment="1">
      <alignment horizontal="left" indent="1"/>
    </xf>
    <xf numFmtId="166" fontId="16" fillId="0" borderId="0" xfId="0" applyNumberFormat="1" applyFont="1" applyAlignment="1">
      <alignment horizontal="right"/>
    </xf>
    <xf numFmtId="180" fontId="16" fillId="0" borderId="0" xfId="0" applyNumberFormat="1" applyFont="1" applyAlignment="1">
      <alignment horizontal="right"/>
    </xf>
    <xf numFmtId="43" fontId="24" fillId="0" borderId="7" xfId="1" applyFont="1" applyFill="1" applyBorder="1" applyAlignment="1">
      <alignment horizontal="center" vertical="center"/>
    </xf>
    <xf numFmtId="179" fontId="69" fillId="0" borderId="0" xfId="0" applyNumberFormat="1" applyFont="1" applyAlignment="1">
      <alignment vertical="center"/>
    </xf>
    <xf numFmtId="164" fontId="69" fillId="0" borderId="0" xfId="3" applyNumberFormat="1" applyFont="1" applyAlignment="1">
      <alignment horizontal="left" indent="1"/>
    </xf>
    <xf numFmtId="164" fontId="69" fillId="0" borderId="0" xfId="3" applyNumberFormat="1" applyFont="1" applyFill="1" applyAlignment="1">
      <alignment horizontal="left" indent="1"/>
    </xf>
    <xf numFmtId="164" fontId="69" fillId="0" borderId="0" xfId="3" applyNumberFormat="1" applyFont="1" applyAlignment="1">
      <alignment horizontal="left" wrapText="1" indent="1"/>
    </xf>
    <xf numFmtId="164" fontId="69" fillId="0" borderId="0" xfId="3" applyNumberFormat="1" applyFont="1" applyFill="1" applyAlignment="1">
      <alignment horizontal="left" wrapText="1" indent="1"/>
    </xf>
    <xf numFmtId="165" fontId="69" fillId="0" borderId="0" xfId="3" applyFont="1" applyAlignment="1">
      <alignment horizontal="left"/>
    </xf>
    <xf numFmtId="198" fontId="0" fillId="0" borderId="0" xfId="0" applyNumberFormat="1"/>
    <xf numFmtId="199" fontId="83" fillId="0" borderId="0" xfId="4" applyNumberFormat="1" applyFont="1" applyFill="1" applyBorder="1" applyAlignment="1">
      <alignment horizontal="right" vertical="center" wrapText="1"/>
    </xf>
    <xf numFmtId="179" fontId="68" fillId="0" borderId="0" xfId="0" applyNumberFormat="1" applyFont="1" applyAlignment="1">
      <alignment horizontal="left" vertical="center"/>
    </xf>
    <xf numFmtId="178" fontId="25" fillId="0" borderId="0" xfId="0" applyNumberFormat="1" applyFont="1" applyAlignment="1">
      <alignment horizontal="right"/>
    </xf>
    <xf numFmtId="178" fontId="26" fillId="0" borderId="0" xfId="0" applyNumberFormat="1" applyFont="1" applyAlignment="1">
      <alignment horizontal="right"/>
    </xf>
    <xf numFmtId="164" fontId="73" fillId="0" borderId="0" xfId="1" applyNumberFormat="1" applyFont="1" applyFill="1" applyBorder="1"/>
    <xf numFmtId="0" fontId="80" fillId="0" borderId="0" xfId="0" applyFont="1" applyAlignment="1">
      <alignment horizontal="left" vertical="center"/>
    </xf>
    <xf numFmtId="0" fontId="2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165">
    <cellStyle name=" 1" xfId="13" xr:uid="{00000000-0005-0000-0000-000000000000}"/>
    <cellStyle name="_Analise_Clientes" xfId="14" xr:uid="{00000000-0005-0000-0000-000001000000}"/>
    <cellStyle name="_Analise_Clientes_Attrition" xfId="15" xr:uid="{00000000-0005-0000-0000-000002000000}"/>
    <cellStyle name="_Analise_Clientes_Attrition_Dashboard GA - Mês de Jan 2009 - 26.02.09" xfId="16" xr:uid="{00000000-0005-0000-0000-000003000000}"/>
    <cellStyle name="_Analise_Clientes_Financial Reporting GA  - Jan - 16.02.09" xfId="17" xr:uid="{00000000-0005-0000-0000-000004000000}"/>
    <cellStyle name="_Analise_Clientes_Financial Reporting GA  - Jan - 16.02.09_Dashboard GA - Mês de Jan 2009 - 26.02.09" xfId="18" xr:uid="{00000000-0005-0000-0000-000005000000}"/>
    <cellStyle name="_Analise_Clientes_Plan2" xfId="19" xr:uid="{00000000-0005-0000-0000-000006000000}"/>
    <cellStyle name="_Analise_Clientes_Plan2_Dashboard GA - Mês de Jan 2009 - 26.02.09" xfId="20" xr:uid="{00000000-0005-0000-0000-000007000000}"/>
    <cellStyle name="_Analise_Clientes_Valores Atrittion Jan" xfId="21" xr:uid="{00000000-0005-0000-0000-000008000000}"/>
    <cellStyle name="_CARTEIRA TOTAL 2008" xfId="22" xr:uid="{00000000-0005-0000-0000-000009000000}"/>
    <cellStyle name="_CARTEIRA TOTAL 2008_Resumo do Portifólio de Vidas - Dezembro 2009 - 06.01.10" xfId="23" xr:uid="{00000000-0005-0000-0000-00000A000000}"/>
    <cellStyle name="_MAPEAMENTO_VARIACAO_MARGEM" xfId="24" xr:uid="{00000000-0005-0000-0000-00000B000000}"/>
    <cellStyle name="_MAPEAMENTO_VARIACAO_MARGEM_Attrition" xfId="25" xr:uid="{00000000-0005-0000-0000-00000C000000}"/>
    <cellStyle name="_MAPEAMENTO_VARIACAO_MARGEM_Attrition_Dashboard GA - Mês de Jan 2009 - 26.02.09" xfId="26" xr:uid="{00000000-0005-0000-0000-00000D000000}"/>
    <cellStyle name="_MAPEAMENTO_VARIACAO_MARGEM_Financial Reporting GA  - Jan - 16.02.09" xfId="27" xr:uid="{00000000-0005-0000-0000-00000E000000}"/>
    <cellStyle name="_MAPEAMENTO_VARIACAO_MARGEM_Financial Reporting GA  - Jan - 16.02.09_Dashboard GA - Mês de Jan 2009 - 26.02.09" xfId="28" xr:uid="{00000000-0005-0000-0000-00000F000000}"/>
    <cellStyle name="_MAPEAMENTO_VARIACAO_MARGEM_Plan2" xfId="29" xr:uid="{00000000-0005-0000-0000-000010000000}"/>
    <cellStyle name="_MAPEAMENTO_VARIACAO_MARGEM_Plan2_Dashboard GA - Mês de Jan 2009 - 26.02.09" xfId="30" xr:uid="{00000000-0005-0000-0000-000011000000}"/>
    <cellStyle name="_MAPEAMENTO_VARIACAO_MARGEM_Valores Atrittion Jan" xfId="31" xr:uid="{00000000-0005-0000-0000-000012000000}"/>
    <cellStyle name="_Resumo do Portifólio de Vidas - Julho 2009 - 07.08.09" xfId="32" xr:uid="{00000000-0005-0000-0000-000013000000}"/>
    <cellStyle name="_Resumo do Portifólio de Vidas - Julho 2009 - 07.08.09_05 DRE" xfId="33" xr:uid="{00000000-0005-0000-0000-000014000000}"/>
    <cellStyle name="_REVISÃO_Alt_Vidas_250707" xfId="34" xr:uid="{00000000-0005-0000-0000-000015000000}"/>
    <cellStyle name="_VENDAS_PREMIO_MEDIO" xfId="35" xr:uid="{00000000-0005-0000-0000-000016000000}"/>
    <cellStyle name="_VENDAS_PREMIO_MEDIO_05 DRE" xfId="36" xr:uid="{00000000-0005-0000-0000-000017000000}"/>
    <cellStyle name="_VIDAS EM CARTEIRA_JUNHO 2009 - 06.07" xfId="37" xr:uid="{00000000-0005-0000-0000-000018000000}"/>
    <cellStyle name="_VIDAS EM CARTEIRA_JUNHO 2009 - 06.07_05 DRE" xfId="38" xr:uid="{00000000-0005-0000-0000-000019000000}"/>
    <cellStyle name="_VIDAS EM CARTEIRA_MAI09 - 01.06.09" xfId="39" xr:uid="{00000000-0005-0000-0000-00001A000000}"/>
    <cellStyle name="_VIDAS EM CARTEIRA_MAI09 - 01.06.09_Resumo do Portifólio de Vidas - Dezembro 2009 - 06.01.10" xfId="40" xr:uid="{00000000-0005-0000-0000-00001B000000}"/>
    <cellStyle name="0.0" xfId="41" xr:uid="{00000000-0005-0000-0000-00001C000000}"/>
    <cellStyle name="20% - Accent1" xfId="42" xr:uid="{00000000-0005-0000-0000-00001D000000}"/>
    <cellStyle name="20% - Accent2" xfId="43" xr:uid="{00000000-0005-0000-0000-00001E000000}"/>
    <cellStyle name="20% - Accent3" xfId="44" xr:uid="{00000000-0005-0000-0000-00001F000000}"/>
    <cellStyle name="20% - Accent4" xfId="45" xr:uid="{00000000-0005-0000-0000-000020000000}"/>
    <cellStyle name="20% - Accent5" xfId="46" xr:uid="{00000000-0005-0000-0000-000021000000}"/>
    <cellStyle name="20% - Accent6" xfId="47" xr:uid="{00000000-0005-0000-0000-000022000000}"/>
    <cellStyle name="40% - Accent1" xfId="48" xr:uid="{00000000-0005-0000-0000-000023000000}"/>
    <cellStyle name="40% - Accent2" xfId="49" xr:uid="{00000000-0005-0000-0000-000024000000}"/>
    <cellStyle name="40% - Accent3" xfId="50" xr:uid="{00000000-0005-0000-0000-000025000000}"/>
    <cellStyle name="40% - Accent4" xfId="51" xr:uid="{00000000-0005-0000-0000-000026000000}"/>
    <cellStyle name="40% - Accent5" xfId="52" xr:uid="{00000000-0005-0000-0000-000027000000}"/>
    <cellStyle name="40% - Accent6" xfId="53" xr:uid="{00000000-0005-0000-0000-000028000000}"/>
    <cellStyle name="60% - Accent1" xfId="54" xr:uid="{00000000-0005-0000-0000-000029000000}"/>
    <cellStyle name="60% - Accent2" xfId="55" xr:uid="{00000000-0005-0000-0000-00002A000000}"/>
    <cellStyle name="60% - Accent3" xfId="56" xr:uid="{00000000-0005-0000-0000-00002B000000}"/>
    <cellStyle name="60% - Accent4" xfId="57" xr:uid="{00000000-0005-0000-0000-00002C000000}"/>
    <cellStyle name="60% - Accent5" xfId="58" xr:uid="{00000000-0005-0000-0000-00002D000000}"/>
    <cellStyle name="60% - Accent6" xfId="59" xr:uid="{00000000-0005-0000-0000-00002E000000}"/>
    <cellStyle name="Accent1" xfId="60" xr:uid="{00000000-0005-0000-0000-00002F000000}"/>
    <cellStyle name="Accent2" xfId="61" xr:uid="{00000000-0005-0000-0000-000030000000}"/>
    <cellStyle name="Accent3" xfId="62" xr:uid="{00000000-0005-0000-0000-000031000000}"/>
    <cellStyle name="Accent4" xfId="63" xr:uid="{00000000-0005-0000-0000-000032000000}"/>
    <cellStyle name="Accent5" xfId="64" xr:uid="{00000000-0005-0000-0000-000033000000}"/>
    <cellStyle name="Accent6" xfId="65" xr:uid="{00000000-0005-0000-0000-000034000000}"/>
    <cellStyle name="Bad" xfId="66" xr:uid="{00000000-0005-0000-0000-000035000000}"/>
    <cellStyle name="Body_InputCellText" xfId="67" xr:uid="{00000000-0005-0000-0000-000036000000}"/>
    <cellStyle name="Calculation" xfId="68" xr:uid="{00000000-0005-0000-0000-000037000000}"/>
    <cellStyle name="Calculation 2" xfId="145" xr:uid="{00000000-0005-0000-0000-000038000000}"/>
    <cellStyle name="Check Cell" xfId="69" xr:uid="{00000000-0005-0000-0000-000039000000}"/>
    <cellStyle name="Comma 0" xfId="70" xr:uid="{00000000-0005-0000-0000-00003A000000}"/>
    <cellStyle name="Comma 0*" xfId="71" xr:uid="{00000000-0005-0000-0000-00003B000000}"/>
    <cellStyle name="Comma 2" xfId="72" xr:uid="{00000000-0005-0000-0000-00003C000000}"/>
    <cellStyle name="Comma 2 2" xfId="146" xr:uid="{00000000-0005-0000-0000-00003D000000}"/>
    <cellStyle name="Currency 0" xfId="73" xr:uid="{00000000-0005-0000-0000-00003E000000}"/>
    <cellStyle name="Currency 0 2" xfId="138" xr:uid="{00000000-0005-0000-0000-00003F000000}"/>
    <cellStyle name="Currency 2" xfId="74" xr:uid="{00000000-0005-0000-0000-000040000000}"/>
    <cellStyle name="Currency 2 2" xfId="139" xr:uid="{00000000-0005-0000-0000-000041000000}"/>
    <cellStyle name="Date Aligned" xfId="75" xr:uid="{00000000-0005-0000-0000-000042000000}"/>
    <cellStyle name="Dotted Line" xfId="76" xr:uid="{00000000-0005-0000-0000-000043000000}"/>
    <cellStyle name="Estilo 1" xfId="77" xr:uid="{00000000-0005-0000-0000-000044000000}"/>
    <cellStyle name="Estilo 2" xfId="78" xr:uid="{00000000-0005-0000-0000-000045000000}"/>
    <cellStyle name="Explanatory Text" xfId="79" xr:uid="{00000000-0005-0000-0000-000046000000}"/>
    <cellStyle name="Footnote" xfId="80" xr:uid="{00000000-0005-0000-0000-000047000000}"/>
    <cellStyle name="Good" xfId="81" xr:uid="{00000000-0005-0000-0000-000048000000}"/>
    <cellStyle name="Hard Percent" xfId="82" xr:uid="{00000000-0005-0000-0000-000049000000}"/>
    <cellStyle name="Header" xfId="83" xr:uid="{00000000-0005-0000-0000-00004A000000}"/>
    <cellStyle name="Heading 1" xfId="84" xr:uid="{00000000-0005-0000-0000-00004B000000}"/>
    <cellStyle name="Heading 2" xfId="85" xr:uid="{00000000-0005-0000-0000-00004C000000}"/>
    <cellStyle name="Heading 3" xfId="86" xr:uid="{00000000-0005-0000-0000-00004D000000}"/>
    <cellStyle name="Heading 4" xfId="87" xr:uid="{00000000-0005-0000-0000-00004E000000}"/>
    <cellStyle name="Input" xfId="88" xr:uid="{00000000-0005-0000-0000-00004F000000}"/>
    <cellStyle name="Input 2" xfId="147" xr:uid="{00000000-0005-0000-0000-000050000000}"/>
    <cellStyle name="Linked Cell" xfId="89" xr:uid="{00000000-0005-0000-0000-000051000000}"/>
    <cellStyle name="Moeda 2" xfId="90" xr:uid="{00000000-0005-0000-0000-000052000000}"/>
    <cellStyle name="Moeda 3" xfId="142" xr:uid="{00000000-0005-0000-0000-000053000000}"/>
    <cellStyle name="Multiple" xfId="91" xr:uid="{00000000-0005-0000-0000-000054000000}"/>
    <cellStyle name="Neutral" xfId="92" xr:uid="{00000000-0005-0000-0000-000055000000}"/>
    <cellStyle name="Normal" xfId="0" builtinId="0"/>
    <cellStyle name="Normal 2" xfId="8" xr:uid="{00000000-0005-0000-0000-000057000000}"/>
    <cellStyle name="Normal 2 2" xfId="93" xr:uid="{00000000-0005-0000-0000-000058000000}"/>
    <cellStyle name="Normal 2 2 2" xfId="94" xr:uid="{00000000-0005-0000-0000-000059000000}"/>
    <cellStyle name="Normal 2 2_DRE NOVO COLAR" xfId="95" xr:uid="{00000000-0005-0000-0000-00005A000000}"/>
    <cellStyle name="Normal 2 3" xfId="5" xr:uid="{00000000-0005-0000-0000-00005B000000}"/>
    <cellStyle name="Normal 2 4" xfId="96" xr:uid="{00000000-0005-0000-0000-00005C000000}"/>
    <cellStyle name="Normal 2_% SOBRE RECEITA ROSANGELA_VERSAO2" xfId="97" xr:uid="{00000000-0005-0000-0000-00005D000000}"/>
    <cellStyle name="Normal 25 6" xfId="136" xr:uid="{00000000-0005-0000-0000-00005E000000}"/>
    <cellStyle name="Normal 3" xfId="98" xr:uid="{00000000-0005-0000-0000-00005F000000}"/>
    <cellStyle name="Normal 4" xfId="99" xr:uid="{00000000-0005-0000-0000-000060000000}"/>
    <cellStyle name="Normal 5" xfId="100" xr:uid="{00000000-0005-0000-0000-000061000000}"/>
    <cellStyle name="Normal 6" xfId="101" xr:uid="{00000000-0005-0000-0000-000062000000}"/>
    <cellStyle name="Normal 7" xfId="102" xr:uid="{00000000-0005-0000-0000-000063000000}"/>
    <cellStyle name="Normal 8" xfId="11" xr:uid="{00000000-0005-0000-0000-000064000000}"/>
    <cellStyle name="Normal 9" xfId="103" xr:uid="{00000000-0005-0000-0000-000065000000}"/>
    <cellStyle name="NormalGB" xfId="104" xr:uid="{00000000-0005-0000-0000-000069000000}"/>
    <cellStyle name="Note" xfId="105" xr:uid="{00000000-0005-0000-0000-00006A000000}"/>
    <cellStyle name="Note 2" xfId="148" xr:uid="{00000000-0005-0000-0000-00006B000000}"/>
    <cellStyle name="Output" xfId="106" xr:uid="{00000000-0005-0000-0000-00006C000000}"/>
    <cellStyle name="Output 2" xfId="149" xr:uid="{00000000-0005-0000-0000-00006D000000}"/>
    <cellStyle name="Page Number" xfId="107" xr:uid="{00000000-0005-0000-0000-00006E000000}"/>
    <cellStyle name="Page Number 2" xfId="150" xr:uid="{00000000-0005-0000-0000-00006F000000}"/>
    <cellStyle name="Percent 2" xfId="108" xr:uid="{00000000-0005-0000-0000-000070000000}"/>
    <cellStyle name="Porcentagem" xfId="4" builtinId="5"/>
    <cellStyle name="Porcentagem 2" xfId="6" xr:uid="{00000000-0005-0000-0000-000072000000}"/>
    <cellStyle name="Porcentagem 3" xfId="109" xr:uid="{00000000-0005-0000-0000-000073000000}"/>
    <cellStyle name="Porcentagem 4" xfId="110" xr:uid="{00000000-0005-0000-0000-000074000000}"/>
    <cellStyle name="Salomon Logo" xfId="111" xr:uid="{00000000-0005-0000-0000-000075000000}"/>
    <cellStyle name="Salomon Logo 2" xfId="151" xr:uid="{00000000-0005-0000-0000-000076000000}"/>
    <cellStyle name="Separador de milhares 2" xfId="112" xr:uid="{00000000-0005-0000-0000-000077000000}"/>
    <cellStyle name="Separador de milhares 2 2" xfId="152" xr:uid="{00000000-0005-0000-0000-000078000000}"/>
    <cellStyle name="Separador de milhares 2 7" xfId="10" xr:uid="{00000000-0005-0000-0000-000079000000}"/>
    <cellStyle name="Separador de milhares 2 7 2" xfId="143" xr:uid="{00000000-0005-0000-0000-00007A000000}"/>
    <cellStyle name="Separador de milhares 3" xfId="113" xr:uid="{00000000-0005-0000-0000-00007B000000}"/>
    <cellStyle name="Separador de milhares 3 2" xfId="153" xr:uid="{00000000-0005-0000-0000-00007C000000}"/>
    <cellStyle name="Separador de milhares 4" xfId="114" xr:uid="{00000000-0005-0000-0000-00007D000000}"/>
    <cellStyle name="Separador de milhares 4 2" xfId="154" xr:uid="{00000000-0005-0000-0000-00007E000000}"/>
    <cellStyle name="Separador de milhares 5" xfId="115" xr:uid="{00000000-0005-0000-0000-00007F000000}"/>
    <cellStyle name="Separador de milhares 5 2" xfId="155" xr:uid="{00000000-0005-0000-0000-000080000000}"/>
    <cellStyle name="Separador de milhares 6" xfId="116" xr:uid="{00000000-0005-0000-0000-000081000000}"/>
    <cellStyle name="Separador de milhares 6 2" xfId="156" xr:uid="{00000000-0005-0000-0000-000082000000}"/>
    <cellStyle name="Separador de milhares 7" xfId="117" xr:uid="{00000000-0005-0000-0000-000083000000}"/>
    <cellStyle name="Separador de milhares 7 2" xfId="157" xr:uid="{00000000-0005-0000-0000-000084000000}"/>
    <cellStyle name="Style 1" xfId="118" xr:uid="{00000000-0005-0000-0000-000085000000}"/>
    <cellStyle name="Table Head" xfId="119" xr:uid="{00000000-0005-0000-0000-000086000000}"/>
    <cellStyle name="Table Head Aligned" xfId="120" xr:uid="{00000000-0005-0000-0000-000087000000}"/>
    <cellStyle name="Table Head Blue" xfId="121" xr:uid="{00000000-0005-0000-0000-000088000000}"/>
    <cellStyle name="Table Head Blue 2" xfId="158" xr:uid="{00000000-0005-0000-0000-000089000000}"/>
    <cellStyle name="Table Head Green" xfId="122" xr:uid="{00000000-0005-0000-0000-00008A000000}"/>
    <cellStyle name="Table Head Green 2" xfId="159" xr:uid="{00000000-0005-0000-0000-00008B000000}"/>
    <cellStyle name="Table Head_Val_Sum_Graph" xfId="123" xr:uid="{00000000-0005-0000-0000-00008C000000}"/>
    <cellStyle name="Table Heading" xfId="124" xr:uid="{00000000-0005-0000-0000-00008D000000}"/>
    <cellStyle name="Table Text" xfId="125" xr:uid="{00000000-0005-0000-0000-00008E000000}"/>
    <cellStyle name="Table Title" xfId="126" xr:uid="{00000000-0005-0000-0000-00008F000000}"/>
    <cellStyle name="Table Title 2" xfId="160" xr:uid="{00000000-0005-0000-0000-000090000000}"/>
    <cellStyle name="Table Units" xfId="127" xr:uid="{00000000-0005-0000-0000-000091000000}"/>
    <cellStyle name="Table_Header" xfId="128" xr:uid="{00000000-0005-0000-0000-000092000000}"/>
    <cellStyle name="Text 1" xfId="129" xr:uid="{00000000-0005-0000-0000-000093000000}"/>
    <cellStyle name="Text Head 1" xfId="130" xr:uid="{00000000-0005-0000-0000-000094000000}"/>
    <cellStyle name="Text Head 1 2" xfId="161" xr:uid="{00000000-0005-0000-0000-000095000000}"/>
    <cellStyle name="Title" xfId="131" xr:uid="{00000000-0005-0000-0000-000096000000}"/>
    <cellStyle name="Underline_Single" xfId="132" xr:uid="{00000000-0005-0000-0000-000097000000}"/>
    <cellStyle name="Vírgula" xfId="1" builtinId="3"/>
    <cellStyle name="Vírgula 11" xfId="3" xr:uid="{00000000-0005-0000-0000-000099000000}"/>
    <cellStyle name="Vírgula 11 2" xfId="135" xr:uid="{00000000-0005-0000-0000-00009A000000}"/>
    <cellStyle name="Vírgula 11 2 2" xfId="162" xr:uid="{00000000-0005-0000-0000-00009B000000}"/>
    <cellStyle name="Vírgula 2" xfId="7" xr:uid="{00000000-0005-0000-0000-00009C000000}"/>
    <cellStyle name="Vírgula 2 2" xfId="137" xr:uid="{00000000-0005-0000-0000-00009D000000}"/>
    <cellStyle name="Vírgula 2 2 2" xfId="163" xr:uid="{00000000-0005-0000-0000-00009E000000}"/>
    <cellStyle name="Vírgula 2 3" xfId="12" xr:uid="{00000000-0005-0000-0000-00009F000000}"/>
    <cellStyle name="Vírgula 2 3 2" xfId="144" xr:uid="{00000000-0005-0000-0000-0000A0000000}"/>
    <cellStyle name="Vírgula 2 4" xfId="141" xr:uid="{00000000-0005-0000-0000-0000A1000000}"/>
    <cellStyle name="Vírgula 3" xfId="2" xr:uid="{00000000-0005-0000-0000-0000A2000000}"/>
    <cellStyle name="Vírgula 3 2" xfId="164" xr:uid="{00000000-0005-0000-0000-0000A3000000}"/>
    <cellStyle name="Vírgula 4" xfId="9" xr:uid="{00000000-0005-0000-0000-0000A4000000}"/>
    <cellStyle name="Vírgula 4 2" xfId="140" xr:uid="{00000000-0005-0000-0000-0000A5000000}"/>
    <cellStyle name="Warning Text" xfId="133" xr:uid="{00000000-0005-0000-0000-0000A6000000}"/>
    <cellStyle name="year" xfId="134" xr:uid="{00000000-0005-0000-0000-0000A7000000}"/>
  </cellStyles>
  <dxfs count="8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 Light"/>
        <scheme val="major"/>
      </font>
      <alignment horizontal="left" vertical="bottom" textRotation="0" wrapText="0" indent="1" justifyLastLine="0" shrinkToFit="0" readingOrder="0"/>
    </dxf>
    <dxf>
      <border outline="0">
        <top style="medium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left" vertical="bottom" textRotation="0" relativeIndent="1" justifyLastLine="0" shrinkToFit="0" readingOrder="0"/>
    </dxf>
    <dxf>
      <border outline="0">
        <top style="medium">
          <color theme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140781</xdr:colOff>
      <xdr:row>0</xdr:row>
      <xdr:rowOff>590593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0"/>
          <a:ext cx="9751506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Portfólio</a:t>
          </a:r>
        </a:p>
      </xdr:txBody>
    </xdr:sp>
    <xdr:clientData/>
  </xdr:twoCellAnchor>
  <xdr:twoCellAnchor editAs="absolute">
    <xdr:from>
      <xdr:col>2</xdr:col>
      <xdr:colOff>104775</xdr:colOff>
      <xdr:row>0</xdr:row>
      <xdr:rowOff>38100</xdr:rowOff>
    </xdr:from>
    <xdr:to>
      <xdr:col>2</xdr:col>
      <xdr:colOff>676275</xdr:colOff>
      <xdr:row>0</xdr:row>
      <xdr:rowOff>590550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>
          <a:grpSpLocks/>
        </xdr:cNvGrpSpPr>
      </xdr:nvGrpSpPr>
      <xdr:grpSpPr bwMode="auto">
        <a:xfrm>
          <a:off x="4518025" y="38100"/>
          <a:ext cx="571500" cy="552450"/>
          <a:chOff x="25556307" y="144961"/>
          <a:chExt cx="467591" cy="46105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642511" y="144961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25556307" y="375490"/>
            <a:ext cx="467591" cy="230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124454</xdr:colOff>
      <xdr:row>0</xdr:row>
      <xdr:rowOff>668868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0"/>
          <a:ext cx="8325479" cy="668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Demonstração do Resultados (R$</a:t>
          </a:r>
          <a:r>
            <a:rPr lang="pt-BR" sz="17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MM)</a:t>
          </a:r>
        </a:p>
      </xdr:txBody>
    </xdr:sp>
    <xdr:clientData/>
  </xdr:twoCellAnchor>
  <xdr:twoCellAnchor editAs="absolute">
    <xdr:from>
      <xdr:col>5</xdr:col>
      <xdr:colOff>438150</xdr:colOff>
      <xdr:row>0</xdr:row>
      <xdr:rowOff>95250</xdr:rowOff>
    </xdr:from>
    <xdr:to>
      <xdr:col>6</xdr:col>
      <xdr:colOff>304800</xdr:colOff>
      <xdr:row>0</xdr:row>
      <xdr:rowOff>657225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>
          <a:grpSpLocks/>
        </xdr:cNvGrpSpPr>
      </xdr:nvGrpSpPr>
      <xdr:grpSpPr bwMode="auto">
        <a:xfrm>
          <a:off x="6851650" y="95250"/>
          <a:ext cx="596900" cy="561975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605780" y="454138"/>
            <a:ext cx="467591" cy="230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266288</xdr:colOff>
      <xdr:row>0</xdr:row>
      <xdr:rowOff>590690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9591263" cy="59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Balanço Patrimonial</a:t>
          </a:r>
        </a:p>
      </xdr:txBody>
    </xdr:sp>
    <xdr:clientData/>
  </xdr:twoCellAnchor>
  <xdr:twoCellAnchor editAs="absolute">
    <xdr:from>
      <xdr:col>2</xdr:col>
      <xdr:colOff>19050</xdr:colOff>
      <xdr:row>0</xdr:row>
      <xdr:rowOff>38100</xdr:rowOff>
    </xdr:from>
    <xdr:to>
      <xdr:col>3</xdr:col>
      <xdr:colOff>9525</xdr:colOff>
      <xdr:row>0</xdr:row>
      <xdr:rowOff>590550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>
          <a:grpSpLocks/>
        </xdr:cNvGrpSpPr>
      </xdr:nvGrpSpPr>
      <xdr:grpSpPr bwMode="auto">
        <a:xfrm>
          <a:off x="6165850" y="38100"/>
          <a:ext cx="581025" cy="552450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5</xdr:col>
      <xdr:colOff>656957</xdr:colOff>
      <xdr:row>1</xdr:row>
      <xdr:rowOff>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1"/>
          <a:ext cx="800073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Fluxo de Caixa</a:t>
          </a:r>
        </a:p>
      </xdr:txBody>
    </xdr:sp>
    <xdr:clientData/>
  </xdr:twoCellAnchor>
  <xdr:twoCellAnchor editAs="absolute">
    <xdr:from>
      <xdr:col>2</xdr:col>
      <xdr:colOff>619125</xdr:colOff>
      <xdr:row>0</xdr:row>
      <xdr:rowOff>76200</xdr:rowOff>
    </xdr:from>
    <xdr:to>
      <xdr:col>3</xdr:col>
      <xdr:colOff>485775</xdr:colOff>
      <xdr:row>2</xdr:row>
      <xdr:rowOff>147108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>
          <a:grpSpLocks/>
        </xdr:cNvGrpSpPr>
      </xdr:nvGrpSpPr>
      <xdr:grpSpPr bwMode="auto">
        <a:xfrm>
          <a:off x="6156325" y="76200"/>
          <a:ext cx="584200" cy="540808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atalie Langner Imperiali" id="{D7475E5B-3066-44AF-842A-7F95FDB501EC}" userId="S::nlangner@qualicorp.com.br::8034e22a-90b5-49cd-a7ae-7a1c716336e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5" displayName="Tabela5" ref="B3:AJ72" totalsRowShown="0" headerRowDxfId="82" dataDxfId="81" tableBorderDxfId="80">
  <tableColumns count="35">
    <tableColumn id="1" xr3:uid="{00000000-0010-0000-0000-000001000000}" name="Statement of Financial Position  (R$ MM)" dataDxfId="79"/>
    <tableColumn id="2" xr3:uid="{00000000-0010-0000-0000-000002000000}" name="4T10" dataDxfId="78"/>
    <tableColumn id="3" xr3:uid="{00000000-0010-0000-0000-000003000000}" name="1T11" dataDxfId="77"/>
    <tableColumn id="4" xr3:uid="{00000000-0010-0000-0000-000004000000}" name="2T11" dataDxfId="76"/>
    <tableColumn id="5" xr3:uid="{00000000-0010-0000-0000-000005000000}" name="3T11" dataDxfId="75"/>
    <tableColumn id="6" xr3:uid="{00000000-0010-0000-0000-000006000000}" name="4T11" dataDxfId="74"/>
    <tableColumn id="7" xr3:uid="{00000000-0010-0000-0000-000007000000}" name="1T12" dataDxfId="73"/>
    <tableColumn id="8" xr3:uid="{00000000-0010-0000-0000-000008000000}" name="2T12" dataDxfId="72"/>
    <tableColumn id="9" xr3:uid="{00000000-0010-0000-0000-000009000000}" name="3T12" dataDxfId="71"/>
    <tableColumn id="10" xr3:uid="{00000000-0010-0000-0000-00000A000000}" name="4T12" dataDxfId="70"/>
    <tableColumn id="11" xr3:uid="{00000000-0010-0000-0000-00000B000000}" name="1T13" dataDxfId="69"/>
    <tableColumn id="12" xr3:uid="{00000000-0010-0000-0000-00000C000000}" name="2T13" dataDxfId="68"/>
    <tableColumn id="13" xr3:uid="{00000000-0010-0000-0000-00000D000000}" name="3T13" dataDxfId="67"/>
    <tableColumn id="14" xr3:uid="{00000000-0010-0000-0000-00000E000000}" name="4T13" dataDxfId="66"/>
    <tableColumn id="15" xr3:uid="{00000000-0010-0000-0000-00000F000000}" name="1T14" dataDxfId="65"/>
    <tableColumn id="16" xr3:uid="{00000000-0010-0000-0000-000010000000}" name="2T14" dataDxfId="64"/>
    <tableColumn id="17" xr3:uid="{00000000-0010-0000-0000-000011000000}" name="3T14" dataDxfId="63"/>
    <tableColumn id="18" xr3:uid="{00000000-0010-0000-0000-000012000000}" name="4T14" dataDxfId="62"/>
    <tableColumn id="19" xr3:uid="{00000000-0010-0000-0000-000013000000}" name="1T15" dataDxfId="61"/>
    <tableColumn id="20" xr3:uid="{00000000-0010-0000-0000-000014000000}" name="2T15" dataDxfId="60"/>
    <tableColumn id="21" xr3:uid="{00000000-0010-0000-0000-000015000000}" name="3T15" dataDxfId="59"/>
    <tableColumn id="22" xr3:uid="{00000000-0010-0000-0000-000016000000}" name="4T15" dataDxfId="58"/>
    <tableColumn id="23" xr3:uid="{00000000-0010-0000-0000-000017000000}" name="1T16" dataDxfId="57"/>
    <tableColumn id="24" xr3:uid="{00000000-0010-0000-0000-000018000000}" name="2T16" dataDxfId="56"/>
    <tableColumn id="25" xr3:uid="{00000000-0010-0000-0000-000019000000}" name="3T16" dataDxfId="55"/>
    <tableColumn id="26" xr3:uid="{00000000-0010-0000-0000-00001A000000}" name="4T16" dataDxfId="54"/>
    <tableColumn id="27" xr3:uid="{00000000-0010-0000-0000-00001B000000}" name="1T17" dataDxfId="53"/>
    <tableColumn id="28" xr3:uid="{00000000-0010-0000-0000-00001C000000}" name="2T17" dataDxfId="52"/>
    <tableColumn id="29" xr3:uid="{00000000-0010-0000-0000-00001D000000}" name="3T17" dataDxfId="51"/>
    <tableColumn id="30" xr3:uid="{00000000-0010-0000-0000-00001E000000}" name="4T17" dataDxfId="50"/>
    <tableColumn id="31" xr3:uid="{00000000-0010-0000-0000-00001F000000}" name="1T18" dataDxfId="49"/>
    <tableColumn id="32" xr3:uid="{00000000-0010-0000-0000-000020000000}" name="2T18" dataDxfId="48"/>
    <tableColumn id="33" xr3:uid="{00000000-0010-0000-0000-000021000000}" name="3T18" dataDxfId="47"/>
    <tableColumn id="34" xr3:uid="{00000000-0010-0000-0000-000022000000}" name="4T18" dataDxfId="46"/>
    <tableColumn id="35" xr3:uid="{00000000-0010-0000-0000-000023000000}" name="1T19" dataDxfId="45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6" displayName="Tabela6" ref="B3:AQ78" totalsRowShown="0" headerRowDxfId="44" dataDxfId="43" tableBorderDxfId="42">
  <tableColumns count="42">
    <tableColumn id="1" xr3:uid="{00000000-0010-0000-0100-000001000000}" name="Cash Flow from Operating Activities (R$ MM)" dataDxfId="41"/>
    <tableColumn id="2" xr3:uid="{00000000-0010-0000-0100-000002000000}" name="1T11" dataDxfId="40" dataCellStyle="Vírgula"/>
    <tableColumn id="3" xr3:uid="{00000000-0010-0000-0100-000003000000}" name="2T11" dataDxfId="39" dataCellStyle="Vírgula"/>
    <tableColumn id="4" xr3:uid="{00000000-0010-0000-0100-000004000000}" name="3T11" dataDxfId="38" dataCellStyle="Vírgula"/>
    <tableColumn id="5" xr3:uid="{00000000-0010-0000-0100-000005000000}" name="4T11" dataDxfId="37" dataCellStyle="Vírgula"/>
    <tableColumn id="6" xr3:uid="{00000000-0010-0000-0100-000006000000}" name="2011A" dataDxfId="36" dataCellStyle="Vírgula"/>
    <tableColumn id="7" xr3:uid="{00000000-0010-0000-0100-000007000000}" name="1T12" dataDxfId="35" dataCellStyle="Vírgula"/>
    <tableColumn id="8" xr3:uid="{00000000-0010-0000-0100-000008000000}" name="2T12" dataDxfId="34" dataCellStyle="Vírgula"/>
    <tableColumn id="9" xr3:uid="{00000000-0010-0000-0100-000009000000}" name="3T12" dataDxfId="33" dataCellStyle="Vírgula"/>
    <tableColumn id="10" xr3:uid="{00000000-0010-0000-0100-00000A000000}" name="4T12" dataDxfId="32" dataCellStyle="Vírgula"/>
    <tableColumn id="11" xr3:uid="{00000000-0010-0000-0100-00000B000000}" name="2012A" dataDxfId="31" dataCellStyle="Vírgula"/>
    <tableColumn id="12" xr3:uid="{00000000-0010-0000-0100-00000C000000}" name="1T13" dataDxfId="30" dataCellStyle="Vírgula"/>
    <tableColumn id="13" xr3:uid="{00000000-0010-0000-0100-00000D000000}" name="2T13" dataDxfId="29" dataCellStyle="Vírgula"/>
    <tableColumn id="14" xr3:uid="{00000000-0010-0000-0100-00000E000000}" name="3T13" dataDxfId="28" dataCellStyle="Vírgula"/>
    <tableColumn id="15" xr3:uid="{00000000-0010-0000-0100-00000F000000}" name="4T13" dataDxfId="27" dataCellStyle="Vírgula"/>
    <tableColumn id="16" xr3:uid="{00000000-0010-0000-0100-000010000000}" name="2013A" dataDxfId="26" dataCellStyle="Vírgula"/>
    <tableColumn id="17" xr3:uid="{00000000-0010-0000-0100-000011000000}" name="1T14" dataDxfId="25" dataCellStyle="Vírgula"/>
    <tableColumn id="18" xr3:uid="{00000000-0010-0000-0100-000012000000}" name="2T14" dataDxfId="24" dataCellStyle="Vírgula"/>
    <tableColumn id="19" xr3:uid="{00000000-0010-0000-0100-000013000000}" name="3T14" dataDxfId="23" dataCellStyle="Vírgula"/>
    <tableColumn id="20" xr3:uid="{00000000-0010-0000-0100-000014000000}" name="4T14" dataDxfId="22" dataCellStyle="Vírgula"/>
    <tableColumn id="21" xr3:uid="{00000000-0010-0000-0100-000015000000}" name="2014" dataDxfId="21" dataCellStyle="Vírgula"/>
    <tableColumn id="22" xr3:uid="{00000000-0010-0000-0100-000016000000}" name="1T15" dataDxfId="20" dataCellStyle="Vírgula"/>
    <tableColumn id="23" xr3:uid="{00000000-0010-0000-0100-000017000000}" name="2T15" dataDxfId="19" dataCellStyle="Vírgula"/>
    <tableColumn id="24" xr3:uid="{00000000-0010-0000-0100-000018000000}" name="3T15" dataDxfId="18" dataCellStyle="Vírgula"/>
    <tableColumn id="25" xr3:uid="{00000000-0010-0000-0100-000019000000}" name="4T15" dataDxfId="17" dataCellStyle="Vírgula"/>
    <tableColumn id="26" xr3:uid="{00000000-0010-0000-0100-00001A000000}" name="2015" dataDxfId="16" dataCellStyle="Vírgula"/>
    <tableColumn id="27" xr3:uid="{00000000-0010-0000-0100-00001B000000}" name="1T16" dataDxfId="15" dataCellStyle="Vírgula"/>
    <tableColumn id="28" xr3:uid="{00000000-0010-0000-0100-00001C000000}" name="2T16" dataDxfId="14" dataCellStyle="Vírgula"/>
    <tableColumn id="29" xr3:uid="{00000000-0010-0000-0100-00001D000000}" name="3T16" dataDxfId="13" dataCellStyle="Vírgula"/>
    <tableColumn id="30" xr3:uid="{00000000-0010-0000-0100-00001E000000}" name="4T16" dataDxfId="12" dataCellStyle="Vírgula"/>
    <tableColumn id="31" xr3:uid="{00000000-0010-0000-0100-00001F000000}" name="2016" dataDxfId="11" dataCellStyle="Vírgula"/>
    <tableColumn id="32" xr3:uid="{00000000-0010-0000-0100-000020000000}" name="1T17" dataDxfId="10" dataCellStyle="Vírgula"/>
    <tableColumn id="33" xr3:uid="{00000000-0010-0000-0100-000021000000}" name="2T17" dataDxfId="9" dataCellStyle="Vírgula"/>
    <tableColumn id="34" xr3:uid="{00000000-0010-0000-0100-000022000000}" name="3T17" dataDxfId="8" dataCellStyle="Vírgula"/>
    <tableColumn id="35" xr3:uid="{00000000-0010-0000-0100-000023000000}" name="4T17" dataDxfId="7" dataCellStyle="Vírgula"/>
    <tableColumn id="36" xr3:uid="{00000000-0010-0000-0100-000024000000}" name="1T18" dataDxfId="6" dataCellStyle="Vírgula"/>
    <tableColumn id="37" xr3:uid="{00000000-0010-0000-0100-000025000000}" name="2T18" dataDxfId="5" dataCellStyle="Vírgula"/>
    <tableColumn id="38" xr3:uid="{00000000-0010-0000-0100-000026000000}" name="3T18" dataDxfId="4" dataCellStyle="Vírgula"/>
    <tableColumn id="39" xr3:uid="{00000000-0010-0000-0100-000027000000}" name="4T18" dataDxfId="3" dataCellStyle="Vírgula"/>
    <tableColumn id="40" xr3:uid="{00000000-0010-0000-0100-000028000000}" name="1T19" dataDxfId="2" dataCellStyle="Vírgula"/>
    <tableColumn id="41" xr3:uid="{00000000-0010-0000-0100-000029000000}" name="2T19" dataDxfId="1" dataCellStyle="Vírgula"/>
    <tableColumn id="42" xr3:uid="{00000000-0010-0000-0100-00002A000000}" name="3T19" dataDxfId="0" dataCellStyle="Vírgula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0" dT="2023-03-28T19:52:51.88" personId="{D7475E5B-3066-44AF-842A-7F95FDB501EC}" id="{BAA0D8C4-A3D9-47A6-9956-3716A18C21DF}">
    <text>Aj no quadros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C159-7979-4B0A-8966-DC41562921FF}">
  <sheetPr>
    <tabColor rgb="FFFFC000"/>
  </sheetPr>
  <dimension ref="B1:BS113"/>
  <sheetViews>
    <sheetView showGridLines="0" tabSelected="1" zoomScale="70" zoomScaleNormal="70" workbookViewId="0">
      <pane xSplit="2" ySplit="4" topLeftCell="F5" activePane="bottomRight" state="frozen"/>
      <selection activeCell="J21" sqref="J21"/>
      <selection pane="topRight" activeCell="J21" sqref="J21"/>
      <selection pane="bottomLeft" activeCell="J21" sqref="J21"/>
      <selection pane="bottomRight" activeCell="B94" sqref="B94"/>
    </sheetView>
  </sheetViews>
  <sheetFormatPr defaultColWidth="9.1796875" defaultRowHeight="17.5" outlineLevelRow="1" outlineLevelCol="1"/>
  <cols>
    <col min="1" max="1" width="5.7265625" style="203" customWidth="1"/>
    <col min="2" max="2" width="47.7265625" style="180" customWidth="1"/>
    <col min="3" max="3" width="41.453125" style="180" hidden="1" customWidth="1" outlineLevel="1"/>
    <col min="4" max="4" width="11.54296875" style="180" customWidth="1" collapsed="1"/>
    <col min="5" max="8" width="11.54296875" style="180" customWidth="1"/>
    <col min="9" max="10" width="12.26953125" bestFit="1" customWidth="1"/>
    <col min="11" max="18" width="12.26953125" customWidth="1"/>
    <col min="19" max="19" width="5.7265625" customWidth="1"/>
    <col min="20" max="20" width="14" style="249" customWidth="1"/>
    <col min="21" max="21" width="16.453125" style="249" customWidth="1"/>
    <col min="22" max="22" width="6.81640625" style="203" customWidth="1"/>
    <col min="23" max="23" width="12" style="230" customWidth="1"/>
    <col min="24" max="24" width="12" style="230" bestFit="1" customWidth="1"/>
    <col min="25" max="25" width="9.26953125" style="211" bestFit="1" customWidth="1"/>
    <col min="26" max="26" width="17" bestFit="1" customWidth="1"/>
    <col min="27" max="35" width="9.26953125" bestFit="1" customWidth="1"/>
    <col min="36" max="71" width="8.7265625" customWidth="1"/>
    <col min="72" max="16384" width="9.1796875" style="203"/>
  </cols>
  <sheetData>
    <row r="1" spans="2:25" customFormat="1" ht="14.5">
      <c r="T1" s="211"/>
      <c r="U1" s="211"/>
      <c r="W1" s="227"/>
      <c r="X1" s="227"/>
      <c r="Y1" s="211"/>
    </row>
    <row r="2" spans="2:25" customFormat="1" ht="14.5">
      <c r="M2" s="309"/>
      <c r="T2" s="211"/>
      <c r="U2" s="211"/>
      <c r="W2" s="227"/>
      <c r="X2" s="227"/>
      <c r="Y2" s="211"/>
    </row>
    <row r="3" spans="2:25" customFormat="1" ht="15" thickBot="1">
      <c r="T3" s="211"/>
      <c r="U3" s="211"/>
      <c r="W3" s="227"/>
      <c r="X3" s="227"/>
      <c r="Y3" s="211"/>
    </row>
    <row r="4" spans="2:25" ht="18" thickBot="1">
      <c r="B4" s="182" t="s">
        <v>631</v>
      </c>
      <c r="C4" s="182" t="s">
        <v>748</v>
      </c>
      <c r="D4" s="168" t="s">
        <v>828</v>
      </c>
      <c r="E4" s="168" t="s">
        <v>860</v>
      </c>
      <c r="F4" s="168" t="s">
        <v>868</v>
      </c>
      <c r="G4" s="168" t="s">
        <v>870</v>
      </c>
      <c r="H4" s="168">
        <v>2022</v>
      </c>
      <c r="I4" s="168" t="s">
        <v>896</v>
      </c>
      <c r="J4" s="168" t="s">
        <v>904</v>
      </c>
      <c r="K4" s="168" t="s">
        <v>912</v>
      </c>
      <c r="L4" s="168" t="s">
        <v>953</v>
      </c>
      <c r="M4" s="168">
        <v>2023</v>
      </c>
      <c r="N4" s="168" t="s">
        <v>969</v>
      </c>
      <c r="O4" s="168" t="s">
        <v>972</v>
      </c>
      <c r="P4" s="168" t="s">
        <v>973</v>
      </c>
      <c r="Q4" s="168" t="s">
        <v>983</v>
      </c>
      <c r="R4" s="168">
        <v>2024</v>
      </c>
      <c r="S4" s="280"/>
      <c r="T4" s="241" t="s">
        <v>761</v>
      </c>
      <c r="U4" s="241" t="s">
        <v>762</v>
      </c>
      <c r="W4" s="228" t="s">
        <v>761</v>
      </c>
      <c r="X4" s="228" t="s">
        <v>762</v>
      </c>
    </row>
    <row r="5" spans="2:25">
      <c r="B5" s="303" t="s">
        <v>965</v>
      </c>
      <c r="C5" s="303" t="s">
        <v>966</v>
      </c>
      <c r="D5" s="169">
        <f t="shared" ref="D5:G5" si="0">D6+D11</f>
        <v>507.3494677099107</v>
      </c>
      <c r="E5" s="169">
        <f t="shared" si="0"/>
        <v>492.34424075284147</v>
      </c>
      <c r="F5" s="169">
        <f t="shared" si="0"/>
        <v>515.88120573296635</v>
      </c>
      <c r="G5" s="169">
        <f t="shared" si="0"/>
        <v>462.40706767766483</v>
      </c>
      <c r="H5" s="169">
        <f>SUM(D5:G5)</f>
        <v>1977.9819818733833</v>
      </c>
      <c r="I5" s="169">
        <f t="shared" ref="I5" si="1">I6+I11</f>
        <v>459.89210000896969</v>
      </c>
      <c r="J5" s="169">
        <f>J6+J11</f>
        <v>436.08493896483731</v>
      </c>
      <c r="K5" s="169">
        <f>K6+K11</f>
        <v>440.75093367613101</v>
      </c>
      <c r="L5" s="169">
        <f>L6+L11</f>
        <v>410.99878933454926</v>
      </c>
      <c r="M5" s="169">
        <f>SUM(I5:L5)</f>
        <v>1747.7267619844872</v>
      </c>
      <c r="N5" s="169">
        <f>N6+N11</f>
        <v>400.54422025587616</v>
      </c>
      <c r="O5" s="169">
        <f>O6+O11</f>
        <v>394.4374860902916</v>
      </c>
      <c r="P5" s="169">
        <f>P6+P11</f>
        <v>388.78804459649859</v>
      </c>
      <c r="Q5" s="169">
        <f>Q6+Q11</f>
        <v>382.59493911457935</v>
      </c>
      <c r="R5" s="169">
        <f>SUM(N5:Q5)</f>
        <v>1566.3646900572458</v>
      </c>
      <c r="S5" s="106"/>
      <c r="T5" s="242">
        <f>IFERROR(Q5/L5-1,"NM")</f>
        <v>-6.9109328195245401E-2</v>
      </c>
      <c r="U5" s="242">
        <f>IFERROR(Q5/P5-1,"NM")</f>
        <v>-1.5929259060284973E-2</v>
      </c>
      <c r="W5" s="229">
        <f>Q5-L5</f>
        <v>-28.403850219969911</v>
      </c>
      <c r="X5" s="229">
        <f>Q5-P5</f>
        <v>-6.1931054819192468</v>
      </c>
    </row>
    <row r="6" spans="2:25">
      <c r="B6" s="304" t="s">
        <v>620</v>
      </c>
      <c r="C6" s="305" t="s">
        <v>967</v>
      </c>
      <c r="D6" s="163">
        <f t="shared" ref="D6:F6" si="2">SUM(D7:D10)</f>
        <v>503.55484875054049</v>
      </c>
      <c r="E6" s="163">
        <f t="shared" si="2"/>
        <v>489.07186720945117</v>
      </c>
      <c r="F6" s="163">
        <f t="shared" si="2"/>
        <v>512.33404439149592</v>
      </c>
      <c r="G6" s="163">
        <f t="shared" ref="G6" si="3">SUM(G7:G10)</f>
        <v>458.92429128225837</v>
      </c>
      <c r="H6" s="163">
        <f t="shared" ref="H6" si="4">SUM(H7:H10)</f>
        <v>1963.8850516337459</v>
      </c>
      <c r="I6" s="163">
        <f>SUM(I7:I10)</f>
        <v>456.40189858470194</v>
      </c>
      <c r="J6" s="163">
        <f>SUM(J7:J10)</f>
        <v>432.89807690039396</v>
      </c>
      <c r="K6" s="163">
        <f>SUM(K7:K10)</f>
        <v>437.58371107669228</v>
      </c>
      <c r="L6" s="163">
        <f>SUM(L7:L10)</f>
        <v>408.18893234302669</v>
      </c>
      <c r="M6" s="163">
        <f t="shared" ref="M6" si="5">SUM(M7:M10)</f>
        <v>1735.072618904815</v>
      </c>
      <c r="N6" s="163">
        <f>SUM(N7:N10)</f>
        <v>397.92012956136</v>
      </c>
      <c r="O6" s="163">
        <f>SUM(O7:O10)</f>
        <v>392.36835811351739</v>
      </c>
      <c r="P6" s="163">
        <f>SUM(P7:P10)</f>
        <v>387.22559093075665</v>
      </c>
      <c r="Q6" s="163">
        <f>SUM(Q7:Q10)</f>
        <v>381.05149301812776</v>
      </c>
      <c r="R6" s="163">
        <f t="shared" ref="R6" si="6">SUM(R7:R10)</f>
        <v>1558.5655716237618</v>
      </c>
      <c r="T6" s="242">
        <f t="shared" ref="T6:T21" si="7">IFERROR(Q6/L6-1,"NM")</f>
        <v>-6.6482545641618818E-2</v>
      </c>
      <c r="U6" s="242">
        <f t="shared" ref="U6:U21" si="8">IFERROR(Q6/P6-1,"NM")</f>
        <v>-1.5944447002556039E-2</v>
      </c>
      <c r="W6" s="229">
        <f t="shared" ref="W6:W21" si="9">Q6-L6</f>
        <v>-27.137439324898935</v>
      </c>
      <c r="X6" s="229">
        <f t="shared" ref="X6:X69" si="10">Q6-P6</f>
        <v>-6.1740979126288948</v>
      </c>
    </row>
    <row r="7" spans="2:25" hidden="1" outlineLevel="1">
      <c r="B7" s="183" t="s">
        <v>613</v>
      </c>
      <c r="C7" s="281" t="s">
        <v>749</v>
      </c>
      <c r="D7" s="164">
        <v>32.126958385000002</v>
      </c>
      <c r="E7" s="164">
        <v>30.218314249999999</v>
      </c>
      <c r="F7" s="164">
        <v>33.535569720000019</v>
      </c>
      <c r="G7" s="164">
        <v>19.142033179999952</v>
      </c>
      <c r="H7" s="164">
        <f t="shared" ref="H7:H64" si="11">SUM(D7:G7)</f>
        <v>115.02287553499998</v>
      </c>
      <c r="I7" s="164">
        <v>20.952404909999998</v>
      </c>
      <c r="J7" s="164">
        <v>19.26550202</v>
      </c>
      <c r="K7" s="164">
        <v>14.681159190000002</v>
      </c>
      <c r="L7" s="164">
        <v>11.367976530000004</v>
      </c>
      <c r="M7" s="164">
        <f t="shared" ref="M7:M64" si="12">SUM(I7:L7)</f>
        <v>66.267042650000008</v>
      </c>
      <c r="N7" s="164">
        <v>14.342988690000009</v>
      </c>
      <c r="O7" s="164">
        <v>26.069757010000018</v>
      </c>
      <c r="P7" s="164">
        <v>18.327849070000006</v>
      </c>
      <c r="Q7" s="164">
        <v>20.181310519999943</v>
      </c>
      <c r="R7" s="164">
        <f t="shared" ref="R7:R64" si="13">SUM(N7:Q7)</f>
        <v>78.921905289999984</v>
      </c>
      <c r="T7" s="243">
        <f t="shared" si="7"/>
        <v>0.77527728586891587</v>
      </c>
      <c r="U7" s="243">
        <f t="shared" si="8"/>
        <v>0.10112814891267208</v>
      </c>
      <c r="W7" s="230">
        <f t="shared" si="9"/>
        <v>8.8133339899999399</v>
      </c>
      <c r="X7" s="230">
        <f t="shared" si="10"/>
        <v>1.8534614499999371</v>
      </c>
    </row>
    <row r="8" spans="2:25" hidden="1" outlineLevel="1">
      <c r="B8" s="183" t="s">
        <v>599</v>
      </c>
      <c r="C8" s="281" t="s">
        <v>855</v>
      </c>
      <c r="D8" s="164">
        <v>334.05485294954036</v>
      </c>
      <c r="E8" s="164">
        <v>327.88261388945125</v>
      </c>
      <c r="F8" s="164">
        <v>336.20316975189633</v>
      </c>
      <c r="G8" s="164">
        <v>322.99041958917098</v>
      </c>
      <c r="H8" s="164">
        <f>SUM(D8:G8)</f>
        <v>1321.131056180059</v>
      </c>
      <c r="I8" s="164">
        <v>317.25153966836098</v>
      </c>
      <c r="J8" s="164">
        <v>311.82063063454405</v>
      </c>
      <c r="K8" s="164">
        <v>321.28063982669215</v>
      </c>
      <c r="L8" s="164">
        <v>303.22929808302666</v>
      </c>
      <c r="M8" s="164">
        <f>SUM(I8:L8)</f>
        <v>1253.5821082126238</v>
      </c>
      <c r="N8" s="164">
        <v>295.18077234136001</v>
      </c>
      <c r="O8" s="164">
        <v>279.87703543387011</v>
      </c>
      <c r="P8" s="164">
        <v>275.9021801042565</v>
      </c>
      <c r="Q8" s="164">
        <v>275.13588329812774</v>
      </c>
      <c r="R8" s="164">
        <f>SUM(N8:Q8)</f>
        <v>1126.0958711776143</v>
      </c>
      <c r="T8" s="243">
        <f t="shared" si="7"/>
        <v>-9.2647428736278403E-2</v>
      </c>
      <c r="U8" s="243">
        <f t="shared" si="8"/>
        <v>-2.7774220770535596E-3</v>
      </c>
      <c r="W8" s="230">
        <f t="shared" si="9"/>
        <v>-28.093414784898926</v>
      </c>
      <c r="X8" s="230">
        <f t="shared" si="10"/>
        <v>-0.76629680612876427</v>
      </c>
    </row>
    <row r="9" spans="2:25" hidden="1" outlineLevel="1">
      <c r="B9" s="183" t="s">
        <v>600</v>
      </c>
      <c r="C9" s="281" t="s">
        <v>601</v>
      </c>
      <c r="D9" s="164">
        <v>137.12391854600008</v>
      </c>
      <c r="E9" s="164">
        <v>130.70553391999994</v>
      </c>
      <c r="F9" s="164">
        <v>142.12327720959956</v>
      </c>
      <c r="G9" s="164">
        <v>115.72176937308744</v>
      </c>
      <c r="H9" s="164">
        <f t="shared" si="11"/>
        <v>525.67449904868704</v>
      </c>
      <c r="I9" s="164">
        <v>117.939096716341</v>
      </c>
      <c r="J9" s="164">
        <v>101.52243384584995</v>
      </c>
      <c r="K9" s="164">
        <v>101.33362440000013</v>
      </c>
      <c r="L9" s="164">
        <v>93.303017910000023</v>
      </c>
      <c r="M9" s="164">
        <f t="shared" si="12"/>
        <v>414.09817287219107</v>
      </c>
      <c r="N9" s="164">
        <v>88.110739789999997</v>
      </c>
      <c r="O9" s="164">
        <v>86.077097439647289</v>
      </c>
      <c r="P9" s="164">
        <v>92.674664276500152</v>
      </c>
      <c r="Q9" s="164">
        <v>85.395347600000079</v>
      </c>
      <c r="R9" s="164">
        <f t="shared" si="13"/>
        <v>352.25784910614755</v>
      </c>
      <c r="T9" s="243">
        <f t="shared" si="7"/>
        <v>-8.4752567356692232E-2</v>
      </c>
      <c r="U9" s="243">
        <f t="shared" si="8"/>
        <v>-7.8546998074703778E-2</v>
      </c>
      <c r="W9" s="230">
        <f t="shared" si="9"/>
        <v>-7.9076703099999435</v>
      </c>
      <c r="X9" s="230">
        <f t="shared" si="10"/>
        <v>-7.2793166765000734</v>
      </c>
    </row>
    <row r="10" spans="2:25" hidden="1" outlineLevel="1">
      <c r="B10" s="183" t="s">
        <v>774</v>
      </c>
      <c r="C10" s="281" t="s">
        <v>883</v>
      </c>
      <c r="D10" s="164">
        <v>0.24911886999999999</v>
      </c>
      <c r="E10" s="164">
        <v>0.26540514999999998</v>
      </c>
      <c r="F10" s="164">
        <v>0.47202771000000016</v>
      </c>
      <c r="G10" s="164">
        <v>1.07006914</v>
      </c>
      <c r="H10" s="164">
        <f t="shared" si="11"/>
        <v>2.0566208700000002</v>
      </c>
      <c r="I10" s="164">
        <v>0.25885729000000002</v>
      </c>
      <c r="J10" s="164">
        <v>0.2895104</v>
      </c>
      <c r="K10" s="164">
        <v>0.28828766</v>
      </c>
      <c r="L10" s="164">
        <v>0.28863981999999999</v>
      </c>
      <c r="M10" s="164">
        <f t="shared" si="12"/>
        <v>1.12529517</v>
      </c>
      <c r="N10" s="164">
        <v>0.28562873999999999</v>
      </c>
      <c r="O10" s="164">
        <v>0.34446822999999999</v>
      </c>
      <c r="P10" s="164">
        <v>0.32089748000000001</v>
      </c>
      <c r="Q10" s="164">
        <v>0.33895159999999996</v>
      </c>
      <c r="R10" s="164">
        <f t="shared" si="13"/>
        <v>1.28994605</v>
      </c>
      <c r="T10" s="243">
        <f t="shared" si="7"/>
        <v>0.17430644184852939</v>
      </c>
      <c r="U10" s="243">
        <f t="shared" si="8"/>
        <v>5.6261333058769791E-2</v>
      </c>
      <c r="W10" s="230">
        <f t="shared" si="9"/>
        <v>5.0311779999999973E-2</v>
      </c>
      <c r="X10" s="230">
        <f t="shared" si="10"/>
        <v>1.8054119999999951E-2</v>
      </c>
    </row>
    <row r="11" spans="2:25" collapsed="1">
      <c r="B11" s="306" t="s">
        <v>959</v>
      </c>
      <c r="C11" s="307" t="s">
        <v>968</v>
      </c>
      <c r="D11" s="170">
        <v>3.7946189593702138</v>
      </c>
      <c r="E11" s="170">
        <v>3.2723735433903185</v>
      </c>
      <c r="F11" s="170">
        <v>3.5471613414703889</v>
      </c>
      <c r="G11" s="170">
        <v>3.4827763954064603</v>
      </c>
      <c r="H11" s="170">
        <f t="shared" si="11"/>
        <v>14.096930239637382</v>
      </c>
      <c r="I11" s="170">
        <v>3.4902014242677488</v>
      </c>
      <c r="J11" s="170">
        <v>3.1868620644433325</v>
      </c>
      <c r="K11" s="170">
        <v>3.1672225994387202</v>
      </c>
      <c r="L11" s="170">
        <v>2.8098569915225817</v>
      </c>
      <c r="M11" s="170">
        <f t="shared" si="12"/>
        <v>12.654143079672382</v>
      </c>
      <c r="N11" s="170">
        <v>2.6240906945161289</v>
      </c>
      <c r="O11" s="170">
        <v>2.0691279767741921</v>
      </c>
      <c r="P11" s="170">
        <v>1.5624536657419401</v>
      </c>
      <c r="Q11" s="170">
        <v>1.543446096451615</v>
      </c>
      <c r="R11" s="170">
        <f t="shared" si="13"/>
        <v>7.7991184334838763</v>
      </c>
      <c r="T11" s="242">
        <f t="shared" si="7"/>
        <v>-0.45070297132265602</v>
      </c>
      <c r="U11" s="242">
        <f t="shared" si="8"/>
        <v>-1.2165205091889342E-2</v>
      </c>
      <c r="W11" s="229">
        <f t="shared" si="9"/>
        <v>-1.2664108950709667</v>
      </c>
      <c r="X11" s="229">
        <f t="shared" si="10"/>
        <v>-1.9007569290325099E-2</v>
      </c>
    </row>
    <row r="12" spans="2:25">
      <c r="B12" s="184" t="s">
        <v>46</v>
      </c>
      <c r="C12" s="282" t="s">
        <v>47</v>
      </c>
      <c r="D12" s="170">
        <v>4.6273938044999996</v>
      </c>
      <c r="E12" s="170">
        <v>4.5698941740000016</v>
      </c>
      <c r="F12" s="170">
        <v>5.1616173069999798</v>
      </c>
      <c r="G12" s="170">
        <v>11.687094749999991</v>
      </c>
      <c r="H12" s="170">
        <f t="shared" si="11"/>
        <v>26.046000035499972</v>
      </c>
      <c r="I12" s="170">
        <v>5.6036184500000026</v>
      </c>
      <c r="J12" s="170">
        <v>3.2361192200000009</v>
      </c>
      <c r="K12" s="170">
        <v>5.6463359400000011</v>
      </c>
      <c r="L12" s="170">
        <v>4.9254264700000014</v>
      </c>
      <c r="M12" s="170">
        <f t="shared" si="12"/>
        <v>19.411500080000007</v>
      </c>
      <c r="N12" s="170">
        <v>3.921676719999994</v>
      </c>
      <c r="O12" s="170">
        <v>4.3395822000004358</v>
      </c>
      <c r="P12" s="170">
        <v>3.3763574800000011</v>
      </c>
      <c r="Q12" s="170">
        <v>6.308440850000002</v>
      </c>
      <c r="R12" s="170">
        <f t="shared" si="13"/>
        <v>17.946057250000433</v>
      </c>
      <c r="T12" s="242">
        <f t="shared" si="7"/>
        <v>0.28079078805129343</v>
      </c>
      <c r="U12" s="242">
        <f t="shared" si="8"/>
        <v>0.86841615183472798</v>
      </c>
      <c r="W12" s="229">
        <f t="shared" si="9"/>
        <v>1.3830143800000005</v>
      </c>
      <c r="X12" s="229">
        <f t="shared" si="10"/>
        <v>2.9320833700000009</v>
      </c>
    </row>
    <row r="13" spans="2:25">
      <c r="B13" s="184" t="s">
        <v>621</v>
      </c>
      <c r="C13" s="282" t="s">
        <v>750</v>
      </c>
      <c r="D13" s="165">
        <f t="shared" ref="D13:F13" si="14">SUM(D14:D15)</f>
        <v>7.5488169600000141</v>
      </c>
      <c r="E13" s="165">
        <f t="shared" si="14"/>
        <v>10.352579510000005</v>
      </c>
      <c r="F13" s="165">
        <f t="shared" si="14"/>
        <v>9.133327039999994</v>
      </c>
      <c r="G13" s="165">
        <v>9.3140250499999979</v>
      </c>
      <c r="H13" s="165">
        <f>SUM(H14:H15)</f>
        <v>36.348748560000011</v>
      </c>
      <c r="I13" s="165">
        <f t="shared" ref="I13" si="15">SUM(I14:I15)</f>
        <v>9.3650037000000381</v>
      </c>
      <c r="J13" s="165">
        <f t="shared" ref="J13" si="16">SUM(J14:J15)</f>
        <v>9.8129449591500162</v>
      </c>
      <c r="K13" s="165">
        <f t="shared" ref="K13:N13" si="17">SUM(K14:K15)</f>
        <v>9.6264929200000076</v>
      </c>
      <c r="L13" s="165">
        <f t="shared" si="17"/>
        <v>7.6032983400000012</v>
      </c>
      <c r="M13" s="165">
        <f>SUM(M14:M15)</f>
        <v>36.40773991915006</v>
      </c>
      <c r="N13" s="165">
        <f t="shared" si="17"/>
        <v>6.7460252600000317</v>
      </c>
      <c r="O13" s="165">
        <f t="shared" ref="O13:P13" si="18">SUM(O14:O15)</f>
        <v>6.6134565499748437</v>
      </c>
      <c r="P13" s="165">
        <f t="shared" si="18"/>
        <v>6.6448924399999854</v>
      </c>
      <c r="Q13" s="165">
        <f t="shared" ref="Q13" si="19">SUM(Q14:Q15)</f>
        <v>5.623107669999996</v>
      </c>
      <c r="R13" s="165">
        <f>SUM(R14:R15)</f>
        <v>25.627481919974855</v>
      </c>
      <c r="T13" s="242">
        <f t="shared" si="7"/>
        <v>-0.26043837574838669</v>
      </c>
      <c r="U13" s="242">
        <f t="shared" si="8"/>
        <v>-0.15376994875781491</v>
      </c>
      <c r="W13" s="229">
        <f t="shared" si="9"/>
        <v>-1.9801906700000051</v>
      </c>
      <c r="X13" s="229">
        <f t="shared" si="10"/>
        <v>-1.0217847699999894</v>
      </c>
    </row>
    <row r="14" spans="2:25" hidden="1" outlineLevel="1">
      <c r="B14" s="185" t="s">
        <v>560</v>
      </c>
      <c r="C14" s="283" t="s">
        <v>681</v>
      </c>
      <c r="D14" s="171">
        <v>7.5488169600000141</v>
      </c>
      <c r="E14" s="171">
        <v>10.352579510000005</v>
      </c>
      <c r="F14" s="171">
        <v>9.133327039999994</v>
      </c>
      <c r="G14" s="171">
        <v>9.3140250499999979</v>
      </c>
      <c r="H14" s="171">
        <f t="shared" si="11"/>
        <v>36.348748560000011</v>
      </c>
      <c r="I14" s="171">
        <v>9.3650037000000381</v>
      </c>
      <c r="J14" s="171">
        <v>9.8129449591500162</v>
      </c>
      <c r="K14" s="171">
        <v>9.6264929200000076</v>
      </c>
      <c r="L14" s="171">
        <v>7.6032983400000012</v>
      </c>
      <c r="M14" s="171">
        <f t="shared" si="12"/>
        <v>36.40773991915006</v>
      </c>
      <c r="N14" s="171">
        <v>6.7460252600000317</v>
      </c>
      <c r="O14" s="171">
        <v>6.6134565499748437</v>
      </c>
      <c r="P14" s="171">
        <v>6.6448924399999854</v>
      </c>
      <c r="Q14" s="171">
        <v>5.623107669999996</v>
      </c>
      <c r="R14" s="171">
        <f t="shared" si="13"/>
        <v>25.627481919974855</v>
      </c>
      <c r="T14" s="243">
        <f t="shared" si="7"/>
        <v>-0.26043837574838669</v>
      </c>
      <c r="U14" s="243">
        <f t="shared" si="8"/>
        <v>-0.15376994875781491</v>
      </c>
      <c r="W14" s="230">
        <f t="shared" si="9"/>
        <v>-1.9801906700000051</v>
      </c>
      <c r="X14" s="230">
        <f t="shared" si="10"/>
        <v>-1.0217847699999894</v>
      </c>
    </row>
    <row r="15" spans="2:25" hidden="1" outlineLevel="1">
      <c r="B15" s="185" t="s">
        <v>561</v>
      </c>
      <c r="C15" s="283" t="s">
        <v>682</v>
      </c>
      <c r="D15" s="171"/>
      <c r="E15" s="171"/>
      <c r="F15" s="171"/>
      <c r="G15" s="171"/>
      <c r="H15" s="171">
        <f t="shared" si="11"/>
        <v>0</v>
      </c>
      <c r="I15" s="171"/>
      <c r="J15" s="171"/>
      <c r="K15" s="171"/>
      <c r="L15" s="171"/>
      <c r="M15" s="171">
        <f t="shared" si="12"/>
        <v>0</v>
      </c>
      <c r="N15" s="171"/>
      <c r="O15" s="171"/>
      <c r="P15" s="171"/>
      <c r="Q15" s="171"/>
      <c r="R15" s="171">
        <f t="shared" si="13"/>
        <v>0</v>
      </c>
      <c r="T15" s="243" t="str">
        <f t="shared" si="7"/>
        <v>NM</v>
      </c>
      <c r="U15" s="243" t="str">
        <f t="shared" si="8"/>
        <v>NM</v>
      </c>
      <c r="W15" s="230">
        <f t="shared" si="9"/>
        <v>0</v>
      </c>
      <c r="X15" s="230">
        <f t="shared" si="10"/>
        <v>0</v>
      </c>
    </row>
    <row r="16" spans="2:25" collapsed="1">
      <c r="B16" s="186" t="s">
        <v>935</v>
      </c>
      <c r="C16" s="284" t="s">
        <v>935</v>
      </c>
      <c r="D16" s="172">
        <v>25.345642139999995</v>
      </c>
      <c r="E16" s="172">
        <v>23.002647469999999</v>
      </c>
      <c r="F16" s="172">
        <v>19.046648249999997</v>
      </c>
      <c r="G16" s="172">
        <v>18.975886750000001</v>
      </c>
      <c r="H16" s="172">
        <f t="shared" si="11"/>
        <v>86.37082461</v>
      </c>
      <c r="I16" s="172">
        <v>20.6272722</v>
      </c>
      <c r="J16" s="172">
        <v>21.177719869999997</v>
      </c>
      <c r="K16" s="172">
        <v>22.773993349999998</v>
      </c>
      <c r="L16" s="172">
        <v>23.40246681</v>
      </c>
      <c r="M16" s="172">
        <f>SUM(I16:L16)</f>
        <v>87.981452230000002</v>
      </c>
      <c r="N16" s="172">
        <v>24.532954779999997</v>
      </c>
      <c r="O16" s="172">
        <v>26.645923710000002</v>
      </c>
      <c r="P16" s="172">
        <v>25.40126038</v>
      </c>
      <c r="Q16" s="172">
        <v>22.45718875</v>
      </c>
      <c r="R16" s="172">
        <f>SUM(N16:Q16)</f>
        <v>99.037327619999999</v>
      </c>
      <c r="T16" s="242">
        <f t="shared" si="7"/>
        <v>-4.0392240171710281E-2</v>
      </c>
      <c r="U16" s="242">
        <f t="shared" si="8"/>
        <v>-0.11590258065769254</v>
      </c>
      <c r="W16" s="229">
        <f t="shared" si="9"/>
        <v>-0.9452780599999997</v>
      </c>
      <c r="X16" s="229">
        <f t="shared" si="10"/>
        <v>-2.9440716299999998</v>
      </c>
    </row>
    <row r="17" spans="2:26">
      <c r="B17" s="187" t="s">
        <v>563</v>
      </c>
      <c r="C17" s="285" t="s">
        <v>751</v>
      </c>
      <c r="D17" s="166">
        <f t="shared" ref="D17:E17" si="20">SUM(D16,D13,D12,D5)</f>
        <v>544.87132061441071</v>
      </c>
      <c r="E17" s="166">
        <f t="shared" si="20"/>
        <v>530.26936190684148</v>
      </c>
      <c r="F17" s="166">
        <f>SUM(F16,F13,F12,F5)</f>
        <v>549.22279832996628</v>
      </c>
      <c r="G17" s="166">
        <f>SUM(G16,G13,G12,G5)</f>
        <v>502.38407422766483</v>
      </c>
      <c r="H17" s="166">
        <f t="shared" ref="H17:J17" si="21">SUM(H16,H13,H12,H5)</f>
        <v>2126.7475550788831</v>
      </c>
      <c r="I17" s="166">
        <f t="shared" ref="I17" si="22">SUM(I16,I13,I12,I5)</f>
        <v>495.48799435896973</v>
      </c>
      <c r="J17" s="166">
        <f t="shared" si="21"/>
        <v>470.31172301398732</v>
      </c>
      <c r="K17" s="166">
        <f t="shared" ref="K17:N17" si="23">SUM(K16,K13,K12,K5)</f>
        <v>478.79775588613103</v>
      </c>
      <c r="L17" s="166">
        <f t="shared" si="23"/>
        <v>446.92998095454925</v>
      </c>
      <c r="M17" s="166">
        <f>SUM(M16,M13,M12,M5)</f>
        <v>1891.5274542136372</v>
      </c>
      <c r="N17" s="166">
        <f t="shared" si="23"/>
        <v>435.74487701587617</v>
      </c>
      <c r="O17" s="166">
        <f t="shared" ref="O17:P17" si="24">SUM(O16,O13,O12,O5)</f>
        <v>432.03644855026687</v>
      </c>
      <c r="P17" s="166">
        <f t="shared" si="24"/>
        <v>424.21055489649859</v>
      </c>
      <c r="Q17" s="166">
        <f t="shared" ref="Q17" si="25">SUM(Q16,Q13,Q12,Q5)</f>
        <v>416.98367638457933</v>
      </c>
      <c r="R17" s="166">
        <f>SUM(R16,R13,R12,R5)</f>
        <v>1708.975556847221</v>
      </c>
      <c r="T17" s="242">
        <f t="shared" si="7"/>
        <v>-6.7004465679413316E-2</v>
      </c>
      <c r="U17" s="242">
        <f t="shared" si="8"/>
        <v>-1.7036064823239827E-2</v>
      </c>
      <c r="W17" s="229">
        <f t="shared" si="9"/>
        <v>-29.946304569969925</v>
      </c>
      <c r="X17" s="229">
        <f t="shared" si="10"/>
        <v>-7.2268785119192671</v>
      </c>
    </row>
    <row r="18" spans="2:26">
      <c r="B18" s="188" t="s">
        <v>775</v>
      </c>
      <c r="C18" s="286" t="s">
        <v>777</v>
      </c>
      <c r="D18" s="171">
        <v>-42.096298339999997</v>
      </c>
      <c r="E18" s="171">
        <v>-40.954953130000007</v>
      </c>
      <c r="F18" s="171">
        <v>-41.705331190000017</v>
      </c>
      <c r="G18" s="171">
        <v>-35.375566169999999</v>
      </c>
      <c r="H18" s="171">
        <f t="shared" si="11"/>
        <v>-160.13214883000001</v>
      </c>
      <c r="I18" s="171">
        <v>-37.924795389999993</v>
      </c>
      <c r="J18" s="171">
        <v>-35.174226600000019</v>
      </c>
      <c r="K18" s="171">
        <v>-35.56271315999998</v>
      </c>
      <c r="L18" s="171">
        <v>-32.471381690000001</v>
      </c>
      <c r="M18" s="171">
        <f t="shared" si="12"/>
        <v>-141.13311684000001</v>
      </c>
      <c r="N18" s="171">
        <v>-31.999898809999994</v>
      </c>
      <c r="O18" s="171">
        <v>-33.230552030000013</v>
      </c>
      <c r="P18" s="171">
        <v>-30.53456301000001</v>
      </c>
      <c r="Q18" s="171">
        <v>-31.685116669999992</v>
      </c>
      <c r="R18" s="171">
        <f t="shared" si="13"/>
        <v>-127.45013052000002</v>
      </c>
      <c r="T18" s="243">
        <f t="shared" si="7"/>
        <v>-2.4214091888863143E-2</v>
      </c>
      <c r="U18" s="243">
        <f t="shared" si="8"/>
        <v>3.7680370916825634E-2</v>
      </c>
      <c r="W18" s="230">
        <f t="shared" si="9"/>
        <v>0.78626502000000897</v>
      </c>
      <c r="X18" s="230">
        <f t="shared" si="10"/>
        <v>-1.1505536599999822</v>
      </c>
    </row>
    <row r="19" spans="2:26" ht="18" thickBot="1">
      <c r="B19" s="188" t="s">
        <v>776</v>
      </c>
      <c r="C19" s="286" t="s">
        <v>778</v>
      </c>
      <c r="D19" s="171">
        <v>-0.56707314999999991</v>
      </c>
      <c r="E19" s="171">
        <v>-0.26760079000000003</v>
      </c>
      <c r="F19" s="171">
        <v>-0.42388854000000004</v>
      </c>
      <c r="G19" s="171">
        <v>-0.18402124</v>
      </c>
      <c r="H19" s="171">
        <f t="shared" si="11"/>
        <v>-1.44258372</v>
      </c>
      <c r="I19" s="171">
        <v>-0.21486057000000003</v>
      </c>
      <c r="J19" s="171">
        <v>-0.16696654</v>
      </c>
      <c r="K19" s="171">
        <v>-6.6375200000000009E-2</v>
      </c>
      <c r="L19" s="171">
        <v>-3.9218840000000005E-2</v>
      </c>
      <c r="M19" s="171">
        <f>SUM(I19:L19)</f>
        <v>-0.48742115000000008</v>
      </c>
      <c r="N19" s="171">
        <v>-2.815206E-2</v>
      </c>
      <c r="O19" s="171">
        <v>-5.3394700000000003E-2</v>
      </c>
      <c r="P19" s="171">
        <v>-6.5797809999999998E-2</v>
      </c>
      <c r="Q19" s="171">
        <v>-0.88592425000000019</v>
      </c>
      <c r="R19" s="171">
        <f>SUM(N19:Q19)</f>
        <v>-1.0332688200000002</v>
      </c>
      <c r="T19" s="243">
        <f t="shared" si="7"/>
        <v>21.58925174737448</v>
      </c>
      <c r="U19" s="243">
        <f t="shared" si="8"/>
        <v>12.464342506232354</v>
      </c>
      <c r="W19" s="230">
        <f t="shared" si="9"/>
        <v>-0.84670541000000021</v>
      </c>
      <c r="X19" s="230">
        <f t="shared" si="10"/>
        <v>-0.82012644000000023</v>
      </c>
    </row>
    <row r="20" spans="2:26" ht="18" thickBot="1">
      <c r="B20" s="189" t="s">
        <v>602</v>
      </c>
      <c r="C20" s="189" t="s">
        <v>752</v>
      </c>
      <c r="D20" s="200">
        <f t="shared" ref="D20:F20" si="26">SUM(D17:D19)</f>
        <v>502.20794912441073</v>
      </c>
      <c r="E20" s="200">
        <f t="shared" si="26"/>
        <v>489.04680798684143</v>
      </c>
      <c r="F20" s="200">
        <f t="shared" si="26"/>
        <v>507.09357859996624</v>
      </c>
      <c r="G20" s="200">
        <f>SUM(G17:G19)</f>
        <v>466.82448681766482</v>
      </c>
      <c r="H20" s="200">
        <f t="shared" ref="H20" si="27">SUM(H17:H19)</f>
        <v>1965.1728225288832</v>
      </c>
      <c r="I20" s="200">
        <f t="shared" ref="I20:N20" si="28">SUM(I17:I19)</f>
        <v>457.34833839896976</v>
      </c>
      <c r="J20" s="200">
        <f t="shared" si="28"/>
        <v>434.97052987398735</v>
      </c>
      <c r="K20" s="200">
        <f t="shared" si="28"/>
        <v>443.16866752613106</v>
      </c>
      <c r="L20" s="200">
        <f t="shared" si="28"/>
        <v>414.41938042454927</v>
      </c>
      <c r="M20" s="200">
        <f t="shared" si="28"/>
        <v>1749.9069162236372</v>
      </c>
      <c r="N20" s="200">
        <f t="shared" si="28"/>
        <v>403.71682614587615</v>
      </c>
      <c r="O20" s="200">
        <f t="shared" ref="O20:P20" si="29">SUM(O17:O19)</f>
        <v>398.75250182026684</v>
      </c>
      <c r="P20" s="200">
        <f t="shared" si="29"/>
        <v>393.6101940764986</v>
      </c>
      <c r="Q20" s="200">
        <f t="shared" ref="Q20:R20" si="30">SUM(Q17:Q19)</f>
        <v>384.4126354645793</v>
      </c>
      <c r="R20" s="200">
        <f t="shared" si="30"/>
        <v>1580.4921575072208</v>
      </c>
      <c r="S20" s="106"/>
      <c r="T20" s="244">
        <f t="shared" si="7"/>
        <v>-7.2406712565492914E-2</v>
      </c>
      <c r="U20" s="244">
        <f t="shared" si="8"/>
        <v>-2.3367175826070619E-2</v>
      </c>
      <c r="W20" s="231">
        <f t="shared" si="9"/>
        <v>-30.006744959969978</v>
      </c>
      <c r="X20" s="231">
        <f t="shared" si="10"/>
        <v>-9.1975586119193053</v>
      </c>
      <c r="Z20" s="290"/>
    </row>
    <row r="21" spans="2:26">
      <c r="B21" s="258" t="s">
        <v>603</v>
      </c>
      <c r="C21" s="258" t="s">
        <v>753</v>
      </c>
      <c r="D21" s="259">
        <f t="shared" ref="D21:G21" si="31">D20+D24</f>
        <v>399.52363946441068</v>
      </c>
      <c r="E21" s="259">
        <f t="shared" si="31"/>
        <v>386.96174777684149</v>
      </c>
      <c r="F21" s="259">
        <f t="shared" si="31"/>
        <v>404.50256092996631</v>
      </c>
      <c r="G21" s="259">
        <f t="shared" si="31"/>
        <v>373.99662284766487</v>
      </c>
      <c r="H21" s="259">
        <f t="shared" si="11"/>
        <v>1564.9845710188833</v>
      </c>
      <c r="I21" s="259">
        <f>I20+I24</f>
        <v>364.13803931897013</v>
      </c>
      <c r="J21" s="259">
        <f>J20+J24</f>
        <v>344.08526604398747</v>
      </c>
      <c r="K21" s="259">
        <f>K20+K24</f>
        <v>354.74879999613114</v>
      </c>
      <c r="L21" s="259">
        <f>L20+L24</f>
        <v>317.97186578454932</v>
      </c>
      <c r="M21" s="259">
        <f t="shared" si="12"/>
        <v>1380.943971143638</v>
      </c>
      <c r="N21" s="259">
        <f>N20+N24</f>
        <v>328.26997052587615</v>
      </c>
      <c r="O21" s="259">
        <f>O20+O24</f>
        <v>329.63780085026684</v>
      </c>
      <c r="P21" s="259">
        <f>P20+P24</f>
        <v>328.23417038649853</v>
      </c>
      <c r="Q21" s="259">
        <f>Q20+Q24</f>
        <v>328.02938810457931</v>
      </c>
      <c r="R21" s="259">
        <f t="shared" si="13"/>
        <v>1314.1713298672209</v>
      </c>
      <c r="T21" s="245">
        <f t="shared" si="7"/>
        <v>3.1630227080671203E-2</v>
      </c>
      <c r="U21" s="245">
        <f t="shared" si="8"/>
        <v>-6.2389080843738842E-4</v>
      </c>
      <c r="W21" s="238">
        <f t="shared" si="9"/>
        <v>10.057522320029989</v>
      </c>
      <c r="X21" s="238">
        <f t="shared" si="10"/>
        <v>-0.20478228191922199</v>
      </c>
    </row>
    <row r="22" spans="2:26" ht="18" thickBot="1">
      <c r="B22" s="256" t="s">
        <v>858</v>
      </c>
      <c r="C22" s="256" t="s">
        <v>859</v>
      </c>
      <c r="D22" s="257">
        <f t="shared" ref="D22:H22" si="32">D21/D20</f>
        <v>0.79553428049271613</v>
      </c>
      <c r="E22" s="257">
        <f t="shared" si="32"/>
        <v>0.79125707694477643</v>
      </c>
      <c r="F22" s="257">
        <f t="shared" si="32"/>
        <v>0.79768819405435332</v>
      </c>
      <c r="G22" s="257">
        <f t="shared" si="32"/>
        <v>0.80115039679515088</v>
      </c>
      <c r="H22" s="257">
        <f t="shared" si="32"/>
        <v>0.79635976697712652</v>
      </c>
      <c r="I22" s="257">
        <f t="shared" ref="I22:J22" si="33">I21/I20</f>
        <v>0.79619407953618226</v>
      </c>
      <c r="J22" s="257">
        <f t="shared" si="33"/>
        <v>0.7910542034736705</v>
      </c>
      <c r="K22" s="257">
        <f t="shared" ref="K22:M22" si="34">K21/K20</f>
        <v>0.80048258369983627</v>
      </c>
      <c r="L22" s="257">
        <f t="shared" si="34"/>
        <v>0.76727074264433548</v>
      </c>
      <c r="M22" s="257">
        <f t="shared" si="34"/>
        <v>0.78915281626737344</v>
      </c>
      <c r="N22" s="257">
        <f t="shared" ref="N22:O22" si="35">N21/N20</f>
        <v>0.81311936799795759</v>
      </c>
      <c r="O22" s="257">
        <f t="shared" si="35"/>
        <v>0.82667268379634473</v>
      </c>
      <c r="P22" s="257">
        <f t="shared" ref="P22:R22" si="36">P21/P20</f>
        <v>0.83390668058435968</v>
      </c>
      <c r="Q22" s="257">
        <f t="shared" si="36"/>
        <v>0.85332623811426389</v>
      </c>
      <c r="R22" s="257">
        <f t="shared" si="36"/>
        <v>0.83149500212639738</v>
      </c>
      <c r="S22" s="224"/>
      <c r="T22" s="310">
        <f>-(L22-Q22)*100</f>
        <v>8.6055495469928402</v>
      </c>
      <c r="U22" s="310">
        <f>-(P22-Q22)*100</f>
        <v>1.9419557529904208</v>
      </c>
      <c r="V22" s="236"/>
      <c r="W22" s="237">
        <f>Q22-L22</f>
        <v>8.6055495469928411E-2</v>
      </c>
      <c r="X22" s="237">
        <f t="shared" si="10"/>
        <v>1.9419557529904208E-2</v>
      </c>
    </row>
    <row r="23" spans="2:26" ht="18" thickBot="1">
      <c r="B23" s="189" t="s">
        <v>944</v>
      </c>
      <c r="C23" s="189" t="s">
        <v>945</v>
      </c>
      <c r="D23" s="173">
        <f>D24+D31+D38+D45</f>
        <v>-249.40675993000002</v>
      </c>
      <c r="E23" s="173">
        <f t="shared" ref="E23:K23" si="37">E24+E31+E38+E45</f>
        <v>-254.88885542999995</v>
      </c>
      <c r="F23" s="173">
        <f t="shared" si="37"/>
        <v>-272.39615803999999</v>
      </c>
      <c r="G23" s="173">
        <f t="shared" si="37"/>
        <v>-251.35203466000002</v>
      </c>
      <c r="H23" s="173">
        <f t="shared" si="37"/>
        <v>-1028.0438080600002</v>
      </c>
      <c r="I23" s="173">
        <f t="shared" si="37"/>
        <v>-248.9691507199995</v>
      </c>
      <c r="J23" s="173">
        <f t="shared" si="37"/>
        <v>-240.16364969999975</v>
      </c>
      <c r="K23" s="173">
        <f t="shared" si="37"/>
        <v>-243.36421682999975</v>
      </c>
      <c r="L23" s="173">
        <f t="shared" ref="L23" si="38">L24+L31+L38+L45</f>
        <v>-244.72778619000002</v>
      </c>
      <c r="M23" s="173">
        <f t="shared" ref="M23:R23" si="39">M24+M31+M38+M45</f>
        <v>-977.22480343999905</v>
      </c>
      <c r="N23" s="173">
        <f t="shared" si="39"/>
        <v>-215.06281186999999</v>
      </c>
      <c r="O23" s="173">
        <f t="shared" si="39"/>
        <v>-217.77414523999988</v>
      </c>
      <c r="P23" s="173">
        <f t="shared" si="39"/>
        <v>-221.56921171000016</v>
      </c>
      <c r="Q23" s="173">
        <f t="shared" si="39"/>
        <v>-245.77482652000009</v>
      </c>
      <c r="R23" s="173">
        <f t="shared" si="39"/>
        <v>-900.18099533999998</v>
      </c>
      <c r="S23" s="106"/>
      <c r="T23" s="244">
        <f>IFERROR(Q23/L23-1,"NM")</f>
        <v>4.2783876171184065E-3</v>
      </c>
      <c r="U23" s="244">
        <f>IFERROR(Q23/P23-1,"NM")</f>
        <v>0.10924629204206093</v>
      </c>
      <c r="W23" s="231">
        <f>Q23-L23</f>
        <v>-1.0470403300000726</v>
      </c>
      <c r="X23" s="231">
        <f t="shared" si="10"/>
        <v>-24.205614809999929</v>
      </c>
    </row>
    <row r="24" spans="2:26">
      <c r="B24" s="190" t="s">
        <v>623</v>
      </c>
      <c r="C24" s="190" t="s">
        <v>129</v>
      </c>
      <c r="D24" s="174">
        <f>SUM(D25:D30)</f>
        <v>-102.68430966000004</v>
      </c>
      <c r="E24" s="174">
        <f t="shared" ref="E24:F24" si="40">SUM(E25:E30)</f>
        <v>-102.08506020999992</v>
      </c>
      <c r="F24" s="174">
        <f t="shared" si="40"/>
        <v>-102.59101766999993</v>
      </c>
      <c r="G24" s="174">
        <f t="shared" ref="G24" si="41">SUM(G25:G30)</f>
        <v>-92.827863969999953</v>
      </c>
      <c r="H24" s="174">
        <f t="shared" ref="H24:I24" si="42">SUM(H25:H30)</f>
        <v>-400.18825150999987</v>
      </c>
      <c r="I24" s="174">
        <f t="shared" si="42"/>
        <v>-93.210299079999643</v>
      </c>
      <c r="J24" s="174">
        <f t="shared" ref="J24:L24" si="43">SUM(J25:J30)</f>
        <v>-90.885263829999857</v>
      </c>
      <c r="K24" s="174">
        <f t="shared" si="43"/>
        <v>-88.419867529999905</v>
      </c>
      <c r="L24" s="174">
        <f t="shared" si="43"/>
        <v>-96.447514639999937</v>
      </c>
      <c r="M24" s="174">
        <f t="shared" ref="M24:R24" si="44">SUM(M25:M30)</f>
        <v>-368.96294507999937</v>
      </c>
      <c r="N24" s="174">
        <f t="shared" si="44"/>
        <v>-75.446855620000036</v>
      </c>
      <c r="O24" s="174">
        <f t="shared" si="44"/>
        <v>-69.114700969999987</v>
      </c>
      <c r="P24" s="174">
        <f t="shared" si="44"/>
        <v>-65.376023690000082</v>
      </c>
      <c r="Q24" s="174">
        <f t="shared" si="44"/>
        <v>-56.38324735999997</v>
      </c>
      <c r="R24" s="174">
        <f t="shared" si="44"/>
        <v>-266.32082764000006</v>
      </c>
      <c r="T24" s="242">
        <f t="shared" ref="T24:T65" si="45">IFERROR(Q24/L24-1,"NM")</f>
        <v>-0.41539968582439768</v>
      </c>
      <c r="U24" s="242">
        <f t="shared" ref="U24:U65" si="46">IFERROR(Q24/P24-1,"NM")</f>
        <v>-0.13755465417477886</v>
      </c>
      <c r="W24" s="229">
        <f t="shared" ref="W24:W67" si="47">Q24-L24</f>
        <v>40.064267279999967</v>
      </c>
      <c r="X24" s="229">
        <f t="shared" si="10"/>
        <v>8.9927763300001118</v>
      </c>
    </row>
    <row r="25" spans="2:26" hidden="1" outlineLevel="1">
      <c r="B25" s="191" t="s">
        <v>779</v>
      </c>
      <c r="C25" s="191" t="s">
        <v>781</v>
      </c>
      <c r="D25" s="175">
        <v>-33.603197220000041</v>
      </c>
      <c r="E25" s="175">
        <v>-31.441823299999946</v>
      </c>
      <c r="F25" s="175">
        <v>-30.724291749999935</v>
      </c>
      <c r="G25" s="175">
        <v>-29.258157489999981</v>
      </c>
      <c r="H25" s="175">
        <f t="shared" si="11"/>
        <v>-125.02746975999989</v>
      </c>
      <c r="I25" s="175">
        <v>-29.534848469999655</v>
      </c>
      <c r="J25" s="175">
        <v>-32.480647109999801</v>
      </c>
      <c r="K25" s="175">
        <v>-31.529974599999907</v>
      </c>
      <c r="L25" s="175">
        <v>-27.418893209999961</v>
      </c>
      <c r="M25" s="175">
        <f t="shared" si="12"/>
        <v>-120.96436338999932</v>
      </c>
      <c r="N25" s="175">
        <v>-22.303512849999986</v>
      </c>
      <c r="O25" s="175">
        <v>-22.478412629999998</v>
      </c>
      <c r="P25" s="175">
        <v>-24.673151510000046</v>
      </c>
      <c r="Q25" s="175">
        <v>-20.129882389999974</v>
      </c>
      <c r="R25" s="175">
        <f t="shared" si="13"/>
        <v>-89.584959380000015</v>
      </c>
      <c r="T25" s="243">
        <f t="shared" si="45"/>
        <v>-0.2658389878896209</v>
      </c>
      <c r="U25" s="243">
        <f t="shared" si="46"/>
        <v>-0.18413817619361195</v>
      </c>
      <c r="W25" s="230">
        <f t="shared" si="47"/>
        <v>7.2890108199999872</v>
      </c>
      <c r="X25" s="230">
        <f t="shared" si="10"/>
        <v>4.5432691200000725</v>
      </c>
    </row>
    <row r="26" spans="2:26" hidden="1" outlineLevel="1">
      <c r="B26" s="191" t="s">
        <v>604</v>
      </c>
      <c r="C26" s="191" t="s">
        <v>755</v>
      </c>
      <c r="D26" s="175">
        <v>-28.089698420000001</v>
      </c>
      <c r="E26" s="175">
        <v>-27.022837280000005</v>
      </c>
      <c r="F26" s="175">
        <v>-28.772714829999998</v>
      </c>
      <c r="G26" s="175">
        <v>-22.043311989999999</v>
      </c>
      <c r="H26" s="175">
        <f t="shared" si="11"/>
        <v>-105.92856252000001</v>
      </c>
      <c r="I26" s="175">
        <v>-22.469786079999992</v>
      </c>
      <c r="J26" s="175">
        <v>-22.216343620000057</v>
      </c>
      <c r="K26" s="175">
        <v>-17.543927880000037</v>
      </c>
      <c r="L26" s="175">
        <v>-19.711998150000028</v>
      </c>
      <c r="M26" s="175">
        <f t="shared" si="12"/>
        <v>-81.942055730000121</v>
      </c>
      <c r="N26" s="175">
        <v>-15.32494671000002</v>
      </c>
      <c r="O26" s="175">
        <v>-15.340396170000002</v>
      </c>
      <c r="P26" s="175">
        <v>-14.65612685</v>
      </c>
      <c r="Q26" s="175">
        <v>-14.044895109999999</v>
      </c>
      <c r="R26" s="175">
        <f t="shared" si="13"/>
        <v>-59.366364840000017</v>
      </c>
      <c r="T26" s="243">
        <f t="shared" si="45"/>
        <v>-0.28749510815066814</v>
      </c>
      <c r="U26" s="243">
        <f t="shared" si="46"/>
        <v>-4.1704861472320109E-2</v>
      </c>
      <c r="W26" s="230">
        <f t="shared" si="47"/>
        <v>5.6671030400000291</v>
      </c>
      <c r="X26" s="230">
        <f t="shared" si="10"/>
        <v>0.61123174000000091</v>
      </c>
    </row>
    <row r="27" spans="2:26" hidden="1" outlineLevel="1">
      <c r="B27" s="191" t="s">
        <v>618</v>
      </c>
      <c r="C27" s="191" t="s">
        <v>782</v>
      </c>
      <c r="D27" s="175">
        <v>-2.357122229999999</v>
      </c>
      <c r="E27" s="175">
        <v>-3.3284502699999976</v>
      </c>
      <c r="F27" s="175">
        <v>-2.1164628800000003</v>
      </c>
      <c r="G27" s="175">
        <v>-2.0075363799999968</v>
      </c>
      <c r="H27" s="175">
        <f t="shared" si="11"/>
        <v>-9.8095717599999936</v>
      </c>
      <c r="I27" s="175">
        <v>-1.6063407600000004</v>
      </c>
      <c r="J27" s="175">
        <v>-1.2761568700000008</v>
      </c>
      <c r="K27" s="175">
        <v>-1.1204928499999993</v>
      </c>
      <c r="L27" s="175">
        <v>-0.86062913000000008</v>
      </c>
      <c r="M27" s="175">
        <f t="shared" si="12"/>
        <v>-4.8636196100000015</v>
      </c>
      <c r="N27" s="175">
        <v>-0.43735901999999882</v>
      </c>
      <c r="O27" s="175">
        <v>-0.22240623999999998</v>
      </c>
      <c r="P27" s="175">
        <v>-0.15311788999999992</v>
      </c>
      <c r="Q27" s="175">
        <v>-0.16204450999999995</v>
      </c>
      <c r="R27" s="175">
        <f t="shared" si="13"/>
        <v>-0.97492765999999864</v>
      </c>
      <c r="T27" s="243">
        <f t="shared" si="45"/>
        <v>-0.81171389120886495</v>
      </c>
      <c r="U27" s="243">
        <f t="shared" si="46"/>
        <v>5.829900085483164E-2</v>
      </c>
      <c r="W27" s="230">
        <f t="shared" si="47"/>
        <v>0.6985846200000001</v>
      </c>
      <c r="X27" s="230">
        <f t="shared" si="10"/>
        <v>-8.926620000000024E-3</v>
      </c>
    </row>
    <row r="28" spans="2:26" hidden="1" outlineLevel="1">
      <c r="B28" s="191" t="s">
        <v>793</v>
      </c>
      <c r="C28" s="191" t="s">
        <v>798</v>
      </c>
      <c r="D28" s="175">
        <v>0</v>
      </c>
      <c r="E28" s="175">
        <v>0</v>
      </c>
      <c r="F28" s="175">
        <v>0</v>
      </c>
      <c r="G28" s="175">
        <v>0</v>
      </c>
      <c r="H28" s="175">
        <f t="shared" si="11"/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f t="shared" si="12"/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f t="shared" si="13"/>
        <v>0</v>
      </c>
      <c r="T28" s="243" t="str">
        <f t="shared" si="45"/>
        <v>NM</v>
      </c>
      <c r="U28" s="243" t="str">
        <f t="shared" si="46"/>
        <v>NM</v>
      </c>
      <c r="W28" s="230">
        <f t="shared" si="47"/>
        <v>0</v>
      </c>
      <c r="X28" s="230">
        <f t="shared" si="10"/>
        <v>0</v>
      </c>
    </row>
    <row r="29" spans="2:26" hidden="1" outlineLevel="1">
      <c r="B29" s="191" t="s">
        <v>780</v>
      </c>
      <c r="C29" s="191" t="s">
        <v>783</v>
      </c>
      <c r="D29" s="175">
        <v>-32.055767989999993</v>
      </c>
      <c r="E29" s="175">
        <v>-33.761824629999985</v>
      </c>
      <c r="F29" s="175">
        <v>-31.703491670000002</v>
      </c>
      <c r="G29" s="175">
        <v>-33.233773279999973</v>
      </c>
      <c r="H29" s="175">
        <f t="shared" si="11"/>
        <v>-130.75485756999996</v>
      </c>
      <c r="I29" s="175">
        <v>-33.460907980000002</v>
      </c>
      <c r="J29" s="175">
        <v>-31.857629810000006</v>
      </c>
      <c r="K29" s="175">
        <v>-32.987703849999974</v>
      </c>
      <c r="L29" s="175">
        <v>-32.502508729999931</v>
      </c>
      <c r="M29" s="175">
        <f t="shared" si="12"/>
        <v>-130.80875036999993</v>
      </c>
      <c r="N29" s="175">
        <v>-31.634394340000018</v>
      </c>
      <c r="O29" s="175">
        <v>-25.480522209999997</v>
      </c>
      <c r="P29" s="175">
        <v>-21.419220070000026</v>
      </c>
      <c r="Q29" s="175">
        <v>-20.762639379999989</v>
      </c>
      <c r="R29" s="175">
        <f t="shared" si="13"/>
        <v>-99.296776000000023</v>
      </c>
      <c r="T29" s="243">
        <f t="shared" si="45"/>
        <v>-0.36119886767891252</v>
      </c>
      <c r="U29" s="243">
        <f t="shared" si="46"/>
        <v>-3.0653809422297784E-2</v>
      </c>
      <c r="W29" s="230">
        <f t="shared" si="47"/>
        <v>11.739869349999942</v>
      </c>
      <c r="X29" s="230">
        <f t="shared" si="10"/>
        <v>0.65658069000003749</v>
      </c>
    </row>
    <row r="30" spans="2:26" hidden="1" outlineLevel="1">
      <c r="B30" s="191" t="s">
        <v>784</v>
      </c>
      <c r="C30" s="191" t="s">
        <v>785</v>
      </c>
      <c r="D30" s="175">
        <v>-6.5785237999999993</v>
      </c>
      <c r="E30" s="175">
        <v>-6.5301247300000007</v>
      </c>
      <c r="F30" s="175">
        <v>-9.2740565399999966</v>
      </c>
      <c r="G30" s="175">
        <v>-6.2850848300000006</v>
      </c>
      <c r="H30" s="175">
        <f t="shared" si="11"/>
        <v>-28.667789899999995</v>
      </c>
      <c r="I30" s="175">
        <v>-6.138415789999998</v>
      </c>
      <c r="J30" s="175">
        <v>-3.054486420000003</v>
      </c>
      <c r="K30" s="175">
        <v>-5.2377683500000014</v>
      </c>
      <c r="L30" s="175">
        <v>-15.953485420000002</v>
      </c>
      <c r="M30" s="175">
        <f t="shared" si="12"/>
        <v>-30.384155980000003</v>
      </c>
      <c r="N30" s="175">
        <v>-5.7466427000000024</v>
      </c>
      <c r="O30" s="175">
        <v>-5.5929637199999993</v>
      </c>
      <c r="P30" s="175">
        <v>-4.4744073700000024</v>
      </c>
      <c r="Q30" s="175">
        <v>-1.2837859700000003</v>
      </c>
      <c r="R30" s="175">
        <f t="shared" si="13"/>
        <v>-17.097799760000004</v>
      </c>
      <c r="T30" s="243">
        <f t="shared" si="45"/>
        <v>-0.91952943596948478</v>
      </c>
      <c r="U30" s="243">
        <f t="shared" si="46"/>
        <v>-0.71308245677237037</v>
      </c>
      <c r="W30" s="230">
        <f t="shared" si="47"/>
        <v>14.669699450000001</v>
      </c>
      <c r="X30" s="230">
        <f t="shared" si="10"/>
        <v>3.1906214000000022</v>
      </c>
    </row>
    <row r="31" spans="2:26" collapsed="1">
      <c r="B31" s="190" t="s">
        <v>624</v>
      </c>
      <c r="C31" s="190" t="s">
        <v>754</v>
      </c>
      <c r="D31" s="174">
        <f t="shared" ref="D31" si="48">SUM(D32:D37)</f>
        <v>-53.615713430000014</v>
      </c>
      <c r="E31" s="174">
        <f t="shared" ref="E31:G31" si="49">SUM(E32:E37)</f>
        <v>-60.020392589999993</v>
      </c>
      <c r="F31" s="174">
        <f t="shared" si="49"/>
        <v>-55.220268940000032</v>
      </c>
      <c r="G31" s="174">
        <f t="shared" si="49"/>
        <v>-56.362213290000014</v>
      </c>
      <c r="H31" s="174">
        <f t="shared" ref="H31" si="50">SUM(H32:H37)</f>
        <v>-225.2185882500001</v>
      </c>
      <c r="I31" s="174">
        <f t="shared" ref="I31" si="51">SUM(I32:I37)</f>
        <v>-55.364682809999834</v>
      </c>
      <c r="J31" s="174">
        <f t="shared" ref="J31:L31" si="52">SUM(J32:J37)</f>
        <v>-54.745978800000003</v>
      </c>
      <c r="K31" s="174">
        <f t="shared" si="52"/>
        <v>-56.973421009999868</v>
      </c>
      <c r="L31" s="174">
        <f t="shared" si="52"/>
        <v>-51.400034670000061</v>
      </c>
      <c r="M31" s="174">
        <f>SUM(M32:M37)</f>
        <v>-218.48411728999977</v>
      </c>
      <c r="N31" s="174">
        <f t="shared" ref="N31:O31" si="53">SUM(N32:N37)</f>
        <v>-38.710015899999931</v>
      </c>
      <c r="O31" s="174">
        <f t="shared" si="53"/>
        <v>-57.477555739999858</v>
      </c>
      <c r="P31" s="174">
        <f t="shared" ref="P31:Q31" si="54">SUM(P32:P37)</f>
        <v>-55.004931550000045</v>
      </c>
      <c r="Q31" s="174">
        <f t="shared" si="54"/>
        <v>-62.01416491000009</v>
      </c>
      <c r="R31" s="174">
        <f>SUM(R32:R37)</f>
        <v>-213.20666809999992</v>
      </c>
      <c r="T31" s="242">
        <f t="shared" si="45"/>
        <v>0.2065004490394835</v>
      </c>
      <c r="U31" s="242">
        <f t="shared" si="46"/>
        <v>0.12742918066589315</v>
      </c>
      <c r="W31" s="229">
        <f t="shared" si="47"/>
        <v>-10.61413024000003</v>
      </c>
      <c r="X31" s="229">
        <f t="shared" si="10"/>
        <v>-7.0092333600000458</v>
      </c>
    </row>
    <row r="32" spans="2:26" hidden="1" outlineLevel="1">
      <c r="B32" s="191" t="s">
        <v>779</v>
      </c>
      <c r="C32" s="191" t="s">
        <v>781</v>
      </c>
      <c r="D32" s="175">
        <v>-33.622041500000016</v>
      </c>
      <c r="E32" s="175">
        <v>-38.19355066</v>
      </c>
      <c r="F32" s="175">
        <v>-31.154084570000027</v>
      </c>
      <c r="G32" s="175">
        <v>-34.980513540000011</v>
      </c>
      <c r="H32" s="175">
        <f t="shared" si="11"/>
        <v>-137.95019027000006</v>
      </c>
      <c r="I32" s="175">
        <v>-34.527447729999828</v>
      </c>
      <c r="J32" s="175">
        <v>-33.483060310000056</v>
      </c>
      <c r="K32" s="175">
        <v>-32.62098890999993</v>
      </c>
      <c r="L32" s="175">
        <v>-28.903091340000053</v>
      </c>
      <c r="M32" s="175">
        <f t="shared" si="12"/>
        <v>-129.53458828999987</v>
      </c>
      <c r="N32" s="175">
        <v>-18.659048639999938</v>
      </c>
      <c r="O32" s="175">
        <v>-33.96469819</v>
      </c>
      <c r="P32" s="175">
        <v>-32.258904960000024</v>
      </c>
      <c r="Q32" s="175">
        <v>-38.09011102000008</v>
      </c>
      <c r="R32" s="175">
        <f t="shared" si="13"/>
        <v>-122.97276281000003</v>
      </c>
      <c r="T32" s="243">
        <f t="shared" si="45"/>
        <v>0.317855954296687</v>
      </c>
      <c r="U32" s="243">
        <f t="shared" si="46"/>
        <v>0.18076267831256398</v>
      </c>
      <c r="W32" s="230">
        <f t="shared" si="47"/>
        <v>-9.1870196800000272</v>
      </c>
      <c r="X32" s="230">
        <f t="shared" si="10"/>
        <v>-5.8312060600000564</v>
      </c>
    </row>
    <row r="33" spans="2:24" hidden="1" outlineLevel="1">
      <c r="B33" s="191" t="s">
        <v>604</v>
      </c>
      <c r="C33" s="191" t="s">
        <v>755</v>
      </c>
      <c r="D33" s="175">
        <v>-17.408968749999989</v>
      </c>
      <c r="E33" s="175">
        <v>-18.910594959999997</v>
      </c>
      <c r="F33" s="175">
        <v>-21.017884550000009</v>
      </c>
      <c r="G33" s="175">
        <v>-17.367680110000006</v>
      </c>
      <c r="H33" s="175">
        <f t="shared" si="11"/>
        <v>-74.705128369999997</v>
      </c>
      <c r="I33" s="175">
        <v>-17.957535970000009</v>
      </c>
      <c r="J33" s="175">
        <v>-19.184677139999945</v>
      </c>
      <c r="K33" s="175">
        <v>-22.676610449999934</v>
      </c>
      <c r="L33" s="175">
        <v>-19.653408030000008</v>
      </c>
      <c r="M33" s="175">
        <f t="shared" si="12"/>
        <v>-79.472231589999893</v>
      </c>
      <c r="N33" s="175">
        <v>-16.601786560000001</v>
      </c>
      <c r="O33" s="175">
        <v>-19.916190220000008</v>
      </c>
      <c r="P33" s="175">
        <v>-18.992891410000009</v>
      </c>
      <c r="Q33" s="175">
        <v>-19.097356810000029</v>
      </c>
      <c r="R33" s="175">
        <f t="shared" si="13"/>
        <v>-74.608225000000061</v>
      </c>
      <c r="T33" s="243">
        <f t="shared" si="45"/>
        <v>-2.8292864990702493E-2</v>
      </c>
      <c r="U33" s="243">
        <f t="shared" si="46"/>
        <v>5.500236785696444E-3</v>
      </c>
      <c r="W33" s="230">
        <f t="shared" si="47"/>
        <v>0.5560512199999792</v>
      </c>
      <c r="X33" s="230">
        <f t="shared" si="10"/>
        <v>-0.10446540000002003</v>
      </c>
    </row>
    <row r="34" spans="2:24" hidden="1" outlineLevel="1">
      <c r="B34" s="191" t="s">
        <v>618</v>
      </c>
      <c r="C34" s="191" t="s">
        <v>782</v>
      </c>
      <c r="D34" s="175">
        <v>-0.76258596000000145</v>
      </c>
      <c r="E34" s="175">
        <v>-0.8152700099999991</v>
      </c>
      <c r="F34" s="175">
        <v>-0.83102366000000027</v>
      </c>
      <c r="G34" s="175">
        <v>-0.39389272999999936</v>
      </c>
      <c r="H34" s="175">
        <f t="shared" si="11"/>
        <v>-2.8027723600000001</v>
      </c>
      <c r="I34" s="175">
        <v>-0.52294810999999686</v>
      </c>
      <c r="J34" s="175">
        <v>-0.27962417999999695</v>
      </c>
      <c r="K34" s="175">
        <v>-0.33668654999999975</v>
      </c>
      <c r="L34" s="175">
        <v>-0.28187243999999917</v>
      </c>
      <c r="M34" s="175">
        <f t="shared" si="12"/>
        <v>-1.4211312799999929</v>
      </c>
      <c r="N34" s="175">
        <v>-1.0495202200000004</v>
      </c>
      <c r="O34" s="175">
        <v>-0.82400057000000082</v>
      </c>
      <c r="P34" s="175">
        <v>-0.96043663000000057</v>
      </c>
      <c r="Q34" s="175">
        <v>-0.8114936700000005</v>
      </c>
      <c r="R34" s="175">
        <f t="shared" si="13"/>
        <v>-3.6454510900000021</v>
      </c>
      <c r="T34" s="243">
        <f t="shared" si="45"/>
        <v>1.8789393883275816</v>
      </c>
      <c r="U34" s="243">
        <f t="shared" si="46"/>
        <v>-0.15507838346398761</v>
      </c>
      <c r="W34" s="230">
        <f t="shared" si="47"/>
        <v>-0.52962123000000139</v>
      </c>
      <c r="X34" s="230">
        <f t="shared" si="10"/>
        <v>0.14894296000000007</v>
      </c>
    </row>
    <row r="35" spans="2:24" hidden="1" outlineLevel="1">
      <c r="B35" s="191" t="s">
        <v>793</v>
      </c>
      <c r="C35" s="191" t="s">
        <v>798</v>
      </c>
      <c r="D35" s="175">
        <v>0</v>
      </c>
      <c r="E35" s="175">
        <v>0</v>
      </c>
      <c r="F35" s="175">
        <v>0</v>
      </c>
      <c r="G35" s="175">
        <v>0</v>
      </c>
      <c r="H35" s="175">
        <f t="shared" si="11"/>
        <v>0</v>
      </c>
      <c r="I35" s="175">
        <v>0</v>
      </c>
      <c r="J35" s="175">
        <v>0</v>
      </c>
      <c r="K35" s="175">
        <v>0</v>
      </c>
      <c r="L35" s="175">
        <v>0</v>
      </c>
      <c r="M35" s="175">
        <f t="shared" si="12"/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f t="shared" si="13"/>
        <v>0</v>
      </c>
      <c r="T35" s="243" t="str">
        <f t="shared" si="45"/>
        <v>NM</v>
      </c>
      <c r="U35" s="243" t="str">
        <f t="shared" si="46"/>
        <v>NM</v>
      </c>
      <c r="W35" s="230">
        <f t="shared" si="47"/>
        <v>0</v>
      </c>
      <c r="X35" s="230">
        <f t="shared" si="10"/>
        <v>0</v>
      </c>
    </row>
    <row r="36" spans="2:24" hidden="1" outlineLevel="1">
      <c r="B36" s="191" t="s">
        <v>780</v>
      </c>
      <c r="C36" s="191" t="s">
        <v>783</v>
      </c>
      <c r="D36" s="175">
        <v>0</v>
      </c>
      <c r="E36" s="175">
        <v>0</v>
      </c>
      <c r="F36" s="175">
        <v>0</v>
      </c>
      <c r="G36" s="175">
        <v>0</v>
      </c>
      <c r="H36" s="175">
        <f t="shared" si="11"/>
        <v>0</v>
      </c>
      <c r="I36" s="175">
        <v>0</v>
      </c>
      <c r="J36" s="175">
        <v>0</v>
      </c>
      <c r="K36" s="175">
        <v>0</v>
      </c>
      <c r="L36" s="175">
        <v>0</v>
      </c>
      <c r="M36" s="175">
        <f>SUM(I36:L36)</f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f>SUM(N36:Q36)</f>
        <v>0</v>
      </c>
      <c r="T36" s="243" t="str">
        <f t="shared" si="45"/>
        <v>NM</v>
      </c>
      <c r="U36" s="243" t="str">
        <f t="shared" si="46"/>
        <v>NM</v>
      </c>
      <c r="W36" s="230">
        <f t="shared" si="47"/>
        <v>0</v>
      </c>
      <c r="X36" s="230">
        <f t="shared" si="10"/>
        <v>0</v>
      </c>
    </row>
    <row r="37" spans="2:24" hidden="1" outlineLevel="1">
      <c r="B37" s="191" t="s">
        <v>784</v>
      </c>
      <c r="C37" s="191" t="s">
        <v>785</v>
      </c>
      <c r="D37" s="175">
        <v>-1.8221172199999993</v>
      </c>
      <c r="E37" s="175">
        <v>-2.1009769600000001</v>
      </c>
      <c r="F37" s="175">
        <v>-2.2172761599999999</v>
      </c>
      <c r="G37" s="175">
        <v>-3.6201269100000006</v>
      </c>
      <c r="H37" s="175">
        <f t="shared" si="11"/>
        <v>-9.7604972500000002</v>
      </c>
      <c r="I37" s="175">
        <v>-2.3567510000000009</v>
      </c>
      <c r="J37" s="175">
        <v>-1.7986171700000002</v>
      </c>
      <c r="K37" s="175">
        <v>-1.3391351000000005</v>
      </c>
      <c r="L37" s="175">
        <v>-2.5616628599999993</v>
      </c>
      <c r="M37" s="175">
        <f t="shared" si="12"/>
        <v>-8.0561661300000011</v>
      </c>
      <c r="N37" s="175">
        <v>-2.399660479999997</v>
      </c>
      <c r="O37" s="175">
        <v>-2.7726667599998431</v>
      </c>
      <c r="P37" s="175">
        <v>-2.7926985500000034</v>
      </c>
      <c r="Q37" s="175">
        <v>-4.0152034099999874</v>
      </c>
      <c r="R37" s="175">
        <f t="shared" si="13"/>
        <v>-11.98022919999983</v>
      </c>
      <c r="T37" s="243">
        <f t="shared" si="45"/>
        <v>0.56742070656401222</v>
      </c>
      <c r="U37" s="243">
        <f t="shared" si="46"/>
        <v>0.43775038304795988</v>
      </c>
      <c r="W37" s="230">
        <f t="shared" si="47"/>
        <v>-1.4535405499999881</v>
      </c>
      <c r="X37" s="230">
        <f t="shared" si="10"/>
        <v>-1.2225048599999839</v>
      </c>
    </row>
    <row r="38" spans="2:24" collapsed="1">
      <c r="B38" s="190" t="s">
        <v>625</v>
      </c>
      <c r="C38" s="190" t="s">
        <v>799</v>
      </c>
      <c r="D38" s="174">
        <f t="shared" ref="D38" si="55">SUM(D39:D44)</f>
        <v>-65.078260049999969</v>
      </c>
      <c r="E38" s="174">
        <f t="shared" ref="E38:G38" si="56">SUM(E39:E44)</f>
        <v>-63.316012310000005</v>
      </c>
      <c r="F38" s="174">
        <f t="shared" si="56"/>
        <v>-72.491852450000039</v>
      </c>
      <c r="G38" s="174">
        <f t="shared" si="56"/>
        <v>-68.187715480000037</v>
      </c>
      <c r="H38" s="174">
        <f t="shared" ref="H38:I38" si="57">SUM(H39:H44)</f>
        <v>-269.07384029000008</v>
      </c>
      <c r="I38" s="174">
        <f t="shared" si="57"/>
        <v>-64.636499110000017</v>
      </c>
      <c r="J38" s="174">
        <f t="shared" ref="J38:L38" si="58">SUM(J39:J44)</f>
        <v>-58.409955089999897</v>
      </c>
      <c r="K38" s="174">
        <f t="shared" si="58"/>
        <v>-55.995332929999954</v>
      </c>
      <c r="L38" s="174">
        <f t="shared" si="58"/>
        <v>-48.325342109999987</v>
      </c>
      <c r="M38" s="174">
        <f>SUM(M39:M44)</f>
        <v>-227.36712923999988</v>
      </c>
      <c r="N38" s="174">
        <f t="shared" ref="N38:O38" si="59">SUM(N39:N44)</f>
        <v>-44.06360313000004</v>
      </c>
      <c r="O38" s="174">
        <f t="shared" si="59"/>
        <v>-42.787524140000038</v>
      </c>
      <c r="P38" s="174">
        <f t="shared" ref="P38:Q38" si="60">SUM(P39:P44)</f>
        <v>-41.129792929999986</v>
      </c>
      <c r="Q38" s="174">
        <f t="shared" si="60"/>
        <v>-39.651442210000042</v>
      </c>
      <c r="R38" s="174">
        <f>SUM(R39:R44)</f>
        <v>-167.6323624100001</v>
      </c>
      <c r="T38" s="242">
        <f t="shared" si="45"/>
        <v>-0.17948967397387661</v>
      </c>
      <c r="U38" s="242">
        <f t="shared" si="46"/>
        <v>-3.5943548816693371E-2</v>
      </c>
      <c r="W38" s="229">
        <f t="shared" si="47"/>
        <v>8.6738998999999453</v>
      </c>
      <c r="X38" s="229">
        <f t="shared" si="10"/>
        <v>1.4783507199999448</v>
      </c>
    </row>
    <row r="39" spans="2:24" hidden="1" outlineLevel="1">
      <c r="B39" s="191" t="s">
        <v>779</v>
      </c>
      <c r="C39" s="191" t="s">
        <v>781</v>
      </c>
      <c r="D39" s="175">
        <v>-27.877881579999979</v>
      </c>
      <c r="E39" s="175">
        <v>-19.614994840000005</v>
      </c>
      <c r="F39" s="175">
        <v>-22.181788300000051</v>
      </c>
      <c r="G39" s="175">
        <v>-20.926238510000033</v>
      </c>
      <c r="H39" s="175">
        <f t="shared" si="11"/>
        <v>-90.600903230000071</v>
      </c>
      <c r="I39" s="175">
        <v>-22.138217509999979</v>
      </c>
      <c r="J39" s="175">
        <v>-17.421924369999893</v>
      </c>
      <c r="K39" s="175">
        <v>-17.629882039999977</v>
      </c>
      <c r="L39" s="175">
        <v>-12.833256029999975</v>
      </c>
      <c r="M39" s="175">
        <f t="shared" si="12"/>
        <v>-70.023279949999832</v>
      </c>
      <c r="N39" s="175">
        <v>-13.855167310000052</v>
      </c>
      <c r="O39" s="175">
        <v>-13.50916649000003</v>
      </c>
      <c r="P39" s="175">
        <v>-13.955608300000014</v>
      </c>
      <c r="Q39" s="175">
        <v>-10.384892900000034</v>
      </c>
      <c r="R39" s="175">
        <f t="shared" si="13"/>
        <v>-51.704835000000131</v>
      </c>
      <c r="T39" s="243">
        <f t="shared" si="45"/>
        <v>-0.19078269180295826</v>
      </c>
      <c r="U39" s="243">
        <f t="shared" si="46"/>
        <v>-0.25586239762834095</v>
      </c>
      <c r="W39" s="230">
        <f t="shared" si="47"/>
        <v>2.4483631299999402</v>
      </c>
      <c r="X39" s="230">
        <f t="shared" si="10"/>
        <v>3.5707153999999797</v>
      </c>
    </row>
    <row r="40" spans="2:24" hidden="1" outlineLevel="1">
      <c r="B40" s="191" t="s">
        <v>604</v>
      </c>
      <c r="C40" s="191" t="s">
        <v>755</v>
      </c>
      <c r="D40" s="175">
        <v>-2.1218556999999993</v>
      </c>
      <c r="E40" s="175">
        <v>-3.0549687700000003</v>
      </c>
      <c r="F40" s="175">
        <v>-3.5534759999999967</v>
      </c>
      <c r="G40" s="175">
        <v>-2.2814746199999982</v>
      </c>
      <c r="H40" s="175">
        <f t="shared" si="11"/>
        <v>-11.011775089999993</v>
      </c>
      <c r="I40" s="175">
        <v>-2.8973549100000016</v>
      </c>
      <c r="J40" s="175">
        <v>-2.5960404999999982</v>
      </c>
      <c r="K40" s="175">
        <v>-3.0004245599999995</v>
      </c>
      <c r="L40" s="175">
        <v>-2.2885101199999998</v>
      </c>
      <c r="M40" s="175">
        <f t="shared" si="12"/>
        <v>-10.782330089999999</v>
      </c>
      <c r="N40" s="175">
        <v>-1.5631873300000001</v>
      </c>
      <c r="O40" s="175">
        <v>-1.436688420000001</v>
      </c>
      <c r="P40" s="175">
        <v>-1.6976304099999997</v>
      </c>
      <c r="Q40" s="175">
        <v>-1.7318358200000008</v>
      </c>
      <c r="R40" s="175">
        <f t="shared" si="13"/>
        <v>-6.4293419800000011</v>
      </c>
      <c r="T40" s="243">
        <f t="shared" si="45"/>
        <v>-0.24324747141603154</v>
      </c>
      <c r="U40" s="243">
        <f t="shared" si="46"/>
        <v>2.0148914509608096E-2</v>
      </c>
      <c r="W40" s="230">
        <f t="shared" si="47"/>
        <v>0.55667429999999896</v>
      </c>
      <c r="X40" s="230">
        <f t="shared" si="10"/>
        <v>-3.4205410000001102E-2</v>
      </c>
    </row>
    <row r="41" spans="2:24" hidden="1" outlineLevel="1">
      <c r="B41" s="191" t="s">
        <v>618</v>
      </c>
      <c r="C41" s="191" t="s">
        <v>782</v>
      </c>
      <c r="D41" s="175">
        <v>-1.8966649</v>
      </c>
      <c r="E41" s="175">
        <v>-1.9248919600000001</v>
      </c>
      <c r="F41" s="175">
        <v>-2.1789099299999992</v>
      </c>
      <c r="G41" s="175">
        <v>-2.1481534099999995</v>
      </c>
      <c r="H41" s="175">
        <f t="shared" si="11"/>
        <v>-8.1486201999999981</v>
      </c>
      <c r="I41" s="175">
        <v>-1.9262889900000002</v>
      </c>
      <c r="J41" s="175">
        <v>-1.2141558700000001</v>
      </c>
      <c r="K41" s="175">
        <v>-0.9187012200000001</v>
      </c>
      <c r="L41" s="175">
        <v>-0.9760707399999996</v>
      </c>
      <c r="M41" s="175">
        <f t="shared" si="12"/>
        <v>-5.0352168200000005</v>
      </c>
      <c r="N41" s="175">
        <v>-1.0984449799999996</v>
      </c>
      <c r="O41" s="175">
        <v>-0.98358085000000073</v>
      </c>
      <c r="P41" s="175">
        <v>-0.94706817999999937</v>
      </c>
      <c r="Q41" s="175">
        <v>-1.0082076800000017</v>
      </c>
      <c r="R41" s="175">
        <f t="shared" si="13"/>
        <v>-4.0373016900000014</v>
      </c>
      <c r="T41" s="243">
        <f t="shared" si="45"/>
        <v>3.2924806249188476E-2</v>
      </c>
      <c r="U41" s="243">
        <f t="shared" si="46"/>
        <v>6.4556598237734519E-2</v>
      </c>
      <c r="W41" s="230">
        <f t="shared" si="47"/>
        <v>-3.2136940000002112E-2</v>
      </c>
      <c r="X41" s="230">
        <f t="shared" si="10"/>
        <v>-6.1139500000002345E-2</v>
      </c>
    </row>
    <row r="42" spans="2:24" hidden="1" outlineLevel="1">
      <c r="B42" s="191" t="s">
        <v>793</v>
      </c>
      <c r="C42" s="191" t="s">
        <v>798</v>
      </c>
      <c r="D42" s="175">
        <v>-9.7556337800000001</v>
      </c>
      <c r="E42" s="175">
        <v>-9.4270076200000013</v>
      </c>
      <c r="F42" s="175">
        <v>-10.337199230000007</v>
      </c>
      <c r="G42" s="175">
        <v>-12.961001339999999</v>
      </c>
      <c r="H42" s="175">
        <f t="shared" si="11"/>
        <v>-42.480841970000007</v>
      </c>
      <c r="I42" s="175">
        <v>-9.5539370699999981</v>
      </c>
      <c r="J42" s="175">
        <v>-7.8289832599999984</v>
      </c>
      <c r="K42" s="175">
        <v>-6.9482927499999985</v>
      </c>
      <c r="L42" s="175">
        <v>-6.3194964200000001</v>
      </c>
      <c r="M42" s="175">
        <f t="shared" si="12"/>
        <v>-30.650709499999998</v>
      </c>
      <c r="N42" s="175">
        <v>-4.9299461399999949</v>
      </c>
      <c r="O42" s="175">
        <v>-5.2538448400000002</v>
      </c>
      <c r="P42" s="175">
        <v>-4.6817725999999968</v>
      </c>
      <c r="Q42" s="175">
        <v>-5.2051413200000027</v>
      </c>
      <c r="R42" s="175">
        <f t="shared" si="13"/>
        <v>-20.070704899999996</v>
      </c>
      <c r="T42" s="243">
        <f t="shared" si="45"/>
        <v>-0.1763360600178957</v>
      </c>
      <c r="U42" s="243">
        <f t="shared" si="46"/>
        <v>0.11178858195718577</v>
      </c>
      <c r="W42" s="230">
        <f t="shared" si="47"/>
        <v>1.1143550999999974</v>
      </c>
      <c r="X42" s="230">
        <f t="shared" si="10"/>
        <v>-0.52336872000000589</v>
      </c>
    </row>
    <row r="43" spans="2:24" hidden="1" outlineLevel="1">
      <c r="B43" s="191" t="s">
        <v>780</v>
      </c>
      <c r="C43" s="191" t="s">
        <v>783</v>
      </c>
      <c r="D43" s="175">
        <v>-21.813899069999994</v>
      </c>
      <c r="E43" s="175">
        <v>-24.497429709999999</v>
      </c>
      <c r="F43" s="175">
        <v>-31.08307237999999</v>
      </c>
      <c r="G43" s="175">
        <v>-27.190692609999999</v>
      </c>
      <c r="H43" s="175">
        <f t="shared" si="11"/>
        <v>-104.58509376999999</v>
      </c>
      <c r="I43" s="175">
        <v>-27.453813980000035</v>
      </c>
      <c r="J43" s="175">
        <v>-28.353945390000014</v>
      </c>
      <c r="K43" s="175">
        <v>-26.950207519999982</v>
      </c>
      <c r="L43" s="175">
        <v>-25.484895740000013</v>
      </c>
      <c r="M43" s="175">
        <f t="shared" si="12"/>
        <v>-108.24286263000005</v>
      </c>
      <c r="N43" s="175">
        <v>-21.823441699999993</v>
      </c>
      <c r="O43" s="175">
        <v>-20.686678250000007</v>
      </c>
      <c r="P43" s="175">
        <v>-19.055641939999976</v>
      </c>
      <c r="Q43" s="175">
        <v>-23.064010789999998</v>
      </c>
      <c r="R43" s="175">
        <f t="shared" si="13"/>
        <v>-84.629772679999974</v>
      </c>
      <c r="T43" s="243">
        <f t="shared" si="45"/>
        <v>-9.4992931291466798E-2</v>
      </c>
      <c r="U43" s="243">
        <f t="shared" si="46"/>
        <v>0.2103507644938476</v>
      </c>
      <c r="W43" s="230">
        <f t="shared" si="47"/>
        <v>2.4208849500000156</v>
      </c>
      <c r="X43" s="230">
        <f t="shared" si="10"/>
        <v>-4.0083688500000214</v>
      </c>
    </row>
    <row r="44" spans="2:24" hidden="1" outlineLevel="1">
      <c r="B44" s="191" t="s">
        <v>784</v>
      </c>
      <c r="C44" s="191" t="s">
        <v>785</v>
      </c>
      <c r="D44" s="175">
        <v>-1.6123250200000001</v>
      </c>
      <c r="E44" s="175">
        <v>-4.7967194100000015</v>
      </c>
      <c r="F44" s="175">
        <v>-3.1574066100000007</v>
      </c>
      <c r="G44" s="175">
        <v>-2.680154990000001</v>
      </c>
      <c r="H44" s="175">
        <f t="shared" si="11"/>
        <v>-12.246606030000002</v>
      </c>
      <c r="I44" s="175">
        <v>-0.66688665000000047</v>
      </c>
      <c r="J44" s="175">
        <v>-0.99490569999999934</v>
      </c>
      <c r="K44" s="175">
        <v>-0.5478248399999982</v>
      </c>
      <c r="L44" s="175">
        <v>-0.42311306000000115</v>
      </c>
      <c r="M44" s="175">
        <f t="shared" si="12"/>
        <v>-2.6327302499999994</v>
      </c>
      <c r="N44" s="175">
        <v>-0.79341566999999924</v>
      </c>
      <c r="O44" s="175">
        <v>-0.91756529000000109</v>
      </c>
      <c r="P44" s="175">
        <v>-0.79207150000000026</v>
      </c>
      <c r="Q44" s="175">
        <v>1.7426463000000005</v>
      </c>
      <c r="R44" s="175">
        <f t="shared" si="13"/>
        <v>-0.76040616000000005</v>
      </c>
      <c r="T44" s="243">
        <f t="shared" si="45"/>
        <v>-5.1186303726951747</v>
      </c>
      <c r="U44" s="243">
        <f t="shared" si="46"/>
        <v>-3.2001123635934383</v>
      </c>
      <c r="W44" s="230">
        <f t="shared" si="47"/>
        <v>2.1657593600000018</v>
      </c>
      <c r="X44" s="230">
        <f t="shared" si="10"/>
        <v>2.534717800000001</v>
      </c>
    </row>
    <row r="45" spans="2:24" ht="18" collapsed="1" thickBot="1">
      <c r="B45" s="190" t="s">
        <v>917</v>
      </c>
      <c r="C45" s="296" t="s">
        <v>921</v>
      </c>
      <c r="D45" s="174">
        <f>SUM(D54,D60,D64)</f>
        <v>-28.028476790000003</v>
      </c>
      <c r="E45" s="174">
        <f t="shared" ref="E45:G45" si="61">SUM(E54,E60,E64)</f>
        <v>-29.467390320000014</v>
      </c>
      <c r="F45" s="174">
        <f t="shared" si="61"/>
        <v>-42.093018979999997</v>
      </c>
      <c r="G45" s="174">
        <f t="shared" si="61"/>
        <v>-33.974241920000011</v>
      </c>
      <c r="H45" s="174">
        <f t="shared" ref="H45" si="62">SUM(H54,H60,H64)</f>
        <v>-133.56312801000001</v>
      </c>
      <c r="I45" s="174">
        <f>SUM(I54,I60,I64)</f>
        <v>-35.757669719999996</v>
      </c>
      <c r="J45" s="174">
        <f t="shared" ref="J45:L45" si="63">SUM(J54,J60,J64)</f>
        <v>-36.122451979999994</v>
      </c>
      <c r="K45" s="174">
        <f t="shared" si="63"/>
        <v>-41.97559536</v>
      </c>
      <c r="L45" s="174">
        <f t="shared" si="63"/>
        <v>-48.554894770000018</v>
      </c>
      <c r="M45" s="174">
        <f t="shared" ref="M45:R45" si="64">SUM(M54,M60,M64)</f>
        <v>-162.41061183000005</v>
      </c>
      <c r="N45" s="174">
        <f t="shared" si="64"/>
        <v>-56.84233721999999</v>
      </c>
      <c r="O45" s="174">
        <f t="shared" si="64"/>
        <v>-48.394364389999993</v>
      </c>
      <c r="P45" s="174">
        <f t="shared" si="64"/>
        <v>-60.058463540000041</v>
      </c>
      <c r="Q45" s="174">
        <f t="shared" si="64"/>
        <v>-87.725972039999974</v>
      </c>
      <c r="R45" s="174">
        <f t="shared" si="64"/>
        <v>-253.02113719000002</v>
      </c>
      <c r="T45" s="243">
        <f t="shared" si="45"/>
        <v>0.80673797061140129</v>
      </c>
      <c r="U45" s="243">
        <f t="shared" si="46"/>
        <v>0.4606762622485816</v>
      </c>
      <c r="W45" s="230">
        <f t="shared" si="47"/>
        <v>-39.171077269999955</v>
      </c>
      <c r="X45" s="230">
        <f t="shared" si="10"/>
        <v>-27.667508499999933</v>
      </c>
    </row>
    <row r="46" spans="2:24" ht="18" thickBot="1">
      <c r="B46" s="189" t="s">
        <v>944</v>
      </c>
      <c r="C46" s="189" t="s">
        <v>945</v>
      </c>
      <c r="D46" s="173">
        <f>D47+D53</f>
        <v>-249.40675993000059</v>
      </c>
      <c r="E46" s="173">
        <f t="shared" ref="E46:J46" si="65">E47+E53</f>
        <v>-254.88885542999986</v>
      </c>
      <c r="F46" s="173">
        <f t="shared" si="65"/>
        <v>-272.39615804000016</v>
      </c>
      <c r="G46" s="173">
        <f t="shared" si="65"/>
        <v>-251.35203466000021</v>
      </c>
      <c r="H46" s="173">
        <f>H47+H53</f>
        <v>-1028.0438080600006</v>
      </c>
      <c r="I46" s="173">
        <f t="shared" si="65"/>
        <v>-247.06915071999964</v>
      </c>
      <c r="J46" s="173">
        <f t="shared" si="65"/>
        <v>-240.16364969999864</v>
      </c>
      <c r="K46" s="173">
        <f t="shared" ref="K46:P46" si="66">K47+K53</f>
        <v>-243.36421683000009</v>
      </c>
      <c r="L46" s="173">
        <f t="shared" si="66"/>
        <v>-244.72778618999999</v>
      </c>
      <c r="M46" s="173">
        <f t="shared" si="66"/>
        <v>-975.3248034399985</v>
      </c>
      <c r="N46" s="173">
        <f t="shared" si="66"/>
        <v>-215.06281187000016</v>
      </c>
      <c r="O46" s="173">
        <f t="shared" si="66"/>
        <v>-217.77414523999988</v>
      </c>
      <c r="P46" s="173">
        <f t="shared" si="66"/>
        <v>-221.56921170999993</v>
      </c>
      <c r="Q46" s="173">
        <f t="shared" ref="Q46:R46" si="67">Q47+Q53</f>
        <v>-245.77482652000015</v>
      </c>
      <c r="R46" s="173">
        <f t="shared" si="67"/>
        <v>-900.18099534000021</v>
      </c>
      <c r="T46" s="244">
        <f t="shared" si="45"/>
        <v>4.2783876171186286E-3</v>
      </c>
      <c r="U46" s="244">
        <f t="shared" si="46"/>
        <v>0.10924629204206249</v>
      </c>
      <c r="W46" s="232">
        <f t="shared" si="47"/>
        <v>-1.0470403300001578</v>
      </c>
      <c r="X46" s="232">
        <f t="shared" si="10"/>
        <v>-24.205614810000213</v>
      </c>
    </row>
    <row r="47" spans="2:24">
      <c r="B47" s="192" t="s">
        <v>914</v>
      </c>
      <c r="C47" s="251" t="s">
        <v>922</v>
      </c>
      <c r="D47" s="174">
        <f t="shared" ref="D47:J47" si="68">SUM(D48:D52)</f>
        <v>-167.50861608000059</v>
      </c>
      <c r="E47" s="174">
        <f t="shared" ref="E47:G47" si="69">SUM(E48:E52)</f>
        <v>-167.16221076999989</v>
      </c>
      <c r="F47" s="174">
        <f t="shared" si="69"/>
        <v>-167.51657501000022</v>
      </c>
      <c r="G47" s="174">
        <f t="shared" si="69"/>
        <v>-156.95332685000022</v>
      </c>
      <c r="H47" s="174">
        <f>SUM(H48:H52)</f>
        <v>-659.14072871000087</v>
      </c>
      <c r="I47" s="174">
        <f t="shared" si="68"/>
        <v>-150.39675903999964</v>
      </c>
      <c r="J47" s="174">
        <f t="shared" si="68"/>
        <v>-143.82962251999868</v>
      </c>
      <c r="K47" s="174">
        <f t="shared" ref="K47:P47" si="70">SUM(K48:K52)</f>
        <v>-141.45071010000004</v>
      </c>
      <c r="L47" s="174">
        <f t="shared" si="70"/>
        <v>-138.18548694999998</v>
      </c>
      <c r="M47" s="174">
        <f t="shared" si="70"/>
        <v>-573.86257860999842</v>
      </c>
      <c r="N47" s="174">
        <f t="shared" si="70"/>
        <v>-104.76263861000007</v>
      </c>
      <c r="O47" s="174">
        <f t="shared" si="70"/>
        <v>-123.2125803899999</v>
      </c>
      <c r="P47" s="174">
        <f t="shared" si="70"/>
        <v>-121.03588615999985</v>
      </c>
      <c r="Q47" s="174">
        <f t="shared" ref="Q47:R47" si="71">SUM(Q48:Q52)</f>
        <v>-114.22220431000021</v>
      </c>
      <c r="R47" s="174">
        <f t="shared" si="71"/>
        <v>-463.23330947000005</v>
      </c>
      <c r="T47" s="242">
        <f t="shared" si="45"/>
        <v>-0.17341388859939011</v>
      </c>
      <c r="U47" s="242">
        <f t="shared" si="46"/>
        <v>-5.6294724367882853E-2</v>
      </c>
      <c r="W47" s="229">
        <f t="shared" si="47"/>
        <v>23.963282639999775</v>
      </c>
      <c r="X47" s="229">
        <f t="shared" si="10"/>
        <v>6.8136818499996394</v>
      </c>
    </row>
    <row r="48" spans="2:24">
      <c r="B48" s="299" t="s">
        <v>779</v>
      </c>
      <c r="C48" s="191" t="s">
        <v>781</v>
      </c>
      <c r="D48" s="175">
        <v>-95.103120300000569</v>
      </c>
      <c r="E48" s="175">
        <v>-89.250368799999805</v>
      </c>
      <c r="F48" s="175">
        <v>-84.060164620000208</v>
      </c>
      <c r="G48" s="175">
        <v>-85.164909540000139</v>
      </c>
      <c r="H48" s="175">
        <f t="shared" si="11"/>
        <v>-353.57856326000069</v>
      </c>
      <c r="I48" s="175">
        <v>-86.200513709999626</v>
      </c>
      <c r="J48" s="175">
        <v>-83.385631789998641</v>
      </c>
      <c r="K48" s="175">
        <v>-81.780845550000009</v>
      </c>
      <c r="L48" s="175">
        <v>-69.155240579999912</v>
      </c>
      <c r="M48" s="175">
        <f t="shared" si="12"/>
        <v>-320.5222316299982</v>
      </c>
      <c r="N48" s="175">
        <v>-54.817728799999998</v>
      </c>
      <c r="O48" s="175">
        <v>-69.952277309999872</v>
      </c>
      <c r="P48" s="175">
        <v>-70.887664769999844</v>
      </c>
      <c r="Q48" s="175">
        <v>-68.604886310000197</v>
      </c>
      <c r="R48" s="175">
        <f t="shared" si="13"/>
        <v>-264.26255718999994</v>
      </c>
      <c r="T48" s="243">
        <f t="shared" si="45"/>
        <v>-7.9582438783226683E-3</v>
      </c>
      <c r="U48" s="243">
        <f t="shared" si="46"/>
        <v>-3.2202760062787883E-2</v>
      </c>
      <c r="W48" s="230">
        <f t="shared" si="47"/>
        <v>0.55035426999971548</v>
      </c>
      <c r="X48" s="230">
        <f t="shared" si="10"/>
        <v>2.2827784599996477</v>
      </c>
    </row>
    <row r="49" spans="2:24">
      <c r="B49" s="299" t="s">
        <v>604</v>
      </c>
      <c r="C49" s="191" t="s">
        <v>946</v>
      </c>
      <c r="D49" s="175">
        <v>-47.620522870000016</v>
      </c>
      <c r="E49" s="175">
        <v>-48.988401010000103</v>
      </c>
      <c r="F49" s="175">
        <v>-53.344075380000035</v>
      </c>
      <c r="G49" s="175">
        <v>-41.69246672000007</v>
      </c>
      <c r="H49" s="175">
        <f t="shared" si="11"/>
        <v>-191.64546598000021</v>
      </c>
      <c r="I49" s="175">
        <v>-43.324676960000005</v>
      </c>
      <c r="J49" s="175">
        <v>-43.997061260000009</v>
      </c>
      <c r="K49" s="175">
        <v>-43.220962889999996</v>
      </c>
      <c r="L49" s="175">
        <v>-41.65391630000007</v>
      </c>
      <c r="M49" s="175">
        <f t="shared" si="12"/>
        <v>-172.19661741000007</v>
      </c>
      <c r="N49" s="175">
        <v>-33.489920600000062</v>
      </c>
      <c r="O49" s="175">
        <v>-36.693274810000034</v>
      </c>
      <c r="P49" s="175">
        <v>-35.346648670000008</v>
      </c>
      <c r="Q49" s="175">
        <v>-34.874087740000014</v>
      </c>
      <c r="R49" s="175">
        <f t="shared" si="13"/>
        <v>-140.40393182000011</v>
      </c>
      <c r="T49" s="243">
        <f t="shared" si="45"/>
        <v>-0.16276569317445055</v>
      </c>
      <c r="U49" s="243">
        <f t="shared" si="46"/>
        <v>-1.3369327723594671E-2</v>
      </c>
      <c r="W49" s="230">
        <f t="shared" si="47"/>
        <v>6.7798285600000554</v>
      </c>
      <c r="X49" s="230">
        <f t="shared" si="10"/>
        <v>0.47256092999999311</v>
      </c>
    </row>
    <row r="50" spans="2:24">
      <c r="B50" s="299" t="s">
        <v>618</v>
      </c>
      <c r="C50" s="191" t="s">
        <v>782</v>
      </c>
      <c r="D50" s="175">
        <v>-5.0163730899999956</v>
      </c>
      <c r="E50" s="175">
        <v>-6.068612239999994</v>
      </c>
      <c r="F50" s="175">
        <v>-5.1263964700000013</v>
      </c>
      <c r="G50" s="175">
        <v>-4.549582520000012</v>
      </c>
      <c r="H50" s="175">
        <f t="shared" si="11"/>
        <v>-20.760964320000003</v>
      </c>
      <c r="I50" s="175">
        <v>-4.0555778600000103</v>
      </c>
      <c r="J50" s="175">
        <v>-2.7699369199999939</v>
      </c>
      <c r="K50" s="175">
        <v>-2.3758806199999976</v>
      </c>
      <c r="L50" s="175">
        <v>-2.1185723100000007</v>
      </c>
      <c r="M50" s="175">
        <f t="shared" si="12"/>
        <v>-11.319967710000004</v>
      </c>
      <c r="N50" s="175">
        <v>-2.5853242200000013</v>
      </c>
      <c r="O50" s="175">
        <v>-2.0299876600000015</v>
      </c>
      <c r="P50" s="175">
        <v>-2.060622699999997</v>
      </c>
      <c r="Q50" s="175">
        <v>-1.9817458600000015</v>
      </c>
      <c r="R50" s="175">
        <f t="shared" si="13"/>
        <v>-8.6576804400000018</v>
      </c>
      <c r="T50" s="243">
        <f t="shared" si="45"/>
        <v>-6.4584271848620145E-2</v>
      </c>
      <c r="U50" s="243">
        <f t="shared" si="46"/>
        <v>-3.8278157374465271E-2</v>
      </c>
      <c r="W50" s="230">
        <f t="shared" si="47"/>
        <v>0.13682644999999916</v>
      </c>
      <c r="X50" s="230">
        <f t="shared" si="10"/>
        <v>7.8876839999995507E-2</v>
      </c>
    </row>
    <row r="51" spans="2:24">
      <c r="B51" s="299" t="s">
        <v>793</v>
      </c>
      <c r="C51" s="191" t="s">
        <v>798</v>
      </c>
      <c r="D51" s="175">
        <v>-9.7556337800000179</v>
      </c>
      <c r="E51" s="175">
        <v>-9.4270076200000013</v>
      </c>
      <c r="F51" s="175">
        <v>-10.337199230000014</v>
      </c>
      <c r="G51" s="175">
        <v>-12.961001340000006</v>
      </c>
      <c r="H51" s="175">
        <f>SUM(D51:G51)</f>
        <v>-42.480841970000043</v>
      </c>
      <c r="I51" s="175">
        <v>-9.5539370699999946</v>
      </c>
      <c r="J51" s="175">
        <v>-7.82898326000001</v>
      </c>
      <c r="K51" s="175">
        <v>-6.9482927500000109</v>
      </c>
      <c r="L51" s="175">
        <v>-6.3194964200000001</v>
      </c>
      <c r="M51" s="175">
        <f>SUM(I51:L51)</f>
        <v>-30.650709500000016</v>
      </c>
      <c r="N51" s="175">
        <v>-4.9299461399999993</v>
      </c>
      <c r="O51" s="175">
        <v>-5.2538448399999993</v>
      </c>
      <c r="P51" s="175">
        <v>-4.6817725999999968</v>
      </c>
      <c r="Q51" s="175">
        <v>-5.2051413200000001</v>
      </c>
      <c r="R51" s="175">
        <f>SUM(N51:Q51)</f>
        <v>-20.070704899999996</v>
      </c>
      <c r="T51" s="243">
        <f t="shared" si="45"/>
        <v>-0.17633606001789615</v>
      </c>
      <c r="U51" s="243">
        <f t="shared" si="46"/>
        <v>0.11178858195718511</v>
      </c>
      <c r="W51" s="230">
        <f t="shared" si="47"/>
        <v>1.1143551</v>
      </c>
      <c r="X51" s="230">
        <f t="shared" si="10"/>
        <v>-0.52336872000000323</v>
      </c>
    </row>
    <row r="52" spans="2:24">
      <c r="B52" s="299" t="s">
        <v>784</v>
      </c>
      <c r="C52" s="191" t="s">
        <v>947</v>
      </c>
      <c r="D52" s="175">
        <v>-10.012966039999997</v>
      </c>
      <c r="E52" s="175">
        <v>-13.427821100000003</v>
      </c>
      <c r="F52" s="175">
        <v>-14.648739309999982</v>
      </c>
      <c r="G52" s="175">
        <v>-12.585366729999995</v>
      </c>
      <c r="H52" s="175">
        <f t="shared" si="11"/>
        <v>-50.674893179999977</v>
      </c>
      <c r="I52" s="175">
        <v>-7.2620534400000043</v>
      </c>
      <c r="J52" s="175">
        <v>-5.8480092900000136</v>
      </c>
      <c r="K52" s="175">
        <v>-7.1247282900000091</v>
      </c>
      <c r="L52" s="175">
        <v>-18.938261339999997</v>
      </c>
      <c r="M52" s="175">
        <f t="shared" si="12"/>
        <v>-39.173052360000021</v>
      </c>
      <c r="N52" s="175">
        <v>-8.9397188499999984</v>
      </c>
      <c r="O52" s="175">
        <v>-9.2831957699999954</v>
      </c>
      <c r="P52" s="175">
        <v>-8.059177420000001</v>
      </c>
      <c r="Q52" s="175">
        <v>-3.5563430800000018</v>
      </c>
      <c r="R52" s="175">
        <f t="shared" si="13"/>
        <v>-29.838435119999996</v>
      </c>
      <c r="T52" s="243">
        <f t="shared" si="45"/>
        <v>-0.81221385553020342</v>
      </c>
      <c r="U52" s="243">
        <f t="shared" si="46"/>
        <v>-0.55872133163684579</v>
      </c>
      <c r="W52" s="230">
        <f t="shared" si="47"/>
        <v>15.381918259999996</v>
      </c>
      <c r="X52" s="230">
        <f t="shared" si="10"/>
        <v>4.5028343399999997</v>
      </c>
    </row>
    <row r="53" spans="2:24">
      <c r="B53" s="192" t="s">
        <v>915</v>
      </c>
      <c r="C53" s="251" t="s">
        <v>923</v>
      </c>
      <c r="D53" s="174">
        <f t="shared" ref="D53:K53" si="72">SUM(D54,D60,D59,D64)</f>
        <v>-81.898143849999983</v>
      </c>
      <c r="E53" s="174">
        <f t="shared" ref="E53:G53" si="73">SUM(E54,E60,E59,E64)</f>
        <v>-87.726644659999977</v>
      </c>
      <c r="F53" s="174">
        <f t="shared" si="73"/>
        <v>-104.87958302999991</v>
      </c>
      <c r="G53" s="174">
        <f t="shared" si="73"/>
        <v>-94.398707809999991</v>
      </c>
      <c r="H53" s="174">
        <f t="shared" si="72"/>
        <v>-368.90307934999987</v>
      </c>
      <c r="I53" s="174">
        <f t="shared" si="72"/>
        <v>-96.672391680000004</v>
      </c>
      <c r="J53" s="174">
        <f t="shared" si="72"/>
        <v>-96.334027179999978</v>
      </c>
      <c r="K53" s="174">
        <f t="shared" si="72"/>
        <v>-101.91350673000007</v>
      </c>
      <c r="L53" s="174">
        <f t="shared" ref="L53:N53" si="74">SUM(L54,L60,L59,L64)</f>
        <v>-106.54229924000001</v>
      </c>
      <c r="M53" s="174">
        <f>SUM(M54,M60,M59,M64)</f>
        <v>-401.46222483000008</v>
      </c>
      <c r="N53" s="174">
        <f t="shared" si="74"/>
        <v>-110.30017326000009</v>
      </c>
      <c r="O53" s="174">
        <f t="shared" ref="O53:P53" si="75">SUM(O54,O60,O59,O64)</f>
        <v>-94.561564849999996</v>
      </c>
      <c r="P53" s="174">
        <f t="shared" si="75"/>
        <v>-100.53332555000007</v>
      </c>
      <c r="Q53" s="174">
        <f t="shared" ref="Q53" si="76">SUM(Q54,Q60,Q59,Q64)</f>
        <v>-131.55262220999995</v>
      </c>
      <c r="R53" s="174">
        <f>SUM(R54,R60,R59,R64)</f>
        <v>-436.94768587000021</v>
      </c>
      <c r="T53" s="242">
        <f t="shared" si="45"/>
        <v>0.23474547807215074</v>
      </c>
      <c r="U53" s="242">
        <f t="shared" si="46"/>
        <v>0.30854740445816131</v>
      </c>
      <c r="W53" s="229">
        <f t="shared" si="47"/>
        <v>-25.010322969999947</v>
      </c>
      <c r="X53" s="229">
        <f t="shared" si="10"/>
        <v>-31.019296659999881</v>
      </c>
    </row>
    <row r="54" spans="2:24">
      <c r="B54" s="299" t="s">
        <v>787</v>
      </c>
      <c r="C54" s="299" t="s">
        <v>788</v>
      </c>
      <c r="D54" s="175">
        <f t="shared" ref="D54" si="77">SUM(D55:D58)</f>
        <v>-5.6713922499999994</v>
      </c>
      <c r="E54" s="175">
        <f t="shared" ref="E54:G54" si="78">SUM(E55:E58)</f>
        <v>-10.502668599999998</v>
      </c>
      <c r="F54" s="175">
        <f t="shared" si="78"/>
        <v>-6.8434752499999991</v>
      </c>
      <c r="G54" s="175">
        <f t="shared" si="78"/>
        <v>-2.9591785199999991</v>
      </c>
      <c r="H54" s="175">
        <f t="shared" ref="H54:I54" si="79">SUM(H55:H58)</f>
        <v>-25.976714619999996</v>
      </c>
      <c r="I54" s="175">
        <f t="shared" si="79"/>
        <v>-5.5094731899999996</v>
      </c>
      <c r="J54" s="175">
        <f t="shared" ref="J54:L54" si="80">SUM(J55:J58)</f>
        <v>-9.0248287999999945</v>
      </c>
      <c r="K54" s="175">
        <f t="shared" si="80"/>
        <v>-13.338030539999998</v>
      </c>
      <c r="L54" s="175">
        <f t="shared" si="80"/>
        <v>-10.546800510000011</v>
      </c>
      <c r="M54" s="175">
        <f t="shared" ref="M54:N54" si="81">SUM(M55:M58)</f>
        <v>-38.419133040000006</v>
      </c>
      <c r="N54" s="175">
        <f t="shared" si="81"/>
        <v>-15.31650295</v>
      </c>
      <c r="O54" s="175">
        <f t="shared" ref="O54:P54" si="82">SUM(O55:O58)</f>
        <v>-10.720247510000004</v>
      </c>
      <c r="P54" s="175">
        <f t="shared" si="82"/>
        <v>-15.365760829999999</v>
      </c>
      <c r="Q54" s="175">
        <f t="shared" ref="Q54:R54" si="83">SUM(Q55:Q58)</f>
        <v>-36.142578019999988</v>
      </c>
      <c r="R54" s="175">
        <f t="shared" si="83"/>
        <v>-77.545089309999994</v>
      </c>
      <c r="S54" s="106"/>
      <c r="T54" s="243">
        <f t="shared" si="45"/>
        <v>2.4268760450841169</v>
      </c>
      <c r="U54" s="243">
        <f t="shared" si="46"/>
        <v>1.3521502397353133</v>
      </c>
      <c r="W54" s="230">
        <f t="shared" si="47"/>
        <v>-25.595777509999976</v>
      </c>
      <c r="X54" s="230">
        <f t="shared" si="10"/>
        <v>-20.776817189999988</v>
      </c>
    </row>
    <row r="55" spans="2:24" hidden="1" outlineLevel="1">
      <c r="B55" s="191" t="s">
        <v>663</v>
      </c>
      <c r="C55" s="191" t="s">
        <v>884</v>
      </c>
      <c r="D55" s="175">
        <v>-1.10285236</v>
      </c>
      <c r="E55" s="175">
        <v>-3.3700663999999998</v>
      </c>
      <c r="F55" s="175">
        <v>0.16249490000000022</v>
      </c>
      <c r="G55" s="175">
        <v>1.950791009999999</v>
      </c>
      <c r="H55" s="175">
        <f t="shared" si="11"/>
        <v>-2.3596328500000006</v>
      </c>
      <c r="I55" s="175">
        <v>3.3679241300000005</v>
      </c>
      <c r="J55" s="175">
        <v>-1.6896985399999995</v>
      </c>
      <c r="K55" s="175">
        <v>-3.7442928700000002</v>
      </c>
      <c r="L55" s="175">
        <v>0.87552695999999919</v>
      </c>
      <c r="M55" s="175">
        <f t="shared" si="12"/>
        <v>-1.1905403200000002</v>
      </c>
      <c r="N55" s="175">
        <v>-6.1453146499999995</v>
      </c>
      <c r="O55" s="175">
        <v>5.1801673299999962</v>
      </c>
      <c r="P55" s="175">
        <v>-1.2104017100000002</v>
      </c>
      <c r="Q55" s="175">
        <v>-5.3271884899999993</v>
      </c>
      <c r="R55" s="175">
        <f t="shared" si="13"/>
        <v>-7.5027375200000028</v>
      </c>
      <c r="T55" s="243">
        <f t="shared" si="45"/>
        <v>-7.0845510571142256</v>
      </c>
      <c r="U55" s="243">
        <f t="shared" si="46"/>
        <v>3.4011739623203265</v>
      </c>
      <c r="W55" s="230">
        <f t="shared" si="47"/>
        <v>-6.2027154499999986</v>
      </c>
      <c r="X55" s="230">
        <f t="shared" si="10"/>
        <v>-4.1167867799999991</v>
      </c>
    </row>
    <row r="56" spans="2:24" hidden="1" outlineLevel="1">
      <c r="B56" s="191" t="s">
        <v>196</v>
      </c>
      <c r="C56" s="191" t="s">
        <v>796</v>
      </c>
      <c r="D56" s="175">
        <v>-3.2504706399999996</v>
      </c>
      <c r="E56" s="175">
        <v>-5.2127692199999984</v>
      </c>
      <c r="F56" s="175">
        <v>-4.9716072799999997</v>
      </c>
      <c r="G56" s="175">
        <v>-3.5441715099999982</v>
      </c>
      <c r="H56" s="175">
        <f t="shared" si="11"/>
        <v>-16.979018649999997</v>
      </c>
      <c r="I56" s="175">
        <v>-7.2328372400000003</v>
      </c>
      <c r="J56" s="175">
        <v>-3.9888529499999965</v>
      </c>
      <c r="K56" s="175">
        <v>-7.2245199399999986</v>
      </c>
      <c r="L56" s="175">
        <v>-7.8297387700000094</v>
      </c>
      <c r="M56" s="175">
        <f t="shared" si="12"/>
        <v>-26.275948900000007</v>
      </c>
      <c r="N56" s="175">
        <v>-7.4609405100000004</v>
      </c>
      <c r="O56" s="175">
        <v>-12.286642279999999</v>
      </c>
      <c r="P56" s="175">
        <v>-8.8904469000000006</v>
      </c>
      <c r="Q56" s="175">
        <v>-23.883180529999983</v>
      </c>
      <c r="R56" s="175">
        <f t="shared" si="13"/>
        <v>-52.521210219999986</v>
      </c>
      <c r="T56" s="243">
        <f t="shared" si="45"/>
        <v>2.0503163938890845</v>
      </c>
      <c r="U56" s="243">
        <f t="shared" si="46"/>
        <v>1.6863869497943891</v>
      </c>
      <c r="W56" s="230">
        <f t="shared" si="47"/>
        <v>-16.053441759999973</v>
      </c>
      <c r="X56" s="230">
        <f t="shared" si="10"/>
        <v>-14.992733629999982</v>
      </c>
    </row>
    <row r="57" spans="2:24" hidden="1" outlineLevel="1">
      <c r="B57" s="191" t="s">
        <v>794</v>
      </c>
      <c r="C57" s="191" t="s">
        <v>797</v>
      </c>
      <c r="D57" s="175">
        <v>-0.67477434000000014</v>
      </c>
      <c r="E57" s="175">
        <v>-0.99818898</v>
      </c>
      <c r="F57" s="175">
        <v>-0.7249578499999999</v>
      </c>
      <c r="G57" s="175">
        <v>-0.37088215000000002</v>
      </c>
      <c r="H57" s="175">
        <f t="shared" si="11"/>
        <v>-2.76880332</v>
      </c>
      <c r="I57" s="175">
        <v>-0.47123995000000002</v>
      </c>
      <c r="J57" s="175">
        <v>-1.2592320099999998</v>
      </c>
      <c r="K57" s="175">
        <v>-0.68247605999999994</v>
      </c>
      <c r="L57" s="175">
        <v>-0.45407886999999997</v>
      </c>
      <c r="M57" s="175">
        <f t="shared" si="12"/>
        <v>-2.86702689</v>
      </c>
      <c r="N57" s="175">
        <v>-0.63388489000000003</v>
      </c>
      <c r="O57" s="175">
        <v>-0.55177367999999993</v>
      </c>
      <c r="P57" s="175">
        <v>-0.91317625000000002</v>
      </c>
      <c r="Q57" s="175">
        <v>-1.21086545</v>
      </c>
      <c r="R57" s="175">
        <f t="shared" si="13"/>
        <v>-3.30970027</v>
      </c>
      <c r="T57" s="243">
        <f t="shared" si="45"/>
        <v>1.6666412599203309</v>
      </c>
      <c r="U57" s="243">
        <f t="shared" si="46"/>
        <v>0.32599314754408026</v>
      </c>
      <c r="W57" s="230">
        <f t="shared" si="47"/>
        <v>-0.75678657999999999</v>
      </c>
      <c r="X57" s="230">
        <f t="shared" si="10"/>
        <v>-0.29768919999999999</v>
      </c>
    </row>
    <row r="58" spans="2:24" hidden="1" outlineLevel="1">
      <c r="B58" s="191" t="s">
        <v>795</v>
      </c>
      <c r="C58" s="191" t="s">
        <v>885</v>
      </c>
      <c r="D58" s="175">
        <v>-0.64329490999999994</v>
      </c>
      <c r="E58" s="175">
        <v>-0.92164399999999991</v>
      </c>
      <c r="F58" s="175">
        <v>-1.30940502</v>
      </c>
      <c r="G58" s="175">
        <v>-0.99491587000000004</v>
      </c>
      <c r="H58" s="175">
        <f t="shared" si="11"/>
        <v>-3.8692598</v>
      </c>
      <c r="I58" s="175">
        <v>-1.17332013</v>
      </c>
      <c r="J58" s="175">
        <v>-2.0870452999999998</v>
      </c>
      <c r="K58" s="175">
        <v>-1.68674167</v>
      </c>
      <c r="L58" s="175">
        <v>-3.1385098300000003</v>
      </c>
      <c r="M58" s="175">
        <f t="shared" si="12"/>
        <v>-8.0856169300000005</v>
      </c>
      <c r="N58" s="175">
        <v>-1.0763628999999999</v>
      </c>
      <c r="O58" s="175">
        <v>-3.0619988800000009</v>
      </c>
      <c r="P58" s="175">
        <v>-4.3517359699999991</v>
      </c>
      <c r="Q58" s="175">
        <v>-5.7213435500000056</v>
      </c>
      <c r="R58" s="175">
        <f t="shared" si="13"/>
        <v>-14.211441300000006</v>
      </c>
      <c r="T58" s="243">
        <f t="shared" si="45"/>
        <v>0.82294906178452365</v>
      </c>
      <c r="U58" s="243">
        <f t="shared" si="46"/>
        <v>0.31472671812853736</v>
      </c>
      <c r="W58" s="230">
        <f t="shared" si="47"/>
        <v>-2.5828337200000053</v>
      </c>
      <c r="X58" s="230">
        <f t="shared" si="10"/>
        <v>-1.3696075800000065</v>
      </c>
    </row>
    <row r="59" spans="2:24" collapsed="1">
      <c r="B59" s="299" t="s">
        <v>780</v>
      </c>
      <c r="C59" s="299" t="s">
        <v>936</v>
      </c>
      <c r="D59" s="175">
        <v>-53.869667059999983</v>
      </c>
      <c r="E59" s="175">
        <v>-58.259254339999956</v>
      </c>
      <c r="F59" s="175">
        <v>-62.786564049999924</v>
      </c>
      <c r="G59" s="175">
        <v>-60.424465889999979</v>
      </c>
      <c r="H59" s="175">
        <f>SUM(D59:G59)</f>
        <v>-235.33995133999986</v>
      </c>
      <c r="I59" s="175">
        <v>-60.914721960000023</v>
      </c>
      <c r="J59" s="175">
        <v>-60.211575199999977</v>
      </c>
      <c r="K59" s="175">
        <v>-59.937911370000052</v>
      </c>
      <c r="L59" s="175">
        <v>-57.987404469999987</v>
      </c>
      <c r="M59" s="175">
        <f>SUM(I59:L59)</f>
        <v>-239.05161300000003</v>
      </c>
      <c r="N59" s="175">
        <v>-53.457836040000103</v>
      </c>
      <c r="O59" s="175">
        <v>-46.167200460000004</v>
      </c>
      <c r="P59" s="175">
        <v>-40.474862010000045</v>
      </c>
      <c r="Q59" s="175">
        <v>-43.826650170000001</v>
      </c>
      <c r="R59" s="175">
        <f>SUM(N59:Q59)</f>
        <v>-183.92654868000014</v>
      </c>
      <c r="T59" s="243">
        <f t="shared" si="45"/>
        <v>-0.24420396859331939</v>
      </c>
      <c r="U59" s="243">
        <f t="shared" si="46"/>
        <v>8.2811601906680687E-2</v>
      </c>
      <c r="W59" s="230">
        <f t="shared" si="47"/>
        <v>14.160754299999986</v>
      </c>
      <c r="X59" s="230">
        <f t="shared" si="10"/>
        <v>-3.3517881599999555</v>
      </c>
    </row>
    <row r="60" spans="2:24">
      <c r="B60" s="299" t="s">
        <v>786</v>
      </c>
      <c r="C60" s="299" t="s">
        <v>773</v>
      </c>
      <c r="D60" s="175">
        <f>SUM(D61:D63)</f>
        <v>-24.280212349999999</v>
      </c>
      <c r="E60" s="175">
        <f t="shared" ref="E60:G60" si="84">SUM(E61:E63)</f>
        <v>-24.90527834000001</v>
      </c>
      <c r="F60" s="175">
        <f t="shared" si="84"/>
        <v>-26.238291499999995</v>
      </c>
      <c r="G60" s="175">
        <f t="shared" si="84"/>
        <v>-22.322253590000003</v>
      </c>
      <c r="H60" s="175">
        <f t="shared" ref="H60:I60" si="85">SUM(H61:H63)</f>
        <v>-97.74603578</v>
      </c>
      <c r="I60" s="175">
        <f t="shared" si="85"/>
        <v>-25.692136829999999</v>
      </c>
      <c r="J60" s="175">
        <f t="shared" ref="J60:L60" si="86">SUM(J61:J63)</f>
        <v>-25.008768830000001</v>
      </c>
      <c r="K60" s="175">
        <f t="shared" si="86"/>
        <v>-27.668923500000005</v>
      </c>
      <c r="L60" s="175">
        <f t="shared" si="86"/>
        <v>-33.096901680000009</v>
      </c>
      <c r="M60" s="175">
        <f t="shared" ref="M60:N60" si="87">SUM(M61:M63)</f>
        <v>-111.46673084000004</v>
      </c>
      <c r="N60" s="175">
        <f t="shared" si="87"/>
        <v>-29.786339689999995</v>
      </c>
      <c r="O60" s="175">
        <f t="shared" ref="O60:P60" si="88">SUM(O61:O63)</f>
        <v>-31.125888499999995</v>
      </c>
      <c r="P60" s="175">
        <f t="shared" si="88"/>
        <v>-30.970425989999995</v>
      </c>
      <c r="Q60" s="175">
        <f t="shared" ref="Q60:R60" si="89">SUM(Q61:Q63)</f>
        <v>-33.474005720000001</v>
      </c>
      <c r="R60" s="175">
        <f t="shared" si="89"/>
        <v>-125.3566599</v>
      </c>
      <c r="S60" s="106"/>
      <c r="T60" s="243">
        <f t="shared" si="45"/>
        <v>1.1393937826750467E-2</v>
      </c>
      <c r="U60" s="243">
        <f t="shared" si="46"/>
        <v>8.0837755696624436E-2</v>
      </c>
      <c r="W60" s="230">
        <f t="shared" si="47"/>
        <v>-0.37710403999999187</v>
      </c>
      <c r="X60" s="230">
        <f t="shared" si="10"/>
        <v>-2.5035797300000056</v>
      </c>
    </row>
    <row r="61" spans="2:24" hidden="1" outlineLevel="1">
      <c r="B61" s="193" t="s">
        <v>610</v>
      </c>
      <c r="C61" s="193" t="s">
        <v>805</v>
      </c>
      <c r="D61" s="175">
        <v>-33.478703930000002</v>
      </c>
      <c r="E61" s="175">
        <v>-33.207609020000007</v>
      </c>
      <c r="F61" s="175">
        <v>-32.542875519999996</v>
      </c>
      <c r="G61" s="175">
        <v>-31.644375630000003</v>
      </c>
      <c r="H61" s="175">
        <f t="shared" si="11"/>
        <v>-130.87356410000001</v>
      </c>
      <c r="I61" s="175">
        <v>-31.505184419999999</v>
      </c>
      <c r="J61" s="175">
        <v>-30.658319599999999</v>
      </c>
      <c r="K61" s="175">
        <v>-31.378676900000009</v>
      </c>
      <c r="L61" s="175">
        <v>-37.634061900000006</v>
      </c>
      <c r="M61" s="175">
        <f t="shared" si="12"/>
        <v>-131.17624282000003</v>
      </c>
      <c r="N61" s="175">
        <v>-31.997014079999996</v>
      </c>
      <c r="O61" s="175">
        <v>-36.039252979999993</v>
      </c>
      <c r="P61" s="175">
        <v>-33.078591539999998</v>
      </c>
      <c r="Q61" s="175">
        <v>-33.922291030000004</v>
      </c>
      <c r="R61" s="175">
        <f t="shared" si="13"/>
        <v>-135.03714962999999</v>
      </c>
      <c r="T61" s="243">
        <f t="shared" si="45"/>
        <v>-9.8627963143144037E-2</v>
      </c>
      <c r="U61" s="243">
        <f t="shared" si="46"/>
        <v>2.5505907317116883E-2</v>
      </c>
      <c r="W61" s="230">
        <f t="shared" si="47"/>
        <v>3.7117708700000023</v>
      </c>
      <c r="X61" s="230">
        <f t="shared" si="10"/>
        <v>-0.84369949000000588</v>
      </c>
    </row>
    <row r="62" spans="2:24" hidden="1" outlineLevel="1">
      <c r="B62" s="191" t="s">
        <v>608</v>
      </c>
      <c r="C62" s="191" t="s">
        <v>806</v>
      </c>
      <c r="D62" s="175">
        <v>-1.6943827699999998</v>
      </c>
      <c r="E62" s="175">
        <v>-1.1766590799999999</v>
      </c>
      <c r="F62" s="175">
        <v>-1.2682933300000001</v>
      </c>
      <c r="G62" s="175">
        <v>-0.97665668999999999</v>
      </c>
      <c r="H62" s="175">
        <f t="shared" si="11"/>
        <v>-5.1159918700000002</v>
      </c>
      <c r="I62" s="175">
        <v>-0.9908728200000001</v>
      </c>
      <c r="J62" s="175">
        <v>-0.92776884999999987</v>
      </c>
      <c r="K62" s="175">
        <v>-1.0796303700000001</v>
      </c>
      <c r="L62" s="175">
        <v>-1.22820617</v>
      </c>
      <c r="M62" s="175">
        <f t="shared" si="12"/>
        <v>-4.2264782099999998</v>
      </c>
      <c r="N62" s="175">
        <v>-1.6238418999999999</v>
      </c>
      <c r="O62" s="175">
        <v>-1.8388245899999998</v>
      </c>
      <c r="P62" s="175">
        <v>-2.4982005200000001</v>
      </c>
      <c r="Q62" s="175">
        <v>-3.6273719500000001</v>
      </c>
      <c r="R62" s="175">
        <f t="shared" si="13"/>
        <v>-9.58823896</v>
      </c>
      <c r="T62" s="243">
        <f t="shared" si="45"/>
        <v>1.9533901055064722</v>
      </c>
      <c r="U62" s="243">
        <f t="shared" si="46"/>
        <v>0.45199391360306018</v>
      </c>
      <c r="W62" s="230">
        <f t="shared" si="47"/>
        <v>-2.3991657800000001</v>
      </c>
      <c r="X62" s="230">
        <f t="shared" si="10"/>
        <v>-1.12917143</v>
      </c>
    </row>
    <row r="63" spans="2:24" hidden="1" outlineLevel="1">
      <c r="B63" s="191" t="s">
        <v>609</v>
      </c>
      <c r="C63" s="191" t="s">
        <v>807</v>
      </c>
      <c r="D63" s="175">
        <v>10.89287435</v>
      </c>
      <c r="E63" s="175">
        <v>9.4789897599999975</v>
      </c>
      <c r="F63" s="175">
        <v>7.5728773500000006</v>
      </c>
      <c r="G63" s="175">
        <v>10.29877873</v>
      </c>
      <c r="H63" s="175">
        <f t="shared" si="11"/>
        <v>38.243520189999998</v>
      </c>
      <c r="I63" s="175">
        <v>6.8039204099999999</v>
      </c>
      <c r="J63" s="175">
        <v>6.577319619999999</v>
      </c>
      <c r="K63" s="175">
        <v>4.7893837700000006</v>
      </c>
      <c r="L63" s="175">
        <v>5.7653663899999996</v>
      </c>
      <c r="M63" s="175">
        <f t="shared" si="12"/>
        <v>23.935990190000002</v>
      </c>
      <c r="N63" s="175">
        <v>3.8345162899999998</v>
      </c>
      <c r="O63" s="175">
        <v>6.75218907</v>
      </c>
      <c r="P63" s="175">
        <v>4.60636607</v>
      </c>
      <c r="Q63" s="175">
        <v>4.0756572599999998</v>
      </c>
      <c r="R63" s="175">
        <f t="shared" si="13"/>
        <v>19.26872869</v>
      </c>
      <c r="T63" s="243">
        <f t="shared" si="45"/>
        <v>-0.29307922787540308</v>
      </c>
      <c r="U63" s="243">
        <f t="shared" si="46"/>
        <v>-0.11521203524321721</v>
      </c>
      <c r="W63" s="230">
        <f t="shared" si="47"/>
        <v>-1.6897091299999998</v>
      </c>
      <c r="X63" s="230">
        <f t="shared" si="10"/>
        <v>-0.53070881000000014</v>
      </c>
    </row>
    <row r="64" spans="2:24" ht="18" collapsed="1" thickBot="1">
      <c r="B64" s="299" t="s">
        <v>916</v>
      </c>
      <c r="C64" s="299" t="s">
        <v>756</v>
      </c>
      <c r="D64" s="175">
        <v>1.9231278099999956</v>
      </c>
      <c r="E64" s="175">
        <v>5.9405566199999971</v>
      </c>
      <c r="F64" s="175">
        <v>-9.0112522300000002</v>
      </c>
      <c r="G64" s="175">
        <v>-8.6928098100000124</v>
      </c>
      <c r="H64" s="175">
        <f t="shared" si="11"/>
        <v>-9.8403776100000204</v>
      </c>
      <c r="I64" s="175">
        <v>-4.5560596999999987</v>
      </c>
      <c r="J64" s="175">
        <v>-2.0888543500000014</v>
      </c>
      <c r="K64" s="175">
        <v>-0.96864131999999703</v>
      </c>
      <c r="L64" s="175">
        <v>-4.9111925799999998</v>
      </c>
      <c r="M64" s="175">
        <f t="shared" si="12"/>
        <v>-12.524747949999998</v>
      </c>
      <c r="N64" s="175">
        <v>-11.739494579999997</v>
      </c>
      <c r="O64" s="175">
        <v>-6.5482283799999994</v>
      </c>
      <c r="P64" s="175">
        <v>-13.722276720000044</v>
      </c>
      <c r="Q64" s="175">
        <v>-18.109388299999988</v>
      </c>
      <c r="R64" s="175">
        <f t="shared" si="13"/>
        <v>-50.119387980000027</v>
      </c>
      <c r="S64" s="106"/>
      <c r="T64" s="243">
        <f t="shared" si="45"/>
        <v>2.6873708381437549</v>
      </c>
      <c r="U64" s="243">
        <f t="shared" si="46"/>
        <v>0.31970726647756531</v>
      </c>
      <c r="W64" s="230">
        <f t="shared" si="47"/>
        <v>-13.198195719999989</v>
      </c>
      <c r="X64" s="230">
        <f t="shared" si="10"/>
        <v>-4.3871115799999441</v>
      </c>
    </row>
    <row r="65" spans="2:27" ht="18" thickBot="1">
      <c r="B65" s="194" t="s">
        <v>611</v>
      </c>
      <c r="C65" s="194" t="s">
        <v>802</v>
      </c>
      <c r="D65" s="176">
        <f>SUM(D46,D20)</f>
        <v>252.80118919441014</v>
      </c>
      <c r="E65" s="176">
        <f t="shared" ref="E65:G65" si="90">SUM(E46,E20)</f>
        <v>234.15795255684156</v>
      </c>
      <c r="F65" s="176">
        <f t="shared" si="90"/>
        <v>234.69742055996608</v>
      </c>
      <c r="G65" s="176">
        <f t="shared" si="90"/>
        <v>215.47245215766461</v>
      </c>
      <c r="H65" s="176">
        <f>SUM(H46,H20)</f>
        <v>937.12901446888259</v>
      </c>
      <c r="I65" s="176">
        <f t="shared" ref="I65:K65" si="91">SUM(I46,I20)</f>
        <v>210.27918767897012</v>
      </c>
      <c r="J65" s="176">
        <f t="shared" si="91"/>
        <v>194.8068801739887</v>
      </c>
      <c r="K65" s="176">
        <f t="shared" si="91"/>
        <v>199.80445069613097</v>
      </c>
      <c r="L65" s="176">
        <f>SUM(L46,L20)</f>
        <v>169.69159423454929</v>
      </c>
      <c r="M65" s="176">
        <f t="shared" ref="M65" si="92">SUM(M46,M20)</f>
        <v>774.58211278363865</v>
      </c>
      <c r="N65" s="176">
        <f>SUM(N46,N20)-0.03</f>
        <v>188.62401427587599</v>
      </c>
      <c r="O65" s="176">
        <f>SUM(O46,O20)</f>
        <v>180.97835658026696</v>
      </c>
      <c r="P65" s="176">
        <f>SUM(P46,P20)</f>
        <v>172.04098236649867</v>
      </c>
      <c r="Q65" s="176">
        <f>SUM(Q46,Q20)</f>
        <v>138.63780894457915</v>
      </c>
      <c r="R65" s="176">
        <f t="shared" ref="R65" si="93">SUM(R46,R20)</f>
        <v>680.31116216722057</v>
      </c>
      <c r="S65" s="106"/>
      <c r="T65" s="244">
        <f t="shared" si="45"/>
        <v>-0.18300131736076042</v>
      </c>
      <c r="U65" s="244">
        <f t="shared" si="46"/>
        <v>-0.19415823463946968</v>
      </c>
      <c r="W65" s="232">
        <f t="shared" si="47"/>
        <v>-31.053785289970136</v>
      </c>
      <c r="X65" s="232">
        <f t="shared" si="10"/>
        <v>-33.403173421919519</v>
      </c>
      <c r="Z65" s="290"/>
    </row>
    <row r="66" spans="2:27">
      <c r="B66" s="260" t="s">
        <v>898</v>
      </c>
      <c r="C66" s="260" t="s">
        <v>800</v>
      </c>
      <c r="D66" s="261">
        <f t="shared" ref="D66:K66" si="94">D65/D20</f>
        <v>0.50337950571105816</v>
      </c>
      <c r="E66" s="261">
        <f t="shared" ref="E66:G66" si="95">E65/E20</f>
        <v>0.47880478664353526</v>
      </c>
      <c r="F66" s="261">
        <f t="shared" si="95"/>
        <v>0.46282861874911091</v>
      </c>
      <c r="G66" s="261">
        <f t="shared" si="95"/>
        <v>0.4615705864671687</v>
      </c>
      <c r="H66" s="261">
        <f t="shared" si="94"/>
        <v>0.47686849915975221</v>
      </c>
      <c r="I66" s="261">
        <f t="shared" si="94"/>
        <v>0.45977905684557702</v>
      </c>
      <c r="J66" s="261">
        <f t="shared" si="94"/>
        <v>0.44786224995616375</v>
      </c>
      <c r="K66" s="261">
        <f t="shared" si="94"/>
        <v>0.45085419014725286</v>
      </c>
      <c r="L66" s="261">
        <f t="shared" ref="L66:M66" si="96">L65/L20</f>
        <v>0.40946828804364754</v>
      </c>
      <c r="M66" s="261">
        <f t="shared" si="96"/>
        <v>0.44264189460729436</v>
      </c>
      <c r="N66" s="261">
        <f t="shared" ref="N66:O66" si="97">N65/N20</f>
        <v>0.46721860982757241</v>
      </c>
      <c r="O66" s="261">
        <f t="shared" si="97"/>
        <v>0.45386136953152184</v>
      </c>
      <c r="P66" s="261">
        <f t="shared" ref="P66:R66" si="98">P65/P20</f>
        <v>0.43708467147337732</v>
      </c>
      <c r="Q66" s="261">
        <f t="shared" si="98"/>
        <v>0.36064841827332073</v>
      </c>
      <c r="R66" s="261">
        <f t="shared" si="98"/>
        <v>0.43044260544779861</v>
      </c>
      <c r="T66" s="310">
        <f>-(L66-Q66)*100</f>
        <v>-4.8819869770326818</v>
      </c>
      <c r="U66" s="310">
        <f>-(P66-Q66)*100</f>
        <v>-7.6436253200056594</v>
      </c>
      <c r="W66" s="240">
        <f>Q66-L66</f>
        <v>-4.8819869770326818E-2</v>
      </c>
      <c r="X66" s="240">
        <f t="shared" si="10"/>
        <v>-7.6436253200056592E-2</v>
      </c>
      <c r="Z66" s="116"/>
    </row>
    <row r="67" spans="2:27" ht="18" thickBot="1">
      <c r="B67" s="308" t="s">
        <v>970</v>
      </c>
      <c r="C67" s="181" t="s">
        <v>801</v>
      </c>
      <c r="D67" s="177">
        <v>-1.2610127500000001</v>
      </c>
      <c r="E67" s="177">
        <v>-3.0476815799999999</v>
      </c>
      <c r="F67" s="177">
        <v>-0.94413977000000004</v>
      </c>
      <c r="G67" s="177">
        <v>-154.16702584000001</v>
      </c>
      <c r="H67" s="177">
        <f>SUM(D67:G67)</f>
        <v>-159.41985994000001</v>
      </c>
      <c r="I67" s="177">
        <v>-4.7007211399999997</v>
      </c>
      <c r="J67" s="177">
        <v>-0.66020603000000022</v>
      </c>
      <c r="K67" s="177">
        <v>-104.53685755999999</v>
      </c>
      <c r="L67" s="177">
        <v>-71.872828170000005</v>
      </c>
      <c r="M67" s="177">
        <f>SUM(I67:L67)</f>
        <v>-181.7706129</v>
      </c>
      <c r="N67" s="177">
        <v>-3.0917687300000001</v>
      </c>
      <c r="O67" s="177">
        <v>-25.434070009999999</v>
      </c>
      <c r="P67" s="177">
        <v>-10.275407959999999</v>
      </c>
      <c r="Q67" s="177">
        <v>-56.346109449999993</v>
      </c>
      <c r="R67" s="177">
        <f>SUM(N67:Q67)</f>
        <v>-95.147356149999979</v>
      </c>
      <c r="S67" s="106"/>
      <c r="T67" s="243">
        <f>IFERROR(Q67/L67-1,"NM")</f>
        <v>-0.21603044036718355</v>
      </c>
      <c r="U67" s="243">
        <f>IFERROR(Q67/P67-1,"NM")</f>
        <v>4.4835885513590839</v>
      </c>
      <c r="W67" s="229">
        <f t="shared" si="47"/>
        <v>15.526718720000012</v>
      </c>
      <c r="X67" s="229">
        <f t="shared" si="10"/>
        <v>-46.07070148999999</v>
      </c>
    </row>
    <row r="68" spans="2:27" ht="18" thickBot="1">
      <c r="B68" s="195" t="s">
        <v>612</v>
      </c>
      <c r="C68" s="195" t="s">
        <v>612</v>
      </c>
      <c r="D68" s="178">
        <f t="shared" ref="D68:N68" si="99">SUM(D65,D67)</f>
        <v>251.54017644441015</v>
      </c>
      <c r="E68" s="178">
        <f t="shared" si="99"/>
        <v>231.11027097684158</v>
      </c>
      <c r="F68" s="178">
        <f t="shared" si="99"/>
        <v>233.75328078996608</v>
      </c>
      <c r="G68" s="178">
        <f t="shared" si="99"/>
        <v>61.305426317664597</v>
      </c>
      <c r="H68" s="178">
        <f t="shared" si="99"/>
        <v>777.70915452888255</v>
      </c>
      <c r="I68" s="178">
        <f t="shared" si="99"/>
        <v>205.5784665389701</v>
      </c>
      <c r="J68" s="178">
        <f t="shared" si="99"/>
        <v>194.14667414398869</v>
      </c>
      <c r="K68" s="178">
        <f t="shared" si="99"/>
        <v>95.267593136130984</v>
      </c>
      <c r="L68" s="178">
        <f t="shared" si="99"/>
        <v>97.81876606454928</v>
      </c>
      <c r="M68" s="178">
        <f t="shared" si="99"/>
        <v>592.81149988363859</v>
      </c>
      <c r="N68" s="178">
        <f t="shared" si="99"/>
        <v>185.53224554587598</v>
      </c>
      <c r="O68" s="178">
        <f t="shared" ref="O68" si="100">SUM(O65,O67)</f>
        <v>155.54428657026696</v>
      </c>
      <c r="P68" s="178">
        <f>SUM(P65,P67)</f>
        <v>161.76557440649867</v>
      </c>
      <c r="Q68" s="178">
        <f>SUM(Q65,Q67)</f>
        <v>82.291699494579149</v>
      </c>
      <c r="R68" s="178">
        <f t="shared" ref="R68" si="101">SUM(R65,R67)</f>
        <v>585.16380601722062</v>
      </c>
      <c r="S68" s="106"/>
      <c r="T68" s="246">
        <f>IFERROR(Q68/L68-1,"NM")</f>
        <v>-0.15873300384635836</v>
      </c>
      <c r="U68" s="246">
        <f>IFERROR(Q68/P68-1,"NM")</f>
        <v>-0.49129040714318251</v>
      </c>
      <c r="W68" s="233">
        <f>Q68-L68</f>
        <v>-15.527066569970131</v>
      </c>
      <c r="X68" s="233">
        <f t="shared" si="10"/>
        <v>-79.473874911919523</v>
      </c>
      <c r="Z68" s="290"/>
      <c r="AA68" s="291"/>
    </row>
    <row r="69" spans="2:27">
      <c r="B69" s="260" t="s">
        <v>614</v>
      </c>
      <c r="C69" s="260" t="s">
        <v>757</v>
      </c>
      <c r="D69" s="262">
        <f t="shared" ref="D69:N69" si="102">D68/D20</f>
        <v>0.50086856825537174</v>
      </c>
      <c r="E69" s="262">
        <f t="shared" si="102"/>
        <v>0.47257290550204339</v>
      </c>
      <c r="F69" s="262">
        <f t="shared" si="102"/>
        <v>0.46096675378011115</v>
      </c>
      <c r="G69" s="262">
        <f t="shared" si="102"/>
        <v>0.13132435861619582</v>
      </c>
      <c r="H69" s="262">
        <f t="shared" si="102"/>
        <v>0.3957459342064823</v>
      </c>
      <c r="I69" s="262">
        <f t="shared" si="102"/>
        <v>0.44950084930588041</v>
      </c>
      <c r="J69" s="262">
        <f t="shared" si="102"/>
        <v>0.44634443211643265</v>
      </c>
      <c r="K69" s="262">
        <f t="shared" si="102"/>
        <v>0.21496915309454637</v>
      </c>
      <c r="L69" s="262">
        <f t="shared" si="102"/>
        <v>0.23603810701212735</v>
      </c>
      <c r="M69" s="262">
        <f t="shared" si="102"/>
        <v>0.33876744779256451</v>
      </c>
      <c r="N69" s="262">
        <f t="shared" si="102"/>
        <v>0.45956034906218418</v>
      </c>
      <c r="O69" s="262">
        <f t="shared" ref="O69:P69" si="103">O68/O20</f>
        <v>0.39007726813053772</v>
      </c>
      <c r="P69" s="262">
        <f t="shared" si="103"/>
        <v>0.41097912818553511</v>
      </c>
      <c r="Q69" s="262">
        <f t="shared" ref="Q69:R69" si="104">Q68/Q20</f>
        <v>0.21407126588106573</v>
      </c>
      <c r="R69" s="262">
        <f t="shared" si="104"/>
        <v>0.37024151194786753</v>
      </c>
      <c r="T69" s="310">
        <f>-(L69-Q69)*100</f>
        <v>-2.1966841131061621</v>
      </c>
      <c r="U69" s="310">
        <f>-(P69-Q69)*100</f>
        <v>-19.690786230446939</v>
      </c>
      <c r="W69" s="240">
        <f t="shared" ref="W69:W93" si="105">Q69-L69</f>
        <v>-2.1966841131061621E-2</v>
      </c>
      <c r="X69" s="240">
        <f t="shared" si="10"/>
        <v>-0.19690786230446938</v>
      </c>
    </row>
    <row r="70" spans="2:27" ht="18" thickBot="1">
      <c r="B70" s="294" t="s">
        <v>918</v>
      </c>
      <c r="C70" s="294" t="s">
        <v>924</v>
      </c>
      <c r="D70" s="175">
        <f>'DFC Gerencial'!M17</f>
        <v>-64.561999999999998</v>
      </c>
      <c r="E70" s="175">
        <f>'DFC Gerencial'!N17</f>
        <v>-112.43900000000001</v>
      </c>
      <c r="F70" s="175">
        <f>'DFC Gerencial'!O17</f>
        <v>-90.945999999999998</v>
      </c>
      <c r="G70" s="175">
        <f>'DFC Gerencial'!P17</f>
        <v>-69.94</v>
      </c>
      <c r="H70" s="175">
        <f>'DFC Gerencial'!Q17</f>
        <v>-337.887</v>
      </c>
      <c r="I70" s="175">
        <f>'DFC Gerencial'!R17</f>
        <v>-64.165246636588037</v>
      </c>
      <c r="J70" s="175">
        <f>'DFC Gerencial'!S17</f>
        <v>-53.285128307816173</v>
      </c>
      <c r="K70" s="175">
        <f>'DFC Gerencial'!T17</f>
        <v>-35.946041605652205</v>
      </c>
      <c r="L70" s="175">
        <f>'DFC Gerencial'!U17</f>
        <v>-32.726639371798548</v>
      </c>
      <c r="M70" s="175">
        <f>'DFC Gerencial'!V17</f>
        <v>-186.12305592185496</v>
      </c>
      <c r="N70" s="175">
        <f>'DFC Gerencial'!W17</f>
        <v>-35.756822049724093</v>
      </c>
      <c r="O70" s="175">
        <f>'DFC Gerencial'!X17</f>
        <v>-28.119908088149472</v>
      </c>
      <c r="P70" s="175">
        <f>'DFC Gerencial'!Y17</f>
        <v>-28.731180653309757</v>
      </c>
      <c r="Q70" s="175">
        <f>'DFC Gerencial'!Z17</f>
        <v>-33.48605991480126</v>
      </c>
      <c r="R70" s="175">
        <f>'DFC Gerencial'!AA17</f>
        <v>-126.09397070598457</v>
      </c>
      <c r="T70" s="225">
        <f>IFERROR(Q70/L70-1,"NM")</f>
        <v>2.3204965666506094E-2</v>
      </c>
      <c r="U70" s="225">
        <f>IFERROR(Q70/P70-1,"NM")</f>
        <v>0.1654954357381675</v>
      </c>
      <c r="W70" s="229">
        <f t="shared" si="105"/>
        <v>-0.75942054300271167</v>
      </c>
      <c r="X70" s="229">
        <f t="shared" ref="X70:X93" si="106">Q70-P70</f>
        <v>-4.754879261491503</v>
      </c>
    </row>
    <row r="71" spans="2:27" ht="18" collapsed="1" thickBot="1">
      <c r="B71" s="195" t="s">
        <v>919</v>
      </c>
      <c r="C71" s="195" t="s">
        <v>925</v>
      </c>
      <c r="D71" s="178">
        <f t="shared" ref="D71:N71" si="107">D65+D70</f>
        <v>188.23918919441013</v>
      </c>
      <c r="E71" s="178">
        <f t="shared" si="107"/>
        <v>121.71895255684156</v>
      </c>
      <c r="F71" s="178">
        <f t="shared" si="107"/>
        <v>143.75142055996608</v>
      </c>
      <c r="G71" s="178">
        <f t="shared" si="107"/>
        <v>145.53245215766461</v>
      </c>
      <c r="H71" s="178">
        <f t="shared" si="107"/>
        <v>599.24201446888264</v>
      </c>
      <c r="I71" s="178">
        <f t="shared" si="107"/>
        <v>146.11394104238207</v>
      </c>
      <c r="J71" s="178">
        <f t="shared" si="107"/>
        <v>141.52175186617254</v>
      </c>
      <c r="K71" s="178">
        <f t="shared" si="107"/>
        <v>163.85840909047877</v>
      </c>
      <c r="L71" s="178">
        <f t="shared" si="107"/>
        <v>136.96495486275074</v>
      </c>
      <c r="M71" s="178">
        <f t="shared" si="107"/>
        <v>588.45905686178367</v>
      </c>
      <c r="N71" s="178">
        <f t="shared" si="107"/>
        <v>152.8671922261519</v>
      </c>
      <c r="O71" s="178">
        <f t="shared" ref="O71:P71" si="108">O65+O70</f>
        <v>152.85844849211747</v>
      </c>
      <c r="P71" s="178">
        <f t="shared" si="108"/>
        <v>143.3098017131889</v>
      </c>
      <c r="Q71" s="178">
        <f t="shared" ref="Q71:R71" si="109">Q65+Q70</f>
        <v>105.15174902977789</v>
      </c>
      <c r="R71" s="178">
        <f t="shared" si="109"/>
        <v>554.21719146123598</v>
      </c>
      <c r="S71" s="106"/>
      <c r="T71" s="246">
        <f>IFERROR(Q71/L71-1,"NM")</f>
        <v>-0.23227259750388041</v>
      </c>
      <c r="U71" s="246">
        <f>IFERROR(Q71/P71-1,"NM")</f>
        <v>-0.2662626856450343</v>
      </c>
      <c r="W71" s="233">
        <f t="shared" si="105"/>
        <v>-31.813205832972855</v>
      </c>
      <c r="X71" s="233">
        <f t="shared" si="106"/>
        <v>-38.158052683411015</v>
      </c>
      <c r="Z71" s="290"/>
      <c r="AA71" s="291"/>
    </row>
    <row r="72" spans="2:27">
      <c r="B72" s="295" t="s">
        <v>920</v>
      </c>
      <c r="C72" s="295" t="s">
        <v>926</v>
      </c>
      <c r="D72" s="262">
        <f t="shared" ref="D72:N72" si="110">D71/D20</f>
        <v>0.37482319728829722</v>
      </c>
      <c r="E72" s="262">
        <f t="shared" si="110"/>
        <v>0.24889018917820357</v>
      </c>
      <c r="F72" s="262">
        <f t="shared" si="110"/>
        <v>0.28348105088778508</v>
      </c>
      <c r="G72" s="262">
        <f t="shared" si="110"/>
        <v>0.31174982518538613</v>
      </c>
      <c r="H72" s="262">
        <f t="shared" si="110"/>
        <v>0.30493094937968251</v>
      </c>
      <c r="I72" s="262">
        <f t="shared" si="110"/>
        <v>0.31948064259701969</v>
      </c>
      <c r="J72" s="262">
        <f t="shared" si="110"/>
        <v>0.32535940287074605</v>
      </c>
      <c r="K72" s="262">
        <f t="shared" si="110"/>
        <v>0.36974276634937647</v>
      </c>
      <c r="L72" s="262">
        <f t="shared" si="110"/>
        <v>0.33049843065359991</v>
      </c>
      <c r="M72" s="262">
        <f t="shared" si="110"/>
        <v>0.33628020519611396</v>
      </c>
      <c r="N72" s="262">
        <f t="shared" si="110"/>
        <v>0.37864954424989944</v>
      </c>
      <c r="O72" s="262">
        <f t="shared" ref="O72:P72" si="111">O71/O20</f>
        <v>0.38334166630763028</v>
      </c>
      <c r="P72" s="262">
        <f t="shared" si="111"/>
        <v>0.36409067618136048</v>
      </c>
      <c r="Q72" s="262">
        <f t="shared" ref="Q72:R72" si="112">Q71/Q20</f>
        <v>0.27353874282175311</v>
      </c>
      <c r="R72" s="262">
        <f t="shared" si="112"/>
        <v>0.35066114616813843</v>
      </c>
      <c r="T72" s="310">
        <f>-(L72-Q72)*100</f>
        <v>-5.6959687831846795</v>
      </c>
      <c r="U72" s="310">
        <f>-(P72-Q72)*100</f>
        <v>-9.0551933359607375</v>
      </c>
      <c r="W72" s="240">
        <f t="shared" si="105"/>
        <v>-5.6959687831846795E-2</v>
      </c>
      <c r="X72" s="240">
        <f t="shared" si="106"/>
        <v>-9.0551933359607373E-2</v>
      </c>
      <c r="Z72" s="116"/>
    </row>
    <row r="73" spans="2:27">
      <c r="B73" s="196" t="s">
        <v>626</v>
      </c>
      <c r="C73" s="196" t="s">
        <v>626</v>
      </c>
      <c r="D73" s="174">
        <f t="shared" ref="D73:N73" si="113">SUM(D74:D76)</f>
        <v>-97.868455200000639</v>
      </c>
      <c r="E73" s="174">
        <f t="shared" si="113"/>
        <v>-99.029410820000351</v>
      </c>
      <c r="F73" s="174">
        <f t="shared" si="113"/>
        <v>-106.34180565999958</v>
      </c>
      <c r="G73" s="174">
        <f t="shared" si="113"/>
        <v>-112.17954335999784</v>
      </c>
      <c r="H73" s="174">
        <f t="shared" si="113"/>
        <v>-415.41921503999839</v>
      </c>
      <c r="I73" s="174">
        <f t="shared" si="113"/>
        <v>-114.7066908200002</v>
      </c>
      <c r="J73" s="174">
        <f t="shared" si="113"/>
        <v>-114.26533053</v>
      </c>
      <c r="K73" s="174">
        <f t="shared" si="113"/>
        <v>-120.89749298</v>
      </c>
      <c r="L73" s="174">
        <f t="shared" si="113"/>
        <v>-125.44728626000007</v>
      </c>
      <c r="M73" s="174">
        <f>SUM(M74:M76)</f>
        <v>-475.3168005900003</v>
      </c>
      <c r="N73" s="174">
        <f t="shared" si="113"/>
        <v>-111.61107024999995</v>
      </c>
      <c r="O73" s="174">
        <f t="shared" ref="O73:P73" si="114">SUM(O74:O76)</f>
        <v>-104.90200167999993</v>
      </c>
      <c r="P73" s="174">
        <f t="shared" si="114"/>
        <v>-96.457329590000015</v>
      </c>
      <c r="Q73" s="174">
        <f t="shared" ref="Q73" si="115">SUM(Q74:Q76)</f>
        <v>-86.812933010000052</v>
      </c>
      <c r="R73" s="174">
        <f>SUM(R74:R76)</f>
        <v>-399.78333452999999</v>
      </c>
      <c r="T73" s="225">
        <f>IFERROR(Q73/L73-1,"NM")</f>
        <v>-0.3079728099492488</v>
      </c>
      <c r="U73" s="225">
        <f>IFERROR(Q73/P73-1,"NM")</f>
        <v>-9.9986145386714353E-2</v>
      </c>
      <c r="W73" s="229">
        <f t="shared" si="105"/>
        <v>38.634353250000018</v>
      </c>
      <c r="X73" s="229">
        <f t="shared" si="106"/>
        <v>9.6443965799999631</v>
      </c>
    </row>
    <row r="74" spans="2:27" hidden="1" outlineLevel="1">
      <c r="B74" s="191" t="s">
        <v>615</v>
      </c>
      <c r="C74" s="191" t="s">
        <v>889</v>
      </c>
      <c r="D74" s="175">
        <v>-36.350322680000637</v>
      </c>
      <c r="E74" s="175">
        <v>-35.961418810000339</v>
      </c>
      <c r="F74" s="175">
        <v>-36.446190399999608</v>
      </c>
      <c r="G74" s="175">
        <v>-38.437519459997858</v>
      </c>
      <c r="H74" s="175">
        <f t="shared" ref="H74:H90" si="116">SUM(D74:G74)</f>
        <v>-147.19545134999845</v>
      </c>
      <c r="I74" s="175">
        <v>-39.610198770000217</v>
      </c>
      <c r="J74" s="175">
        <v>-34.609642469999997</v>
      </c>
      <c r="K74" s="175">
        <v>-34.297905499999999</v>
      </c>
      <c r="L74" s="175">
        <v>-40.356694730000065</v>
      </c>
      <c r="M74" s="175">
        <f t="shared" ref="M74:M89" si="117">SUM(I74:L74)</f>
        <v>-148.87444147000028</v>
      </c>
      <c r="N74" s="175">
        <v>-33.037073029999974</v>
      </c>
      <c r="O74" s="175">
        <v>-32.174322519999933</v>
      </c>
      <c r="P74" s="175">
        <v>-32.403594830000024</v>
      </c>
      <c r="Q74" s="175">
        <v>-31.228021920000039</v>
      </c>
      <c r="R74" s="175">
        <f t="shared" ref="R74:R89" si="118">SUM(N74:Q74)</f>
        <v>-128.84301229999997</v>
      </c>
      <c r="T74" s="226">
        <f t="shared" ref="T74:T93" si="119">IFERROR(Q74/L74-1,"NM")</f>
        <v>-0.22619971410131412</v>
      </c>
      <c r="U74" s="226">
        <f t="shared" ref="U74:U93" si="120">IFERROR(Q74/P74-1,"NM")</f>
        <v>-3.6279089285229937E-2</v>
      </c>
      <c r="W74" s="230">
        <f t="shared" si="105"/>
        <v>9.1286728100000261</v>
      </c>
      <c r="X74" s="230">
        <f t="shared" si="106"/>
        <v>1.1755729099999854</v>
      </c>
    </row>
    <row r="75" spans="2:27" hidden="1" outlineLevel="1">
      <c r="B75" s="191" t="s">
        <v>617</v>
      </c>
      <c r="C75" s="287" t="s">
        <v>890</v>
      </c>
      <c r="D75" s="175">
        <v>-57.559505710000003</v>
      </c>
      <c r="E75" s="175">
        <v>-60.132762710000009</v>
      </c>
      <c r="F75" s="175">
        <v>-66.205136529999976</v>
      </c>
      <c r="G75" s="175">
        <v>-68.998385589999984</v>
      </c>
      <c r="H75" s="175">
        <f t="shared" si="116"/>
        <v>-252.89579053999995</v>
      </c>
      <c r="I75" s="175">
        <v>-70.247017319999983</v>
      </c>
      <c r="J75" s="175">
        <v>-75.864740260000005</v>
      </c>
      <c r="K75" s="175">
        <v>-79.810509859999996</v>
      </c>
      <c r="L75" s="175">
        <v>-81.8058719</v>
      </c>
      <c r="M75" s="175">
        <f t="shared" si="117"/>
        <v>-307.72813933999998</v>
      </c>
      <c r="N75" s="175">
        <v>-75.458668049999986</v>
      </c>
      <c r="O75" s="175">
        <v>-69.401757369999999</v>
      </c>
      <c r="P75" s="175">
        <v>-60.607080689999989</v>
      </c>
      <c r="Q75" s="175">
        <v>-52.934594620000006</v>
      </c>
      <c r="R75" s="175">
        <f t="shared" si="118"/>
        <v>-258.40210072999997</v>
      </c>
      <c r="T75" s="226">
        <f t="shared" si="119"/>
        <v>-0.35292426581911407</v>
      </c>
      <c r="U75" s="226">
        <f t="shared" si="120"/>
        <v>-0.12659388940450855</v>
      </c>
      <c r="W75" s="230">
        <f t="shared" si="105"/>
        <v>28.871277279999994</v>
      </c>
      <c r="X75" s="230">
        <f t="shared" si="106"/>
        <v>7.6724860699999837</v>
      </c>
    </row>
    <row r="76" spans="2:27" hidden="1" outlineLevel="1">
      <c r="B76" s="191" t="s">
        <v>616</v>
      </c>
      <c r="C76" s="287" t="s">
        <v>891</v>
      </c>
      <c r="D76" s="175">
        <v>-3.9586268099999993</v>
      </c>
      <c r="E76" s="175">
        <v>-2.9352293000000005</v>
      </c>
      <c r="F76" s="175">
        <v>-3.6904787300000015</v>
      </c>
      <c r="G76" s="175">
        <v>-4.7436383099999997</v>
      </c>
      <c r="H76" s="175">
        <f t="shared" si="116"/>
        <v>-15.32797315</v>
      </c>
      <c r="I76" s="175">
        <v>-4.8494747300000007</v>
      </c>
      <c r="J76" s="175">
        <v>-3.7909477999999992</v>
      </c>
      <c r="K76" s="175">
        <v>-6.7890776200000005</v>
      </c>
      <c r="L76" s="175">
        <v>-3.2847196299999997</v>
      </c>
      <c r="M76" s="175">
        <f t="shared" si="117"/>
        <v>-18.714219780000001</v>
      </c>
      <c r="N76" s="175">
        <v>-3.1153291700000008</v>
      </c>
      <c r="O76" s="175">
        <v>-3.325921790000002</v>
      </c>
      <c r="P76" s="175">
        <v>-3.4466540700000019</v>
      </c>
      <c r="Q76" s="175">
        <v>-2.6503164699999999</v>
      </c>
      <c r="R76" s="175">
        <f t="shared" si="118"/>
        <v>-12.538221500000006</v>
      </c>
      <c r="T76" s="226">
        <f t="shared" si="119"/>
        <v>-0.1931376895019804</v>
      </c>
      <c r="U76" s="226">
        <f t="shared" si="120"/>
        <v>-0.2310465697533729</v>
      </c>
      <c r="W76" s="230">
        <f t="shared" si="105"/>
        <v>0.63440315999999974</v>
      </c>
      <c r="X76" s="230">
        <f t="shared" si="106"/>
        <v>0.79633760000000198</v>
      </c>
    </row>
    <row r="77" spans="2:27" collapsed="1">
      <c r="B77" s="196" t="s">
        <v>627</v>
      </c>
      <c r="C77" s="196" t="s">
        <v>803</v>
      </c>
      <c r="D77" s="174">
        <f t="shared" ref="D77:L77" si="121">D68+D73</f>
        <v>153.67172124440953</v>
      </c>
      <c r="E77" s="174">
        <f t="shared" si="121"/>
        <v>132.08086015684123</v>
      </c>
      <c r="F77" s="174">
        <f t="shared" si="121"/>
        <v>127.4114751299665</v>
      </c>
      <c r="G77" s="174">
        <f t="shared" si="121"/>
        <v>-50.874117042333239</v>
      </c>
      <c r="H77" s="174">
        <f>H68+H73</f>
        <v>362.28993948888416</v>
      </c>
      <c r="I77" s="174">
        <f t="shared" si="121"/>
        <v>90.8717757189699</v>
      </c>
      <c r="J77" s="174">
        <f t="shared" si="121"/>
        <v>79.88134361398869</v>
      </c>
      <c r="K77" s="174">
        <f t="shared" si="121"/>
        <v>-25.629899843869012</v>
      </c>
      <c r="L77" s="174">
        <f t="shared" si="121"/>
        <v>-27.62852019545079</v>
      </c>
      <c r="M77" s="174">
        <f>M68+M73</f>
        <v>117.49469929363829</v>
      </c>
      <c r="N77" s="174">
        <f t="shared" ref="N77:O77" si="122">N68+N73</f>
        <v>73.921175295876026</v>
      </c>
      <c r="O77" s="174">
        <f t="shared" si="122"/>
        <v>50.642284890267035</v>
      </c>
      <c r="P77" s="174">
        <f>P68+P73</f>
        <v>65.308244816498657</v>
      </c>
      <c r="Q77" s="174">
        <f>Q68+Q73</f>
        <v>-4.5212335154209029</v>
      </c>
      <c r="R77" s="174">
        <f>R68+R73</f>
        <v>185.38047148722063</v>
      </c>
      <c r="T77" s="225">
        <f t="shared" si="119"/>
        <v>-0.83635629112827581</v>
      </c>
      <c r="U77" s="225">
        <f t="shared" si="120"/>
        <v>-1.0692291383442403</v>
      </c>
      <c r="W77" s="229">
        <f t="shared" si="105"/>
        <v>23.107286680029887</v>
      </c>
      <c r="X77" s="229">
        <f t="shared" si="106"/>
        <v>-69.82947833191956</v>
      </c>
    </row>
    <row r="78" spans="2:27">
      <c r="B78" s="197" t="s">
        <v>634</v>
      </c>
      <c r="C78" s="197" t="s">
        <v>758</v>
      </c>
      <c r="D78" s="177">
        <f t="shared" ref="D78:F78" si="123">SUM(D83:D85)+D79</f>
        <v>-40.45372916000003</v>
      </c>
      <c r="E78" s="177">
        <f t="shared" si="123"/>
        <v>-52.164501200000096</v>
      </c>
      <c r="F78" s="177">
        <f t="shared" si="123"/>
        <v>-53.275957970000626</v>
      </c>
      <c r="G78" s="177">
        <f t="shared" ref="G78:J78" si="124">SUM(G83:G85)+G79</f>
        <v>-69.662298240000894</v>
      </c>
      <c r="H78" s="177">
        <f t="shared" ref="H78:I78" si="125">SUM(H83:H85)+H79</f>
        <v>-215.55648657000165</v>
      </c>
      <c r="I78" s="177">
        <f t="shared" si="125"/>
        <v>-66.870579120039878</v>
      </c>
      <c r="J78" s="177">
        <f t="shared" si="124"/>
        <v>-56.381981789959596</v>
      </c>
      <c r="K78" s="177">
        <f t="shared" ref="K78:L78" si="126">SUM(K83:K85)+K79</f>
        <v>-54.452704739999746</v>
      </c>
      <c r="L78" s="177">
        <f t="shared" si="126"/>
        <v>-51.414329010000941</v>
      </c>
      <c r="M78" s="177">
        <f>SUM(M83:M85)+M79</f>
        <v>-229.11959466000016</v>
      </c>
      <c r="N78" s="177">
        <f t="shared" ref="N78:O78" si="127">SUM(N83:N85)+N79</f>
        <v>-43.799853839999869</v>
      </c>
      <c r="O78" s="177">
        <f t="shared" si="127"/>
        <v>-43.009513510000929</v>
      </c>
      <c r="P78" s="177">
        <f t="shared" ref="P78:Q78" si="128">SUM(P83:P85)+P79</f>
        <v>-48.093567879999817</v>
      </c>
      <c r="Q78" s="177">
        <f t="shared" si="128"/>
        <v>-49.223679699999565</v>
      </c>
      <c r="R78" s="177">
        <f>SUM(R83:R85)+R79</f>
        <v>-184.12661493000019</v>
      </c>
      <c r="S78" s="106"/>
      <c r="T78" s="225">
        <f t="shared" si="119"/>
        <v>-4.2607758424217823E-2</v>
      </c>
      <c r="U78" s="225">
        <f t="shared" si="120"/>
        <v>2.3498190502720284E-2</v>
      </c>
      <c r="W78" s="229">
        <f t="shared" si="105"/>
        <v>2.1906493100013762</v>
      </c>
      <c r="X78" s="229">
        <f t="shared" si="106"/>
        <v>-1.1301118199997475</v>
      </c>
    </row>
    <row r="79" spans="2:27" hidden="1" outlineLevel="1">
      <c r="B79" s="191" t="s">
        <v>862</v>
      </c>
      <c r="C79" s="191" t="s">
        <v>863</v>
      </c>
      <c r="D79" s="201">
        <f t="shared" ref="D79:G79" si="129">SUM(D80:D82)</f>
        <v>-40.632807770000042</v>
      </c>
      <c r="E79" s="201">
        <f t="shared" si="129"/>
        <v>-49.424689020000102</v>
      </c>
      <c r="F79" s="201">
        <f t="shared" si="129"/>
        <v>-60.463893650000593</v>
      </c>
      <c r="G79" s="201">
        <f t="shared" si="129"/>
        <v>-58.3471699000009</v>
      </c>
      <c r="H79" s="201">
        <f t="shared" si="116"/>
        <v>-208.86856034000164</v>
      </c>
      <c r="I79" s="201">
        <f t="shared" ref="I79:J79" si="130">SUM(I80:I82)</f>
        <v>-60.562539660000027</v>
      </c>
      <c r="J79" s="201">
        <f t="shared" si="130"/>
        <v>-54.023621870000071</v>
      </c>
      <c r="K79" s="201">
        <f t="shared" ref="K79:N79" si="131">SUM(K80:K82)</f>
        <v>-51.527437369999902</v>
      </c>
      <c r="L79" s="201">
        <f t="shared" si="131"/>
        <v>-46.618486120000668</v>
      </c>
      <c r="M79" s="201">
        <f t="shared" si="117"/>
        <v>-212.73208502000068</v>
      </c>
      <c r="N79" s="201">
        <f t="shared" si="131"/>
        <v>-42.187770479999784</v>
      </c>
      <c r="O79" s="201">
        <f t="shared" ref="O79:P79" si="132">SUM(O80:O82)</f>
        <v>-40.542686750000904</v>
      </c>
      <c r="P79" s="201">
        <f t="shared" si="132"/>
        <v>-38.079657379999801</v>
      </c>
      <c r="Q79" s="201">
        <f t="shared" ref="Q79" si="133">SUM(Q80:Q82)</f>
        <v>-38.817708789999678</v>
      </c>
      <c r="R79" s="201">
        <f t="shared" si="118"/>
        <v>-159.62782340000018</v>
      </c>
      <c r="S79" s="106"/>
      <c r="T79" s="226">
        <f t="shared" si="119"/>
        <v>-0.16733227479590407</v>
      </c>
      <c r="U79" s="226">
        <f t="shared" si="120"/>
        <v>1.9381776538449413E-2</v>
      </c>
      <c r="W79" s="230">
        <f t="shared" si="105"/>
        <v>7.8007773300009902</v>
      </c>
      <c r="X79" s="230">
        <f t="shared" si="106"/>
        <v>-0.73805140999987628</v>
      </c>
    </row>
    <row r="80" spans="2:27" hidden="1" outlineLevel="1">
      <c r="B80" s="202" t="s">
        <v>632</v>
      </c>
      <c r="C80" s="202" t="s">
        <v>699</v>
      </c>
      <c r="D80" s="175">
        <v>17.043924319999928</v>
      </c>
      <c r="E80" s="175">
        <v>19.742331479999955</v>
      </c>
      <c r="F80" s="175">
        <v>34.969364649999477</v>
      </c>
      <c r="G80" s="175">
        <v>24.190345699999718</v>
      </c>
      <c r="H80" s="175">
        <f t="shared" si="116"/>
        <v>95.945966149999066</v>
      </c>
      <c r="I80" s="175">
        <v>22.291943539999991</v>
      </c>
      <c r="J80" s="175">
        <v>27.400963030000167</v>
      </c>
      <c r="K80" s="175">
        <v>30.760595310000056</v>
      </c>
      <c r="L80" s="175">
        <v>27.861046509999738</v>
      </c>
      <c r="M80" s="175">
        <f t="shared" si="117"/>
        <v>108.31454838999996</v>
      </c>
      <c r="N80" s="175">
        <v>26.231437480000206</v>
      </c>
      <c r="O80" s="175">
        <v>28.327539879999158</v>
      </c>
      <c r="P80" s="175">
        <v>21.227252230000246</v>
      </c>
      <c r="Q80" s="175">
        <v>21.255998660000479</v>
      </c>
      <c r="R80" s="175">
        <f t="shared" si="118"/>
        <v>97.042228250000079</v>
      </c>
      <c r="S80" s="106"/>
      <c r="T80" s="226">
        <f>IFERROR(Q80/L80-1,"NM")</f>
        <v>-0.23707106075963835</v>
      </c>
      <c r="U80" s="226">
        <f t="shared" si="120"/>
        <v>1.3542228494183295E-3</v>
      </c>
      <c r="W80" s="230">
        <f t="shared" si="105"/>
        <v>-6.6050478499992593</v>
      </c>
      <c r="X80" s="230">
        <f t="shared" si="106"/>
        <v>2.8746430000232692E-2</v>
      </c>
    </row>
    <row r="81" spans="2:71" hidden="1" outlineLevel="1">
      <c r="B81" s="202" t="s">
        <v>832</v>
      </c>
      <c r="C81" s="202" t="s">
        <v>832</v>
      </c>
      <c r="D81" s="175">
        <v>-19.319291710000002</v>
      </c>
      <c r="E81" s="175">
        <v>-17.087763070000015</v>
      </c>
      <c r="F81" s="175">
        <v>-10.151321110000003</v>
      </c>
      <c r="G81" s="175">
        <v>0</v>
      </c>
      <c r="H81" s="175">
        <f>SUM(D81:G81)</f>
        <v>-46.558375890000022</v>
      </c>
      <c r="I81" s="175">
        <v>0</v>
      </c>
      <c r="J81" s="175">
        <v>0</v>
      </c>
      <c r="K81" s="175">
        <v>0</v>
      </c>
      <c r="L81" s="175">
        <v>0</v>
      </c>
      <c r="M81" s="175">
        <f>SUM(I81:L81)</f>
        <v>0</v>
      </c>
      <c r="N81" s="175">
        <v>0</v>
      </c>
      <c r="O81" s="175">
        <v>0</v>
      </c>
      <c r="P81" s="175">
        <v>0</v>
      </c>
      <c r="Q81" s="175">
        <v>0</v>
      </c>
      <c r="R81" s="175">
        <f>SUM(N81:Q81)</f>
        <v>0</v>
      </c>
      <c r="S81" s="106"/>
      <c r="T81" s="226" t="str">
        <f t="shared" si="119"/>
        <v>NM</v>
      </c>
      <c r="U81" s="226" t="str">
        <f t="shared" si="120"/>
        <v>NM</v>
      </c>
      <c r="W81" s="230">
        <f t="shared" si="105"/>
        <v>0</v>
      </c>
      <c r="X81" s="230">
        <f t="shared" si="106"/>
        <v>0</v>
      </c>
    </row>
    <row r="82" spans="2:71" hidden="1" outlineLevel="1">
      <c r="B82" s="202" t="s">
        <v>789</v>
      </c>
      <c r="C82" s="202" t="s">
        <v>808</v>
      </c>
      <c r="D82" s="175">
        <v>-38.357440379999971</v>
      </c>
      <c r="E82" s="175">
        <v>-52.079257430000041</v>
      </c>
      <c r="F82" s="175">
        <v>-85.281937190000065</v>
      </c>
      <c r="G82" s="175">
        <v>-82.537515600000617</v>
      </c>
      <c r="H82" s="175">
        <f t="shared" si="116"/>
        <v>-258.25615060000069</v>
      </c>
      <c r="I82" s="175">
        <v>-82.854483200000018</v>
      </c>
      <c r="J82" s="175">
        <v>-81.424584900000241</v>
      </c>
      <c r="K82" s="175">
        <v>-82.288032679999958</v>
      </c>
      <c r="L82" s="175">
        <v>-74.479532630000406</v>
      </c>
      <c r="M82" s="175">
        <f>SUM(I82:L82)</f>
        <v>-321.0466334100006</v>
      </c>
      <c r="N82" s="175">
        <v>-68.419207959999994</v>
      </c>
      <c r="O82" s="175">
        <v>-68.870226630000062</v>
      </c>
      <c r="P82" s="175">
        <v>-59.306909610000048</v>
      </c>
      <c r="Q82" s="175">
        <v>-60.073707450000157</v>
      </c>
      <c r="R82" s="175">
        <f>SUM(N82:Q82)</f>
        <v>-256.67005165000023</v>
      </c>
      <c r="S82" s="106"/>
      <c r="T82" s="226">
        <f t="shared" si="119"/>
        <v>-0.19341991915504542</v>
      </c>
      <c r="U82" s="226">
        <f t="shared" si="120"/>
        <v>1.292931709041234E-2</v>
      </c>
      <c r="W82" s="230">
        <f t="shared" si="105"/>
        <v>14.405825180000249</v>
      </c>
      <c r="X82" s="230">
        <f t="shared" si="106"/>
        <v>-0.76679784000010898</v>
      </c>
    </row>
    <row r="83" spans="2:71" hidden="1" outlineLevel="1">
      <c r="B83" s="191" t="s">
        <v>619</v>
      </c>
      <c r="C83" s="191" t="s">
        <v>942</v>
      </c>
      <c r="D83" s="175">
        <v>7.60378021</v>
      </c>
      <c r="E83" s="175">
        <v>8.0783746000000001</v>
      </c>
      <c r="F83" s="175">
        <v>7.9953355500000001</v>
      </c>
      <c r="G83" s="175">
        <v>8.2041006799999998</v>
      </c>
      <c r="H83" s="175">
        <f t="shared" si="116"/>
        <v>31.88159104</v>
      </c>
      <c r="I83" s="175">
        <v>8.1364684</v>
      </c>
      <c r="J83" s="175">
        <v>7.7135028099999996</v>
      </c>
      <c r="K83" s="175">
        <v>7.4137061800000588</v>
      </c>
      <c r="L83" s="175">
        <v>6.8539563899999969</v>
      </c>
      <c r="M83" s="175">
        <f t="shared" si="117"/>
        <v>30.117633780000055</v>
      </c>
      <c r="N83" s="175">
        <v>6.6649593300000696</v>
      </c>
      <c r="O83" s="175">
        <v>6.2403785000001015</v>
      </c>
      <c r="P83" s="175">
        <v>5.5858263700000013</v>
      </c>
      <c r="Q83" s="175">
        <v>5.6124122200000661</v>
      </c>
      <c r="R83" s="175">
        <f t="shared" si="118"/>
        <v>24.103576420000238</v>
      </c>
      <c r="S83" s="106"/>
      <c r="T83" s="226">
        <f t="shared" si="119"/>
        <v>-0.18114270055925052</v>
      </c>
      <c r="U83" s="226">
        <f t="shared" si="120"/>
        <v>4.759519583861449E-3</v>
      </c>
      <c r="W83" s="230">
        <f t="shared" si="105"/>
        <v>-1.2415441699999308</v>
      </c>
      <c r="X83" s="230">
        <f t="shared" si="106"/>
        <v>2.6585850000064859E-2</v>
      </c>
    </row>
    <row r="84" spans="2:71" hidden="1" outlineLevel="1">
      <c r="B84" s="191" t="s">
        <v>633</v>
      </c>
      <c r="C84" s="191" t="s">
        <v>943</v>
      </c>
      <c r="D84" s="175">
        <v>-0.46051887999999985</v>
      </c>
      <c r="E84" s="175">
        <v>-0.55180224</v>
      </c>
      <c r="F84" s="175">
        <v>-3.519755410000001</v>
      </c>
      <c r="G84" s="175">
        <v>-1.5422870499999997</v>
      </c>
      <c r="H84" s="175">
        <f t="shared" si="116"/>
        <v>-6.0743635800000009</v>
      </c>
      <c r="I84" s="175">
        <v>-1.45821544554</v>
      </c>
      <c r="J84" s="175">
        <v>-1.44736513446</v>
      </c>
      <c r="K84" s="175">
        <v>-3.0762254799999997</v>
      </c>
      <c r="L84" s="175">
        <v>-1.1018270000000001</v>
      </c>
      <c r="M84" s="175">
        <f t="shared" si="117"/>
        <v>-7.0836330600000004</v>
      </c>
      <c r="N84" s="175">
        <v>-0.8304273499999999</v>
      </c>
      <c r="O84" s="175">
        <v>-1.0259785299999997</v>
      </c>
      <c r="P84" s="175">
        <v>-1.0983040899999996</v>
      </c>
      <c r="Q84" s="175">
        <v>-0.89956437000000034</v>
      </c>
      <c r="R84" s="175">
        <f t="shared" si="118"/>
        <v>-3.8542743399999995</v>
      </c>
      <c r="S84" s="106"/>
      <c r="T84" s="226">
        <f t="shared" si="119"/>
        <v>-0.18357022472674911</v>
      </c>
      <c r="U84" s="226">
        <f t="shared" si="120"/>
        <v>-0.18095145216112174</v>
      </c>
      <c r="W84" s="230">
        <f t="shared" si="105"/>
        <v>0.20226262999999978</v>
      </c>
      <c r="X84" s="230">
        <f t="shared" si="106"/>
        <v>0.19873971999999929</v>
      </c>
    </row>
    <row r="85" spans="2:71" ht="18.649999999999999" hidden="1" customHeight="1" outlineLevel="1">
      <c r="B85" s="191" t="s">
        <v>790</v>
      </c>
      <c r="C85" s="191" t="s">
        <v>941</v>
      </c>
      <c r="D85" s="175">
        <v>-6.9641827199999877</v>
      </c>
      <c r="E85" s="175">
        <v>-10.266384539999995</v>
      </c>
      <c r="F85" s="175">
        <v>2.7123555399999679</v>
      </c>
      <c r="G85" s="175">
        <v>-17.976941969999991</v>
      </c>
      <c r="H85" s="175">
        <f t="shared" si="116"/>
        <v>-32.495153690000009</v>
      </c>
      <c r="I85" s="175">
        <v>-12.986292414499845</v>
      </c>
      <c r="J85" s="175">
        <v>-8.6244975954995233</v>
      </c>
      <c r="K85" s="175">
        <v>-7.2627480699999047</v>
      </c>
      <c r="L85" s="175">
        <v>-10.54797228000027</v>
      </c>
      <c r="M85" s="175">
        <f t="shared" si="117"/>
        <v>-39.421510359999544</v>
      </c>
      <c r="N85" s="175">
        <v>-7.4466153400001538</v>
      </c>
      <c r="O85" s="175">
        <v>-7.6812267300001285</v>
      </c>
      <c r="P85" s="175">
        <v>-14.501432780000018</v>
      </c>
      <c r="Q85" s="175">
        <v>-15.118818759999954</v>
      </c>
      <c r="R85" s="175">
        <f t="shared" si="118"/>
        <v>-44.748093610000254</v>
      </c>
      <c r="S85" s="106"/>
      <c r="T85" s="226">
        <f t="shared" si="119"/>
        <v>0.43333887866451315</v>
      </c>
      <c r="U85" s="226">
        <f t="shared" si="120"/>
        <v>4.2574136595069367E-2</v>
      </c>
      <c r="W85" s="230">
        <f t="shared" si="105"/>
        <v>-4.570846479999684</v>
      </c>
      <c r="X85" s="230">
        <f t="shared" si="106"/>
        <v>-0.61738597999993594</v>
      </c>
    </row>
    <row r="86" spans="2:71" ht="18" customHeight="1" collapsed="1">
      <c r="B86" s="198" t="s">
        <v>628</v>
      </c>
      <c r="C86" s="198" t="s">
        <v>804</v>
      </c>
      <c r="D86" s="174">
        <f t="shared" ref="D86:F86" si="134">D77+D78</f>
        <v>113.2179920844095</v>
      </c>
      <c r="E86" s="174">
        <f t="shared" si="134"/>
        <v>79.916358956841123</v>
      </c>
      <c r="F86" s="174">
        <f t="shared" si="134"/>
        <v>74.135517159965872</v>
      </c>
      <c r="G86" s="174">
        <f t="shared" ref="G86:N86" si="135">G77+G78</f>
        <v>-120.53641528233413</v>
      </c>
      <c r="H86" s="174">
        <f t="shared" si="135"/>
        <v>146.73345291888251</v>
      </c>
      <c r="I86" s="174">
        <f t="shared" si="135"/>
        <v>24.001196598930022</v>
      </c>
      <c r="J86" s="174">
        <f t="shared" si="135"/>
        <v>23.499361824029094</v>
      </c>
      <c r="K86" s="174">
        <f t="shared" si="135"/>
        <v>-80.082604583868758</v>
      </c>
      <c r="L86" s="174">
        <f t="shared" si="135"/>
        <v>-79.042849205451731</v>
      </c>
      <c r="M86" s="174">
        <f t="shared" si="135"/>
        <v>-111.62489536636187</v>
      </c>
      <c r="N86" s="174">
        <f t="shared" si="135"/>
        <v>30.121321455876156</v>
      </c>
      <c r="O86" s="174">
        <f t="shared" ref="O86" si="136">O77+O78</f>
        <v>7.6327713802661066</v>
      </c>
      <c r="P86" s="174">
        <f>P77+P78</f>
        <v>17.21467693649884</v>
      </c>
      <c r="Q86" s="174">
        <f>Q77+Q78</f>
        <v>-53.744913215420468</v>
      </c>
      <c r="R86" s="174">
        <f t="shared" ref="R86" si="137">R77+R78</f>
        <v>1.2538565572204448</v>
      </c>
      <c r="T86" s="225">
        <f t="shared" si="119"/>
        <v>-0.32005344245974399</v>
      </c>
      <c r="U86" s="225">
        <f t="shared" si="120"/>
        <v>-4.1220401877812538</v>
      </c>
      <c r="W86" s="229">
        <f t="shared" si="105"/>
        <v>25.297935990031263</v>
      </c>
      <c r="X86" s="229">
        <f t="shared" si="106"/>
        <v>-70.959590151919315</v>
      </c>
    </row>
    <row r="87" spans="2:71" s="204" customFormat="1" ht="15.65" customHeight="1">
      <c r="B87" s="198" t="s">
        <v>791</v>
      </c>
      <c r="C87" s="198" t="s">
        <v>792</v>
      </c>
      <c r="D87" s="177">
        <f t="shared" ref="D87:F87" si="138">SUM(D88:D89)</f>
        <v>-36.862233209999985</v>
      </c>
      <c r="E87" s="177">
        <f t="shared" si="138"/>
        <v>-27.996787589999997</v>
      </c>
      <c r="F87" s="177">
        <f t="shared" si="138"/>
        <v>-22.851711590000001</v>
      </c>
      <c r="G87" s="177">
        <f t="shared" ref="G87:J87" si="139">SUM(G88:G89)</f>
        <v>42.457238500000003</v>
      </c>
      <c r="H87" s="177">
        <f t="shared" si="139"/>
        <v>-45.253493889999987</v>
      </c>
      <c r="I87" s="177">
        <f t="shared" ref="I87" si="140">SUM(I88:I89)</f>
        <v>-4.9024756700000047</v>
      </c>
      <c r="J87" s="177">
        <f t="shared" si="139"/>
        <v>-7.9646563199999907</v>
      </c>
      <c r="K87" s="177">
        <f t="shared" ref="K87:M87" si="141">SUM(K88:K89)</f>
        <v>27.342746619999993</v>
      </c>
      <c r="L87" s="177">
        <f t="shared" si="141"/>
        <v>21.775830740000025</v>
      </c>
      <c r="M87" s="177">
        <f t="shared" si="141"/>
        <v>36.251445370000027</v>
      </c>
      <c r="N87" s="177">
        <f t="shared" ref="N87:O87" si="142">SUM(N88:N89)</f>
        <v>-11.686421969999996</v>
      </c>
      <c r="O87" s="177">
        <f t="shared" si="142"/>
        <v>7.4730282300000059</v>
      </c>
      <c r="P87" s="177">
        <f t="shared" ref="P87:R87" si="143">SUM(P88:P89)</f>
        <v>-4.3083550699999993</v>
      </c>
      <c r="Q87" s="177">
        <f t="shared" si="143"/>
        <v>22.363640159999992</v>
      </c>
      <c r="R87" s="177">
        <f t="shared" si="143"/>
        <v>13.841891349999997</v>
      </c>
      <c r="S87"/>
      <c r="T87" s="225">
        <f t="shared" si="119"/>
        <v>2.6993662240413219E-2</v>
      </c>
      <c r="U87" s="225">
        <f t="shared" si="120"/>
        <v>-6.1907606955895575</v>
      </c>
      <c r="W87" s="229">
        <f t="shared" si="105"/>
        <v>0.58780941999996728</v>
      </c>
      <c r="X87" s="229">
        <f t="shared" si="106"/>
        <v>26.671995229999993</v>
      </c>
      <c r="Y87" s="211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2:71" hidden="1" outlineLevel="1">
      <c r="B88" s="202" t="s">
        <v>937</v>
      </c>
      <c r="C88" s="202" t="s">
        <v>939</v>
      </c>
      <c r="D88" s="175">
        <v>-34.159678800000002</v>
      </c>
      <c r="E88" s="175">
        <v>-24.814154019999997</v>
      </c>
      <c r="F88" s="175">
        <v>-38.772913620000004</v>
      </c>
      <c r="G88" s="175">
        <v>-4.1581997699999977</v>
      </c>
      <c r="H88" s="175">
        <f t="shared" si="116"/>
        <v>-101.90494621000001</v>
      </c>
      <c r="I88" s="175">
        <v>-7.6025325600000002</v>
      </c>
      <c r="J88" s="175">
        <v>-16.168855150000002</v>
      </c>
      <c r="K88" s="175">
        <v>-21.34641688</v>
      </c>
      <c r="L88" s="175">
        <v>26.493613650000004</v>
      </c>
      <c r="M88" s="175">
        <f t="shared" si="117"/>
        <v>-18.624190940000002</v>
      </c>
      <c r="N88" s="175">
        <v>-9.1481953699999998</v>
      </c>
      <c r="O88" s="175">
        <v>-6.8974075900000003</v>
      </c>
      <c r="P88" s="175">
        <v>-9.7822822200000008</v>
      </c>
      <c r="Q88" s="175">
        <v>-3.4362547899999996</v>
      </c>
      <c r="R88" s="175">
        <f t="shared" si="118"/>
        <v>-29.264139970000002</v>
      </c>
      <c r="T88" s="226">
        <f t="shared" si="119"/>
        <v>-1.1297012493424052</v>
      </c>
      <c r="U88" s="226">
        <f t="shared" si="120"/>
        <v>-0.64872667617639035</v>
      </c>
      <c r="W88" s="230">
        <f t="shared" si="105"/>
        <v>-29.929868440000003</v>
      </c>
      <c r="X88" s="230">
        <f t="shared" si="106"/>
        <v>6.3460274300000012</v>
      </c>
      <c r="Z88" s="292"/>
    </row>
    <row r="89" spans="2:71" hidden="1" outlineLevel="1">
      <c r="B89" s="202" t="s">
        <v>938</v>
      </c>
      <c r="C89" s="202" t="s">
        <v>940</v>
      </c>
      <c r="D89" s="175">
        <v>-2.7025544099999834</v>
      </c>
      <c r="E89" s="175">
        <v>-3.1826335699999992</v>
      </c>
      <c r="F89" s="175">
        <v>15.921202030000002</v>
      </c>
      <c r="G89" s="175">
        <v>46.615438269999999</v>
      </c>
      <c r="H89" s="175">
        <f t="shared" si="116"/>
        <v>56.651452320000018</v>
      </c>
      <c r="I89" s="175">
        <v>2.7000568899999959</v>
      </c>
      <c r="J89" s="175">
        <v>8.2041988300000117</v>
      </c>
      <c r="K89" s="175">
        <v>48.689163499999992</v>
      </c>
      <c r="L89" s="175">
        <v>-4.7177829099999782</v>
      </c>
      <c r="M89" s="175">
        <f t="shared" si="117"/>
        <v>54.875636310000026</v>
      </c>
      <c r="N89" s="175">
        <v>-2.5382265999999962</v>
      </c>
      <c r="O89" s="175">
        <v>14.370435820000006</v>
      </c>
      <c r="P89" s="175">
        <v>5.4739271500000015</v>
      </c>
      <c r="Q89" s="175">
        <v>25.799894949999992</v>
      </c>
      <c r="R89" s="175">
        <f t="shared" si="118"/>
        <v>43.10603132</v>
      </c>
      <c r="T89" s="226">
        <f t="shared" si="119"/>
        <v>-6.4686481854249012</v>
      </c>
      <c r="U89" s="226">
        <f t="shared" si="120"/>
        <v>3.7132331583915921</v>
      </c>
      <c r="W89" s="230">
        <f t="shared" si="105"/>
        <v>30.517677859999971</v>
      </c>
      <c r="X89" s="230">
        <f t="shared" si="106"/>
        <v>20.32596779999999</v>
      </c>
      <c r="Z89" s="293"/>
    </row>
    <row r="90" spans="2:71" s="204" customFormat="1" ht="18" collapsed="1" thickBot="1">
      <c r="B90" s="205" t="s">
        <v>629</v>
      </c>
      <c r="C90" s="205" t="s">
        <v>759</v>
      </c>
      <c r="D90" s="174">
        <v>-2.3030000000000008</v>
      </c>
      <c r="E90" s="174">
        <v>-2.54</v>
      </c>
      <c r="F90" s="174">
        <v>-2.052340631331</v>
      </c>
      <c r="G90" s="174">
        <v>-1.7856118176311062</v>
      </c>
      <c r="H90" s="174">
        <f t="shared" si="116"/>
        <v>-8.6809524489621062</v>
      </c>
      <c r="I90" s="174">
        <v>-2.4145476564710009</v>
      </c>
      <c r="J90" s="174">
        <v>-1.8073797737239992</v>
      </c>
      <c r="K90" s="174">
        <v>-1.4381183310380656</v>
      </c>
      <c r="L90" s="174">
        <v>-1.3999542387669353</v>
      </c>
      <c r="M90" s="174">
        <f>SUM(I90:L90)</f>
        <v>-7.0600000000000014</v>
      </c>
      <c r="N90" s="174">
        <v>-1.5522385314430001</v>
      </c>
      <c r="O90" s="174">
        <v>-1.8155780308349958</v>
      </c>
      <c r="P90" s="174">
        <v>-2.1110000000000002</v>
      </c>
      <c r="Q90" s="174">
        <v>-3.0049694599580006</v>
      </c>
      <c r="R90" s="174">
        <f>SUM(N90:Q90)</f>
        <v>-8.4837860222359964</v>
      </c>
      <c r="S90"/>
      <c r="T90" s="226">
        <f t="shared" si="119"/>
        <v>1.1464769181346566</v>
      </c>
      <c r="U90" s="226">
        <f t="shared" si="120"/>
        <v>0.42348150637517779</v>
      </c>
      <c r="V90" s="203"/>
      <c r="W90" s="230">
        <f t="shared" si="105"/>
        <v>-1.6050152211910653</v>
      </c>
      <c r="X90" s="230">
        <f t="shared" si="106"/>
        <v>-0.89396945995800037</v>
      </c>
      <c r="Y90" s="211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2:71" ht="18" thickBot="1">
      <c r="B91" s="199" t="s">
        <v>630</v>
      </c>
      <c r="C91" s="199" t="s">
        <v>948</v>
      </c>
      <c r="D91" s="173">
        <f t="shared" ref="D91:F91" si="144">D86+D87+D90</f>
        <v>74.05275887440952</v>
      </c>
      <c r="E91" s="173">
        <f t="shared" si="144"/>
        <v>49.379571366841127</v>
      </c>
      <c r="F91" s="173">
        <f t="shared" si="144"/>
        <v>49.231464938634872</v>
      </c>
      <c r="G91" s="173">
        <f t="shared" ref="G91:N91" si="145">G86+G87+G90</f>
        <v>-79.864788599965237</v>
      </c>
      <c r="H91" s="173">
        <f t="shared" si="145"/>
        <v>92.799006579920416</v>
      </c>
      <c r="I91" s="173">
        <f t="shared" si="145"/>
        <v>16.684173272459017</v>
      </c>
      <c r="J91" s="173">
        <f t="shared" si="145"/>
        <v>13.727325730305104</v>
      </c>
      <c r="K91" s="173">
        <f t="shared" si="145"/>
        <v>-54.177976294906827</v>
      </c>
      <c r="L91" s="173">
        <f t="shared" si="145"/>
        <v>-58.666972704218644</v>
      </c>
      <c r="M91" s="173">
        <f t="shared" si="145"/>
        <v>-82.433449996361844</v>
      </c>
      <c r="N91" s="173">
        <f t="shared" si="145"/>
        <v>16.88266095443316</v>
      </c>
      <c r="O91" s="173">
        <f t="shared" ref="O91" si="146">O86+O87+O90</f>
        <v>13.290221579431117</v>
      </c>
      <c r="P91" s="173">
        <f>P86+P87+P90</f>
        <v>10.79532186649884</v>
      </c>
      <c r="Q91" s="173">
        <f>Q86+Q87+Q90</f>
        <v>-34.386242515378477</v>
      </c>
      <c r="R91" s="173">
        <f t="shared" ref="R91" si="147">R86+R87+R90</f>
        <v>6.6119618849844457</v>
      </c>
      <c r="T91" s="244">
        <f t="shared" si="119"/>
        <v>-0.4138739237706428</v>
      </c>
      <c r="U91" s="244">
        <f t="shared" si="120"/>
        <v>-4.1852910863259591</v>
      </c>
      <c r="W91" s="232">
        <f t="shared" si="105"/>
        <v>24.280730188840167</v>
      </c>
      <c r="X91" s="232">
        <f t="shared" si="106"/>
        <v>-45.181564381877315</v>
      </c>
      <c r="Z91" s="290"/>
    </row>
    <row r="92" spans="2:71" ht="18" thickBot="1">
      <c r="B92" s="311" t="s">
        <v>979</v>
      </c>
      <c r="C92" s="311" t="s">
        <v>980</v>
      </c>
      <c r="D92" s="175">
        <f>-D67*(1-0.34)</f>
        <v>0.83226841499999993</v>
      </c>
      <c r="E92" s="175">
        <f t="shared" ref="E92:M92" si="148">-E67*(1-0.34)</f>
        <v>2.0114698427999995</v>
      </c>
      <c r="F92" s="175">
        <f t="shared" si="148"/>
        <v>0.62313224819999991</v>
      </c>
      <c r="G92" s="175">
        <f t="shared" si="148"/>
        <v>101.75023705439999</v>
      </c>
      <c r="H92" s="175">
        <f t="shared" si="148"/>
        <v>105.2171075604</v>
      </c>
      <c r="I92" s="175">
        <f t="shared" si="148"/>
        <v>3.1024759523999994</v>
      </c>
      <c r="J92" s="175">
        <f t="shared" si="148"/>
        <v>0.43573597980000012</v>
      </c>
      <c r="K92" s="175">
        <f t="shared" si="148"/>
        <v>68.994325989599986</v>
      </c>
      <c r="L92" s="175">
        <f t="shared" si="148"/>
        <v>47.4360665922</v>
      </c>
      <c r="M92" s="175">
        <f t="shared" si="148"/>
        <v>119.96860451399999</v>
      </c>
      <c r="N92" s="175">
        <v>2.0405673618</v>
      </c>
      <c r="O92" s="175">
        <v>16.786486206599999</v>
      </c>
      <c r="P92" s="175">
        <v>6.7817692535999994</v>
      </c>
      <c r="Q92" s="175">
        <v>52.325911178799998</v>
      </c>
      <c r="R92" s="175">
        <v>77.934734000800006</v>
      </c>
      <c r="T92" s="226">
        <f t="shared" si="119"/>
        <v>0.10308284261081724</v>
      </c>
      <c r="U92" s="226">
        <f t="shared" si="120"/>
        <v>6.7156725954696235</v>
      </c>
      <c r="W92" s="230">
        <f t="shared" si="105"/>
        <v>4.8898445865999989</v>
      </c>
      <c r="X92" s="230">
        <f t="shared" si="106"/>
        <v>45.544141925200002</v>
      </c>
      <c r="Z92" s="290"/>
    </row>
    <row r="93" spans="2:71" ht="18" thickBot="1">
      <c r="B93" s="199" t="s">
        <v>974</v>
      </c>
      <c r="C93" s="199" t="s">
        <v>981</v>
      </c>
      <c r="D93" s="173">
        <f>D91+D92</f>
        <v>74.885027289409521</v>
      </c>
      <c r="E93" s="173">
        <f t="shared" ref="E93:O93" si="149">E91+E92</f>
        <v>51.391041209641124</v>
      </c>
      <c r="F93" s="173">
        <f t="shared" si="149"/>
        <v>49.854597186834873</v>
      </c>
      <c r="G93" s="173">
        <f t="shared" si="149"/>
        <v>21.885448454434751</v>
      </c>
      <c r="H93" s="173">
        <f t="shared" si="149"/>
        <v>198.01611414032041</v>
      </c>
      <c r="I93" s="173">
        <f t="shared" si="149"/>
        <v>19.786649224859016</v>
      </c>
      <c r="J93" s="173">
        <f t="shared" si="149"/>
        <v>14.163061710105104</v>
      </c>
      <c r="K93" s="173">
        <f t="shared" si="149"/>
        <v>14.816349694693159</v>
      </c>
      <c r="L93" s="173">
        <f t="shared" si="149"/>
        <v>-11.230906112018644</v>
      </c>
      <c r="M93" s="173">
        <f t="shared" si="149"/>
        <v>37.535154517638148</v>
      </c>
      <c r="N93" s="173">
        <f t="shared" si="149"/>
        <v>18.92322831623316</v>
      </c>
      <c r="O93" s="173">
        <f t="shared" si="149"/>
        <v>30.076707786031115</v>
      </c>
      <c r="P93" s="173">
        <f>P91+P92</f>
        <v>17.577091120098839</v>
      </c>
      <c r="Q93" s="173">
        <f>Q91+Q92</f>
        <v>17.939668663421521</v>
      </c>
      <c r="R93" s="173">
        <f t="shared" ref="R93" si="150">R91+R92</f>
        <v>84.546695885784459</v>
      </c>
      <c r="T93" s="244">
        <f t="shared" si="119"/>
        <v>-2.5973482891307906</v>
      </c>
      <c r="U93" s="244">
        <f t="shared" si="120"/>
        <v>2.0627846828880969E-2</v>
      </c>
      <c r="W93" s="232">
        <f t="shared" si="105"/>
        <v>29.170574775440166</v>
      </c>
      <c r="X93" s="232">
        <f t="shared" si="106"/>
        <v>0.36257754332268277</v>
      </c>
      <c r="Z93" s="290"/>
    </row>
    <row r="94" spans="2:71">
      <c r="B94" s="209"/>
      <c r="C94" s="210"/>
      <c r="D94" s="314"/>
      <c r="E94" s="314"/>
      <c r="F94" s="314"/>
      <c r="G94" s="314"/>
      <c r="H94" s="314"/>
      <c r="I94" s="314"/>
      <c r="J94" s="314"/>
      <c r="K94" s="314"/>
      <c r="L94" s="314"/>
      <c r="M94" s="314"/>
      <c r="N94" s="314"/>
      <c r="O94" s="314"/>
      <c r="P94" s="314"/>
      <c r="Q94" s="314"/>
      <c r="R94" s="314"/>
      <c r="T94" s="247"/>
      <c r="U94" s="247"/>
      <c r="W94" s="234"/>
      <c r="X94" s="234"/>
      <c r="Z94" s="264"/>
    </row>
    <row r="95" spans="2:71">
      <c r="B95" s="207"/>
      <c r="C95" s="207"/>
      <c r="D95" s="208"/>
      <c r="E95" s="208"/>
      <c r="F95" s="208"/>
      <c r="G95" s="208"/>
      <c r="H95" s="208"/>
      <c r="T95" s="247"/>
      <c r="U95" s="247"/>
      <c r="W95" s="234"/>
      <c r="X95" s="234"/>
    </row>
    <row r="96" spans="2:71">
      <c r="B96" s="267"/>
      <c r="C96" s="267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T96" s="245"/>
      <c r="U96" s="245"/>
      <c r="W96" s="234"/>
      <c r="X96" s="234"/>
    </row>
    <row r="97" spans="2:24">
      <c r="B97" s="269"/>
      <c r="C97" s="269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T97" s="248"/>
      <c r="U97" s="248"/>
      <c r="W97" s="235"/>
      <c r="X97" s="235"/>
    </row>
    <row r="98" spans="2:24">
      <c r="B98" s="269"/>
      <c r="C98" s="269"/>
      <c r="D98" s="270"/>
      <c r="E98" s="270"/>
      <c r="F98" s="270"/>
      <c r="G98" s="270"/>
      <c r="H98" s="270"/>
      <c r="T98" s="248"/>
      <c r="U98" s="248"/>
      <c r="W98" s="235"/>
      <c r="X98" s="235"/>
    </row>
    <row r="99" spans="2:24">
      <c r="B99" s="269"/>
      <c r="C99" s="269"/>
      <c r="D99" s="270"/>
      <c r="E99" s="270"/>
      <c r="F99" s="270"/>
      <c r="G99" s="270"/>
      <c r="H99" s="270"/>
      <c r="T99" s="248"/>
      <c r="U99" s="248"/>
      <c r="W99" s="235"/>
      <c r="X99" s="235"/>
    </row>
    <row r="100" spans="2:24">
      <c r="B100" s="269"/>
      <c r="C100" s="269"/>
      <c r="D100" s="270"/>
      <c r="E100" s="270"/>
      <c r="F100" s="270"/>
      <c r="G100" s="270"/>
      <c r="H100" s="270"/>
      <c r="T100" s="248"/>
      <c r="U100" s="248"/>
      <c r="W100" s="235"/>
      <c r="X100" s="235"/>
    </row>
    <row r="101" spans="2:24">
      <c r="B101" s="207"/>
      <c r="C101" s="207"/>
      <c r="D101" s="174"/>
      <c r="E101" s="174"/>
      <c r="F101" s="174"/>
      <c r="G101" s="174"/>
      <c r="H101" s="174"/>
      <c r="T101" s="245"/>
      <c r="U101" s="245"/>
      <c r="W101" s="234"/>
      <c r="X101" s="234"/>
    </row>
    <row r="102" spans="2:24">
      <c r="B102" s="263"/>
      <c r="C102" s="263"/>
      <c r="D102" s="271"/>
      <c r="E102" s="271"/>
      <c r="F102" s="271"/>
      <c r="G102" s="271"/>
      <c r="H102" s="271"/>
      <c r="T102" s="255"/>
      <c r="U102" s="255"/>
      <c r="W102" s="239"/>
      <c r="X102" s="239"/>
    </row>
    <row r="103" spans="2:24">
      <c r="C103" s="181"/>
      <c r="D103" s="179"/>
      <c r="E103" s="179"/>
      <c r="F103" s="272"/>
      <c r="G103" s="272"/>
      <c r="H103" s="272"/>
      <c r="T103" s="273"/>
      <c r="U103" s="273"/>
      <c r="W103" s="234"/>
      <c r="X103" s="234"/>
    </row>
    <row r="105" spans="2:24">
      <c r="D105" s="179">
        <f t="shared" ref="D105:E105" si="151">SUM(D74:D76)-D73</f>
        <v>0</v>
      </c>
      <c r="E105" s="179">
        <f t="shared" si="151"/>
        <v>0</v>
      </c>
      <c r="F105" s="179">
        <f>SUM(F74:F76)-F73</f>
        <v>0</v>
      </c>
      <c r="G105" s="179">
        <f>SUM(G74:G76)-G73</f>
        <v>0</v>
      </c>
      <c r="H105" s="179"/>
    </row>
    <row r="113" spans="6:6">
      <c r="F113" s="265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78"/>
  <sheetViews>
    <sheetView workbookViewId="0">
      <pane xSplit="2" ySplit="3" topLeftCell="AO4" activePane="bottomRight" state="frozen"/>
      <selection pane="topRight" activeCell="C1" sqref="C1"/>
      <selection pane="bottomLeft" activeCell="A4" sqref="A4"/>
      <selection pane="bottomRight" activeCell="AR7" sqref="AR7"/>
    </sheetView>
  </sheetViews>
  <sheetFormatPr defaultColWidth="9.1796875" defaultRowHeight="14.5" outlineLevelCol="1"/>
  <cols>
    <col min="1" max="1" width="79.26953125" style="1" bestFit="1" customWidth="1"/>
    <col min="2" max="2" width="68.54296875" style="1" hidden="1" customWidth="1" outlineLevel="1"/>
    <col min="3" max="3" width="10.26953125" style="1" customWidth="1" collapsed="1"/>
    <col min="4" max="48" width="10.26953125" style="1" customWidth="1"/>
    <col min="49" max="16384" width="9.1796875" style="1"/>
  </cols>
  <sheetData>
    <row r="1" spans="1:48" ht="22">
      <c r="A1" s="50"/>
      <c r="B1" s="5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3" t="s">
        <v>587</v>
      </c>
      <c r="AS2" s="7"/>
      <c r="AT2" s="7"/>
      <c r="AU2" s="7"/>
      <c r="AV2" s="73" t="s">
        <v>587</v>
      </c>
    </row>
    <row r="3" spans="1:48" ht="16" thickBot="1">
      <c r="A3" s="10" t="s">
        <v>424</v>
      </c>
      <c r="B3" s="20" t="s">
        <v>425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426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427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428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92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93</v>
      </c>
      <c r="AB3" s="6" t="s">
        <v>24</v>
      </c>
      <c r="AC3" s="6" t="s">
        <v>25</v>
      </c>
      <c r="AD3" s="6" t="s">
        <v>26</v>
      </c>
      <c r="AE3" s="6" t="s">
        <v>27</v>
      </c>
      <c r="AF3" s="6" t="s">
        <v>94</v>
      </c>
      <c r="AG3" s="6" t="s">
        <v>28</v>
      </c>
      <c r="AH3" s="6" t="s">
        <v>29</v>
      </c>
      <c r="AI3" s="6" t="s">
        <v>30</v>
      </c>
      <c r="AJ3" s="6" t="s">
        <v>31</v>
      </c>
      <c r="AK3" s="6" t="s">
        <v>32</v>
      </c>
      <c r="AL3" s="6" t="s">
        <v>33</v>
      </c>
      <c r="AM3" s="6" t="s">
        <v>34</v>
      </c>
      <c r="AN3" s="6" t="s">
        <v>35</v>
      </c>
      <c r="AO3" s="6" t="s">
        <v>36</v>
      </c>
      <c r="AP3" s="6" t="s">
        <v>37</v>
      </c>
      <c r="AQ3" s="6" t="s">
        <v>38</v>
      </c>
      <c r="AR3" s="6" t="s">
        <v>39</v>
      </c>
      <c r="AS3" s="6" t="s">
        <v>40</v>
      </c>
      <c r="AT3" s="6" t="s">
        <v>41</v>
      </c>
      <c r="AU3" s="6" t="s">
        <v>42</v>
      </c>
      <c r="AV3" s="6" t="s">
        <v>586</v>
      </c>
    </row>
    <row r="4" spans="1:48">
      <c r="A4" s="51" t="s">
        <v>429</v>
      </c>
      <c r="B4" s="52" t="s">
        <v>430</v>
      </c>
      <c r="C4" s="17">
        <v>3.5</v>
      </c>
      <c r="D4" s="17">
        <v>-43</v>
      </c>
      <c r="E4" s="17">
        <v>22.1</v>
      </c>
      <c r="F4" s="17">
        <v>16.8</v>
      </c>
      <c r="G4" s="17">
        <v>-0.5</v>
      </c>
      <c r="H4" s="17">
        <v>20.3</v>
      </c>
      <c r="I4" s="17">
        <v>27.7</v>
      </c>
      <c r="J4" s="17">
        <v>23.3</v>
      </c>
      <c r="K4" s="17">
        <v>-6.6</v>
      </c>
      <c r="L4" s="17">
        <v>64.7</v>
      </c>
      <c r="M4" s="17">
        <v>22.8</v>
      </c>
      <c r="N4" s="17">
        <v>14.6</v>
      </c>
      <c r="O4" s="17">
        <v>29</v>
      </c>
      <c r="P4" s="17">
        <v>-62.8</v>
      </c>
      <c r="Q4" s="17">
        <v>3.6</v>
      </c>
      <c r="R4" s="17">
        <v>45.8</v>
      </c>
      <c r="S4" s="17">
        <v>51.8</v>
      </c>
      <c r="T4" s="17">
        <v>111.49299999999999</v>
      </c>
      <c r="U4" s="17">
        <v>63.683</v>
      </c>
      <c r="V4" s="17">
        <v>272.8</v>
      </c>
      <c r="W4" s="17">
        <v>91.3</v>
      </c>
      <c r="X4" s="17">
        <v>125.4</v>
      </c>
      <c r="Y4" s="17">
        <v>115.8</v>
      </c>
      <c r="Z4" s="17">
        <v>68.3</v>
      </c>
      <c r="AA4" s="17">
        <v>400.8</v>
      </c>
      <c r="AB4" s="17">
        <v>105.4</v>
      </c>
      <c r="AC4" s="17">
        <v>112.4</v>
      </c>
      <c r="AD4" s="17">
        <v>123.8</v>
      </c>
      <c r="AE4" s="17">
        <v>118.8</v>
      </c>
      <c r="AF4" s="17">
        <v>460.4</v>
      </c>
      <c r="AG4" s="17">
        <v>155.4</v>
      </c>
      <c r="AH4" s="17">
        <v>118</v>
      </c>
      <c r="AI4" s="17">
        <v>174.9</v>
      </c>
      <c r="AJ4" s="17">
        <v>134.69999999999999</v>
      </c>
      <c r="AK4" s="17">
        <v>163.03</v>
      </c>
      <c r="AL4" s="17">
        <v>138.6</v>
      </c>
      <c r="AM4" s="17">
        <v>167.74299999999999</v>
      </c>
      <c r="AN4" s="17">
        <v>155.732</v>
      </c>
      <c r="AO4" s="17">
        <v>159.023</v>
      </c>
      <c r="AP4" s="17">
        <v>161.33000000000001</v>
      </c>
      <c r="AQ4" s="17">
        <v>182.15</v>
      </c>
      <c r="AR4" s="17">
        <v>35.026000000000003</v>
      </c>
      <c r="AS4" s="17">
        <v>109.31</v>
      </c>
      <c r="AT4" s="17">
        <v>171.06899999999999</v>
      </c>
      <c r="AU4" s="17">
        <v>197.99299999999999</v>
      </c>
      <c r="AV4" s="17">
        <v>73.915000000000006</v>
      </c>
    </row>
    <row r="5" spans="1:48">
      <c r="A5" s="28" t="s">
        <v>431</v>
      </c>
      <c r="B5" s="28" t="s">
        <v>432</v>
      </c>
      <c r="C5" s="16" t="s">
        <v>59</v>
      </c>
      <c r="D5" s="16" t="s">
        <v>59</v>
      </c>
      <c r="E5" s="16" t="s">
        <v>59</v>
      </c>
      <c r="F5" s="16" t="s">
        <v>59</v>
      </c>
      <c r="G5" s="16" t="s">
        <v>59</v>
      </c>
      <c r="H5" s="16" t="s">
        <v>59</v>
      </c>
      <c r="I5" s="16" t="s">
        <v>59</v>
      </c>
      <c r="J5" s="16" t="s">
        <v>59</v>
      </c>
      <c r="K5" s="16" t="s">
        <v>59</v>
      </c>
      <c r="L5" s="16" t="s">
        <v>59</v>
      </c>
      <c r="M5" s="16" t="s">
        <v>59</v>
      </c>
      <c r="N5" s="16" t="s">
        <v>59</v>
      </c>
      <c r="O5" s="16" t="s">
        <v>59</v>
      </c>
      <c r="P5" s="16" t="s">
        <v>59</v>
      </c>
      <c r="Q5" s="16" t="s">
        <v>59</v>
      </c>
      <c r="R5" s="16" t="s">
        <v>59</v>
      </c>
      <c r="S5" s="16" t="s">
        <v>59</v>
      </c>
      <c r="T5" s="16" t="s">
        <v>59</v>
      </c>
      <c r="U5" s="16" t="s">
        <v>59</v>
      </c>
      <c r="V5" s="16" t="s">
        <v>59</v>
      </c>
      <c r="W5" s="16" t="s">
        <v>59</v>
      </c>
      <c r="X5" s="16" t="s">
        <v>59</v>
      </c>
      <c r="Y5" s="16" t="s">
        <v>59</v>
      </c>
      <c r="Z5" s="16" t="s">
        <v>59</v>
      </c>
      <c r="AA5" s="16" t="s">
        <v>59</v>
      </c>
      <c r="AB5" s="16" t="s">
        <v>59</v>
      </c>
      <c r="AC5" s="16" t="s">
        <v>59</v>
      </c>
      <c r="AD5" s="16" t="s">
        <v>59</v>
      </c>
      <c r="AE5" s="16" t="s">
        <v>59</v>
      </c>
      <c r="AF5" s="16" t="s">
        <v>59</v>
      </c>
      <c r="AG5" s="16" t="s">
        <v>59</v>
      </c>
      <c r="AH5" s="16" t="s">
        <v>59</v>
      </c>
      <c r="AI5" s="16" t="s">
        <v>59</v>
      </c>
      <c r="AJ5" s="16" t="s">
        <v>59</v>
      </c>
      <c r="AK5" s="16" t="s">
        <v>59</v>
      </c>
      <c r="AL5" s="16" t="s">
        <v>59</v>
      </c>
      <c r="AM5" s="16" t="s">
        <v>59</v>
      </c>
      <c r="AN5" s="16" t="s">
        <v>59</v>
      </c>
      <c r="AO5" s="16"/>
      <c r="AP5" s="16"/>
      <c r="AQ5" s="16"/>
      <c r="AR5" s="16"/>
      <c r="AS5" s="16"/>
      <c r="AT5" s="16"/>
      <c r="AU5" s="16"/>
      <c r="AV5" s="16"/>
    </row>
    <row r="6" spans="1:48">
      <c r="A6" s="13" t="s">
        <v>433</v>
      </c>
      <c r="B6" s="12" t="s">
        <v>434</v>
      </c>
      <c r="C6" s="17">
        <v>29</v>
      </c>
      <c r="D6" s="17">
        <v>30.3</v>
      </c>
      <c r="E6" s="17">
        <v>34.9</v>
      </c>
      <c r="F6" s="17">
        <v>35.5</v>
      </c>
      <c r="G6" s="17">
        <v>129.80000000000001</v>
      </c>
      <c r="H6" s="17">
        <v>37.055</v>
      </c>
      <c r="I6" s="17">
        <v>40.209000000000003</v>
      </c>
      <c r="J6" s="17">
        <v>42.414000000000001</v>
      </c>
      <c r="K6" s="17">
        <v>42.749000000000002</v>
      </c>
      <c r="L6" s="17">
        <v>162.42700000000002</v>
      </c>
      <c r="M6" s="17">
        <v>43.537999999999997</v>
      </c>
      <c r="N6" s="17">
        <v>43.612000000000002</v>
      </c>
      <c r="O6" s="17">
        <v>44.134999999999998</v>
      </c>
      <c r="P6" s="17">
        <v>46.122</v>
      </c>
      <c r="Q6" s="17">
        <v>177.40699999999998</v>
      </c>
      <c r="R6" s="17">
        <v>48.412999999999997</v>
      </c>
      <c r="S6" s="17">
        <v>49.186</v>
      </c>
      <c r="T6" s="17">
        <v>53.773000000000003</v>
      </c>
      <c r="U6" s="17">
        <v>62.292999999999999</v>
      </c>
      <c r="V6" s="17">
        <v>213.66499999999999</v>
      </c>
      <c r="W6" s="17">
        <v>52.262999999999998</v>
      </c>
      <c r="X6" s="17">
        <v>57.125</v>
      </c>
      <c r="Y6" s="17">
        <v>55.243000000000002</v>
      </c>
      <c r="Z6" s="17">
        <v>57.221000000000004</v>
      </c>
      <c r="AA6" s="17">
        <v>221.852</v>
      </c>
      <c r="AB6" s="17">
        <v>56.094999999999999</v>
      </c>
      <c r="AC6" s="17">
        <v>54.948999999999998</v>
      </c>
      <c r="AD6" s="17">
        <v>52.652000000000001</v>
      </c>
      <c r="AE6" s="17">
        <v>52.563000000000002</v>
      </c>
      <c r="AF6" s="17">
        <v>216.25899999999999</v>
      </c>
      <c r="AG6" s="17">
        <v>58.171999999999997</v>
      </c>
      <c r="AH6" s="17">
        <v>58.034999999999997</v>
      </c>
      <c r="AI6" s="17">
        <v>56.792000000000002</v>
      </c>
      <c r="AJ6" s="17">
        <v>55.371000000000002</v>
      </c>
      <c r="AK6" s="17">
        <v>82.4</v>
      </c>
      <c r="AL6" s="17">
        <v>83.147000000000006</v>
      </c>
      <c r="AM6" s="17">
        <v>83.073999999999998</v>
      </c>
      <c r="AN6" s="17">
        <v>91.555999999999997</v>
      </c>
      <c r="AO6" s="17">
        <v>93.616</v>
      </c>
      <c r="AP6" s="17">
        <v>94.563999999999993</v>
      </c>
      <c r="AQ6" s="17">
        <v>92.885999999999996</v>
      </c>
      <c r="AR6" s="17">
        <v>99.676000000000002</v>
      </c>
      <c r="AS6" s="17">
        <v>94.619</v>
      </c>
      <c r="AT6" s="17">
        <v>102.438</v>
      </c>
      <c r="AU6" s="17">
        <v>93.355999999999995</v>
      </c>
      <c r="AV6" s="17">
        <v>77.064999999999998</v>
      </c>
    </row>
    <row r="7" spans="1:48">
      <c r="A7" s="31" t="s">
        <v>435</v>
      </c>
      <c r="B7" s="31" t="s">
        <v>436</v>
      </c>
      <c r="C7" s="16" t="s">
        <v>59</v>
      </c>
      <c r="D7" s="16">
        <v>1.4999999999999999E-2</v>
      </c>
      <c r="E7" s="16">
        <v>2.5000000000000001E-2</v>
      </c>
      <c r="F7" s="16">
        <v>0</v>
      </c>
      <c r="G7" s="16">
        <v>0.04</v>
      </c>
      <c r="H7" s="16" t="s">
        <v>59</v>
      </c>
      <c r="I7" s="16" t="s">
        <v>59</v>
      </c>
      <c r="J7" s="16" t="s">
        <v>59</v>
      </c>
      <c r="K7" s="16" t="s">
        <v>59</v>
      </c>
      <c r="L7" s="16" t="s">
        <v>59</v>
      </c>
      <c r="M7" s="16" t="s">
        <v>59</v>
      </c>
      <c r="N7" s="16" t="s">
        <v>59</v>
      </c>
      <c r="O7" s="16" t="s">
        <v>59</v>
      </c>
      <c r="P7" s="16" t="s">
        <v>59</v>
      </c>
      <c r="Q7" s="16" t="s">
        <v>59</v>
      </c>
      <c r="R7" s="16" t="s">
        <v>59</v>
      </c>
      <c r="S7" s="16">
        <v>8.0000000000000002E-3</v>
      </c>
      <c r="T7" s="16">
        <v>0.25900000000000001</v>
      </c>
      <c r="U7" s="16">
        <v>-8.0000000000000002E-3</v>
      </c>
      <c r="V7" s="16">
        <v>0.29899999999999999</v>
      </c>
      <c r="W7" s="16">
        <v>0.06</v>
      </c>
      <c r="X7" s="16" t="s">
        <v>59</v>
      </c>
      <c r="Y7" s="16" t="s">
        <v>59</v>
      </c>
      <c r="Z7" s="16" t="s">
        <v>59</v>
      </c>
      <c r="AA7" s="16" t="s">
        <v>59</v>
      </c>
      <c r="AB7" s="16" t="s">
        <v>59</v>
      </c>
      <c r="AC7" s="16" t="s">
        <v>59</v>
      </c>
      <c r="AD7" s="16" t="s">
        <v>59</v>
      </c>
      <c r="AE7" s="16" t="s">
        <v>59</v>
      </c>
      <c r="AF7" s="16" t="s">
        <v>59</v>
      </c>
      <c r="AG7" s="16" t="s">
        <v>59</v>
      </c>
      <c r="AH7" s="16" t="s">
        <v>59</v>
      </c>
      <c r="AI7" s="16" t="s">
        <v>59</v>
      </c>
      <c r="AJ7" s="16" t="s">
        <v>59</v>
      </c>
      <c r="AK7" s="16" t="s">
        <v>59</v>
      </c>
      <c r="AL7" s="16" t="s">
        <v>59</v>
      </c>
      <c r="AM7" s="16" t="s">
        <v>59</v>
      </c>
      <c r="AN7" s="16" t="s">
        <v>59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</row>
    <row r="8" spans="1:48">
      <c r="A8" s="13" t="s">
        <v>437</v>
      </c>
      <c r="B8" s="12" t="s">
        <v>438</v>
      </c>
      <c r="C8" s="17" t="s">
        <v>59</v>
      </c>
      <c r="D8" s="17" t="s">
        <v>59</v>
      </c>
      <c r="E8" s="17" t="s">
        <v>59</v>
      </c>
      <c r="F8" s="17" t="s">
        <v>59</v>
      </c>
      <c r="G8" s="17" t="s">
        <v>59</v>
      </c>
      <c r="H8" s="17" t="s">
        <v>59</v>
      </c>
      <c r="I8" s="17" t="s">
        <v>59</v>
      </c>
      <c r="J8" s="17" t="s">
        <v>59</v>
      </c>
      <c r="K8" s="17">
        <v>1.1000000000000001</v>
      </c>
      <c r="L8" s="17">
        <v>1.1000000000000001</v>
      </c>
      <c r="M8" s="17" t="s">
        <v>59</v>
      </c>
      <c r="N8" s="17" t="s">
        <v>59</v>
      </c>
      <c r="O8" s="17">
        <v>0.1</v>
      </c>
      <c r="P8" s="17" t="s">
        <v>59</v>
      </c>
      <c r="Q8" s="17">
        <v>0.1</v>
      </c>
      <c r="R8" s="17" t="s">
        <v>59</v>
      </c>
      <c r="S8" s="17" t="s">
        <v>59</v>
      </c>
      <c r="T8" s="17" t="s">
        <v>59</v>
      </c>
      <c r="U8" s="17" t="s">
        <v>59</v>
      </c>
      <c r="V8" s="17" t="s">
        <v>59</v>
      </c>
      <c r="W8" s="17">
        <v>0.1</v>
      </c>
      <c r="X8" s="17" t="s">
        <v>59</v>
      </c>
      <c r="Y8" s="17" t="s">
        <v>59</v>
      </c>
      <c r="Z8" s="17">
        <v>0.8</v>
      </c>
      <c r="AA8" s="17">
        <v>0.9</v>
      </c>
      <c r="AB8" s="17" t="s">
        <v>59</v>
      </c>
      <c r="AC8" s="17" t="s">
        <v>59</v>
      </c>
      <c r="AD8" s="17">
        <v>0.3</v>
      </c>
      <c r="AE8" s="17" t="s">
        <v>59</v>
      </c>
      <c r="AF8" s="17">
        <v>0.3</v>
      </c>
      <c r="AG8" s="17" t="s">
        <v>59</v>
      </c>
      <c r="AH8" s="17" t="s">
        <v>59</v>
      </c>
      <c r="AI8" s="17">
        <v>0.7</v>
      </c>
      <c r="AJ8" s="17">
        <v>0.4</v>
      </c>
      <c r="AK8" s="17">
        <v>0.3</v>
      </c>
      <c r="AL8" s="17">
        <v>2.7E-2</v>
      </c>
      <c r="AM8" s="17">
        <v>8.7999999999999995E-2</v>
      </c>
      <c r="AN8" s="17">
        <v>0.1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</row>
    <row r="9" spans="1:48">
      <c r="A9" s="31" t="s">
        <v>439</v>
      </c>
      <c r="B9" s="31" t="s">
        <v>440</v>
      </c>
      <c r="C9" s="16">
        <v>7.1</v>
      </c>
      <c r="D9" s="16">
        <v>6.4</v>
      </c>
      <c r="E9" s="16">
        <v>5.0999999999999996</v>
      </c>
      <c r="F9" s="16">
        <v>4.7</v>
      </c>
      <c r="G9" s="16">
        <v>23.3</v>
      </c>
      <c r="H9" s="16">
        <v>4.8</v>
      </c>
      <c r="I9" s="16">
        <v>3.7</v>
      </c>
      <c r="J9" s="16">
        <v>3.5</v>
      </c>
      <c r="K9" s="16">
        <v>5.7</v>
      </c>
      <c r="L9" s="16">
        <v>17.7</v>
      </c>
      <c r="M9" s="16">
        <v>6.9</v>
      </c>
      <c r="N9" s="16">
        <v>0.3</v>
      </c>
      <c r="O9" s="16">
        <v>0.3</v>
      </c>
      <c r="P9" s="16">
        <v>4.3</v>
      </c>
      <c r="Q9" s="16">
        <v>11.7</v>
      </c>
      <c r="R9" s="16">
        <v>6.7</v>
      </c>
      <c r="S9" s="16">
        <v>7.1</v>
      </c>
      <c r="T9" s="16">
        <v>11.5</v>
      </c>
      <c r="U9" s="16">
        <v>11.3</v>
      </c>
      <c r="V9" s="16">
        <v>36.6</v>
      </c>
      <c r="W9" s="16">
        <v>10.8</v>
      </c>
      <c r="X9" s="16">
        <v>10.9</v>
      </c>
      <c r="Y9" s="16">
        <v>6.6</v>
      </c>
      <c r="Z9" s="16">
        <v>-0.5</v>
      </c>
      <c r="AA9" s="16">
        <v>27.7</v>
      </c>
      <c r="AB9" s="16">
        <v>3.7</v>
      </c>
      <c r="AC9" s="16">
        <v>3.3</v>
      </c>
      <c r="AD9" s="16">
        <v>8</v>
      </c>
      <c r="AE9" s="16">
        <v>7.4</v>
      </c>
      <c r="AF9" s="16">
        <v>22.4</v>
      </c>
      <c r="AG9" s="16">
        <v>7.1</v>
      </c>
      <c r="AH9" s="16">
        <v>2.5</v>
      </c>
      <c r="AI9" s="16">
        <v>1.1000000000000001</v>
      </c>
      <c r="AJ9" s="16">
        <v>1.4</v>
      </c>
      <c r="AK9" s="16">
        <v>0.3</v>
      </c>
      <c r="AL9" s="16">
        <v>0.317</v>
      </c>
      <c r="AM9" s="16">
        <v>0.312</v>
      </c>
      <c r="AN9" s="16">
        <v>0.3</v>
      </c>
      <c r="AO9" s="16">
        <v>7.0999999999999994E-2</v>
      </c>
      <c r="AP9" s="16">
        <v>7.1999999999999995E-2</v>
      </c>
      <c r="AQ9" s="16">
        <v>7.0999999999999994E-2</v>
      </c>
      <c r="AR9" s="16">
        <v>0.16600000000000001</v>
      </c>
      <c r="AS9" s="16">
        <v>0</v>
      </c>
      <c r="AT9" s="16">
        <v>0</v>
      </c>
      <c r="AU9" s="16">
        <v>0</v>
      </c>
      <c r="AV9" s="16">
        <v>0</v>
      </c>
    </row>
    <row r="10" spans="1:48">
      <c r="A10" s="13" t="s">
        <v>441</v>
      </c>
      <c r="B10" s="12" t="s">
        <v>442</v>
      </c>
      <c r="C10" s="17" t="s">
        <v>59</v>
      </c>
      <c r="D10" s="17" t="s">
        <v>59</v>
      </c>
      <c r="E10" s="17" t="s">
        <v>59</v>
      </c>
      <c r="F10" s="17" t="s">
        <v>59</v>
      </c>
      <c r="G10" s="17" t="s">
        <v>59</v>
      </c>
      <c r="H10" s="17" t="s">
        <v>59</v>
      </c>
      <c r="I10" s="17" t="s">
        <v>59</v>
      </c>
      <c r="J10" s="17" t="s">
        <v>59</v>
      </c>
      <c r="K10" s="17" t="s">
        <v>59</v>
      </c>
      <c r="L10" s="17" t="s">
        <v>59</v>
      </c>
      <c r="M10" s="17" t="s">
        <v>59</v>
      </c>
      <c r="N10" s="17" t="s">
        <v>59</v>
      </c>
      <c r="O10" s="17" t="s">
        <v>59</v>
      </c>
      <c r="P10" s="17" t="s">
        <v>59</v>
      </c>
      <c r="Q10" s="17" t="s">
        <v>59</v>
      </c>
      <c r="R10" s="17" t="s">
        <v>59</v>
      </c>
      <c r="S10" s="17" t="s">
        <v>59</v>
      </c>
      <c r="T10" s="17">
        <v>1.7</v>
      </c>
      <c r="U10" s="17" t="s">
        <v>59</v>
      </c>
      <c r="V10" s="17">
        <v>1.7</v>
      </c>
      <c r="W10" s="17" t="s">
        <v>59</v>
      </c>
      <c r="X10" s="17">
        <v>4.3</v>
      </c>
      <c r="Y10" s="17" t="s">
        <v>59</v>
      </c>
      <c r="Z10" s="17">
        <v>3.4</v>
      </c>
      <c r="AA10" s="17">
        <v>7.7</v>
      </c>
      <c r="AB10" s="17">
        <v>1.3</v>
      </c>
      <c r="AC10" s="17">
        <v>-7.3</v>
      </c>
      <c r="AD10" s="17">
        <v>2.1</v>
      </c>
      <c r="AE10" s="17">
        <v>1.4</v>
      </c>
      <c r="AF10" s="17">
        <v>-2.6</v>
      </c>
      <c r="AG10" s="17">
        <v>-0.6</v>
      </c>
      <c r="AH10" s="17">
        <v>40.1</v>
      </c>
      <c r="AI10" s="17">
        <v>-0.7</v>
      </c>
      <c r="AJ10" s="17" t="s">
        <v>59</v>
      </c>
      <c r="AK10" s="17">
        <v>-0.7</v>
      </c>
      <c r="AL10" s="17">
        <v>-0.54</v>
      </c>
      <c r="AM10" s="17" t="s">
        <v>59</v>
      </c>
      <c r="AN10" s="17">
        <v>4.5999999999999996</v>
      </c>
      <c r="AO10" s="17">
        <v>-4.5999999999999999E-2</v>
      </c>
      <c r="AP10" s="17">
        <v>0.253</v>
      </c>
      <c r="AQ10" s="17">
        <v>0</v>
      </c>
      <c r="AR10" s="17">
        <v>111.91200000000001</v>
      </c>
      <c r="AS10" s="17">
        <v>3.0000000000000001E-3</v>
      </c>
      <c r="AT10" s="17">
        <v>15.242000000000001</v>
      </c>
      <c r="AU10" s="17">
        <v>1.696</v>
      </c>
      <c r="AV10" s="17">
        <v>34.003999999999998</v>
      </c>
    </row>
    <row r="11" spans="1:48">
      <c r="A11" s="31" t="s">
        <v>443</v>
      </c>
      <c r="B11" s="31" t="s">
        <v>444</v>
      </c>
      <c r="C11" s="16">
        <v>13.5</v>
      </c>
      <c r="D11" s="16">
        <v>14.9</v>
      </c>
      <c r="E11" s="16">
        <v>15.2</v>
      </c>
      <c r="F11" s="16">
        <v>20.8</v>
      </c>
      <c r="G11" s="16">
        <v>64.3</v>
      </c>
      <c r="H11" s="16">
        <v>11.3</v>
      </c>
      <c r="I11" s="16">
        <v>9.8000000000000007</v>
      </c>
      <c r="J11" s="16">
        <v>8</v>
      </c>
      <c r="K11" s="16">
        <v>22.6</v>
      </c>
      <c r="L11" s="16">
        <v>51.6</v>
      </c>
      <c r="M11" s="16">
        <v>18.899999999999999</v>
      </c>
      <c r="N11" s="16">
        <v>41.9</v>
      </c>
      <c r="O11" s="16">
        <v>47.7</v>
      </c>
      <c r="P11" s="16">
        <v>151.30000000000001</v>
      </c>
      <c r="Q11" s="16">
        <v>259.8</v>
      </c>
      <c r="R11" s="16">
        <v>32.299999999999997</v>
      </c>
      <c r="S11" s="16">
        <v>14.6</v>
      </c>
      <c r="T11" s="16">
        <v>37.200000000000003</v>
      </c>
      <c r="U11" s="16">
        <v>25</v>
      </c>
      <c r="V11" s="16">
        <v>109</v>
      </c>
      <c r="W11" s="16">
        <v>21.4</v>
      </c>
      <c r="X11" s="16">
        <v>23.1</v>
      </c>
      <c r="Y11" s="16">
        <v>31.6</v>
      </c>
      <c r="Z11" s="16">
        <v>34.1</v>
      </c>
      <c r="AA11" s="16">
        <v>110.3</v>
      </c>
      <c r="AB11" s="16">
        <v>30.1</v>
      </c>
      <c r="AC11" s="16">
        <v>25.1</v>
      </c>
      <c r="AD11" s="16">
        <v>36.4</v>
      </c>
      <c r="AE11" s="16">
        <v>31.2</v>
      </c>
      <c r="AF11" s="16">
        <v>122.9</v>
      </c>
      <c r="AG11" s="16">
        <v>30.2</v>
      </c>
      <c r="AH11" s="16">
        <v>27.2</v>
      </c>
      <c r="AI11" s="16">
        <v>39.1</v>
      </c>
      <c r="AJ11" s="16">
        <v>14.8</v>
      </c>
      <c r="AK11" s="16">
        <v>14.596</v>
      </c>
      <c r="AL11" s="16">
        <v>14.347</v>
      </c>
      <c r="AM11" s="16">
        <v>14.427</v>
      </c>
      <c r="AN11" s="16">
        <v>13.787000000000001</v>
      </c>
      <c r="AO11" s="16">
        <v>13.164999999999999</v>
      </c>
      <c r="AP11" s="16">
        <v>13.666</v>
      </c>
      <c r="AQ11" s="16">
        <v>22.568000000000001</v>
      </c>
      <c r="AR11" s="16">
        <v>22.736999999999998</v>
      </c>
      <c r="AS11" s="16">
        <v>19.648</v>
      </c>
      <c r="AT11" s="16">
        <v>13.78</v>
      </c>
      <c r="AU11" s="16">
        <v>11.821</v>
      </c>
      <c r="AV11" s="16">
        <v>13.926</v>
      </c>
    </row>
    <row r="12" spans="1:48">
      <c r="A12" s="13" t="s">
        <v>445</v>
      </c>
      <c r="B12" s="12" t="s">
        <v>446</v>
      </c>
      <c r="C12" s="17" t="s">
        <v>59</v>
      </c>
      <c r="D12" s="17" t="s">
        <v>59</v>
      </c>
      <c r="E12" s="17" t="s">
        <v>59</v>
      </c>
      <c r="F12" s="17" t="s">
        <v>59</v>
      </c>
      <c r="G12" s="17" t="s">
        <v>59</v>
      </c>
      <c r="H12" s="17" t="s">
        <v>59</v>
      </c>
      <c r="I12" s="17" t="s">
        <v>59</v>
      </c>
      <c r="J12" s="17" t="s">
        <v>59</v>
      </c>
      <c r="K12" s="17" t="s">
        <v>59</v>
      </c>
      <c r="L12" s="17" t="s">
        <v>59</v>
      </c>
      <c r="M12" s="17" t="s">
        <v>59</v>
      </c>
      <c r="N12" s="17" t="s">
        <v>59</v>
      </c>
      <c r="O12" s="17" t="s">
        <v>59</v>
      </c>
      <c r="P12" s="17" t="s">
        <v>59</v>
      </c>
      <c r="Q12" s="17" t="s">
        <v>59</v>
      </c>
      <c r="R12" s="17" t="s">
        <v>59</v>
      </c>
      <c r="S12" s="17" t="s">
        <v>59</v>
      </c>
      <c r="T12" s="17" t="s">
        <v>59</v>
      </c>
      <c r="U12" s="17" t="s">
        <v>59</v>
      </c>
      <c r="V12" s="17" t="s">
        <v>59</v>
      </c>
      <c r="W12" s="17" t="s">
        <v>59</v>
      </c>
      <c r="X12" s="17" t="s">
        <v>59</v>
      </c>
      <c r="Y12" s="17" t="s">
        <v>59</v>
      </c>
      <c r="Z12" s="17" t="s">
        <v>59</v>
      </c>
      <c r="AA12" s="17" t="s">
        <v>59</v>
      </c>
      <c r="AB12" s="17" t="s">
        <v>59</v>
      </c>
      <c r="AC12" s="17" t="s">
        <v>59</v>
      </c>
      <c r="AD12" s="17" t="s">
        <v>59</v>
      </c>
      <c r="AE12" s="17" t="s">
        <v>59</v>
      </c>
      <c r="AF12" s="17" t="s">
        <v>59</v>
      </c>
      <c r="AG12" s="17" t="s">
        <v>59</v>
      </c>
      <c r="AH12" s="17" t="s">
        <v>59</v>
      </c>
      <c r="AI12" s="17" t="s">
        <v>59</v>
      </c>
      <c r="AJ12" s="17" t="s">
        <v>59</v>
      </c>
      <c r="AK12" s="17" t="s">
        <v>59</v>
      </c>
      <c r="AL12" s="17" t="s">
        <v>59</v>
      </c>
      <c r="AM12" s="17" t="s">
        <v>59</v>
      </c>
      <c r="AN12" s="17" t="s">
        <v>59</v>
      </c>
      <c r="AO12" s="17"/>
      <c r="AP12" s="17">
        <v>13</v>
      </c>
      <c r="AQ12" s="17">
        <v>19.501999999999999</v>
      </c>
      <c r="AR12" s="17">
        <v>19.545000000000002</v>
      </c>
      <c r="AS12" s="17">
        <v>50.741</v>
      </c>
      <c r="AT12" s="17">
        <v>-19.799904815890763</v>
      </c>
      <c r="AU12" s="17">
        <v>3.3429048158907646</v>
      </c>
      <c r="AV12" s="17">
        <v>1.226</v>
      </c>
    </row>
    <row r="13" spans="1:48">
      <c r="A13" s="31" t="s">
        <v>447</v>
      </c>
      <c r="B13" s="31" t="s">
        <v>448</v>
      </c>
      <c r="C13" s="16" t="s">
        <v>59</v>
      </c>
      <c r="D13" s="16" t="s">
        <v>59</v>
      </c>
      <c r="E13" s="16" t="s">
        <v>59</v>
      </c>
      <c r="F13" s="16" t="s">
        <v>59</v>
      </c>
      <c r="G13" s="16" t="s">
        <v>59</v>
      </c>
      <c r="H13" s="16" t="s">
        <v>59</v>
      </c>
      <c r="I13" s="16" t="s">
        <v>59</v>
      </c>
      <c r="J13" s="16" t="s">
        <v>59</v>
      </c>
      <c r="K13" s="16" t="s">
        <v>59</v>
      </c>
      <c r="L13" s="16" t="s">
        <v>59</v>
      </c>
      <c r="M13" s="16" t="s">
        <v>59</v>
      </c>
      <c r="N13" s="16" t="s">
        <v>59</v>
      </c>
      <c r="O13" s="16" t="s">
        <v>59</v>
      </c>
      <c r="P13" s="16" t="s">
        <v>59</v>
      </c>
      <c r="Q13" s="16" t="s">
        <v>59</v>
      </c>
      <c r="R13" s="16" t="s">
        <v>59</v>
      </c>
      <c r="S13" s="16" t="s">
        <v>59</v>
      </c>
      <c r="T13" s="16">
        <v>-108.4</v>
      </c>
      <c r="U13" s="16">
        <v>62.8</v>
      </c>
      <c r="V13" s="16">
        <v>-45.6</v>
      </c>
      <c r="W13" s="16">
        <v>38.299999999999997</v>
      </c>
      <c r="X13" s="16">
        <v>7.3</v>
      </c>
      <c r="Y13" s="16" t="s">
        <v>59</v>
      </c>
      <c r="Z13" s="16" t="s">
        <v>59</v>
      </c>
      <c r="AA13" s="16">
        <v>45.6</v>
      </c>
      <c r="AB13" s="16" t="s">
        <v>59</v>
      </c>
      <c r="AC13" s="16" t="s">
        <v>59</v>
      </c>
      <c r="AD13" s="16" t="s">
        <v>59</v>
      </c>
      <c r="AE13" s="16" t="s">
        <v>59</v>
      </c>
      <c r="AF13" s="16" t="s">
        <v>59</v>
      </c>
      <c r="AG13" s="16" t="s">
        <v>59</v>
      </c>
      <c r="AH13" s="16" t="s">
        <v>59</v>
      </c>
      <c r="AI13" s="16" t="s">
        <v>59</v>
      </c>
      <c r="AJ13" s="16" t="s">
        <v>59</v>
      </c>
      <c r="AK13" s="16" t="s">
        <v>59</v>
      </c>
      <c r="AL13" s="16" t="s">
        <v>59</v>
      </c>
      <c r="AM13" s="16" t="s">
        <v>59</v>
      </c>
      <c r="AN13" s="16" t="s">
        <v>59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</row>
    <row r="14" spans="1:48">
      <c r="A14" s="13" t="s">
        <v>449</v>
      </c>
      <c r="B14" s="12" t="s">
        <v>396</v>
      </c>
      <c r="C14" s="17">
        <v>1.8</v>
      </c>
      <c r="D14" s="17">
        <v>1.1000000000000001</v>
      </c>
      <c r="E14" s="17">
        <v>-0.8</v>
      </c>
      <c r="F14" s="17">
        <v>1.6</v>
      </c>
      <c r="G14" s="17">
        <v>3.7</v>
      </c>
      <c r="H14" s="17">
        <v>-4</v>
      </c>
      <c r="I14" s="17">
        <v>-1.4</v>
      </c>
      <c r="J14" s="17">
        <v>2</v>
      </c>
      <c r="K14" s="17">
        <v>1.8</v>
      </c>
      <c r="L14" s="17">
        <v>-1.6</v>
      </c>
      <c r="M14" s="17">
        <v>3</v>
      </c>
      <c r="N14" s="17">
        <v>-8.3000000000000007</v>
      </c>
      <c r="O14" s="17">
        <v>-3.5</v>
      </c>
      <c r="P14" s="17">
        <v>-9.3000000000000007</v>
      </c>
      <c r="Q14" s="17">
        <v>-18.2</v>
      </c>
      <c r="R14" s="17">
        <v>-4.3</v>
      </c>
      <c r="S14" s="17">
        <v>-1.5</v>
      </c>
      <c r="T14" s="17">
        <v>-2</v>
      </c>
      <c r="U14" s="17">
        <v>0.7</v>
      </c>
      <c r="V14" s="17">
        <v>-7.1</v>
      </c>
      <c r="W14" s="17">
        <v>2.1</v>
      </c>
      <c r="X14" s="17">
        <v>0.5</v>
      </c>
      <c r="Y14" s="17">
        <v>6.8</v>
      </c>
      <c r="Z14" s="17">
        <v>-2.7</v>
      </c>
      <c r="AA14" s="17">
        <v>6.8</v>
      </c>
      <c r="AB14" s="17">
        <v>-0.6</v>
      </c>
      <c r="AC14" s="17">
        <v>4.0999999999999996</v>
      </c>
      <c r="AD14" s="17">
        <v>-3.1</v>
      </c>
      <c r="AE14" s="17">
        <v>-4.5</v>
      </c>
      <c r="AF14" s="17">
        <v>-4.0999999999999996</v>
      </c>
      <c r="AG14" s="17">
        <v>3.2</v>
      </c>
      <c r="AH14" s="17">
        <v>1</v>
      </c>
      <c r="AI14" s="17">
        <v>4.5</v>
      </c>
      <c r="AJ14" s="17">
        <v>1.6</v>
      </c>
      <c r="AK14" s="17">
        <v>5.5</v>
      </c>
      <c r="AL14" s="17">
        <v>5.5</v>
      </c>
      <c r="AM14" s="17">
        <v>-3.871</v>
      </c>
      <c r="AN14" s="17">
        <v>-6.3</v>
      </c>
      <c r="AO14" s="17">
        <v>-1.248</v>
      </c>
      <c r="AP14" s="17">
        <v>2.0579999999999998</v>
      </c>
      <c r="AQ14" s="17">
        <v>-1.7490000000000001</v>
      </c>
      <c r="AR14" s="17">
        <v>0.72699999999999998</v>
      </c>
      <c r="AS14" s="17">
        <v>7.4640000000000004</v>
      </c>
      <c r="AT14" s="17">
        <v>16.298999999999999</v>
      </c>
      <c r="AU14" s="17">
        <v>-2.948</v>
      </c>
      <c r="AV14" s="17">
        <v>12.755000000000001</v>
      </c>
    </row>
    <row r="15" spans="1:48">
      <c r="A15" s="31" t="s">
        <v>450</v>
      </c>
      <c r="B15" s="31" t="s">
        <v>451</v>
      </c>
      <c r="C15" s="16" t="s">
        <v>59</v>
      </c>
      <c r="D15" s="16" t="s">
        <v>59</v>
      </c>
      <c r="E15" s="16" t="s">
        <v>59</v>
      </c>
      <c r="F15" s="16" t="s">
        <v>59</v>
      </c>
      <c r="G15" s="16" t="s">
        <v>59</v>
      </c>
      <c r="H15" s="16" t="s">
        <v>59</v>
      </c>
      <c r="I15" s="16" t="s">
        <v>59</v>
      </c>
      <c r="J15" s="16" t="s">
        <v>59</v>
      </c>
      <c r="K15" s="16" t="s">
        <v>59</v>
      </c>
      <c r="L15" s="16" t="s">
        <v>59</v>
      </c>
      <c r="M15" s="16" t="s">
        <v>59</v>
      </c>
      <c r="N15" s="16" t="s">
        <v>59</v>
      </c>
      <c r="O15" s="16" t="s">
        <v>59</v>
      </c>
      <c r="P15" s="16" t="s">
        <v>59</v>
      </c>
      <c r="Q15" s="16" t="s">
        <v>59</v>
      </c>
      <c r="R15" s="16" t="s">
        <v>59</v>
      </c>
      <c r="S15" s="16" t="s">
        <v>59</v>
      </c>
      <c r="T15" s="16" t="s">
        <v>59</v>
      </c>
      <c r="U15" s="16" t="s">
        <v>59</v>
      </c>
      <c r="V15" s="16" t="s">
        <v>59</v>
      </c>
      <c r="W15" s="16" t="s">
        <v>59</v>
      </c>
      <c r="X15" s="16">
        <v>-46.4</v>
      </c>
      <c r="Y15" s="16">
        <v>0.7</v>
      </c>
      <c r="Z15" s="16">
        <v>0</v>
      </c>
      <c r="AA15" s="16">
        <v>-45.7</v>
      </c>
      <c r="AB15" s="16">
        <v>0</v>
      </c>
      <c r="AC15" s="16">
        <v>0</v>
      </c>
      <c r="AD15" s="16" t="s">
        <v>59</v>
      </c>
      <c r="AE15" s="16">
        <v>0</v>
      </c>
      <c r="AF15" s="16">
        <v>0</v>
      </c>
      <c r="AG15" s="16" t="s">
        <v>59</v>
      </c>
      <c r="AH15" s="16" t="s">
        <v>59</v>
      </c>
      <c r="AI15" s="16" t="s">
        <v>59</v>
      </c>
      <c r="AJ15" s="16" t="s">
        <v>59</v>
      </c>
      <c r="AK15" s="16" t="s">
        <v>59</v>
      </c>
      <c r="AL15" s="16" t="s">
        <v>59</v>
      </c>
      <c r="AM15" s="16" t="s">
        <v>59</v>
      </c>
      <c r="AN15" s="16" t="s">
        <v>59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</row>
    <row r="16" spans="1:48">
      <c r="A16" s="13" t="s">
        <v>452</v>
      </c>
      <c r="B16" s="13" t="s">
        <v>453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>
        <v>0</v>
      </c>
      <c r="AR16" s="17">
        <v>0</v>
      </c>
      <c r="AS16" s="17"/>
      <c r="AT16" s="17"/>
      <c r="AU16" s="17">
        <v>3.0000000000000001E-3</v>
      </c>
      <c r="AV16" s="17">
        <v>-3.0000000000000001E-3</v>
      </c>
    </row>
    <row r="17" spans="1:48">
      <c r="A17" s="31" t="s">
        <v>454</v>
      </c>
      <c r="B17" s="31" t="s">
        <v>455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v>0</v>
      </c>
      <c r="AR17" s="16">
        <v>0</v>
      </c>
      <c r="AS17" s="16"/>
      <c r="AT17" s="16"/>
      <c r="AU17" s="16">
        <v>-12.061</v>
      </c>
      <c r="AV17" s="16">
        <v>-15.952</v>
      </c>
    </row>
    <row r="18" spans="1:48">
      <c r="A18" s="13" t="s">
        <v>456</v>
      </c>
      <c r="B18" s="12" t="s">
        <v>457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>
        <v>0</v>
      </c>
      <c r="AR18" s="17">
        <v>-2.9049999999999998</v>
      </c>
      <c r="AS18" s="17"/>
      <c r="AT18" s="17">
        <v>-42.473999999999997</v>
      </c>
      <c r="AU18" s="17">
        <v>0</v>
      </c>
      <c r="AV18" s="17">
        <v>28.623999999999999</v>
      </c>
    </row>
    <row r="19" spans="1:48" s="104" customFormat="1">
      <c r="A19" s="28" t="s">
        <v>458</v>
      </c>
      <c r="B19" s="28" t="s">
        <v>459</v>
      </c>
      <c r="C19" s="29">
        <v>54.9</v>
      </c>
      <c r="D19" s="29">
        <v>9.6999999999999993</v>
      </c>
      <c r="E19" s="29">
        <v>76.5</v>
      </c>
      <c r="F19" s="29">
        <v>79.400000000000006</v>
      </c>
      <c r="G19" s="29">
        <v>220.6</v>
      </c>
      <c r="H19" s="29">
        <v>69.400000000000006</v>
      </c>
      <c r="I19" s="29">
        <v>79.900000000000006</v>
      </c>
      <c r="J19" s="29">
        <v>89.6</v>
      </c>
      <c r="K19" s="29">
        <v>78.7</v>
      </c>
      <c r="L19" s="29">
        <v>317.60000000000002</v>
      </c>
      <c r="M19" s="29">
        <v>95.1</v>
      </c>
      <c r="N19" s="29">
        <v>92.111999999999995</v>
      </c>
      <c r="O19" s="29">
        <v>117.637</v>
      </c>
      <c r="P19" s="29">
        <v>129.6</v>
      </c>
      <c r="Q19" s="29">
        <v>434.5</v>
      </c>
      <c r="R19" s="29">
        <v>129</v>
      </c>
      <c r="S19" s="29">
        <v>121.1</v>
      </c>
      <c r="T19" s="29">
        <v>105.4</v>
      </c>
      <c r="U19" s="29">
        <v>225.8</v>
      </c>
      <c r="V19" s="29">
        <v>581.29999999999995</v>
      </c>
      <c r="W19" s="29">
        <v>216.2</v>
      </c>
      <c r="X19" s="29">
        <v>182.4</v>
      </c>
      <c r="Y19" s="29">
        <v>216.8</v>
      </c>
      <c r="Z19" s="29">
        <v>160.6</v>
      </c>
      <c r="AA19" s="29">
        <v>776</v>
      </c>
      <c r="AB19" s="29">
        <v>195.9</v>
      </c>
      <c r="AC19" s="29">
        <v>192.5</v>
      </c>
      <c r="AD19" s="29">
        <v>220.2</v>
      </c>
      <c r="AE19" s="29">
        <v>206.9</v>
      </c>
      <c r="AF19" s="29">
        <v>815.5</v>
      </c>
      <c r="AG19" s="29">
        <v>253.5</v>
      </c>
      <c r="AH19" s="29">
        <v>246.9</v>
      </c>
      <c r="AI19" s="29">
        <v>276.5</v>
      </c>
      <c r="AJ19" s="29">
        <v>208.3</v>
      </c>
      <c r="AK19" s="29">
        <v>265.38799999999998</v>
      </c>
      <c r="AL19" s="29">
        <v>241.4</v>
      </c>
      <c r="AM19" s="29">
        <v>261.77300000000002</v>
      </c>
      <c r="AN19" s="29">
        <v>259.79700000000003</v>
      </c>
      <c r="AO19" s="29">
        <v>264.58100000000002</v>
      </c>
      <c r="AP19" s="29">
        <f>SUM(AP4:AP15)</f>
        <v>284.94299999999998</v>
      </c>
      <c r="AQ19" s="29">
        <f>SUM(AQ4:AQ18)</f>
        <v>315.428</v>
      </c>
      <c r="AR19" s="29">
        <f>SUM(AR4:AR18)</f>
        <v>286.88400000000001</v>
      </c>
      <c r="AS19" s="29">
        <f t="shared" ref="AS19" si="0">SUM(AS4:AS15)</f>
        <v>281.78499999999997</v>
      </c>
      <c r="AT19" s="29">
        <f>SUM(AT4:AT18)</f>
        <v>256.5540951841092</v>
      </c>
      <c r="AU19" s="29">
        <f>SUM(AU4:AU18)</f>
        <v>293.20290481589086</v>
      </c>
      <c r="AV19" s="29">
        <f>SUM(AV4:AV18)</f>
        <v>225.56</v>
      </c>
    </row>
    <row r="20" spans="1:48">
      <c r="A20" s="13"/>
      <c r="B20" s="1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>
      <c r="A21" s="31" t="s">
        <v>460</v>
      </c>
      <c r="B21" s="31" t="s">
        <v>461</v>
      </c>
      <c r="C21" s="16">
        <v>-15.4</v>
      </c>
      <c r="D21" s="16">
        <v>-1</v>
      </c>
      <c r="E21" s="16">
        <v>-9.5</v>
      </c>
      <c r="F21" s="16">
        <v>-9.6999999999999993</v>
      </c>
      <c r="G21" s="16">
        <v>-35.6</v>
      </c>
      <c r="H21" s="16">
        <v>3.8</v>
      </c>
      <c r="I21" s="16">
        <v>-6.9</v>
      </c>
      <c r="J21" s="16">
        <v>-9.8000000000000007</v>
      </c>
      <c r="K21" s="16">
        <v>-8</v>
      </c>
      <c r="L21" s="16">
        <v>-20.9</v>
      </c>
      <c r="M21" s="16">
        <v>-6.8</v>
      </c>
      <c r="N21" s="16">
        <v>6.7</v>
      </c>
      <c r="O21" s="16">
        <v>-4.0999999999999996</v>
      </c>
      <c r="P21" s="16" t="s">
        <v>59</v>
      </c>
      <c r="Q21" s="16">
        <v>-4.2</v>
      </c>
      <c r="R21" s="16">
        <v>6.1</v>
      </c>
      <c r="S21" s="16">
        <v>-3.9</v>
      </c>
      <c r="T21" s="16">
        <v>-12.1</v>
      </c>
      <c r="U21" s="16">
        <v>-2.4</v>
      </c>
      <c r="V21" s="16">
        <v>-12.2</v>
      </c>
      <c r="W21" s="16">
        <v>17.399999999999999</v>
      </c>
      <c r="X21" s="16">
        <v>3.1</v>
      </c>
      <c r="Y21" s="16">
        <v>-40.139000000000003</v>
      </c>
      <c r="Z21" s="16">
        <v>19.3</v>
      </c>
      <c r="AA21" s="16">
        <v>-0.4</v>
      </c>
      <c r="AB21" s="16">
        <v>-15.5</v>
      </c>
      <c r="AC21" s="16">
        <v>-35.299999999999997</v>
      </c>
      <c r="AD21" s="16">
        <v>-34.200000000000003</v>
      </c>
      <c r="AE21" s="16">
        <v>3</v>
      </c>
      <c r="AF21" s="16">
        <v>-82</v>
      </c>
      <c r="AG21" s="16">
        <v>35.799999999999997</v>
      </c>
      <c r="AH21" s="16">
        <v>-10.7</v>
      </c>
      <c r="AI21" s="16">
        <v>-29</v>
      </c>
      <c r="AJ21" s="16">
        <v>17.399999999999999</v>
      </c>
      <c r="AK21" s="16">
        <v>3.1</v>
      </c>
      <c r="AL21" s="16">
        <v>1</v>
      </c>
      <c r="AM21" s="16">
        <v>7.8</v>
      </c>
      <c r="AN21" s="16">
        <v>8.1999999999999993</v>
      </c>
      <c r="AO21" s="16">
        <v>15.3</v>
      </c>
      <c r="AP21" s="16">
        <v>-20.574999999999999</v>
      </c>
      <c r="AQ21" s="16">
        <v>-6.8860000000000001</v>
      </c>
      <c r="AR21" s="16">
        <v>-3.1619999999999999</v>
      </c>
      <c r="AS21" s="16">
        <v>29.651</v>
      </c>
      <c r="AT21" s="16">
        <v>20.007999999999999</v>
      </c>
      <c r="AU21" s="16">
        <v>-10.896000000000001</v>
      </c>
      <c r="AV21" s="16">
        <v>11.891999999999999</v>
      </c>
    </row>
    <row r="22" spans="1:48">
      <c r="A22" s="13" t="s">
        <v>462</v>
      </c>
      <c r="B22" s="12" t="s">
        <v>463</v>
      </c>
      <c r="C22" s="17">
        <v>-2.7</v>
      </c>
      <c r="D22" s="17">
        <v>-1.3</v>
      </c>
      <c r="E22" s="17">
        <v>-6</v>
      </c>
      <c r="F22" s="17">
        <v>-5.0999999999999996</v>
      </c>
      <c r="G22" s="17">
        <v>-15.1</v>
      </c>
      <c r="H22" s="17">
        <v>-5.5</v>
      </c>
      <c r="I22" s="17">
        <v>-93.8</v>
      </c>
      <c r="J22" s="17">
        <v>55.6</v>
      </c>
      <c r="K22" s="17">
        <v>5.8</v>
      </c>
      <c r="L22" s="17">
        <v>-37.799999999999997</v>
      </c>
      <c r="M22" s="17">
        <v>-10.3</v>
      </c>
      <c r="N22" s="17">
        <v>-13.2</v>
      </c>
      <c r="O22" s="17">
        <v>-12.1</v>
      </c>
      <c r="P22" s="17">
        <v>31.8</v>
      </c>
      <c r="Q22" s="17">
        <v>-3.7</v>
      </c>
      <c r="R22" s="17">
        <v>-6</v>
      </c>
      <c r="S22" s="17">
        <v>-52.2</v>
      </c>
      <c r="T22" s="17">
        <v>-8</v>
      </c>
      <c r="U22" s="17">
        <v>7.7</v>
      </c>
      <c r="V22" s="17">
        <v>-58.5</v>
      </c>
      <c r="W22" s="17">
        <v>17.8</v>
      </c>
      <c r="X22" s="17">
        <v>-2.6</v>
      </c>
      <c r="Y22" s="17">
        <v>29.497</v>
      </c>
      <c r="Z22" s="17">
        <v>-4.4000000000000004</v>
      </c>
      <c r="AA22" s="17">
        <v>40.299999999999997</v>
      </c>
      <c r="AB22" s="17">
        <v>-16.600000000000001</v>
      </c>
      <c r="AC22" s="17">
        <v>-1.7</v>
      </c>
      <c r="AD22" s="17">
        <v>-25.2</v>
      </c>
      <c r="AE22" s="17">
        <v>48.2</v>
      </c>
      <c r="AF22" s="17">
        <v>4.7</v>
      </c>
      <c r="AG22" s="17">
        <v>7.9</v>
      </c>
      <c r="AH22" s="17">
        <v>-26.2</v>
      </c>
      <c r="AI22" s="17">
        <v>-21.2</v>
      </c>
      <c r="AJ22" s="17">
        <v>-65.7</v>
      </c>
      <c r="AK22" s="17">
        <v>-42.6</v>
      </c>
      <c r="AL22" s="17">
        <v>-1</v>
      </c>
      <c r="AM22" s="17">
        <v>31.5</v>
      </c>
      <c r="AN22" s="17">
        <v>-52.8</v>
      </c>
      <c r="AO22" s="17">
        <v>10.199999999999999</v>
      </c>
      <c r="AP22" s="17">
        <v>-43.771999999999998</v>
      </c>
      <c r="AQ22" s="17">
        <v>-34.320999999999998</v>
      </c>
      <c r="AR22" s="17">
        <v>89.835999999999999</v>
      </c>
      <c r="AS22" s="17">
        <v>-44.938000000000002</v>
      </c>
      <c r="AT22" s="17">
        <v>19.594000000000001</v>
      </c>
      <c r="AU22" s="17">
        <v>-6.8220000000000001</v>
      </c>
      <c r="AV22" s="17">
        <v>-2.8180000000000001</v>
      </c>
    </row>
    <row r="23" spans="1:48">
      <c r="A23" s="31" t="s">
        <v>464</v>
      </c>
      <c r="B23" s="31" t="s">
        <v>465</v>
      </c>
      <c r="C23" s="16" t="s">
        <v>59</v>
      </c>
      <c r="D23" s="16">
        <v>12.7</v>
      </c>
      <c r="E23" s="16">
        <v>-9</v>
      </c>
      <c r="F23" s="16">
        <v>4</v>
      </c>
      <c r="G23" s="16">
        <v>7.6</v>
      </c>
      <c r="H23" s="16">
        <v>-2.5</v>
      </c>
      <c r="I23" s="16">
        <v>-1.3</v>
      </c>
      <c r="J23" s="16">
        <v>-4.7</v>
      </c>
      <c r="K23" s="16">
        <v>-0.6</v>
      </c>
      <c r="L23" s="16">
        <v>-9.1</v>
      </c>
      <c r="M23" s="16">
        <v>-3.7</v>
      </c>
      <c r="N23" s="16">
        <v>-7.7</v>
      </c>
      <c r="O23" s="16">
        <v>-3</v>
      </c>
      <c r="P23" s="16">
        <v>-7.9</v>
      </c>
      <c r="Q23" s="16">
        <v>-22.3</v>
      </c>
      <c r="R23" s="16">
        <v>2.4</v>
      </c>
      <c r="S23" s="16">
        <v>-0.1</v>
      </c>
      <c r="T23" s="16">
        <v>-33.4</v>
      </c>
      <c r="U23" s="16">
        <v>-39.027999999999999</v>
      </c>
      <c r="V23" s="16">
        <v>-70.13</v>
      </c>
      <c r="W23" s="16">
        <v>-19.7</v>
      </c>
      <c r="X23" s="16">
        <v>-21.9</v>
      </c>
      <c r="Y23" s="16">
        <v>-11.022</v>
      </c>
      <c r="Z23" s="16">
        <v>21</v>
      </c>
      <c r="AA23" s="16">
        <v>-31.6</v>
      </c>
      <c r="AB23" s="16">
        <v>-6.4</v>
      </c>
      <c r="AC23" s="16">
        <v>-15.6</v>
      </c>
      <c r="AD23" s="16">
        <v>-13.6</v>
      </c>
      <c r="AE23" s="16">
        <v>-1.8</v>
      </c>
      <c r="AF23" s="16">
        <v>-37.4</v>
      </c>
      <c r="AG23" s="16">
        <v>-10.4</v>
      </c>
      <c r="AH23" s="16">
        <v>-9.4</v>
      </c>
      <c r="AI23" s="16">
        <v>-16.399999999999999</v>
      </c>
      <c r="AJ23" s="16">
        <v>-2.2000000000000002</v>
      </c>
      <c r="AK23" s="16">
        <v>-11.1</v>
      </c>
      <c r="AL23" s="16">
        <v>-5.9</v>
      </c>
      <c r="AM23" s="16">
        <v>-3.8</v>
      </c>
      <c r="AN23" s="16">
        <v>-8.9</v>
      </c>
      <c r="AO23" s="16">
        <v>0.6</v>
      </c>
      <c r="AP23" s="16">
        <v>-8.1920000000000002</v>
      </c>
      <c r="AQ23" s="16">
        <v>-1.619</v>
      </c>
      <c r="AR23" s="16">
        <v>-3.6720000000000002</v>
      </c>
      <c r="AS23" s="16">
        <v>1.635</v>
      </c>
      <c r="AT23" s="16">
        <v>-0.95599999999999996</v>
      </c>
      <c r="AU23" s="16">
        <v>-17.727</v>
      </c>
      <c r="AV23" s="16">
        <v>3.4239999999999999</v>
      </c>
    </row>
    <row r="24" spans="1:48">
      <c r="A24" s="13" t="s">
        <v>466</v>
      </c>
      <c r="B24" s="12" t="s">
        <v>467</v>
      </c>
      <c r="C24" s="17">
        <v>17.600000000000001</v>
      </c>
      <c r="D24" s="17">
        <v>2.1</v>
      </c>
      <c r="E24" s="17">
        <v>3.3</v>
      </c>
      <c r="F24" s="17">
        <v>4.4000000000000004</v>
      </c>
      <c r="G24" s="17">
        <v>27.4</v>
      </c>
      <c r="H24" s="17">
        <v>2.1</v>
      </c>
      <c r="I24" s="17">
        <v>7.9</v>
      </c>
      <c r="J24" s="17">
        <v>5.2</v>
      </c>
      <c r="K24" s="17">
        <v>-2</v>
      </c>
      <c r="L24" s="17">
        <v>13.1</v>
      </c>
      <c r="M24" s="17">
        <v>14.6</v>
      </c>
      <c r="N24" s="17">
        <v>15.4</v>
      </c>
      <c r="O24" s="17">
        <v>-11.7</v>
      </c>
      <c r="P24" s="17">
        <v>0.8</v>
      </c>
      <c r="Q24" s="17">
        <v>19</v>
      </c>
      <c r="R24" s="17">
        <v>2.9</v>
      </c>
      <c r="S24" s="17">
        <v>5.6</v>
      </c>
      <c r="T24" s="17">
        <v>3.5</v>
      </c>
      <c r="U24" s="17">
        <v>25.6</v>
      </c>
      <c r="V24" s="17">
        <v>37.6</v>
      </c>
      <c r="W24" s="17">
        <v>-23.3</v>
      </c>
      <c r="X24" s="17">
        <v>8.6</v>
      </c>
      <c r="Y24" s="17">
        <v>13.111000000000001</v>
      </c>
      <c r="Z24" s="17">
        <v>-9</v>
      </c>
      <c r="AA24" s="17">
        <v>-10.6</v>
      </c>
      <c r="AB24" s="17">
        <v>17.3</v>
      </c>
      <c r="AC24" s="17">
        <v>7</v>
      </c>
      <c r="AD24" s="17">
        <v>0.1</v>
      </c>
      <c r="AE24" s="17">
        <v>-2.1</v>
      </c>
      <c r="AF24" s="17">
        <v>22.3</v>
      </c>
      <c r="AG24" s="17">
        <v>5.4</v>
      </c>
      <c r="AH24" s="17">
        <v>-1.7</v>
      </c>
      <c r="AI24" s="17">
        <v>50</v>
      </c>
      <c r="AJ24" s="17">
        <v>-57.3</v>
      </c>
      <c r="AK24" s="17">
        <v>82.1</v>
      </c>
      <c r="AL24" s="17">
        <v>-11.1</v>
      </c>
      <c r="AM24" s="17">
        <v>-6.4</v>
      </c>
      <c r="AN24" s="17">
        <v>9.5</v>
      </c>
      <c r="AO24" s="17">
        <v>42.7</v>
      </c>
      <c r="AP24" s="17">
        <v>41.576999999999998</v>
      </c>
      <c r="AQ24" s="17">
        <v>-55.258000000000003</v>
      </c>
      <c r="AR24" s="17">
        <v>-82.745999999999995</v>
      </c>
      <c r="AS24" s="17">
        <v>49.972999999999999</v>
      </c>
      <c r="AT24" s="17">
        <v>-0.13900000000000001</v>
      </c>
      <c r="AU24" s="17">
        <v>52.273000000000003</v>
      </c>
      <c r="AV24" s="17">
        <v>-56.241</v>
      </c>
    </row>
    <row r="25" spans="1:48">
      <c r="A25" s="31" t="s">
        <v>468</v>
      </c>
      <c r="B25" s="31" t="s">
        <v>469</v>
      </c>
      <c r="C25" s="16">
        <v>0.4</v>
      </c>
      <c r="D25" s="16">
        <v>0.3</v>
      </c>
      <c r="E25" s="16">
        <v>1.2</v>
      </c>
      <c r="F25" s="16">
        <v>1.8</v>
      </c>
      <c r="G25" s="16">
        <v>3.8</v>
      </c>
      <c r="H25" s="16">
        <v>-0.4</v>
      </c>
      <c r="I25" s="16">
        <v>0.4</v>
      </c>
      <c r="J25" s="16">
        <v>3.4</v>
      </c>
      <c r="K25" s="16">
        <v>-2.8</v>
      </c>
      <c r="L25" s="16">
        <v>0.6</v>
      </c>
      <c r="M25" s="16">
        <v>0.2</v>
      </c>
      <c r="N25" s="16">
        <v>0.2</v>
      </c>
      <c r="O25" s="16">
        <v>1</v>
      </c>
      <c r="P25" s="16">
        <v>0.2</v>
      </c>
      <c r="Q25" s="16">
        <v>1.7</v>
      </c>
      <c r="R25" s="16">
        <v>-0.1</v>
      </c>
      <c r="S25" s="16">
        <v>0.9</v>
      </c>
      <c r="T25" s="16">
        <v>1</v>
      </c>
      <c r="U25" s="16">
        <v>0</v>
      </c>
      <c r="V25" s="16">
        <v>1.8</v>
      </c>
      <c r="W25" s="16">
        <v>0.14299999999999999</v>
      </c>
      <c r="X25" s="16">
        <v>-9.0999999999999998E-2</v>
      </c>
      <c r="Y25" s="16">
        <v>0.92400000000000004</v>
      </c>
      <c r="Z25" s="16">
        <v>0.2</v>
      </c>
      <c r="AA25" s="16">
        <v>1.2</v>
      </c>
      <c r="AB25" s="16">
        <v>0.6</v>
      </c>
      <c r="AC25" s="16">
        <v>-0.6</v>
      </c>
      <c r="AD25" s="16">
        <v>2.2999999999999998</v>
      </c>
      <c r="AE25" s="16">
        <v>-0.2</v>
      </c>
      <c r="AF25" s="16">
        <v>2.1</v>
      </c>
      <c r="AG25" s="16">
        <v>1</v>
      </c>
      <c r="AH25" s="16">
        <v>-1.5</v>
      </c>
      <c r="AI25" s="16">
        <v>0.5</v>
      </c>
      <c r="AJ25" s="16">
        <v>-0.8</v>
      </c>
      <c r="AK25" s="16">
        <v>-0.9</v>
      </c>
      <c r="AL25" s="16">
        <v>9.4</v>
      </c>
      <c r="AM25" s="16">
        <v>-1</v>
      </c>
      <c r="AN25" s="16">
        <v>-2.2000000000000002</v>
      </c>
      <c r="AO25" s="16">
        <v>-4.9000000000000004</v>
      </c>
      <c r="AP25" s="16">
        <v>6.484</v>
      </c>
      <c r="AQ25" s="16">
        <v>-3.0979999999999999</v>
      </c>
      <c r="AR25" s="16">
        <v>-0.113</v>
      </c>
      <c r="AS25" s="16">
        <v>0.25800000000000001</v>
      </c>
      <c r="AT25" s="16">
        <v>1.5569999999999999</v>
      </c>
      <c r="AU25" s="16">
        <v>2.5209999999999999</v>
      </c>
      <c r="AV25" s="16">
        <v>6.6269999999999998</v>
      </c>
    </row>
    <row r="26" spans="1:48">
      <c r="A26" s="13" t="s">
        <v>391</v>
      </c>
      <c r="B26" s="12" t="s">
        <v>392</v>
      </c>
      <c r="C26" s="17" t="s">
        <v>59</v>
      </c>
      <c r="D26" s="17" t="s">
        <v>59</v>
      </c>
      <c r="E26" s="17" t="s">
        <v>59</v>
      </c>
      <c r="F26" s="17" t="s">
        <v>59</v>
      </c>
      <c r="G26" s="17" t="s">
        <v>59</v>
      </c>
      <c r="H26" s="17" t="s">
        <v>59</v>
      </c>
      <c r="I26" s="17" t="s">
        <v>59</v>
      </c>
      <c r="J26" s="17" t="s">
        <v>59</v>
      </c>
      <c r="K26" s="17" t="s">
        <v>59</v>
      </c>
      <c r="L26" s="17" t="s">
        <v>59</v>
      </c>
      <c r="M26" s="17" t="s">
        <v>59</v>
      </c>
      <c r="N26" s="17" t="s">
        <v>59</v>
      </c>
      <c r="O26" s="17" t="s">
        <v>59</v>
      </c>
      <c r="P26" s="17" t="s">
        <v>59</v>
      </c>
      <c r="Q26" s="17" t="s">
        <v>59</v>
      </c>
      <c r="R26" s="17" t="s">
        <v>59</v>
      </c>
      <c r="S26" s="17" t="s">
        <v>59</v>
      </c>
      <c r="T26" s="17">
        <v>9.6999999999999993</v>
      </c>
      <c r="U26" s="17">
        <v>2.6</v>
      </c>
      <c r="V26" s="17">
        <v>12.3</v>
      </c>
      <c r="W26" s="17">
        <v>-0.95199999999999996</v>
      </c>
      <c r="X26" s="17">
        <v>0.3</v>
      </c>
      <c r="Y26" s="17">
        <v>2.6520000000000001</v>
      </c>
      <c r="Z26" s="17">
        <v>-2.1</v>
      </c>
      <c r="AA26" s="17">
        <v>-0.1</v>
      </c>
      <c r="AB26" s="17">
        <v>25.1</v>
      </c>
      <c r="AC26" s="17">
        <v>-16.8</v>
      </c>
      <c r="AD26" s="17">
        <v>2.1</v>
      </c>
      <c r="AE26" s="17">
        <v>-0.4</v>
      </c>
      <c r="AF26" s="17">
        <v>10</v>
      </c>
      <c r="AG26" s="17">
        <v>-1.9</v>
      </c>
      <c r="AH26" s="17">
        <v>2.5</v>
      </c>
      <c r="AI26" s="17">
        <v>-1</v>
      </c>
      <c r="AJ26" s="17">
        <v>-1.2</v>
      </c>
      <c r="AK26" s="17">
        <v>-0.4</v>
      </c>
      <c r="AL26" s="17">
        <v>4.0999999999999996</v>
      </c>
      <c r="AM26" s="17">
        <v>-1.2</v>
      </c>
      <c r="AN26" s="17">
        <v>-2.6</v>
      </c>
      <c r="AO26" s="17">
        <v>2.4</v>
      </c>
      <c r="AP26" s="17">
        <v>1.2999999999999999E-2</v>
      </c>
      <c r="AQ26" s="17">
        <v>-1.819</v>
      </c>
      <c r="AR26" s="17">
        <v>1.8720000000000001</v>
      </c>
      <c r="AS26" s="17">
        <v>-7.6369999999999996</v>
      </c>
      <c r="AT26" s="17">
        <v>-0.157</v>
      </c>
      <c r="AU26" s="17">
        <v>-1.105</v>
      </c>
      <c r="AV26" s="17">
        <v>1.861</v>
      </c>
    </row>
    <row r="27" spans="1:48">
      <c r="A27" s="31" t="s">
        <v>470</v>
      </c>
      <c r="B27" s="31" t="s">
        <v>471</v>
      </c>
      <c r="C27" s="16">
        <v>-4.2</v>
      </c>
      <c r="D27" s="16">
        <v>5.9</v>
      </c>
      <c r="E27" s="16">
        <v>3.1</v>
      </c>
      <c r="F27" s="16">
        <v>-2.8</v>
      </c>
      <c r="G27" s="16">
        <v>2</v>
      </c>
      <c r="H27" s="16">
        <v>-1.9</v>
      </c>
      <c r="I27" s="16">
        <v>6.3</v>
      </c>
      <c r="J27" s="16">
        <v>1.9</v>
      </c>
      <c r="K27" s="16">
        <v>-0.2</v>
      </c>
      <c r="L27" s="16">
        <v>6.2</v>
      </c>
      <c r="M27" s="16">
        <v>-3.6</v>
      </c>
      <c r="N27" s="16">
        <v>8.9</v>
      </c>
      <c r="O27" s="16">
        <v>8.5</v>
      </c>
      <c r="P27" s="16">
        <v>7.3</v>
      </c>
      <c r="Q27" s="16">
        <v>21.1</v>
      </c>
      <c r="R27" s="16">
        <v>-19.600000000000001</v>
      </c>
      <c r="S27" s="16">
        <v>12.9</v>
      </c>
      <c r="T27" s="16">
        <v>11.6</v>
      </c>
      <c r="U27" s="16">
        <v>9.3000000000000007</v>
      </c>
      <c r="V27" s="16">
        <v>14.2</v>
      </c>
      <c r="W27" s="16">
        <v>-25.3</v>
      </c>
      <c r="X27" s="16">
        <v>13.4</v>
      </c>
      <c r="Y27" s="16">
        <v>8.7680000000000007</v>
      </c>
      <c r="Z27" s="16">
        <v>-1.3</v>
      </c>
      <c r="AA27" s="16">
        <v>-4.4000000000000004</v>
      </c>
      <c r="AB27" s="16">
        <v>-25.6</v>
      </c>
      <c r="AC27" s="16">
        <v>11</v>
      </c>
      <c r="AD27" s="16">
        <v>15.3</v>
      </c>
      <c r="AE27" s="16">
        <v>-0.3</v>
      </c>
      <c r="AF27" s="16">
        <v>0.4</v>
      </c>
      <c r="AG27" s="16">
        <v>9</v>
      </c>
      <c r="AH27" s="16">
        <v>-36.1</v>
      </c>
      <c r="AI27" s="16">
        <v>18</v>
      </c>
      <c r="AJ27" s="16">
        <v>-4</v>
      </c>
      <c r="AK27" s="16">
        <v>8.3000000000000007</v>
      </c>
      <c r="AL27" s="16">
        <v>-29.3</v>
      </c>
      <c r="AM27" s="16">
        <v>16.8</v>
      </c>
      <c r="AN27" s="16">
        <v>-2.1</v>
      </c>
      <c r="AO27" s="16">
        <v>3.5</v>
      </c>
      <c r="AP27" s="16">
        <v>-22.117000000000001</v>
      </c>
      <c r="AQ27" s="16">
        <v>8.3740000000000006</v>
      </c>
      <c r="AR27" s="16">
        <v>1.3009999999999999</v>
      </c>
      <c r="AS27" s="16">
        <v>-13.968</v>
      </c>
      <c r="AT27" s="16">
        <v>15.454904815890764</v>
      </c>
      <c r="AU27" s="16">
        <v>6.3090951841092355</v>
      </c>
      <c r="AV27" s="16">
        <v>-4.452</v>
      </c>
    </row>
    <row r="28" spans="1:48">
      <c r="A28" s="13" t="s">
        <v>472</v>
      </c>
      <c r="B28" s="12" t="s">
        <v>473</v>
      </c>
      <c r="C28" s="17">
        <v>2.5</v>
      </c>
      <c r="D28" s="17">
        <v>-3.3</v>
      </c>
      <c r="E28" s="17">
        <v>4.5</v>
      </c>
      <c r="F28" s="17">
        <v>-13.3</v>
      </c>
      <c r="G28" s="17">
        <v>-9.6</v>
      </c>
      <c r="H28" s="17">
        <v>2.2999999999999998</v>
      </c>
      <c r="I28" s="17">
        <v>9.8000000000000007</v>
      </c>
      <c r="J28" s="17">
        <v>-3.6</v>
      </c>
      <c r="K28" s="17">
        <v>2.5</v>
      </c>
      <c r="L28" s="17">
        <v>11</v>
      </c>
      <c r="M28" s="17">
        <v>0.4</v>
      </c>
      <c r="N28" s="17">
        <v>0.8</v>
      </c>
      <c r="O28" s="17">
        <v>1.7</v>
      </c>
      <c r="P28" s="17">
        <v>7.9</v>
      </c>
      <c r="Q28" s="17">
        <v>10.8</v>
      </c>
      <c r="R28" s="17">
        <v>-0.7</v>
      </c>
      <c r="S28" s="17">
        <v>8.1</v>
      </c>
      <c r="T28" s="17">
        <v>78.3</v>
      </c>
      <c r="U28" s="17">
        <v>-47.953000000000003</v>
      </c>
      <c r="V28" s="17">
        <v>37.700000000000003</v>
      </c>
      <c r="W28" s="17">
        <v>8.6</v>
      </c>
      <c r="X28" s="17">
        <v>3.1</v>
      </c>
      <c r="Y28" s="17">
        <v>5.36</v>
      </c>
      <c r="Z28" s="17">
        <v>-14.2</v>
      </c>
      <c r="AA28" s="17">
        <v>2.8</v>
      </c>
      <c r="AB28" s="17">
        <v>3</v>
      </c>
      <c r="AC28" s="17">
        <v>42.4</v>
      </c>
      <c r="AD28" s="17">
        <v>27.3</v>
      </c>
      <c r="AE28" s="17">
        <v>-15.7</v>
      </c>
      <c r="AF28" s="17">
        <v>56.9</v>
      </c>
      <c r="AG28" s="17">
        <v>-21.5</v>
      </c>
      <c r="AH28" s="17">
        <v>-3</v>
      </c>
      <c r="AI28" s="17">
        <v>-16.7</v>
      </c>
      <c r="AJ28" s="17">
        <v>-8.1</v>
      </c>
      <c r="AK28" s="17">
        <v>34.700000000000003</v>
      </c>
      <c r="AL28" s="17">
        <v>-27.3</v>
      </c>
      <c r="AM28" s="17">
        <v>-0.6</v>
      </c>
      <c r="AN28" s="17">
        <v>-7.8</v>
      </c>
      <c r="AO28" s="17">
        <v>-3.2</v>
      </c>
      <c r="AP28" s="17">
        <v>-0.98199999999999998</v>
      </c>
      <c r="AQ28" s="17">
        <v>5.4829999999999997</v>
      </c>
      <c r="AR28" s="17">
        <v>8.2910000000000004</v>
      </c>
      <c r="AS28" s="17">
        <v>-24.045000000000002</v>
      </c>
      <c r="AT28" s="17">
        <v>1.2589999999999999</v>
      </c>
      <c r="AU28" s="17">
        <v>0.55900000000000005</v>
      </c>
      <c r="AV28" s="17">
        <v>-4.6399999999999997</v>
      </c>
    </row>
    <row r="29" spans="1:48">
      <c r="A29" s="31" t="s">
        <v>474</v>
      </c>
      <c r="B29" s="31" t="s">
        <v>475</v>
      </c>
      <c r="C29" s="16">
        <v>7.5</v>
      </c>
      <c r="D29" s="16">
        <v>-11.5</v>
      </c>
      <c r="E29" s="16">
        <v>7.8</v>
      </c>
      <c r="F29" s="16">
        <v>10.199999999999999</v>
      </c>
      <c r="G29" s="16">
        <v>14</v>
      </c>
      <c r="H29" s="16">
        <v>-3.9</v>
      </c>
      <c r="I29" s="16">
        <v>-4.0999999999999996</v>
      </c>
      <c r="J29" s="16">
        <v>-6.8</v>
      </c>
      <c r="K29" s="16">
        <v>17.600000000000001</v>
      </c>
      <c r="L29" s="16">
        <v>2.8</v>
      </c>
      <c r="M29" s="16">
        <v>-23.3</v>
      </c>
      <c r="N29" s="16">
        <v>3</v>
      </c>
      <c r="O29" s="16">
        <v>22</v>
      </c>
      <c r="P29" s="16">
        <v>18.399999999999999</v>
      </c>
      <c r="Q29" s="16">
        <v>20</v>
      </c>
      <c r="R29" s="16">
        <v>-23.8</v>
      </c>
      <c r="S29" s="16">
        <v>-2.2000000000000002</v>
      </c>
      <c r="T29" s="16">
        <v>20.3</v>
      </c>
      <c r="U29" s="16">
        <v>18.899999999999999</v>
      </c>
      <c r="V29" s="16">
        <v>13.1</v>
      </c>
      <c r="W29" s="16">
        <v>-16.024999999999999</v>
      </c>
      <c r="X29" s="16">
        <v>-2.6</v>
      </c>
      <c r="Y29" s="16">
        <v>2.371</v>
      </c>
      <c r="Z29" s="16">
        <v>10.7</v>
      </c>
      <c r="AA29" s="16">
        <v>-5.6</v>
      </c>
      <c r="AB29" s="16">
        <v>-15.1</v>
      </c>
      <c r="AC29" s="16">
        <v>-0.6</v>
      </c>
      <c r="AD29" s="16">
        <v>-6.7</v>
      </c>
      <c r="AE29" s="16">
        <v>4.3</v>
      </c>
      <c r="AF29" s="16">
        <v>-18.100000000000001</v>
      </c>
      <c r="AG29" s="16">
        <v>11.7</v>
      </c>
      <c r="AH29" s="16">
        <v>-3.3</v>
      </c>
      <c r="AI29" s="16">
        <v>-13.8</v>
      </c>
      <c r="AJ29" s="16">
        <v>-1.6</v>
      </c>
      <c r="AK29" s="16">
        <v>-5.4</v>
      </c>
      <c r="AL29" s="16">
        <v>11</v>
      </c>
      <c r="AM29" s="16">
        <v>-15.7</v>
      </c>
      <c r="AN29" s="16">
        <v>8.8000000000000007</v>
      </c>
      <c r="AO29" s="16">
        <v>-5.0999999999999996</v>
      </c>
      <c r="AP29" s="16">
        <v>-4.3019999999999996</v>
      </c>
      <c r="AQ29" s="16">
        <v>20.353000000000002</v>
      </c>
      <c r="AR29" s="16">
        <v>4.6459999999999999</v>
      </c>
      <c r="AS29" s="16">
        <v>-8.0050000000000008</v>
      </c>
      <c r="AT29" s="16">
        <v>-6.0439999999999996</v>
      </c>
      <c r="AU29" s="16">
        <v>-8.9589999999999996</v>
      </c>
      <c r="AV29" s="16">
        <v>12.183</v>
      </c>
    </row>
    <row r="30" spans="1:48">
      <c r="A30" s="13" t="s">
        <v>476</v>
      </c>
      <c r="B30" s="12" t="s">
        <v>477</v>
      </c>
      <c r="C30" s="17">
        <v>0</v>
      </c>
      <c r="D30" s="17" t="s">
        <v>59</v>
      </c>
      <c r="E30" s="17" t="s">
        <v>59</v>
      </c>
      <c r="F30" s="17" t="s">
        <v>59</v>
      </c>
      <c r="G30" s="17" t="s">
        <v>59</v>
      </c>
      <c r="H30" s="17" t="s">
        <v>59</v>
      </c>
      <c r="I30" s="17" t="s">
        <v>59</v>
      </c>
      <c r="J30" s="17" t="s">
        <v>59</v>
      </c>
      <c r="K30" s="17" t="s">
        <v>59</v>
      </c>
      <c r="L30" s="17" t="s">
        <v>59</v>
      </c>
      <c r="M30" s="17" t="s">
        <v>59</v>
      </c>
      <c r="N30" s="17" t="s">
        <v>59</v>
      </c>
      <c r="O30" s="17" t="s">
        <v>59</v>
      </c>
      <c r="P30" s="17" t="s">
        <v>59</v>
      </c>
      <c r="Q30" s="17" t="s">
        <v>59</v>
      </c>
      <c r="R30" s="17" t="s">
        <v>59</v>
      </c>
      <c r="S30" s="17" t="s">
        <v>59</v>
      </c>
      <c r="T30" s="17" t="s">
        <v>59</v>
      </c>
      <c r="U30" s="17" t="s">
        <v>59</v>
      </c>
      <c r="V30" s="17" t="s">
        <v>59</v>
      </c>
      <c r="W30" s="17" t="s">
        <v>59</v>
      </c>
      <c r="X30" s="17" t="s">
        <v>59</v>
      </c>
      <c r="Y30" s="17" t="s">
        <v>59</v>
      </c>
      <c r="Z30" s="17" t="s">
        <v>59</v>
      </c>
      <c r="AA30" s="17" t="s">
        <v>59</v>
      </c>
      <c r="AB30" s="17" t="s">
        <v>59</v>
      </c>
      <c r="AC30" s="17" t="s">
        <v>59</v>
      </c>
      <c r="AD30" s="17" t="s">
        <v>59</v>
      </c>
      <c r="AE30" s="17" t="s">
        <v>59</v>
      </c>
      <c r="AF30" s="17" t="s">
        <v>59</v>
      </c>
      <c r="AG30" s="17" t="s">
        <v>59</v>
      </c>
      <c r="AH30" s="17" t="s">
        <v>59</v>
      </c>
      <c r="AI30" s="17" t="s">
        <v>59</v>
      </c>
      <c r="AJ30" s="17" t="s">
        <v>59</v>
      </c>
      <c r="AK30" s="17" t="s">
        <v>59</v>
      </c>
      <c r="AL30" s="17" t="s">
        <v>59</v>
      </c>
      <c r="AM30" s="17" t="s">
        <v>59</v>
      </c>
      <c r="AN30" s="17" t="s">
        <v>59</v>
      </c>
      <c r="AO30" s="17" t="s">
        <v>59</v>
      </c>
      <c r="AP30" s="17">
        <v>-0.59299999999999997</v>
      </c>
      <c r="AQ30" s="17">
        <v>-0.98099999999999998</v>
      </c>
      <c r="AR30" s="17">
        <v>-0.38900000000000001</v>
      </c>
      <c r="AS30" s="17">
        <v>-0.08</v>
      </c>
      <c r="AT30" s="17">
        <v>-0.498</v>
      </c>
      <c r="AU30" s="17">
        <v>-0.67100000000000004</v>
      </c>
      <c r="AV30" s="17">
        <v>15.388</v>
      </c>
    </row>
    <row r="31" spans="1:48">
      <c r="A31" s="31" t="s">
        <v>478</v>
      </c>
      <c r="B31" s="31" t="s">
        <v>479</v>
      </c>
      <c r="C31" s="16" t="s">
        <v>59</v>
      </c>
      <c r="D31" s="16">
        <v>36.6</v>
      </c>
      <c r="E31" s="16">
        <v>-36.200000000000003</v>
      </c>
      <c r="F31" s="16">
        <v>-3.5</v>
      </c>
      <c r="G31" s="16">
        <v>-3.1</v>
      </c>
      <c r="H31" s="16">
        <v>-0.4</v>
      </c>
      <c r="I31" s="16">
        <v>-3.2</v>
      </c>
      <c r="J31" s="16">
        <v>3.5</v>
      </c>
      <c r="K31" s="16">
        <v>-1</v>
      </c>
      <c r="L31" s="16">
        <v>-1.2</v>
      </c>
      <c r="M31" s="16">
        <v>1.1000000000000001</v>
      </c>
      <c r="N31" s="16">
        <v>-0.7</v>
      </c>
      <c r="O31" s="16">
        <v>0.8</v>
      </c>
      <c r="P31" s="16">
        <v>-0.5</v>
      </c>
      <c r="Q31" s="16">
        <v>0.7</v>
      </c>
      <c r="R31" s="16">
        <v>0</v>
      </c>
      <c r="S31" s="16">
        <v>0.4</v>
      </c>
      <c r="T31" s="16">
        <v>2.8</v>
      </c>
      <c r="U31" s="16">
        <v>0.8</v>
      </c>
      <c r="V31" s="16">
        <v>3.9</v>
      </c>
      <c r="W31" s="16">
        <v>-1.9</v>
      </c>
      <c r="X31" s="16">
        <v>2.6</v>
      </c>
      <c r="Y31" s="16">
        <v>0</v>
      </c>
      <c r="Z31" s="16">
        <v>1.0740000000000001</v>
      </c>
      <c r="AA31" s="16">
        <v>1.8</v>
      </c>
      <c r="AB31" s="16">
        <v>0</v>
      </c>
      <c r="AC31" s="16">
        <v>0.4</v>
      </c>
      <c r="AD31" s="16">
        <v>0.4</v>
      </c>
      <c r="AE31" s="16">
        <v>0.8</v>
      </c>
      <c r="AF31" s="16">
        <v>1.6</v>
      </c>
      <c r="AG31" s="16">
        <v>0.3</v>
      </c>
      <c r="AH31" s="16">
        <v>0.4</v>
      </c>
      <c r="AI31" s="16">
        <v>-0.5</v>
      </c>
      <c r="AJ31" s="16">
        <v>0.6</v>
      </c>
      <c r="AK31" s="16" t="s">
        <v>59</v>
      </c>
      <c r="AL31" s="16" t="s">
        <v>59</v>
      </c>
      <c r="AM31" s="16" t="s">
        <v>59</v>
      </c>
      <c r="AN31" s="16" t="s">
        <v>59</v>
      </c>
      <c r="AO31" s="16" t="s">
        <v>59</v>
      </c>
      <c r="AP31" s="16" t="s">
        <v>59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</row>
    <row r="32" spans="1:48">
      <c r="A32" s="13" t="s">
        <v>480</v>
      </c>
      <c r="B32" s="12" t="s">
        <v>481</v>
      </c>
      <c r="C32" s="17" t="s">
        <v>59</v>
      </c>
      <c r="D32" s="17" t="s">
        <v>59</v>
      </c>
      <c r="E32" s="17" t="s">
        <v>59</v>
      </c>
      <c r="F32" s="17">
        <v>5.4</v>
      </c>
      <c r="G32" s="17">
        <v>5.3</v>
      </c>
      <c r="H32" s="17">
        <v>-5.5</v>
      </c>
      <c r="I32" s="17">
        <v>0</v>
      </c>
      <c r="J32" s="17">
        <v>0</v>
      </c>
      <c r="K32" s="17">
        <v>0</v>
      </c>
      <c r="L32" s="17">
        <v>-5.7</v>
      </c>
      <c r="M32" s="17">
        <v>0</v>
      </c>
      <c r="N32" s="17">
        <v>-4.3999999999999997E-2</v>
      </c>
      <c r="O32" s="17">
        <v>0</v>
      </c>
      <c r="P32" s="17">
        <v>0</v>
      </c>
      <c r="Q32" s="17">
        <v>-0.2</v>
      </c>
      <c r="R32" s="17">
        <v>0</v>
      </c>
      <c r="S32" s="17" t="s">
        <v>59</v>
      </c>
      <c r="T32" s="17" t="s">
        <v>59</v>
      </c>
      <c r="U32" s="17" t="s">
        <v>59</v>
      </c>
      <c r="V32" s="17" t="s">
        <v>59</v>
      </c>
      <c r="W32" s="17"/>
      <c r="X32" s="17" t="s">
        <v>59</v>
      </c>
      <c r="Y32" s="17" t="s">
        <v>59</v>
      </c>
      <c r="Z32" s="17" t="s">
        <v>59</v>
      </c>
      <c r="AA32" s="17">
        <v>0</v>
      </c>
      <c r="AB32" s="17" t="s">
        <v>59</v>
      </c>
      <c r="AC32" s="17" t="s">
        <v>59</v>
      </c>
      <c r="AD32" s="17" t="s">
        <v>59</v>
      </c>
      <c r="AE32" s="17" t="s">
        <v>59</v>
      </c>
      <c r="AF32" s="17" t="s">
        <v>59</v>
      </c>
      <c r="AG32" s="17" t="s">
        <v>59</v>
      </c>
      <c r="AH32" s="17" t="s">
        <v>59</v>
      </c>
      <c r="AI32" s="17" t="s">
        <v>59</v>
      </c>
      <c r="AJ32" s="17" t="s">
        <v>59</v>
      </c>
      <c r="AK32" s="17" t="s">
        <v>59</v>
      </c>
      <c r="AL32" s="17" t="s">
        <v>59</v>
      </c>
      <c r="AM32" s="17" t="s">
        <v>59</v>
      </c>
      <c r="AN32" s="17" t="s">
        <v>59</v>
      </c>
      <c r="AO32" s="17" t="s">
        <v>59</v>
      </c>
      <c r="AP32" s="17" t="s">
        <v>59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</row>
    <row r="33" spans="1:48">
      <c r="A33" s="31" t="s">
        <v>482</v>
      </c>
      <c r="B33" s="31" t="s">
        <v>172</v>
      </c>
      <c r="C33" s="16" t="s">
        <v>59</v>
      </c>
      <c r="D33" s="16" t="s">
        <v>59</v>
      </c>
      <c r="E33" s="16" t="s">
        <v>59</v>
      </c>
      <c r="F33" s="16">
        <v>2.9000000000000001E-2</v>
      </c>
      <c r="G33" s="16">
        <v>2.9000000000000001E-2</v>
      </c>
      <c r="H33" s="16" t="s">
        <v>59</v>
      </c>
      <c r="I33" s="16" t="s">
        <v>59</v>
      </c>
      <c r="J33" s="16" t="s">
        <v>59</v>
      </c>
      <c r="K33" s="16" t="s">
        <v>59</v>
      </c>
      <c r="L33" s="16" t="s">
        <v>59</v>
      </c>
      <c r="M33" s="16" t="s">
        <v>59</v>
      </c>
      <c r="N33" s="16" t="s">
        <v>59</v>
      </c>
      <c r="O33" s="16" t="s">
        <v>59</v>
      </c>
      <c r="P33" s="16" t="s">
        <v>59</v>
      </c>
      <c r="Q33" s="16" t="s">
        <v>59</v>
      </c>
      <c r="R33" s="16" t="s">
        <v>59</v>
      </c>
      <c r="S33" s="16" t="s">
        <v>59</v>
      </c>
      <c r="T33" s="16" t="s">
        <v>59</v>
      </c>
      <c r="U33" s="16" t="s">
        <v>59</v>
      </c>
      <c r="V33" s="16" t="s">
        <v>59</v>
      </c>
      <c r="W33" s="16" t="s">
        <v>59</v>
      </c>
      <c r="X33" s="16" t="s">
        <v>59</v>
      </c>
      <c r="Y33" s="16" t="s">
        <v>59</v>
      </c>
      <c r="Z33" s="16" t="s">
        <v>59</v>
      </c>
      <c r="AA33" s="16" t="s">
        <v>59</v>
      </c>
      <c r="AB33" s="16" t="s">
        <v>59</v>
      </c>
      <c r="AC33" s="16" t="s">
        <v>59</v>
      </c>
      <c r="AD33" s="16" t="s">
        <v>59</v>
      </c>
      <c r="AE33" s="16" t="s">
        <v>59</v>
      </c>
      <c r="AF33" s="16" t="s">
        <v>59</v>
      </c>
      <c r="AG33" s="16" t="s">
        <v>59</v>
      </c>
      <c r="AH33" s="16" t="s">
        <v>59</v>
      </c>
      <c r="AI33" s="16" t="s">
        <v>59</v>
      </c>
      <c r="AJ33" s="16" t="s">
        <v>59</v>
      </c>
      <c r="AK33" s="16" t="s">
        <v>59</v>
      </c>
      <c r="AL33" s="16" t="s">
        <v>59</v>
      </c>
      <c r="AM33" s="16" t="s">
        <v>59</v>
      </c>
      <c r="AN33" s="16" t="s">
        <v>59</v>
      </c>
      <c r="AO33" s="16" t="s">
        <v>59</v>
      </c>
      <c r="AP33" s="16" t="s">
        <v>59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</row>
    <row r="34" spans="1:48" s="104" customFormat="1">
      <c r="A34" s="15" t="s">
        <v>483</v>
      </c>
      <c r="B34" s="14" t="s">
        <v>484</v>
      </c>
      <c r="C34" s="26">
        <v>60.7</v>
      </c>
      <c r="D34" s="26">
        <v>50</v>
      </c>
      <c r="E34" s="26">
        <v>35.700000000000003</v>
      </c>
      <c r="F34" s="26">
        <v>71</v>
      </c>
      <c r="G34" s="26">
        <v>217.4</v>
      </c>
      <c r="H34" s="26">
        <v>57.5</v>
      </c>
      <c r="I34" s="26">
        <v>-5</v>
      </c>
      <c r="J34" s="26">
        <v>134.30000000000001</v>
      </c>
      <c r="K34" s="26">
        <v>89.9</v>
      </c>
      <c r="L34" s="26">
        <v>276.7</v>
      </c>
      <c r="M34" s="26">
        <v>63.7</v>
      </c>
      <c r="N34" s="26">
        <v>105.3</v>
      </c>
      <c r="O34" s="26">
        <v>120.7</v>
      </c>
      <c r="P34" s="26">
        <v>180.8</v>
      </c>
      <c r="Q34" s="26">
        <v>470.5</v>
      </c>
      <c r="R34" s="26">
        <v>90.2</v>
      </c>
      <c r="S34" s="26">
        <v>90.6</v>
      </c>
      <c r="T34" s="26">
        <v>179.1</v>
      </c>
      <c r="U34" s="26">
        <v>201.31899999999999</v>
      </c>
      <c r="V34" s="26">
        <v>561.16399999999999</v>
      </c>
      <c r="W34" s="26">
        <v>172.98</v>
      </c>
      <c r="X34" s="26">
        <v>186.3</v>
      </c>
      <c r="Y34" s="26">
        <v>228.32599999999999</v>
      </c>
      <c r="Z34" s="26">
        <v>181.9</v>
      </c>
      <c r="AA34" s="26">
        <v>769.4</v>
      </c>
      <c r="AB34" s="26">
        <v>162.69999999999999</v>
      </c>
      <c r="AC34" s="26">
        <v>182.7</v>
      </c>
      <c r="AD34" s="26">
        <v>188.1</v>
      </c>
      <c r="AE34" s="26">
        <v>242.6</v>
      </c>
      <c r="AF34" s="26">
        <v>776</v>
      </c>
      <c r="AG34" s="26">
        <v>290.7</v>
      </c>
      <c r="AH34" s="26">
        <v>158</v>
      </c>
      <c r="AI34" s="26">
        <v>246.5</v>
      </c>
      <c r="AJ34" s="26">
        <v>85.3</v>
      </c>
      <c r="AK34" s="26">
        <v>333.21499999999997</v>
      </c>
      <c r="AL34" s="26">
        <v>192.3</v>
      </c>
      <c r="AM34" s="26">
        <v>289.20299999999997</v>
      </c>
      <c r="AN34" s="26">
        <v>210</v>
      </c>
      <c r="AO34" s="26">
        <v>326.10000000000002</v>
      </c>
      <c r="AP34" s="26">
        <f t="shared" ref="AP34:AS34" si="1">SUM(AP19:AP33)</f>
        <v>232.48399999999998</v>
      </c>
      <c r="AQ34" s="26">
        <f t="shared" ref="AQ34" si="2">SUM(AQ19:AQ33)</f>
        <v>245.65599999999998</v>
      </c>
      <c r="AR34" s="26">
        <f t="shared" si="1"/>
        <v>302.74800000000005</v>
      </c>
      <c r="AS34" s="26">
        <f t="shared" si="1"/>
        <v>264.62899999999996</v>
      </c>
      <c r="AT34" s="26">
        <f>SUM(AT19:AT33)</f>
        <v>306.63299999999998</v>
      </c>
      <c r="AU34" s="26">
        <f t="shared" ref="AU34" si="3">SUM(AU19:AU33)</f>
        <v>308.68500000000017</v>
      </c>
      <c r="AV34" s="26">
        <f t="shared" ref="AV34" si="4">SUM(AV19:AV33)</f>
        <v>208.78400000000002</v>
      </c>
    </row>
    <row r="35" spans="1:48">
      <c r="A35" s="31" t="s">
        <v>485</v>
      </c>
      <c r="B35" s="31" t="s">
        <v>486</v>
      </c>
      <c r="C35" s="16">
        <v>-26.9</v>
      </c>
      <c r="D35" s="16">
        <v>26.8</v>
      </c>
      <c r="E35" s="16">
        <v>-0.1</v>
      </c>
      <c r="F35" s="16">
        <v>-55.7</v>
      </c>
      <c r="G35" s="16">
        <v>-55.8</v>
      </c>
      <c r="H35" s="16">
        <v>-24.2</v>
      </c>
      <c r="I35" s="16" t="s">
        <v>59</v>
      </c>
      <c r="J35" s="16">
        <v>-18.600000000000001</v>
      </c>
      <c r="K35" s="16" t="s">
        <v>59</v>
      </c>
      <c r="L35" s="16">
        <v>-42.7</v>
      </c>
      <c r="M35" s="16">
        <v>-12.6</v>
      </c>
      <c r="N35" s="16" t="s">
        <v>59</v>
      </c>
      <c r="O35" s="16">
        <v>-13.8</v>
      </c>
      <c r="P35" s="16" t="s">
        <v>59</v>
      </c>
      <c r="Q35" s="16">
        <v>-26.4</v>
      </c>
      <c r="R35" s="16">
        <v>-12.3</v>
      </c>
      <c r="S35" s="16" t="s">
        <v>59</v>
      </c>
      <c r="T35" s="16">
        <v>-13.7</v>
      </c>
      <c r="U35" s="16">
        <v>0.6</v>
      </c>
      <c r="V35" s="16">
        <v>-25.4</v>
      </c>
      <c r="W35" s="16">
        <v>-33.1</v>
      </c>
      <c r="X35" s="16">
        <v>-4.0999999999999996</v>
      </c>
      <c r="Y35" s="16">
        <v>-33.200000000000003</v>
      </c>
      <c r="Z35" s="16">
        <v>0</v>
      </c>
      <c r="AA35" s="16">
        <v>-70.400000000000006</v>
      </c>
      <c r="AB35" s="16">
        <v>-43.2</v>
      </c>
      <c r="AC35" s="16">
        <v>0</v>
      </c>
      <c r="AD35" s="16">
        <v>-40.9</v>
      </c>
      <c r="AE35" s="16">
        <v>-12</v>
      </c>
      <c r="AF35" s="16">
        <v>-96.1</v>
      </c>
      <c r="AG35" s="16" t="s">
        <v>59</v>
      </c>
      <c r="AH35" s="16">
        <v>-41.2</v>
      </c>
      <c r="AI35" s="16" t="s">
        <v>59</v>
      </c>
      <c r="AJ35" s="16">
        <v>-32.799999999999997</v>
      </c>
      <c r="AK35" s="16" t="s">
        <v>59</v>
      </c>
      <c r="AL35" s="16">
        <v>-23.7</v>
      </c>
      <c r="AM35" s="16" t="s">
        <v>59</v>
      </c>
      <c r="AN35" s="16">
        <v>-23.5</v>
      </c>
      <c r="AO35" s="16" t="s">
        <v>59</v>
      </c>
      <c r="AP35" s="16">
        <v>-22.765999999999998</v>
      </c>
      <c r="AQ35" s="16">
        <v>-9.8930000000000007</v>
      </c>
      <c r="AR35" s="16">
        <v>0</v>
      </c>
      <c r="AS35" s="16">
        <v>-37.832999999999998</v>
      </c>
      <c r="AT35" s="16">
        <v>0</v>
      </c>
      <c r="AU35" s="16">
        <v>-30.038</v>
      </c>
      <c r="AV35" s="16">
        <v>0</v>
      </c>
    </row>
    <row r="36" spans="1:48">
      <c r="A36" s="13" t="s">
        <v>487</v>
      </c>
      <c r="B36" s="12" t="s">
        <v>488</v>
      </c>
      <c r="C36" s="17" t="s">
        <v>59</v>
      </c>
      <c r="D36" s="17" t="s">
        <v>59</v>
      </c>
      <c r="E36" s="17" t="s">
        <v>59</v>
      </c>
      <c r="F36" s="17" t="s">
        <v>59</v>
      </c>
      <c r="G36" s="17" t="s">
        <v>59</v>
      </c>
      <c r="H36" s="17" t="s">
        <v>59</v>
      </c>
      <c r="I36" s="17" t="s">
        <v>59</v>
      </c>
      <c r="J36" s="17" t="s">
        <v>59</v>
      </c>
      <c r="K36" s="17" t="s">
        <v>59</v>
      </c>
      <c r="L36" s="17" t="s">
        <v>59</v>
      </c>
      <c r="M36" s="17" t="s">
        <v>59</v>
      </c>
      <c r="N36" s="17" t="s">
        <v>59</v>
      </c>
      <c r="O36" s="17" t="s">
        <v>59</v>
      </c>
      <c r="P36" s="17" t="s">
        <v>59</v>
      </c>
      <c r="Q36" s="17" t="s">
        <v>59</v>
      </c>
      <c r="R36" s="17" t="s">
        <v>59</v>
      </c>
      <c r="S36" s="17" t="s">
        <v>59</v>
      </c>
      <c r="T36" s="17" t="s">
        <v>59</v>
      </c>
      <c r="U36" s="17" t="s">
        <v>59</v>
      </c>
      <c r="V36" s="17" t="s">
        <v>59</v>
      </c>
      <c r="W36" s="17">
        <v>0</v>
      </c>
      <c r="X36" s="17" t="s">
        <v>59</v>
      </c>
      <c r="Y36" s="17" t="s">
        <v>59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 t="s">
        <v>59</v>
      </c>
      <c r="AH36" s="17" t="s">
        <v>59</v>
      </c>
      <c r="AI36" s="17" t="s">
        <v>59</v>
      </c>
      <c r="AJ36" s="17" t="s">
        <v>59</v>
      </c>
      <c r="AK36" s="17" t="s">
        <v>59</v>
      </c>
      <c r="AL36" s="17" t="s">
        <v>59</v>
      </c>
      <c r="AM36" s="17" t="s">
        <v>59</v>
      </c>
      <c r="AN36" s="17" t="s">
        <v>59</v>
      </c>
      <c r="AO36" s="17" t="s">
        <v>59</v>
      </c>
      <c r="AP36" s="17" t="s">
        <v>59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</row>
    <row r="37" spans="1:48">
      <c r="A37" s="31" t="s">
        <v>489</v>
      </c>
      <c r="B37" s="31" t="s">
        <v>490</v>
      </c>
      <c r="C37" s="16">
        <v>-12.9</v>
      </c>
      <c r="D37" s="16">
        <v>-7.7</v>
      </c>
      <c r="E37" s="16">
        <v>-0.2</v>
      </c>
      <c r="F37" s="16">
        <v>-2.4</v>
      </c>
      <c r="G37" s="16">
        <v>-23.2</v>
      </c>
      <c r="H37" s="16">
        <v>-1.9</v>
      </c>
      <c r="I37" s="16">
        <v>-1</v>
      </c>
      <c r="J37" s="16">
        <v>-3</v>
      </c>
      <c r="K37" s="16">
        <v>-10.6</v>
      </c>
      <c r="L37" s="16">
        <v>-16.5</v>
      </c>
      <c r="M37" s="16">
        <v>-4</v>
      </c>
      <c r="N37" s="16">
        <v>-5.7</v>
      </c>
      <c r="O37" s="16">
        <v>-11.6</v>
      </c>
      <c r="P37" s="16">
        <v>-12.5</v>
      </c>
      <c r="Q37" s="16">
        <v>-33.799999999999997</v>
      </c>
      <c r="R37" s="16">
        <v>-23.9</v>
      </c>
      <c r="S37" s="16">
        <v>-2.6</v>
      </c>
      <c r="T37" s="16">
        <v>-7.7</v>
      </c>
      <c r="U37" s="16">
        <v>-27.6</v>
      </c>
      <c r="V37" s="16">
        <v>-61.7</v>
      </c>
      <c r="W37" s="16">
        <v>-14.7</v>
      </c>
      <c r="X37" s="16">
        <v>-23.8</v>
      </c>
      <c r="Y37" s="16">
        <v>-34.5</v>
      </c>
      <c r="Z37" s="16">
        <v>-38.700000000000003</v>
      </c>
      <c r="AA37" s="16">
        <v>-111.8</v>
      </c>
      <c r="AB37" s="16">
        <v>-23.8</v>
      </c>
      <c r="AC37" s="16">
        <v>-24.6</v>
      </c>
      <c r="AD37" s="16">
        <v>-30</v>
      </c>
      <c r="AE37" s="16">
        <v>-40.200000000000003</v>
      </c>
      <c r="AF37" s="16">
        <v>-118.6</v>
      </c>
      <c r="AG37" s="16">
        <v>-25.3</v>
      </c>
      <c r="AH37" s="16">
        <v>-34</v>
      </c>
      <c r="AI37" s="16">
        <v>-41.5</v>
      </c>
      <c r="AJ37" s="16">
        <v>-47.3</v>
      </c>
      <c r="AK37" s="16">
        <v>-33.700000000000003</v>
      </c>
      <c r="AL37" s="16">
        <v>-33.1</v>
      </c>
      <c r="AM37" s="16">
        <v>-46.6</v>
      </c>
      <c r="AN37" s="16">
        <v>-59.4</v>
      </c>
      <c r="AO37" s="16">
        <v>-45.5</v>
      </c>
      <c r="AP37" s="16">
        <v>-37.466999999999999</v>
      </c>
      <c r="AQ37" s="16">
        <v>-69.620999999999995</v>
      </c>
      <c r="AR37" s="16">
        <v>-56.963000000000001</v>
      </c>
      <c r="AS37" s="16">
        <v>-39.765000000000001</v>
      </c>
      <c r="AT37" s="16">
        <v>-36.179000000000002</v>
      </c>
      <c r="AU37" s="16">
        <v>-44.201999999999998</v>
      </c>
      <c r="AV37" s="16">
        <v>-49.447000000000003</v>
      </c>
    </row>
    <row r="38" spans="1:48">
      <c r="A38" s="13" t="s">
        <v>491</v>
      </c>
      <c r="B38" s="12" t="s">
        <v>492</v>
      </c>
      <c r="C38" s="17" t="s">
        <v>59</v>
      </c>
      <c r="D38" s="17" t="s">
        <v>59</v>
      </c>
      <c r="E38" s="17" t="s">
        <v>59</v>
      </c>
      <c r="F38" s="17" t="s">
        <v>59</v>
      </c>
      <c r="G38" s="17" t="s">
        <v>59</v>
      </c>
      <c r="H38" s="17" t="s">
        <v>59</v>
      </c>
      <c r="I38" s="17" t="s">
        <v>59</v>
      </c>
      <c r="J38" s="17" t="s">
        <v>59</v>
      </c>
      <c r="K38" s="17" t="s">
        <v>59</v>
      </c>
      <c r="L38" s="17" t="s">
        <v>59</v>
      </c>
      <c r="M38" s="17" t="s">
        <v>59</v>
      </c>
      <c r="N38" s="17" t="s">
        <v>59</v>
      </c>
      <c r="O38" s="17" t="s">
        <v>59</v>
      </c>
      <c r="P38" s="17" t="s">
        <v>59</v>
      </c>
      <c r="Q38" s="17" t="s">
        <v>59</v>
      </c>
      <c r="R38" s="17">
        <v>-10.52</v>
      </c>
      <c r="S38" s="17">
        <v>10.52</v>
      </c>
      <c r="T38" s="17" t="s">
        <v>59</v>
      </c>
      <c r="U38" s="17" t="s">
        <v>59</v>
      </c>
      <c r="V38" s="17" t="s">
        <v>59</v>
      </c>
      <c r="W38" s="17" t="s">
        <v>59</v>
      </c>
      <c r="X38" s="17" t="s">
        <v>59</v>
      </c>
      <c r="Y38" s="17" t="s">
        <v>59</v>
      </c>
      <c r="Z38" s="17">
        <v>0</v>
      </c>
      <c r="AA38" s="17" t="s">
        <v>59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 t="s">
        <v>59</v>
      </c>
      <c r="AH38" s="17" t="s">
        <v>59</v>
      </c>
      <c r="AI38" s="17" t="s">
        <v>59</v>
      </c>
      <c r="AJ38" s="17" t="s">
        <v>59</v>
      </c>
      <c r="AK38" s="17" t="s">
        <v>59</v>
      </c>
      <c r="AL38" s="17" t="s">
        <v>59</v>
      </c>
      <c r="AM38" s="17" t="s">
        <v>59</v>
      </c>
      <c r="AN38" s="17" t="s">
        <v>59</v>
      </c>
      <c r="AO38" s="17" t="s">
        <v>59</v>
      </c>
      <c r="AP38" s="17" t="s">
        <v>59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</row>
    <row r="39" spans="1:48">
      <c r="A39" s="31" t="s">
        <v>493</v>
      </c>
      <c r="B39" s="31" t="s">
        <v>494</v>
      </c>
      <c r="C39" s="16" t="s">
        <v>59</v>
      </c>
      <c r="D39" s="16" t="s">
        <v>59</v>
      </c>
      <c r="E39" s="16" t="s">
        <v>59</v>
      </c>
      <c r="F39" s="16" t="s">
        <v>59</v>
      </c>
      <c r="G39" s="16" t="s">
        <v>59</v>
      </c>
      <c r="H39" s="16" t="s">
        <v>59</v>
      </c>
      <c r="I39" s="16" t="s">
        <v>59</v>
      </c>
      <c r="J39" s="16" t="s">
        <v>59</v>
      </c>
      <c r="K39" s="16" t="s">
        <v>59</v>
      </c>
      <c r="L39" s="16" t="s">
        <v>59</v>
      </c>
      <c r="M39" s="16" t="s">
        <v>59</v>
      </c>
      <c r="N39" s="16" t="s">
        <v>59</v>
      </c>
      <c r="O39" s="16" t="s">
        <v>59</v>
      </c>
      <c r="P39" s="16" t="s">
        <v>59</v>
      </c>
      <c r="Q39" s="16" t="s">
        <v>59</v>
      </c>
      <c r="R39" s="16" t="s">
        <v>59</v>
      </c>
      <c r="S39" s="16" t="s">
        <v>59</v>
      </c>
      <c r="T39" s="16" t="s">
        <v>59</v>
      </c>
      <c r="U39" s="16" t="s">
        <v>59</v>
      </c>
      <c r="V39" s="16" t="s">
        <v>59</v>
      </c>
      <c r="W39" s="16" t="s">
        <v>59</v>
      </c>
      <c r="X39" s="16" t="s">
        <v>59</v>
      </c>
      <c r="Y39" s="16" t="s">
        <v>59</v>
      </c>
      <c r="Z39" s="16">
        <v>0</v>
      </c>
      <c r="AA39" s="16" t="s">
        <v>59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 t="s">
        <v>59</v>
      </c>
      <c r="AH39" s="16" t="s">
        <v>59</v>
      </c>
      <c r="AI39" s="16" t="s">
        <v>59</v>
      </c>
      <c r="AJ39" s="16" t="s">
        <v>59</v>
      </c>
      <c r="AK39" s="16" t="s">
        <v>59</v>
      </c>
      <c r="AL39" s="16" t="s">
        <v>59</v>
      </c>
      <c r="AM39" s="16" t="s">
        <v>59</v>
      </c>
      <c r="AN39" s="16" t="s">
        <v>59</v>
      </c>
      <c r="AO39" s="16" t="s">
        <v>59</v>
      </c>
      <c r="AP39" s="16" t="s">
        <v>59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</row>
    <row r="40" spans="1:48">
      <c r="A40" s="13" t="s">
        <v>495</v>
      </c>
      <c r="B40" s="12" t="s">
        <v>496</v>
      </c>
      <c r="C40" s="17" t="s">
        <v>59</v>
      </c>
      <c r="D40" s="17" t="s">
        <v>59</v>
      </c>
      <c r="E40" s="17" t="s">
        <v>59</v>
      </c>
      <c r="F40" s="17" t="s">
        <v>59</v>
      </c>
      <c r="G40" s="17" t="s">
        <v>59</v>
      </c>
      <c r="H40" s="17" t="s">
        <v>59</v>
      </c>
      <c r="I40" s="17" t="s">
        <v>59</v>
      </c>
      <c r="J40" s="17" t="s">
        <v>59</v>
      </c>
      <c r="K40" s="17" t="s">
        <v>59</v>
      </c>
      <c r="L40" s="17" t="s">
        <v>59</v>
      </c>
      <c r="M40" s="17" t="s">
        <v>59</v>
      </c>
      <c r="N40" s="17">
        <v>-5.74</v>
      </c>
      <c r="O40" s="17">
        <v>-0.1</v>
      </c>
      <c r="P40" s="17">
        <v>-4.4000000000000004</v>
      </c>
      <c r="Q40" s="17">
        <v>-10.199999999999999</v>
      </c>
      <c r="R40" s="17" t="s">
        <v>59</v>
      </c>
      <c r="S40" s="17">
        <v>-16.04</v>
      </c>
      <c r="T40" s="17">
        <v>-3.2</v>
      </c>
      <c r="U40" s="17">
        <v>-5.31</v>
      </c>
      <c r="V40" s="17">
        <v>-24.55</v>
      </c>
      <c r="W40" s="17" t="s">
        <v>59</v>
      </c>
      <c r="X40" s="17">
        <v>-2.4500000000000002</v>
      </c>
      <c r="Y40" s="17">
        <v>-6.34</v>
      </c>
      <c r="Z40" s="17">
        <v>-3.23</v>
      </c>
      <c r="AA40" s="17">
        <v>-12.03</v>
      </c>
      <c r="AB40" s="17">
        <v>0</v>
      </c>
      <c r="AC40" s="17">
        <v>-6.62</v>
      </c>
      <c r="AD40" s="17">
        <v>-4.18</v>
      </c>
      <c r="AE40" s="17">
        <v>-4.82</v>
      </c>
      <c r="AF40" s="17">
        <v>-15.62</v>
      </c>
      <c r="AG40" s="17">
        <v>-1.1000000000000001</v>
      </c>
      <c r="AH40" s="17">
        <v>-6.2</v>
      </c>
      <c r="AI40" s="17">
        <v>-2.2000000000000002</v>
      </c>
      <c r="AJ40" s="17">
        <v>-9.4</v>
      </c>
      <c r="AK40" s="17" t="s">
        <v>59</v>
      </c>
      <c r="AL40" s="17" t="s">
        <v>59</v>
      </c>
      <c r="AM40" s="17" t="s">
        <v>59</v>
      </c>
      <c r="AN40" s="17" t="s">
        <v>59</v>
      </c>
      <c r="AO40" s="17" t="s">
        <v>59</v>
      </c>
      <c r="AP40" s="17" t="s">
        <v>59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</row>
    <row r="41" spans="1:48" s="104" customFormat="1">
      <c r="A41" s="28" t="s">
        <v>497</v>
      </c>
      <c r="B41" s="28" t="s">
        <v>498</v>
      </c>
      <c r="C41" s="29">
        <v>20.9</v>
      </c>
      <c r="D41" s="29">
        <v>69.099999999999994</v>
      </c>
      <c r="E41" s="29">
        <v>35.4</v>
      </c>
      <c r="F41" s="29">
        <v>12.9</v>
      </c>
      <c r="G41" s="29">
        <v>138.4</v>
      </c>
      <c r="H41" s="29">
        <v>31.4</v>
      </c>
      <c r="I41" s="29">
        <v>-6</v>
      </c>
      <c r="J41" s="29">
        <v>112.7</v>
      </c>
      <c r="K41" s="29">
        <v>79.3</v>
      </c>
      <c r="L41" s="29">
        <v>217.5</v>
      </c>
      <c r="M41" s="29">
        <v>47.1</v>
      </c>
      <c r="N41" s="29">
        <v>93.9</v>
      </c>
      <c r="O41" s="29">
        <v>95.1</v>
      </c>
      <c r="P41" s="29">
        <v>163.9</v>
      </c>
      <c r="Q41" s="29">
        <v>400</v>
      </c>
      <c r="R41" s="29">
        <v>43.5</v>
      </c>
      <c r="S41" s="29">
        <v>82.5</v>
      </c>
      <c r="T41" s="29">
        <v>154.48500000000001</v>
      </c>
      <c r="U41" s="29">
        <v>168.89500000000001</v>
      </c>
      <c r="V41" s="29">
        <v>449.47199999999998</v>
      </c>
      <c r="W41" s="29">
        <v>125.167</v>
      </c>
      <c r="X41" s="29">
        <v>155.94999999999999</v>
      </c>
      <c r="Y41" s="29">
        <v>154.304</v>
      </c>
      <c r="Z41" s="29">
        <v>139.96600000000001</v>
      </c>
      <c r="AA41" s="29">
        <v>575.20000000000005</v>
      </c>
      <c r="AB41" s="29">
        <v>95.6</v>
      </c>
      <c r="AC41" s="29">
        <v>151.5</v>
      </c>
      <c r="AD41" s="29">
        <v>113</v>
      </c>
      <c r="AE41" s="29">
        <v>185.6</v>
      </c>
      <c r="AF41" s="29">
        <v>545.70000000000005</v>
      </c>
      <c r="AG41" s="29">
        <v>264.2</v>
      </c>
      <c r="AH41" s="29">
        <v>76.599999999999994</v>
      </c>
      <c r="AI41" s="29">
        <v>202.8</v>
      </c>
      <c r="AJ41" s="29">
        <v>-4.2</v>
      </c>
      <c r="AK41" s="29">
        <v>299.5</v>
      </c>
      <c r="AL41" s="29">
        <v>135.48599999999999</v>
      </c>
      <c r="AM41" s="29">
        <v>242.57400000000001</v>
      </c>
      <c r="AN41" s="29">
        <v>127.11499999999999</v>
      </c>
      <c r="AO41" s="29">
        <v>280.5</v>
      </c>
      <c r="AP41" s="29">
        <f t="shared" ref="AP41:AU41" si="5">SUM(AP34:AP40)</f>
        <v>172.25099999999998</v>
      </c>
      <c r="AQ41" s="29">
        <f t="shared" ref="AQ41" si="6">SUM(AQ34:AQ40)</f>
        <v>166.142</v>
      </c>
      <c r="AR41" s="29">
        <f t="shared" si="5"/>
        <v>245.78500000000005</v>
      </c>
      <c r="AS41" s="29">
        <f t="shared" si="5"/>
        <v>187.03099999999995</v>
      </c>
      <c r="AT41" s="29">
        <f t="shared" si="5"/>
        <v>270.45399999999995</v>
      </c>
      <c r="AU41" s="29">
        <f t="shared" si="5"/>
        <v>234.44500000000016</v>
      </c>
      <c r="AV41" s="29">
        <f t="shared" ref="AV41" si="7">SUM(AV34:AV40)</f>
        <v>159.33700000000002</v>
      </c>
    </row>
    <row r="42" spans="1:48">
      <c r="A42" s="13"/>
      <c r="B42" s="1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>
      <c r="A43" s="28" t="s">
        <v>499</v>
      </c>
      <c r="B43" s="28" t="s">
        <v>500</v>
      </c>
      <c r="C43" s="16" t="s">
        <v>59</v>
      </c>
      <c r="D43" s="16" t="s">
        <v>59</v>
      </c>
      <c r="E43" s="16" t="s">
        <v>59</v>
      </c>
      <c r="F43" s="16" t="s">
        <v>59</v>
      </c>
      <c r="G43" s="16" t="s">
        <v>59</v>
      </c>
      <c r="H43" s="16" t="s">
        <v>59</v>
      </c>
      <c r="I43" s="16" t="s">
        <v>59</v>
      </c>
      <c r="J43" s="16" t="s">
        <v>59</v>
      </c>
      <c r="K43" s="16" t="s">
        <v>59</v>
      </c>
      <c r="L43" s="16" t="s">
        <v>59</v>
      </c>
      <c r="M43" s="16" t="s">
        <v>59</v>
      </c>
      <c r="N43" s="16" t="s">
        <v>59</v>
      </c>
      <c r="O43" s="16" t="s">
        <v>59</v>
      </c>
      <c r="P43" s="16" t="s">
        <v>59</v>
      </c>
      <c r="Q43" s="16" t="s">
        <v>59</v>
      </c>
      <c r="R43" s="16" t="s">
        <v>59</v>
      </c>
      <c r="S43" s="16" t="s">
        <v>59</v>
      </c>
      <c r="T43" s="16" t="s">
        <v>59</v>
      </c>
      <c r="U43" s="16" t="s">
        <v>59</v>
      </c>
      <c r="V43" s="16" t="s">
        <v>59</v>
      </c>
      <c r="W43" s="16" t="s">
        <v>59</v>
      </c>
      <c r="X43" s="16" t="s">
        <v>59</v>
      </c>
      <c r="Y43" s="16" t="s">
        <v>59</v>
      </c>
      <c r="Z43" s="16" t="s">
        <v>59</v>
      </c>
      <c r="AA43" s="16" t="s">
        <v>59</v>
      </c>
      <c r="AB43" s="16" t="s">
        <v>59</v>
      </c>
      <c r="AC43" s="16" t="s">
        <v>59</v>
      </c>
      <c r="AD43" s="16" t="s">
        <v>59</v>
      </c>
      <c r="AE43" s="16" t="s">
        <v>59</v>
      </c>
      <c r="AF43" s="16" t="s">
        <v>59</v>
      </c>
      <c r="AG43" s="16" t="s">
        <v>59</v>
      </c>
      <c r="AH43" s="16" t="s">
        <v>59</v>
      </c>
      <c r="AI43" s="16" t="s">
        <v>59</v>
      </c>
      <c r="AJ43" s="16" t="s">
        <v>59</v>
      </c>
      <c r="AK43" s="16" t="s">
        <v>59</v>
      </c>
      <c r="AL43" s="16" t="s">
        <v>59</v>
      </c>
      <c r="AM43" s="16" t="s">
        <v>59</v>
      </c>
      <c r="AN43" s="16" t="s">
        <v>59</v>
      </c>
      <c r="AO43" s="16" t="s">
        <v>59</v>
      </c>
      <c r="AP43" s="16" t="s">
        <v>59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</row>
    <row r="44" spans="1:48">
      <c r="A44" s="13" t="s">
        <v>501</v>
      </c>
      <c r="B44" s="12" t="s">
        <v>502</v>
      </c>
      <c r="C44" s="17" t="s">
        <v>59</v>
      </c>
      <c r="D44" s="17" t="s">
        <v>59</v>
      </c>
      <c r="E44" s="17" t="s">
        <v>59</v>
      </c>
      <c r="F44" s="17" t="s">
        <v>59</v>
      </c>
      <c r="G44" s="17" t="s">
        <v>59</v>
      </c>
      <c r="H44" s="17" t="s">
        <v>59</v>
      </c>
      <c r="I44" s="17" t="s">
        <v>59</v>
      </c>
      <c r="J44" s="17" t="s">
        <v>59</v>
      </c>
      <c r="K44" s="17" t="s">
        <v>59</v>
      </c>
      <c r="L44" s="17" t="s">
        <v>59</v>
      </c>
      <c r="M44" s="17" t="s">
        <v>59</v>
      </c>
      <c r="N44" s="17" t="s">
        <v>59</v>
      </c>
      <c r="O44" s="17" t="s">
        <v>59</v>
      </c>
      <c r="P44" s="17" t="s">
        <v>59</v>
      </c>
      <c r="Q44" s="17" t="s">
        <v>59</v>
      </c>
      <c r="R44" s="17" t="s">
        <v>59</v>
      </c>
      <c r="S44" s="17" t="s">
        <v>59</v>
      </c>
      <c r="T44" s="17">
        <v>17.5</v>
      </c>
      <c r="U44" s="17" t="s">
        <v>59</v>
      </c>
      <c r="V44" s="17">
        <v>17.5</v>
      </c>
      <c r="W44" s="17" t="s">
        <v>59</v>
      </c>
      <c r="X44" s="17" t="s">
        <v>59</v>
      </c>
      <c r="Y44" s="17" t="s">
        <v>59</v>
      </c>
      <c r="Z44" s="17" t="s">
        <v>59</v>
      </c>
      <c r="AA44" s="17" t="s">
        <v>59</v>
      </c>
      <c r="AB44" s="17" t="s">
        <v>59</v>
      </c>
      <c r="AC44" s="17">
        <v>0</v>
      </c>
      <c r="AD44" s="17" t="s">
        <v>59</v>
      </c>
      <c r="AE44" s="17" t="s">
        <v>59</v>
      </c>
      <c r="AF44" s="17" t="s">
        <v>59</v>
      </c>
      <c r="AG44" s="17" t="s">
        <v>59</v>
      </c>
      <c r="AH44" s="17" t="s">
        <v>59</v>
      </c>
      <c r="AI44" s="17" t="s">
        <v>59</v>
      </c>
      <c r="AJ44" s="17" t="s">
        <v>59</v>
      </c>
      <c r="AK44" s="17" t="s">
        <v>59</v>
      </c>
      <c r="AL44" s="17" t="s">
        <v>59</v>
      </c>
      <c r="AM44" s="17" t="s">
        <v>59</v>
      </c>
      <c r="AN44" s="17" t="s">
        <v>59</v>
      </c>
      <c r="AO44" s="17" t="s">
        <v>59</v>
      </c>
      <c r="AP44" s="17" t="s">
        <v>59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</row>
    <row r="45" spans="1:48">
      <c r="A45" s="31" t="s">
        <v>476</v>
      </c>
      <c r="B45" s="31" t="s">
        <v>503</v>
      </c>
      <c r="C45" s="16">
        <v>-2.8</v>
      </c>
      <c r="D45" s="16">
        <v>-1.3</v>
      </c>
      <c r="E45" s="16">
        <v>-0.3</v>
      </c>
      <c r="F45" s="16">
        <v>-0.3</v>
      </c>
      <c r="G45" s="16">
        <v>-4.7</v>
      </c>
      <c r="H45" s="16">
        <v>-0.3</v>
      </c>
      <c r="I45" s="16">
        <v>-1.2</v>
      </c>
      <c r="J45" s="16">
        <v>-2.4</v>
      </c>
      <c r="K45" s="16">
        <v>-1.8</v>
      </c>
      <c r="L45" s="16">
        <v>-5.7</v>
      </c>
      <c r="M45" s="16">
        <v>-0.3</v>
      </c>
      <c r="N45" s="16">
        <v>-4.2</v>
      </c>
      <c r="O45" s="16">
        <v>-2.9</v>
      </c>
      <c r="P45" s="16">
        <v>-2.2000000000000002</v>
      </c>
      <c r="Q45" s="16">
        <v>-9.5</v>
      </c>
      <c r="R45" s="16">
        <v>-0.7</v>
      </c>
      <c r="S45" s="16">
        <v>-1</v>
      </c>
      <c r="T45" s="16">
        <v>-2.198</v>
      </c>
      <c r="U45" s="16">
        <v>-1.2</v>
      </c>
      <c r="V45" s="16">
        <v>-5.0999999999999996</v>
      </c>
      <c r="W45" s="16">
        <v>-9.0239999999999991</v>
      </c>
      <c r="X45" s="16">
        <v>-81.64</v>
      </c>
      <c r="Y45" s="16">
        <v>-1.8620000000000001</v>
      </c>
      <c r="Z45" s="16">
        <v>7.47</v>
      </c>
      <c r="AA45" s="16">
        <v>-85.055999999999997</v>
      </c>
      <c r="AB45" s="16">
        <v>0.8</v>
      </c>
      <c r="AC45" s="16">
        <v>-119</v>
      </c>
      <c r="AD45" s="16">
        <v>-132.19999999999999</v>
      </c>
      <c r="AE45" s="16">
        <v>0.5</v>
      </c>
      <c r="AF45" s="16">
        <v>-249.9</v>
      </c>
      <c r="AG45" s="16">
        <v>-138.80000000000001</v>
      </c>
      <c r="AH45" s="16">
        <v>13.7</v>
      </c>
      <c r="AI45" s="16">
        <v>-124.8</v>
      </c>
      <c r="AJ45" s="16">
        <v>199.7</v>
      </c>
      <c r="AK45" s="16">
        <v>21.4</v>
      </c>
      <c r="AL45" s="16">
        <v>39.1</v>
      </c>
      <c r="AM45" s="16">
        <v>-45.5</v>
      </c>
      <c r="AN45" s="16">
        <v>53.9</v>
      </c>
      <c r="AO45" s="16">
        <v>-115.3</v>
      </c>
      <c r="AP45" s="16">
        <v>-19.379000000000001</v>
      </c>
      <c r="AQ45" s="16">
        <v>-600.72</v>
      </c>
      <c r="AR45" s="16">
        <v>798.928</v>
      </c>
      <c r="AS45" s="16">
        <v>-76.751000000000005</v>
      </c>
      <c r="AT45" s="16">
        <v>3.7440000000000002</v>
      </c>
      <c r="AU45" s="16">
        <v>-3.0609999999999999</v>
      </c>
      <c r="AV45" s="16">
        <v>37.378</v>
      </c>
    </row>
    <row r="46" spans="1:48">
      <c r="A46" s="13" t="s">
        <v>504</v>
      </c>
      <c r="B46" s="12" t="s">
        <v>505</v>
      </c>
      <c r="C46" s="17">
        <v>-3.4</v>
      </c>
      <c r="D46" s="17">
        <v>-50.1</v>
      </c>
      <c r="E46" s="17">
        <v>-103.1</v>
      </c>
      <c r="F46" s="17">
        <v>-11.8</v>
      </c>
      <c r="G46" s="17">
        <v>-168.5</v>
      </c>
      <c r="H46" s="17">
        <v>-38.6</v>
      </c>
      <c r="I46" s="17">
        <v>-33.1</v>
      </c>
      <c r="J46" s="17">
        <v>-25.8</v>
      </c>
      <c r="K46" s="17">
        <v>-29.5</v>
      </c>
      <c r="L46" s="17">
        <v>-127</v>
      </c>
      <c r="M46" s="17">
        <v>-22.5</v>
      </c>
      <c r="N46" s="17">
        <v>-7.9</v>
      </c>
      <c r="O46" s="17">
        <v>-36.299999999999997</v>
      </c>
      <c r="P46" s="17">
        <v>-54</v>
      </c>
      <c r="Q46" s="17">
        <v>-120.7</v>
      </c>
      <c r="R46" s="17">
        <v>-52.8</v>
      </c>
      <c r="S46" s="17">
        <v>-8.8000000000000007</v>
      </c>
      <c r="T46" s="17">
        <v>-8.6</v>
      </c>
      <c r="U46" s="17">
        <v>-27.9</v>
      </c>
      <c r="V46" s="17">
        <v>-98.1</v>
      </c>
      <c r="W46" s="17">
        <v>-21.1</v>
      </c>
      <c r="X46" s="17">
        <v>-29.4</v>
      </c>
      <c r="Y46" s="17">
        <v>-35.700000000000003</v>
      </c>
      <c r="Z46" s="17">
        <v>-32.200000000000003</v>
      </c>
      <c r="AA46" s="17">
        <v>-118.3</v>
      </c>
      <c r="AB46" s="17">
        <v>-22.8</v>
      </c>
      <c r="AC46" s="17">
        <v>-19</v>
      </c>
      <c r="AD46" s="17">
        <v>-15.5</v>
      </c>
      <c r="AE46" s="17">
        <v>-55.8</v>
      </c>
      <c r="AF46" s="17">
        <v>-113.1</v>
      </c>
      <c r="AG46" s="17">
        <v>-25</v>
      </c>
      <c r="AH46" s="17">
        <v>-7.5</v>
      </c>
      <c r="AI46" s="17">
        <v>-11.6</v>
      </c>
      <c r="AJ46" s="17">
        <v>-55.6</v>
      </c>
      <c r="AK46" s="17">
        <v>-50.2</v>
      </c>
      <c r="AL46" s="17">
        <v>-47.2</v>
      </c>
      <c r="AM46" s="17">
        <v>-49.8</v>
      </c>
      <c r="AN46" s="17">
        <v>-43.9</v>
      </c>
      <c r="AO46" s="17">
        <v>-34.299999999999997</v>
      </c>
      <c r="AP46" s="17">
        <v>-40.618000000000002</v>
      </c>
      <c r="AQ46" s="17">
        <v>-61.683</v>
      </c>
      <c r="AR46" s="17">
        <v>-55.673999999999999</v>
      </c>
      <c r="AS46" s="17">
        <v>-45.991999999999997</v>
      </c>
      <c r="AT46" s="17">
        <v>-51.253999999999998</v>
      </c>
      <c r="AU46" s="17">
        <v>-64.554000000000002</v>
      </c>
      <c r="AV46" s="17">
        <v>-144.98400000000001</v>
      </c>
    </row>
    <row r="47" spans="1:48">
      <c r="A47" s="31" t="s">
        <v>506</v>
      </c>
      <c r="B47" s="31" t="s">
        <v>507</v>
      </c>
      <c r="C47" s="16">
        <v>-3.6</v>
      </c>
      <c r="D47" s="16">
        <v>2.2999999999999998</v>
      </c>
      <c r="E47" s="16">
        <v>-10</v>
      </c>
      <c r="F47" s="16">
        <v>-2.1</v>
      </c>
      <c r="G47" s="16">
        <v>-13.4</v>
      </c>
      <c r="H47" s="16">
        <v>-2.1</v>
      </c>
      <c r="I47" s="16">
        <v>-1.3</v>
      </c>
      <c r="J47" s="16">
        <v>-0.7</v>
      </c>
      <c r="K47" s="16">
        <v>-1.8</v>
      </c>
      <c r="L47" s="16">
        <v>-5.9</v>
      </c>
      <c r="M47" s="16">
        <v>-1</v>
      </c>
      <c r="N47" s="16">
        <v>-1</v>
      </c>
      <c r="O47" s="16">
        <v>-1.2</v>
      </c>
      <c r="P47" s="16">
        <v>-8.4</v>
      </c>
      <c r="Q47" s="16">
        <v>-11.6</v>
      </c>
      <c r="R47" s="16">
        <v>-15.9</v>
      </c>
      <c r="S47" s="16">
        <v>-13.5</v>
      </c>
      <c r="T47" s="16">
        <v>-3.7</v>
      </c>
      <c r="U47" s="16">
        <v>-18.5</v>
      </c>
      <c r="V47" s="16">
        <v>-51.7</v>
      </c>
      <c r="W47" s="16">
        <v>-6.2</v>
      </c>
      <c r="X47" s="16">
        <v>-1.3</v>
      </c>
      <c r="Y47" s="16">
        <v>-2.8</v>
      </c>
      <c r="Z47" s="16">
        <v>-4.4000000000000004</v>
      </c>
      <c r="AA47" s="16">
        <v>-14.7</v>
      </c>
      <c r="AB47" s="16">
        <v>-9.5</v>
      </c>
      <c r="AC47" s="16">
        <v>-4</v>
      </c>
      <c r="AD47" s="16">
        <v>-1.5</v>
      </c>
      <c r="AE47" s="16">
        <v>-1</v>
      </c>
      <c r="AF47" s="16">
        <v>-16</v>
      </c>
      <c r="AG47" s="16">
        <v>-0.4</v>
      </c>
      <c r="AH47" s="16">
        <v>-0.5</v>
      </c>
      <c r="AI47" s="16">
        <v>-0.7</v>
      </c>
      <c r="AJ47" s="16">
        <v>-7.3</v>
      </c>
      <c r="AK47" s="16">
        <v>-0.4</v>
      </c>
      <c r="AL47" s="16">
        <v>-0.2</v>
      </c>
      <c r="AM47" s="16">
        <v>-0.2</v>
      </c>
      <c r="AN47" s="16">
        <v>-0.7</v>
      </c>
      <c r="AO47" s="16">
        <v>-0.3</v>
      </c>
      <c r="AP47" s="16">
        <v>0.32900000000000001</v>
      </c>
      <c r="AQ47" s="16">
        <v>-0.34100000000000003</v>
      </c>
      <c r="AR47" s="16">
        <v>0.34100000000000003</v>
      </c>
      <c r="AS47" s="16">
        <v>-5.79</v>
      </c>
      <c r="AT47" s="16">
        <v>-0.59799999999999998</v>
      </c>
      <c r="AU47" s="16">
        <v>4.1000000000000002E-2</v>
      </c>
      <c r="AV47" s="16">
        <v>6.3470000000000004</v>
      </c>
    </row>
    <row r="48" spans="1:48">
      <c r="A48" s="13" t="s">
        <v>508</v>
      </c>
      <c r="B48" s="12" t="s">
        <v>509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>
        <v>0</v>
      </c>
      <c r="AR48" s="17">
        <v>3.83</v>
      </c>
      <c r="AS48" s="17">
        <v>-14.569000000000001</v>
      </c>
      <c r="AT48" s="17">
        <v>-4.266</v>
      </c>
      <c r="AU48" s="17">
        <v>0</v>
      </c>
      <c r="AV48" s="17">
        <v>-9.2460000000000004</v>
      </c>
    </row>
    <row r="49" spans="1:48">
      <c r="A49" s="31" t="s">
        <v>510</v>
      </c>
      <c r="B49" s="31" t="s">
        <v>511</v>
      </c>
      <c r="C49" s="16" t="s">
        <v>59</v>
      </c>
      <c r="D49" s="16" t="s">
        <v>59</v>
      </c>
      <c r="E49" s="16">
        <v>-0.4</v>
      </c>
      <c r="F49" s="16" t="s">
        <v>59</v>
      </c>
      <c r="G49" s="16">
        <v>-0.4</v>
      </c>
      <c r="H49" s="16" t="s">
        <v>59</v>
      </c>
      <c r="I49" s="16" t="s">
        <v>59</v>
      </c>
      <c r="J49" s="16" t="s">
        <v>59</v>
      </c>
      <c r="K49" s="16" t="s">
        <v>59</v>
      </c>
      <c r="L49" s="16" t="s">
        <v>59</v>
      </c>
      <c r="M49" s="16" t="s">
        <v>59</v>
      </c>
      <c r="N49" s="16" t="s">
        <v>59</v>
      </c>
      <c r="O49" s="16" t="s">
        <v>59</v>
      </c>
      <c r="P49" s="16" t="s">
        <v>59</v>
      </c>
      <c r="Q49" s="16" t="s">
        <v>59</v>
      </c>
      <c r="R49" s="16" t="s">
        <v>59</v>
      </c>
      <c r="S49" s="16" t="s">
        <v>59</v>
      </c>
      <c r="T49" s="16" t="s">
        <v>59</v>
      </c>
      <c r="U49" s="16" t="s">
        <v>59</v>
      </c>
      <c r="V49" s="16" t="s">
        <v>59</v>
      </c>
      <c r="W49" s="16" t="s">
        <v>59</v>
      </c>
      <c r="X49" s="16" t="s">
        <v>59</v>
      </c>
      <c r="Y49" s="16" t="s">
        <v>59</v>
      </c>
      <c r="Z49" s="16" t="s">
        <v>59</v>
      </c>
      <c r="AA49" s="16" t="s">
        <v>59</v>
      </c>
      <c r="AB49" s="16" t="s">
        <v>59</v>
      </c>
      <c r="AC49" s="16" t="s">
        <v>59</v>
      </c>
      <c r="AD49" s="16" t="s">
        <v>59</v>
      </c>
      <c r="AE49" s="16" t="s">
        <v>59</v>
      </c>
      <c r="AF49" s="16" t="s">
        <v>59</v>
      </c>
      <c r="AG49" s="16" t="s">
        <v>59</v>
      </c>
      <c r="AH49" s="16" t="s">
        <v>59</v>
      </c>
      <c r="AI49" s="16" t="s">
        <v>59</v>
      </c>
      <c r="AJ49" s="16" t="s">
        <v>59</v>
      </c>
      <c r="AK49" s="16" t="s">
        <v>59</v>
      </c>
      <c r="AL49" s="16" t="s">
        <v>59</v>
      </c>
      <c r="AM49" s="16" t="s">
        <v>59</v>
      </c>
      <c r="AN49" s="16" t="s">
        <v>59</v>
      </c>
      <c r="AO49" s="16" t="s">
        <v>59</v>
      </c>
      <c r="AP49" s="16" t="s">
        <v>59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</row>
    <row r="50" spans="1:48">
      <c r="A50" s="13" t="s">
        <v>512</v>
      </c>
      <c r="B50" s="12" t="s">
        <v>513</v>
      </c>
      <c r="C50" s="17" t="s">
        <v>59</v>
      </c>
      <c r="D50" s="17" t="s">
        <v>59</v>
      </c>
      <c r="E50" s="17" t="s">
        <v>59</v>
      </c>
      <c r="F50" s="17" t="s">
        <v>59</v>
      </c>
      <c r="G50" s="17" t="s">
        <v>59</v>
      </c>
      <c r="H50" s="17" t="s">
        <v>59</v>
      </c>
      <c r="I50" s="17" t="s">
        <v>59</v>
      </c>
      <c r="J50" s="17" t="s">
        <v>59</v>
      </c>
      <c r="K50" s="17" t="s">
        <v>59</v>
      </c>
      <c r="L50" s="17" t="s">
        <v>59</v>
      </c>
      <c r="M50" s="17" t="s">
        <v>59</v>
      </c>
      <c r="N50" s="17" t="s">
        <v>59</v>
      </c>
      <c r="O50" s="17" t="s">
        <v>59</v>
      </c>
      <c r="P50" s="17" t="s">
        <v>59</v>
      </c>
      <c r="Q50" s="17" t="s">
        <v>59</v>
      </c>
      <c r="R50" s="17" t="s">
        <v>59</v>
      </c>
      <c r="S50" s="17" t="s">
        <v>59</v>
      </c>
      <c r="T50" s="17" t="s">
        <v>59</v>
      </c>
      <c r="U50" s="17">
        <v>-2.9</v>
      </c>
      <c r="V50" s="17">
        <v>-2.9</v>
      </c>
      <c r="W50" s="17" t="s">
        <v>59</v>
      </c>
      <c r="X50" s="17" t="s">
        <v>59</v>
      </c>
      <c r="Y50" s="17" t="s">
        <v>59</v>
      </c>
      <c r="Z50" s="17" t="s">
        <v>59</v>
      </c>
      <c r="AA50" s="17" t="s">
        <v>59</v>
      </c>
      <c r="AB50" s="17" t="s">
        <v>59</v>
      </c>
      <c r="AC50" s="17" t="s">
        <v>59</v>
      </c>
      <c r="AD50" s="17" t="s">
        <v>59</v>
      </c>
      <c r="AE50" s="17" t="s">
        <v>59</v>
      </c>
      <c r="AF50" s="17" t="s">
        <v>59</v>
      </c>
      <c r="AG50" s="17" t="s">
        <v>59</v>
      </c>
      <c r="AH50" s="17" t="s">
        <v>59</v>
      </c>
      <c r="AI50" s="17" t="s">
        <v>59</v>
      </c>
      <c r="AJ50" s="17" t="s">
        <v>59</v>
      </c>
      <c r="AK50" s="17" t="s">
        <v>59</v>
      </c>
      <c r="AL50" s="17" t="s">
        <v>59</v>
      </c>
      <c r="AM50" s="17" t="s">
        <v>59</v>
      </c>
      <c r="AN50" s="17" t="s">
        <v>59</v>
      </c>
      <c r="AO50" s="17" t="s">
        <v>59</v>
      </c>
      <c r="AP50" s="17" t="s">
        <v>59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</row>
    <row r="51" spans="1:48">
      <c r="A51" s="31" t="s">
        <v>514</v>
      </c>
      <c r="B51" s="31" t="s">
        <v>515</v>
      </c>
      <c r="C51" s="16">
        <v>-1.1000000000000001</v>
      </c>
      <c r="D51" s="16">
        <v>0.7</v>
      </c>
      <c r="E51" s="16">
        <v>0.5</v>
      </c>
      <c r="F51" s="16">
        <v>0.3</v>
      </c>
      <c r="G51" s="16">
        <v>0.4</v>
      </c>
      <c r="H51" s="16">
        <v>-0.2</v>
      </c>
      <c r="I51" s="16">
        <v>0.2</v>
      </c>
      <c r="J51" s="16">
        <v>1</v>
      </c>
      <c r="K51" s="16">
        <v>-1</v>
      </c>
      <c r="L51" s="16" t="s">
        <v>59</v>
      </c>
      <c r="M51" s="16" t="s">
        <v>59</v>
      </c>
      <c r="N51" s="16" t="s">
        <v>59</v>
      </c>
      <c r="O51" s="16" t="s">
        <v>59</v>
      </c>
      <c r="P51" s="16" t="s">
        <v>59</v>
      </c>
      <c r="Q51" s="16" t="s">
        <v>59</v>
      </c>
      <c r="R51" s="16" t="s">
        <v>59</v>
      </c>
      <c r="S51" s="16" t="s">
        <v>59</v>
      </c>
      <c r="T51" s="16" t="s">
        <v>59</v>
      </c>
      <c r="U51" s="16" t="s">
        <v>59</v>
      </c>
      <c r="V51" s="16" t="s">
        <v>59</v>
      </c>
      <c r="W51" s="16" t="s">
        <v>59</v>
      </c>
      <c r="X51" s="16" t="s">
        <v>59</v>
      </c>
      <c r="Y51" s="16" t="s">
        <v>59</v>
      </c>
      <c r="Z51" s="16" t="s">
        <v>59</v>
      </c>
      <c r="AA51" s="16" t="s">
        <v>59</v>
      </c>
      <c r="AB51" s="16" t="s">
        <v>59</v>
      </c>
      <c r="AC51" s="16" t="s">
        <v>59</v>
      </c>
      <c r="AD51" s="16" t="s">
        <v>59</v>
      </c>
      <c r="AE51" s="16" t="s">
        <v>59</v>
      </c>
      <c r="AF51" s="16" t="s">
        <v>59</v>
      </c>
      <c r="AG51" s="16" t="s">
        <v>59</v>
      </c>
      <c r="AH51" s="16" t="s">
        <v>59</v>
      </c>
      <c r="AI51" s="16" t="s">
        <v>59</v>
      </c>
      <c r="AJ51" s="16" t="s">
        <v>59</v>
      </c>
      <c r="AK51" s="16" t="s">
        <v>59</v>
      </c>
      <c r="AL51" s="16" t="s">
        <v>59</v>
      </c>
      <c r="AM51" s="16" t="s">
        <v>59</v>
      </c>
      <c r="AN51" s="16" t="s">
        <v>59</v>
      </c>
      <c r="AO51" s="16" t="s">
        <v>59</v>
      </c>
      <c r="AP51" s="16" t="s">
        <v>59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</row>
    <row r="52" spans="1:48">
      <c r="A52" s="13" t="s">
        <v>516</v>
      </c>
      <c r="B52" s="12" t="s">
        <v>517</v>
      </c>
      <c r="C52" s="17" t="s">
        <v>59</v>
      </c>
      <c r="D52" s="17" t="s">
        <v>59</v>
      </c>
      <c r="E52" s="17" t="s">
        <v>59</v>
      </c>
      <c r="F52" s="17" t="s">
        <v>59</v>
      </c>
      <c r="G52" s="17" t="s">
        <v>59</v>
      </c>
      <c r="H52" s="17" t="s">
        <v>59</v>
      </c>
      <c r="I52" s="17" t="s">
        <v>59</v>
      </c>
      <c r="J52" s="17">
        <v>-92</v>
      </c>
      <c r="K52" s="17" t="s">
        <v>59</v>
      </c>
      <c r="L52" s="17">
        <v>-92</v>
      </c>
      <c r="M52" s="17" t="s">
        <v>59</v>
      </c>
      <c r="N52" s="17" t="s">
        <v>59</v>
      </c>
      <c r="O52" s="17" t="s">
        <v>59</v>
      </c>
      <c r="P52" s="17" t="s">
        <v>59</v>
      </c>
      <c r="Q52" s="17" t="s">
        <v>59</v>
      </c>
      <c r="R52" s="17" t="s">
        <v>59</v>
      </c>
      <c r="S52" s="17">
        <v>-236.8</v>
      </c>
      <c r="T52" s="17">
        <v>-89.7</v>
      </c>
      <c r="U52" s="17">
        <v>-42.1</v>
      </c>
      <c r="V52" s="17">
        <v>-368.6</v>
      </c>
      <c r="W52" s="17">
        <v>0</v>
      </c>
      <c r="X52" s="17" t="s">
        <v>59</v>
      </c>
      <c r="Y52" s="17" t="s">
        <v>59</v>
      </c>
      <c r="Z52" s="17" t="s">
        <v>59</v>
      </c>
      <c r="AA52" s="17" t="s">
        <v>59</v>
      </c>
      <c r="AB52" s="17" t="s">
        <v>59</v>
      </c>
      <c r="AC52" s="17" t="s">
        <v>59</v>
      </c>
      <c r="AD52" s="17" t="s">
        <v>59</v>
      </c>
      <c r="AE52" s="17" t="s">
        <v>59</v>
      </c>
      <c r="AF52" s="17" t="s">
        <v>59</v>
      </c>
      <c r="AG52" s="17" t="s">
        <v>59</v>
      </c>
      <c r="AH52" s="17" t="s">
        <v>59</v>
      </c>
      <c r="AI52" s="17" t="s">
        <v>59</v>
      </c>
      <c r="AJ52" s="17">
        <v>-273.10000000000002</v>
      </c>
      <c r="AK52" s="17" t="s">
        <v>59</v>
      </c>
      <c r="AL52" s="17" t="s">
        <v>59</v>
      </c>
      <c r="AM52" s="17" t="s">
        <v>59</v>
      </c>
      <c r="AN52" s="17" t="s">
        <v>59</v>
      </c>
      <c r="AO52" s="17" t="s">
        <v>59</v>
      </c>
      <c r="AP52" s="17" t="s">
        <v>59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</row>
    <row r="53" spans="1:48">
      <c r="A53" s="31" t="s">
        <v>518</v>
      </c>
      <c r="B53" s="31" t="s">
        <v>519</v>
      </c>
      <c r="C53" s="16" t="s">
        <v>59</v>
      </c>
      <c r="D53" s="16" t="s">
        <v>59</v>
      </c>
      <c r="E53" s="16" t="s">
        <v>59</v>
      </c>
      <c r="F53" s="16" t="s">
        <v>59</v>
      </c>
      <c r="G53" s="16" t="s">
        <v>59</v>
      </c>
      <c r="H53" s="16" t="s">
        <v>59</v>
      </c>
      <c r="I53" s="16" t="s">
        <v>59</v>
      </c>
      <c r="J53" s="16">
        <v>-5.9</v>
      </c>
      <c r="K53" s="16" t="s">
        <v>59</v>
      </c>
      <c r="L53" s="16">
        <v>-5.9</v>
      </c>
      <c r="M53" s="16" t="s">
        <v>59</v>
      </c>
      <c r="N53" s="16" t="s">
        <v>59</v>
      </c>
      <c r="O53" s="16" t="s">
        <v>59</v>
      </c>
      <c r="P53" s="16" t="s">
        <v>59</v>
      </c>
      <c r="Q53" s="16" t="s">
        <v>59</v>
      </c>
      <c r="R53" s="16" t="s">
        <v>59</v>
      </c>
      <c r="S53" s="16">
        <v>-41.8</v>
      </c>
      <c r="T53" s="16">
        <v>-23.3</v>
      </c>
      <c r="U53" s="16">
        <v>0.1</v>
      </c>
      <c r="V53" s="16">
        <v>-65</v>
      </c>
      <c r="W53" s="16" t="s">
        <v>59</v>
      </c>
      <c r="X53" s="16" t="s">
        <v>59</v>
      </c>
      <c r="Y53" s="16" t="s">
        <v>59</v>
      </c>
      <c r="Z53" s="16" t="s">
        <v>59</v>
      </c>
      <c r="AA53" s="16" t="s">
        <v>59</v>
      </c>
      <c r="AB53" s="16" t="s">
        <v>59</v>
      </c>
      <c r="AC53" s="16" t="s">
        <v>59</v>
      </c>
      <c r="AD53" s="16" t="s">
        <v>59</v>
      </c>
      <c r="AE53" s="16" t="s">
        <v>59</v>
      </c>
      <c r="AF53" s="16" t="s">
        <v>59</v>
      </c>
      <c r="AG53" s="16" t="s">
        <v>59</v>
      </c>
      <c r="AH53" s="16" t="s">
        <v>59</v>
      </c>
      <c r="AI53" s="16" t="s">
        <v>59</v>
      </c>
      <c r="AJ53" s="16" t="s">
        <v>59</v>
      </c>
      <c r="AK53" s="16" t="s">
        <v>59</v>
      </c>
      <c r="AL53" s="16" t="s">
        <v>59</v>
      </c>
      <c r="AM53" s="16" t="s">
        <v>59</v>
      </c>
      <c r="AN53" s="16" t="s">
        <v>59</v>
      </c>
      <c r="AO53" s="16" t="s">
        <v>59</v>
      </c>
      <c r="AP53" s="16" t="s">
        <v>59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</row>
    <row r="54" spans="1:48">
      <c r="A54" s="13" t="s">
        <v>520</v>
      </c>
      <c r="B54" s="12" t="s">
        <v>521</v>
      </c>
      <c r="C54" s="17" t="s">
        <v>59</v>
      </c>
      <c r="D54" s="17" t="s">
        <v>59</v>
      </c>
      <c r="E54" s="17" t="s">
        <v>59</v>
      </c>
      <c r="F54" s="17" t="s">
        <v>59</v>
      </c>
      <c r="G54" s="17" t="s">
        <v>59</v>
      </c>
      <c r="H54" s="17" t="s">
        <v>59</v>
      </c>
      <c r="I54" s="17" t="s">
        <v>59</v>
      </c>
      <c r="J54" s="17" t="s">
        <v>59</v>
      </c>
      <c r="K54" s="17" t="s">
        <v>59</v>
      </c>
      <c r="L54" s="17" t="s">
        <v>59</v>
      </c>
      <c r="M54" s="17" t="s">
        <v>59</v>
      </c>
      <c r="N54" s="17" t="s">
        <v>59</v>
      </c>
      <c r="O54" s="17" t="s">
        <v>59</v>
      </c>
      <c r="P54" s="17" t="s">
        <v>59</v>
      </c>
      <c r="Q54" s="17" t="s">
        <v>59</v>
      </c>
      <c r="R54" s="17" t="s">
        <v>59</v>
      </c>
      <c r="S54" s="17" t="s">
        <v>59</v>
      </c>
      <c r="T54" s="17" t="s">
        <v>59</v>
      </c>
      <c r="U54" s="17" t="s">
        <v>59</v>
      </c>
      <c r="V54" s="17" t="s">
        <v>59</v>
      </c>
      <c r="W54" s="17" t="s">
        <v>59</v>
      </c>
      <c r="X54" s="17">
        <v>-7.5</v>
      </c>
      <c r="Y54" s="17">
        <v>0</v>
      </c>
      <c r="Z54" s="17">
        <v>0</v>
      </c>
      <c r="AA54" s="17">
        <v>-7.5</v>
      </c>
      <c r="AB54" s="17">
        <v>0</v>
      </c>
      <c r="AC54" s="17" t="s">
        <v>59</v>
      </c>
      <c r="AD54" s="17" t="s">
        <v>59</v>
      </c>
      <c r="AE54" s="17" t="s">
        <v>59</v>
      </c>
      <c r="AF54" s="17" t="s">
        <v>59</v>
      </c>
      <c r="AG54" s="17" t="s">
        <v>59</v>
      </c>
      <c r="AH54" s="17" t="s">
        <v>59</v>
      </c>
      <c r="AI54" s="17" t="s">
        <v>59</v>
      </c>
      <c r="AJ54" s="17" t="s">
        <v>59</v>
      </c>
      <c r="AK54" s="17" t="s">
        <v>59</v>
      </c>
      <c r="AL54" s="17" t="s">
        <v>59</v>
      </c>
      <c r="AM54" s="17" t="s">
        <v>59</v>
      </c>
      <c r="AN54" s="17" t="s">
        <v>59</v>
      </c>
      <c r="AO54" s="17" t="s">
        <v>59</v>
      </c>
      <c r="AP54" s="17" t="s">
        <v>59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</row>
    <row r="55" spans="1:48" customFormat="1">
      <c r="A55" s="31" t="s">
        <v>597</v>
      </c>
      <c r="B55" s="1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>
        <v>0</v>
      </c>
      <c r="AR55" s="103">
        <v>0</v>
      </c>
      <c r="AS55" s="103"/>
      <c r="AT55" s="103"/>
      <c r="AU55" s="103"/>
      <c r="AV55" s="103">
        <v>-166.126</v>
      </c>
    </row>
    <row r="56" spans="1:48">
      <c r="A56" s="13" t="s">
        <v>598</v>
      </c>
      <c r="B56" s="12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>
        <v>0</v>
      </c>
      <c r="AR56" s="17">
        <v>0</v>
      </c>
      <c r="AS56" s="17"/>
      <c r="AT56" s="17"/>
      <c r="AU56" s="17"/>
      <c r="AV56" s="17">
        <v>-24.585999999999999</v>
      </c>
    </row>
    <row r="57" spans="1:48">
      <c r="A57" s="31" t="s">
        <v>522</v>
      </c>
      <c r="B57" s="31" t="s">
        <v>523</v>
      </c>
      <c r="C57" s="16" t="s">
        <v>59</v>
      </c>
      <c r="D57" s="16" t="s">
        <v>59</v>
      </c>
      <c r="E57" s="16" t="s">
        <v>59</v>
      </c>
      <c r="F57" s="16" t="s">
        <v>59</v>
      </c>
      <c r="G57" s="16" t="s">
        <v>59</v>
      </c>
      <c r="H57" s="16" t="s">
        <v>59</v>
      </c>
      <c r="I57" s="16" t="s">
        <v>59</v>
      </c>
      <c r="J57" s="16" t="s">
        <v>59</v>
      </c>
      <c r="K57" s="16" t="s">
        <v>59</v>
      </c>
      <c r="L57" s="16" t="s">
        <v>59</v>
      </c>
      <c r="M57" s="16" t="s">
        <v>59</v>
      </c>
      <c r="N57" s="16" t="s">
        <v>59</v>
      </c>
      <c r="O57" s="16" t="s">
        <v>59</v>
      </c>
      <c r="P57" s="16" t="s">
        <v>59</v>
      </c>
      <c r="Q57" s="16" t="s">
        <v>59</v>
      </c>
      <c r="R57" s="16" t="s">
        <v>59</v>
      </c>
      <c r="S57" s="16" t="s">
        <v>59</v>
      </c>
      <c r="T57" s="16" t="s">
        <v>59</v>
      </c>
      <c r="U57" s="16">
        <v>-6.5</v>
      </c>
      <c r="V57" s="16">
        <v>-6.5</v>
      </c>
      <c r="W57" s="16" t="s">
        <v>59</v>
      </c>
      <c r="X57" s="16" t="s">
        <v>59</v>
      </c>
      <c r="Y57" s="16">
        <v>-6.5</v>
      </c>
      <c r="Z57" s="16" t="s">
        <v>59</v>
      </c>
      <c r="AA57" s="16">
        <v>-6.5</v>
      </c>
      <c r="AB57" s="16">
        <v>0</v>
      </c>
      <c r="AC57" s="16" t="s">
        <v>59</v>
      </c>
      <c r="AD57" s="16">
        <v>-6.5</v>
      </c>
      <c r="AE57" s="16" t="s">
        <v>59</v>
      </c>
      <c r="AF57" s="16">
        <v>-6.5</v>
      </c>
      <c r="AG57" s="16" t="s">
        <v>59</v>
      </c>
      <c r="AH57" s="16" t="s">
        <v>59</v>
      </c>
      <c r="AI57" s="16">
        <v>-6.5</v>
      </c>
      <c r="AJ57" s="16" t="s">
        <v>59</v>
      </c>
      <c r="AK57" s="16" t="s">
        <v>59</v>
      </c>
      <c r="AL57" s="16" t="s">
        <v>59</v>
      </c>
      <c r="AM57" s="16">
        <v>-6.5</v>
      </c>
      <c r="AN57" s="16">
        <v>-206.9</v>
      </c>
      <c r="AO57" s="16" t="s">
        <v>59</v>
      </c>
      <c r="AP57" s="16" t="s">
        <v>59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</row>
    <row r="58" spans="1:48">
      <c r="A58" s="13" t="s">
        <v>524</v>
      </c>
      <c r="B58" s="12" t="s">
        <v>525</v>
      </c>
      <c r="C58" s="17" t="s">
        <v>59</v>
      </c>
      <c r="D58" s="17" t="s">
        <v>59</v>
      </c>
      <c r="E58" s="17" t="s">
        <v>59</v>
      </c>
      <c r="F58" s="17" t="s">
        <v>59</v>
      </c>
      <c r="G58" s="17" t="s">
        <v>59</v>
      </c>
      <c r="H58" s="17" t="s">
        <v>59</v>
      </c>
      <c r="I58" s="17" t="s">
        <v>59</v>
      </c>
      <c r="J58" s="17" t="s">
        <v>59</v>
      </c>
      <c r="K58" s="17" t="s">
        <v>59</v>
      </c>
      <c r="L58" s="17" t="s">
        <v>59</v>
      </c>
      <c r="M58" s="17" t="s">
        <v>59</v>
      </c>
      <c r="N58" s="17" t="s">
        <v>59</v>
      </c>
      <c r="O58" s="17" t="s">
        <v>59</v>
      </c>
      <c r="P58" s="17" t="s">
        <v>59</v>
      </c>
      <c r="Q58" s="17" t="s">
        <v>59</v>
      </c>
      <c r="R58" s="17" t="s">
        <v>59</v>
      </c>
      <c r="S58" s="17" t="s">
        <v>59</v>
      </c>
      <c r="T58" s="17" t="s">
        <v>59</v>
      </c>
      <c r="U58" s="17" t="s">
        <v>59</v>
      </c>
      <c r="V58" s="17" t="s">
        <v>59</v>
      </c>
      <c r="W58" s="17" t="s">
        <v>59</v>
      </c>
      <c r="X58" s="17" t="s">
        <v>59</v>
      </c>
      <c r="Y58" s="17">
        <v>-47.5</v>
      </c>
      <c r="Z58" s="17">
        <v>0</v>
      </c>
      <c r="AA58" s="17">
        <v>-47.5</v>
      </c>
      <c r="AB58" s="17">
        <v>0</v>
      </c>
      <c r="AC58" s="17" t="s">
        <v>59</v>
      </c>
      <c r="AD58" s="17" t="s">
        <v>59</v>
      </c>
      <c r="AE58" s="17" t="s">
        <v>59</v>
      </c>
      <c r="AF58" s="17" t="s">
        <v>59</v>
      </c>
      <c r="AG58" s="17" t="s">
        <v>59</v>
      </c>
      <c r="AH58" s="17" t="s">
        <v>59</v>
      </c>
      <c r="AI58" s="17" t="s">
        <v>59</v>
      </c>
      <c r="AJ58" s="17" t="s">
        <v>59</v>
      </c>
      <c r="AK58" s="17" t="s">
        <v>59</v>
      </c>
      <c r="AL58" s="17" t="s">
        <v>59</v>
      </c>
      <c r="AM58" s="17" t="s">
        <v>59</v>
      </c>
      <c r="AN58" s="17" t="s">
        <v>59</v>
      </c>
      <c r="AO58" s="17" t="s">
        <v>59</v>
      </c>
      <c r="AP58" s="17" t="s">
        <v>59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</row>
    <row r="59" spans="1:48">
      <c r="A59" s="31" t="s">
        <v>526</v>
      </c>
      <c r="B59" s="31" t="s">
        <v>527</v>
      </c>
      <c r="C59" s="16" t="s">
        <v>59</v>
      </c>
      <c r="D59" s="16" t="s">
        <v>59</v>
      </c>
      <c r="E59" s="16" t="s">
        <v>59</v>
      </c>
      <c r="F59" s="16" t="s">
        <v>59</v>
      </c>
      <c r="G59" s="16" t="s">
        <v>59</v>
      </c>
      <c r="H59" s="16" t="s">
        <v>59</v>
      </c>
      <c r="I59" s="16" t="s">
        <v>59</v>
      </c>
      <c r="J59" s="16">
        <v>-179.2</v>
      </c>
      <c r="K59" s="16" t="s">
        <v>59</v>
      </c>
      <c r="L59" s="16">
        <v>-179.2</v>
      </c>
      <c r="M59" s="16" t="s">
        <v>59</v>
      </c>
      <c r="N59" s="16" t="s">
        <v>59</v>
      </c>
      <c r="O59" s="16" t="s">
        <v>59</v>
      </c>
      <c r="P59" s="16" t="s">
        <v>59</v>
      </c>
      <c r="Q59" s="16" t="s">
        <v>59</v>
      </c>
      <c r="R59" s="16" t="s">
        <v>59</v>
      </c>
      <c r="S59" s="16" t="s">
        <v>59</v>
      </c>
      <c r="T59" s="16" t="s">
        <v>59</v>
      </c>
      <c r="U59" s="16" t="s">
        <v>59</v>
      </c>
      <c r="V59" s="16" t="s">
        <v>59</v>
      </c>
      <c r="W59" s="16" t="s">
        <v>59</v>
      </c>
      <c r="X59" s="16" t="s">
        <v>59</v>
      </c>
      <c r="Y59" s="16" t="s">
        <v>59</v>
      </c>
      <c r="Z59" s="16" t="s">
        <v>59</v>
      </c>
      <c r="AA59" s="16" t="s">
        <v>59</v>
      </c>
      <c r="AB59" s="16" t="s">
        <v>59</v>
      </c>
      <c r="AC59" s="16" t="s">
        <v>59</v>
      </c>
      <c r="AD59" s="16" t="s">
        <v>59</v>
      </c>
      <c r="AE59" s="16" t="s">
        <v>59</v>
      </c>
      <c r="AF59" s="16" t="s">
        <v>59</v>
      </c>
      <c r="AG59" s="16" t="s">
        <v>59</v>
      </c>
      <c r="AH59" s="16" t="s">
        <v>59</v>
      </c>
      <c r="AI59" s="16" t="s">
        <v>59</v>
      </c>
      <c r="AJ59" s="16" t="s">
        <v>59</v>
      </c>
      <c r="AK59" s="16" t="s">
        <v>59</v>
      </c>
      <c r="AL59" s="16" t="s">
        <v>59</v>
      </c>
      <c r="AM59" s="16" t="s">
        <v>59</v>
      </c>
      <c r="AN59" s="16" t="s">
        <v>59</v>
      </c>
      <c r="AO59" s="16" t="s">
        <v>59</v>
      </c>
      <c r="AP59" s="16" t="s">
        <v>59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</row>
    <row r="60" spans="1:48" s="104" customFormat="1">
      <c r="A60" s="15" t="s">
        <v>528</v>
      </c>
      <c r="B60" s="14" t="s">
        <v>529</v>
      </c>
      <c r="C60" s="26">
        <v>-10.9</v>
      </c>
      <c r="D60" s="26">
        <v>-48.5</v>
      </c>
      <c r="E60" s="26">
        <v>-137.4</v>
      </c>
      <c r="F60" s="26">
        <v>-13.9</v>
      </c>
      <c r="G60" s="26">
        <v>-210.5</v>
      </c>
      <c r="H60" s="26">
        <v>-41.2</v>
      </c>
      <c r="I60" s="26">
        <v>-35.5</v>
      </c>
      <c r="J60" s="26">
        <v>-305</v>
      </c>
      <c r="K60" s="26">
        <v>-34</v>
      </c>
      <c r="L60" s="26">
        <v>-415.7</v>
      </c>
      <c r="M60" s="26">
        <v>-23.8</v>
      </c>
      <c r="N60" s="26">
        <v>-13.1</v>
      </c>
      <c r="O60" s="26">
        <v>-40.4</v>
      </c>
      <c r="P60" s="26">
        <v>-64.5</v>
      </c>
      <c r="Q60" s="26">
        <v>-141.80000000000001</v>
      </c>
      <c r="R60" s="26">
        <v>-69.3</v>
      </c>
      <c r="S60" s="26">
        <v>-302</v>
      </c>
      <c r="T60" s="26">
        <v>-109.998</v>
      </c>
      <c r="U60" s="26">
        <v>-99</v>
      </c>
      <c r="V60" s="26">
        <v>-580.29999999999995</v>
      </c>
      <c r="W60" s="26">
        <v>-36.299999999999997</v>
      </c>
      <c r="X60" s="26">
        <v>-119.8</v>
      </c>
      <c r="Y60" s="26">
        <v>-94.3</v>
      </c>
      <c r="Z60" s="26">
        <v>-29.1</v>
      </c>
      <c r="AA60" s="26">
        <v>-279.60000000000002</v>
      </c>
      <c r="AB60" s="26">
        <v>-31.6</v>
      </c>
      <c r="AC60" s="26">
        <v>-142</v>
      </c>
      <c r="AD60" s="26">
        <v>-155.69999999999999</v>
      </c>
      <c r="AE60" s="26">
        <v>-56.2</v>
      </c>
      <c r="AF60" s="26">
        <v>-385.5</v>
      </c>
      <c r="AG60" s="26">
        <v>-164.1</v>
      </c>
      <c r="AH60" s="26">
        <v>5.6</v>
      </c>
      <c r="AI60" s="26">
        <v>-143.6</v>
      </c>
      <c r="AJ60" s="26">
        <v>-136.19999999999999</v>
      </c>
      <c r="AK60" s="26">
        <v>-29.2</v>
      </c>
      <c r="AL60" s="26">
        <v>-8.3000000000000007</v>
      </c>
      <c r="AM60" s="26">
        <v>-102.1</v>
      </c>
      <c r="AN60" s="26">
        <v>-197.5</v>
      </c>
      <c r="AO60" s="26">
        <v>-150.1</v>
      </c>
      <c r="AP60" s="26">
        <f t="shared" ref="AP60:AV60" si="8">SUM(AP45:AP59)</f>
        <v>-59.667999999999999</v>
      </c>
      <c r="AQ60" s="26">
        <f t="shared" si="8"/>
        <v>-662.74400000000003</v>
      </c>
      <c r="AR60" s="26">
        <f t="shared" si="8"/>
        <v>747.42500000000007</v>
      </c>
      <c r="AS60" s="26">
        <f t="shared" si="8"/>
        <v>-143.10199999999998</v>
      </c>
      <c r="AT60" s="26">
        <f t="shared" si="8"/>
        <v>-52.373999999999995</v>
      </c>
      <c r="AU60" s="26">
        <f t="shared" si="8"/>
        <v>-67.574000000000012</v>
      </c>
      <c r="AV60" s="26">
        <f t="shared" si="8"/>
        <v>-301.21700000000004</v>
      </c>
    </row>
    <row r="61" spans="1:48">
      <c r="A61" s="31"/>
      <c r="B61" s="3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</row>
    <row r="62" spans="1:48">
      <c r="A62" s="15" t="s">
        <v>530</v>
      </c>
      <c r="B62" s="14" t="s">
        <v>531</v>
      </c>
      <c r="C62" s="17" t="s">
        <v>59</v>
      </c>
      <c r="D62" s="17" t="s">
        <v>59</v>
      </c>
      <c r="E62" s="17" t="s">
        <v>59</v>
      </c>
      <c r="F62" s="17" t="s">
        <v>59</v>
      </c>
      <c r="G62" s="17" t="s">
        <v>59</v>
      </c>
      <c r="H62" s="17" t="s">
        <v>59</v>
      </c>
      <c r="I62" s="17" t="s">
        <v>59</v>
      </c>
      <c r="J62" s="17" t="s">
        <v>59</v>
      </c>
      <c r="K62" s="17" t="s">
        <v>59</v>
      </c>
      <c r="L62" s="17" t="s">
        <v>59</v>
      </c>
      <c r="M62" s="17" t="s">
        <v>59</v>
      </c>
      <c r="N62" s="17" t="s">
        <v>59</v>
      </c>
      <c r="O62" s="17" t="s">
        <v>59</v>
      </c>
      <c r="P62" s="17" t="s">
        <v>59</v>
      </c>
      <c r="Q62" s="17" t="s">
        <v>59</v>
      </c>
      <c r="R62" s="17" t="s">
        <v>59</v>
      </c>
      <c r="S62" s="17" t="s">
        <v>59</v>
      </c>
      <c r="T62" s="17" t="s">
        <v>59</v>
      </c>
      <c r="U62" s="17" t="s">
        <v>59</v>
      </c>
      <c r="V62" s="17" t="s">
        <v>59</v>
      </c>
      <c r="W62" s="17" t="s">
        <v>59</v>
      </c>
      <c r="X62" s="17" t="s">
        <v>59</v>
      </c>
      <c r="Y62" s="17" t="s">
        <v>59</v>
      </c>
      <c r="Z62" s="17" t="s">
        <v>59</v>
      </c>
      <c r="AA62" s="17" t="s">
        <v>59</v>
      </c>
      <c r="AB62" s="17" t="s">
        <v>59</v>
      </c>
      <c r="AC62" s="17" t="s">
        <v>59</v>
      </c>
      <c r="AD62" s="17" t="s">
        <v>59</v>
      </c>
      <c r="AE62" s="17" t="s">
        <v>59</v>
      </c>
      <c r="AF62" s="17" t="s">
        <v>59</v>
      </c>
      <c r="AG62" s="17" t="s">
        <v>59</v>
      </c>
      <c r="AH62" s="17" t="s">
        <v>59</v>
      </c>
      <c r="AI62" s="17" t="s">
        <v>59</v>
      </c>
      <c r="AJ62" s="17" t="s">
        <v>59</v>
      </c>
      <c r="AK62" s="17" t="s">
        <v>59</v>
      </c>
      <c r="AL62" s="17" t="s">
        <v>59</v>
      </c>
      <c r="AM62" s="17" t="s">
        <v>59</v>
      </c>
      <c r="AN62" s="17" t="s">
        <v>59</v>
      </c>
      <c r="AO62" s="17" t="s">
        <v>59</v>
      </c>
      <c r="AP62" s="17" t="s">
        <v>59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</row>
    <row r="63" spans="1:48">
      <c r="A63" s="31" t="s">
        <v>532</v>
      </c>
      <c r="B63" s="31" t="s">
        <v>533</v>
      </c>
      <c r="C63" s="16" t="s">
        <v>59</v>
      </c>
      <c r="D63" s="16" t="s">
        <v>59</v>
      </c>
      <c r="E63" s="16" t="s">
        <v>59</v>
      </c>
      <c r="F63" s="16" t="s">
        <v>59</v>
      </c>
      <c r="G63" s="16" t="s">
        <v>59</v>
      </c>
      <c r="H63" s="16" t="s">
        <v>59</v>
      </c>
      <c r="I63" s="16" t="s">
        <v>59</v>
      </c>
      <c r="J63" s="16">
        <v>-0.5</v>
      </c>
      <c r="K63" s="16">
        <v>-0.1</v>
      </c>
      <c r="L63" s="16">
        <v>-0.6</v>
      </c>
      <c r="M63" s="16">
        <v>-0.3</v>
      </c>
      <c r="N63" s="16">
        <v>-0.3</v>
      </c>
      <c r="O63" s="16">
        <v>-0.2</v>
      </c>
      <c r="P63" s="16">
        <v>-0.3</v>
      </c>
      <c r="Q63" s="16">
        <v>-1.1000000000000001</v>
      </c>
      <c r="R63" s="16">
        <v>-0.1</v>
      </c>
      <c r="S63" s="16" t="s">
        <v>59</v>
      </c>
      <c r="T63" s="16">
        <v>0.3</v>
      </c>
      <c r="U63" s="16">
        <v>-0.1</v>
      </c>
      <c r="V63" s="16" t="s">
        <v>59</v>
      </c>
      <c r="W63" s="16">
        <v>-7.9</v>
      </c>
      <c r="X63" s="16">
        <v>0.2</v>
      </c>
      <c r="Y63" s="16">
        <v>0.2</v>
      </c>
      <c r="Z63" s="16">
        <v>0.2</v>
      </c>
      <c r="AA63" s="16">
        <v>-7.3</v>
      </c>
      <c r="AB63" s="16">
        <v>-5.8</v>
      </c>
      <c r="AC63" s="16">
        <v>0</v>
      </c>
      <c r="AD63" s="16">
        <v>0</v>
      </c>
      <c r="AE63" s="16" t="s">
        <v>59</v>
      </c>
      <c r="AF63" s="16">
        <v>-5.8</v>
      </c>
      <c r="AG63" s="16" t="s">
        <v>59</v>
      </c>
      <c r="AH63" s="16" t="s">
        <v>59</v>
      </c>
      <c r="AI63" s="16" t="s">
        <v>59</v>
      </c>
      <c r="AJ63" s="16" t="s">
        <v>59</v>
      </c>
      <c r="AK63" s="16" t="s">
        <v>59</v>
      </c>
      <c r="AL63" s="16" t="s">
        <v>59</v>
      </c>
      <c r="AM63" s="16" t="s">
        <v>59</v>
      </c>
      <c r="AN63" s="16" t="s">
        <v>59</v>
      </c>
      <c r="AO63" s="16" t="s">
        <v>59</v>
      </c>
      <c r="AP63" s="16" t="s">
        <v>59</v>
      </c>
      <c r="AQ63" s="16">
        <v>-6.5000000000000002E-2</v>
      </c>
      <c r="AR63" s="16">
        <v>-9.9000000000000005E-2</v>
      </c>
      <c r="AS63" s="16">
        <v>0</v>
      </c>
      <c r="AT63" s="16">
        <v>0</v>
      </c>
      <c r="AU63" s="16">
        <v>-0.32200000000000001</v>
      </c>
      <c r="AV63" s="16">
        <v>-0.1</v>
      </c>
    </row>
    <row r="64" spans="1:48">
      <c r="A64" s="13" t="s">
        <v>534</v>
      </c>
      <c r="B64" s="12" t="s">
        <v>535</v>
      </c>
      <c r="C64" s="17" t="s">
        <v>59</v>
      </c>
      <c r="D64" s="17" t="s">
        <v>59</v>
      </c>
      <c r="E64" s="17" t="s">
        <v>59</v>
      </c>
      <c r="F64" s="17" t="s">
        <v>59</v>
      </c>
      <c r="G64" s="17" t="s">
        <v>59</v>
      </c>
      <c r="H64" s="17" t="s">
        <v>59</v>
      </c>
      <c r="I64" s="17" t="s">
        <v>59</v>
      </c>
      <c r="J64" s="17" t="s">
        <v>59</v>
      </c>
      <c r="K64" s="17" t="s">
        <v>59</v>
      </c>
      <c r="L64" s="17" t="s">
        <v>59</v>
      </c>
      <c r="M64" s="17" t="s">
        <v>59</v>
      </c>
      <c r="N64" s="17" t="s">
        <v>59</v>
      </c>
      <c r="O64" s="17" t="s">
        <v>59</v>
      </c>
      <c r="P64" s="17" t="s">
        <v>59</v>
      </c>
      <c r="Q64" s="17" t="s">
        <v>59</v>
      </c>
      <c r="R64" s="17" t="s">
        <v>59</v>
      </c>
      <c r="S64" s="17" t="s">
        <v>59</v>
      </c>
      <c r="T64" s="17" t="s">
        <v>59</v>
      </c>
      <c r="U64" s="17" t="s">
        <v>59</v>
      </c>
      <c r="V64" s="17" t="s">
        <v>59</v>
      </c>
      <c r="W64" s="17" t="s">
        <v>59</v>
      </c>
      <c r="X64" s="17" t="s">
        <v>59</v>
      </c>
      <c r="Y64" s="17" t="s">
        <v>59</v>
      </c>
      <c r="Z64" s="17" t="s">
        <v>59</v>
      </c>
      <c r="AA64" s="17" t="s">
        <v>59</v>
      </c>
      <c r="AB64" s="17" t="s">
        <v>59</v>
      </c>
      <c r="AC64" s="17" t="s">
        <v>59</v>
      </c>
      <c r="AD64" s="17" t="s">
        <v>59</v>
      </c>
      <c r="AE64" s="17" t="s">
        <v>59</v>
      </c>
      <c r="AF64" s="17" t="s">
        <v>59</v>
      </c>
      <c r="AG64" s="17" t="s">
        <v>59</v>
      </c>
      <c r="AH64" s="17" t="s">
        <v>59</v>
      </c>
      <c r="AI64" s="17" t="s">
        <v>59</v>
      </c>
      <c r="AJ64" s="17" t="s">
        <v>59</v>
      </c>
      <c r="AK64" s="17">
        <v>-5.3</v>
      </c>
      <c r="AL64" s="17">
        <v>-5.3</v>
      </c>
      <c r="AM64" s="17">
        <v>-5.3</v>
      </c>
      <c r="AN64" s="17">
        <v>-5.3</v>
      </c>
      <c r="AO64" s="17">
        <v>-5.3</v>
      </c>
      <c r="AP64" s="17">
        <v>-5.4980000000000002</v>
      </c>
      <c r="AQ64" s="17">
        <v>-5.2679999999999998</v>
      </c>
      <c r="AR64" s="17">
        <v>-5.4509999999999996</v>
      </c>
      <c r="AS64" s="17">
        <v>-5.1429999999999998</v>
      </c>
      <c r="AT64" s="17">
        <v>-5.3730000000000002</v>
      </c>
      <c r="AU64" s="17">
        <v>-3.2949999999999999</v>
      </c>
      <c r="AV64" s="17">
        <v>-3.4079999999999999</v>
      </c>
    </row>
    <row r="65" spans="1:48">
      <c r="A65" s="31" t="s">
        <v>536</v>
      </c>
      <c r="B65" s="31" t="s">
        <v>537</v>
      </c>
      <c r="C65" s="16" t="s">
        <v>59</v>
      </c>
      <c r="D65" s="16" t="s">
        <v>59</v>
      </c>
      <c r="E65" s="16" t="s">
        <v>59</v>
      </c>
      <c r="F65" s="16" t="s">
        <v>59</v>
      </c>
      <c r="G65" s="16" t="s">
        <v>59</v>
      </c>
      <c r="H65" s="16" t="s">
        <v>59</v>
      </c>
      <c r="I65" s="16" t="s">
        <v>59</v>
      </c>
      <c r="J65" s="16" t="s">
        <v>59</v>
      </c>
      <c r="K65" s="16" t="s">
        <v>59</v>
      </c>
      <c r="L65" s="16" t="s">
        <v>59</v>
      </c>
      <c r="M65" s="16" t="s">
        <v>59</v>
      </c>
      <c r="N65" s="16" t="s">
        <v>59</v>
      </c>
      <c r="O65" s="16" t="s">
        <v>59</v>
      </c>
      <c r="P65" s="16" t="s">
        <v>59</v>
      </c>
      <c r="Q65" s="16" t="s">
        <v>59</v>
      </c>
      <c r="R65" s="16" t="s">
        <v>59</v>
      </c>
      <c r="S65" s="16" t="s">
        <v>59</v>
      </c>
      <c r="T65" s="16" t="s">
        <v>59</v>
      </c>
      <c r="U65" s="16" t="s">
        <v>59</v>
      </c>
      <c r="V65" s="16" t="s">
        <v>59</v>
      </c>
      <c r="W65" s="16" t="s">
        <v>59</v>
      </c>
      <c r="X65" s="16">
        <v>-39.9</v>
      </c>
      <c r="Y65" s="16">
        <v>-3.2</v>
      </c>
      <c r="Z65" s="16">
        <v>-4.0999999999999996</v>
      </c>
      <c r="AA65" s="16">
        <v>-47.2</v>
      </c>
      <c r="AB65" s="16">
        <v>-12.2</v>
      </c>
      <c r="AC65" s="16">
        <v>0</v>
      </c>
      <c r="AD65" s="16">
        <v>0</v>
      </c>
      <c r="AE65" s="16" t="s">
        <v>59</v>
      </c>
      <c r="AF65" s="16">
        <v>-12.2</v>
      </c>
      <c r="AG65" s="16" t="s">
        <v>59</v>
      </c>
      <c r="AH65" s="16" t="s">
        <v>59</v>
      </c>
      <c r="AI65" s="16" t="s">
        <v>59</v>
      </c>
      <c r="AJ65" s="16">
        <v>-5.6</v>
      </c>
      <c r="AK65" s="16">
        <v>-94.1</v>
      </c>
      <c r="AL65" s="16">
        <v>-5</v>
      </c>
      <c r="AM65" s="16" t="s">
        <v>59</v>
      </c>
      <c r="AN65" s="16">
        <v>-30.6</v>
      </c>
      <c r="AO65" s="16">
        <v>-5.3</v>
      </c>
      <c r="AP65" s="16" t="s">
        <v>59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</row>
    <row r="66" spans="1:48">
      <c r="A66" s="13" t="s">
        <v>538</v>
      </c>
      <c r="B66" s="12" t="s">
        <v>539</v>
      </c>
      <c r="C66" s="17" t="s">
        <v>59</v>
      </c>
      <c r="D66" s="17" t="s">
        <v>59</v>
      </c>
      <c r="E66" s="17" t="s">
        <v>59</v>
      </c>
      <c r="F66" s="17" t="s">
        <v>59</v>
      </c>
      <c r="G66" s="17" t="s">
        <v>59</v>
      </c>
      <c r="H66" s="17" t="s">
        <v>59</v>
      </c>
      <c r="I66" s="17" t="s">
        <v>59</v>
      </c>
      <c r="J66" s="17" t="s">
        <v>59</v>
      </c>
      <c r="K66" s="17" t="s">
        <v>59</v>
      </c>
      <c r="L66" s="17" t="s">
        <v>59</v>
      </c>
      <c r="M66" s="17" t="s">
        <v>59</v>
      </c>
      <c r="N66" s="17" t="s">
        <v>59</v>
      </c>
      <c r="O66" s="17" t="s">
        <v>59</v>
      </c>
      <c r="P66" s="17" t="s">
        <v>59</v>
      </c>
      <c r="Q66" s="17" t="s">
        <v>59</v>
      </c>
      <c r="R66" s="17" t="s">
        <v>59</v>
      </c>
      <c r="S66" s="17" t="s">
        <v>59</v>
      </c>
      <c r="T66" s="17" t="s">
        <v>59</v>
      </c>
      <c r="U66" s="17" t="s">
        <v>59</v>
      </c>
      <c r="V66" s="17" t="s">
        <v>59</v>
      </c>
      <c r="W66" s="17" t="s">
        <v>59</v>
      </c>
      <c r="X66" s="17">
        <v>-116.3</v>
      </c>
      <c r="Y66" s="17">
        <v>0</v>
      </c>
      <c r="Z66" s="17">
        <f>AA66-SUM(W66:Y66)</f>
        <v>0</v>
      </c>
      <c r="AA66" s="17">
        <v>-116.3</v>
      </c>
      <c r="AB66" s="17" t="s">
        <v>59</v>
      </c>
      <c r="AC66" s="17">
        <v>-215.8</v>
      </c>
      <c r="AD66" s="17" t="s">
        <v>59</v>
      </c>
      <c r="AE66" s="17">
        <v>-247.2</v>
      </c>
      <c r="AF66" s="17">
        <v>-462.9</v>
      </c>
      <c r="AG66" s="17" t="s">
        <v>59</v>
      </c>
      <c r="AH66" s="17">
        <v>-137.30000000000001</v>
      </c>
      <c r="AI66" s="17">
        <v>-100</v>
      </c>
      <c r="AJ66" s="17">
        <v>0</v>
      </c>
      <c r="AK66" s="17">
        <v>-150</v>
      </c>
      <c r="AL66" s="17">
        <v>-204.9</v>
      </c>
      <c r="AM66" s="17" t="s">
        <v>59</v>
      </c>
      <c r="AN66" s="17" t="s">
        <v>59</v>
      </c>
      <c r="AO66" s="17" t="s">
        <v>59</v>
      </c>
      <c r="AP66" s="17">
        <v>-184.96199999999999</v>
      </c>
      <c r="AQ66" s="17">
        <v>-181.619</v>
      </c>
      <c r="AR66" s="17">
        <v>0</v>
      </c>
      <c r="AS66" s="17">
        <v>-0.63300000000000001</v>
      </c>
      <c r="AT66" s="17">
        <v>-0.126</v>
      </c>
      <c r="AU66" s="17">
        <v>-0.48499999999999999</v>
      </c>
      <c r="AV66" s="17">
        <v>-50.396999999999998</v>
      </c>
    </row>
    <row r="67" spans="1:48">
      <c r="A67" s="31" t="s">
        <v>540</v>
      </c>
      <c r="B67" s="31" t="s">
        <v>541</v>
      </c>
      <c r="C67" s="16" t="s">
        <v>59</v>
      </c>
      <c r="D67" s="16" t="s">
        <v>59</v>
      </c>
      <c r="E67" s="16" t="s">
        <v>59</v>
      </c>
      <c r="F67" s="16">
        <v>-179.2</v>
      </c>
      <c r="G67" s="16">
        <v>-179.2</v>
      </c>
      <c r="H67" s="16" t="s">
        <v>59</v>
      </c>
      <c r="I67" s="16" t="s">
        <v>59</v>
      </c>
      <c r="J67" s="16">
        <v>-60</v>
      </c>
      <c r="K67" s="16" t="s">
        <v>59</v>
      </c>
      <c r="L67" s="16">
        <v>-60</v>
      </c>
      <c r="M67" s="16" t="s">
        <v>59</v>
      </c>
      <c r="N67" s="16" t="s">
        <v>59</v>
      </c>
      <c r="O67" s="16">
        <v>-80</v>
      </c>
      <c r="P67" s="16" t="s">
        <v>59</v>
      </c>
      <c r="Q67" s="16">
        <v>-80</v>
      </c>
      <c r="R67" s="16" t="s">
        <v>59</v>
      </c>
      <c r="S67" s="16" t="s">
        <v>59</v>
      </c>
      <c r="T67" s="16" t="s">
        <v>59</v>
      </c>
      <c r="U67" s="16" t="s">
        <v>59</v>
      </c>
      <c r="V67" s="16" t="s">
        <v>59</v>
      </c>
      <c r="W67" s="16" t="s">
        <v>59</v>
      </c>
      <c r="X67" s="16" t="s">
        <v>59</v>
      </c>
      <c r="Y67" s="16" t="s">
        <v>59</v>
      </c>
      <c r="Z67" s="16" t="s">
        <v>59</v>
      </c>
      <c r="AA67" s="16" t="s">
        <v>59</v>
      </c>
      <c r="AB67" s="16">
        <v>-300</v>
      </c>
      <c r="AC67" s="16" t="s">
        <v>59</v>
      </c>
      <c r="AD67" s="16" t="s">
        <v>59</v>
      </c>
      <c r="AE67" s="16">
        <v>-531</v>
      </c>
      <c r="AF67" s="16">
        <v>-831</v>
      </c>
      <c r="AG67" s="16" t="s">
        <v>59</v>
      </c>
      <c r="AH67" s="16" t="s">
        <v>59</v>
      </c>
      <c r="AI67" s="16" t="s">
        <v>59</v>
      </c>
      <c r="AJ67" s="16" t="s">
        <v>59</v>
      </c>
      <c r="AK67" s="16" t="s">
        <v>59</v>
      </c>
      <c r="AL67" s="16" t="s">
        <v>59</v>
      </c>
      <c r="AM67" s="16" t="s">
        <v>59</v>
      </c>
      <c r="AN67" s="16" t="s">
        <v>59</v>
      </c>
      <c r="AO67" s="16" t="s">
        <v>59</v>
      </c>
      <c r="AP67" s="16" t="s">
        <v>59</v>
      </c>
      <c r="AQ67" s="16">
        <v>681.36</v>
      </c>
      <c r="AR67" s="16">
        <v>0</v>
      </c>
      <c r="AS67" s="16">
        <v>-9.5000000000000001E-2</v>
      </c>
      <c r="AT67" s="16">
        <v>-9.2999999999999999E-2</v>
      </c>
      <c r="AU67" s="16">
        <v>0.188</v>
      </c>
      <c r="AV67" s="16">
        <v>0</v>
      </c>
    </row>
    <row r="68" spans="1:48">
      <c r="A68" s="13" t="s">
        <v>542</v>
      </c>
      <c r="B68" s="12" t="s">
        <v>543</v>
      </c>
      <c r="C68" s="17" t="s">
        <v>59</v>
      </c>
      <c r="D68" s="17" t="s">
        <v>59</v>
      </c>
      <c r="E68" s="17" t="s">
        <v>59</v>
      </c>
      <c r="F68" s="17" t="s">
        <v>59</v>
      </c>
      <c r="G68" s="17" t="s">
        <v>59</v>
      </c>
      <c r="H68" s="17" t="s">
        <v>59</v>
      </c>
      <c r="I68" s="17" t="s">
        <v>59</v>
      </c>
      <c r="J68" s="17" t="s">
        <v>59</v>
      </c>
      <c r="K68" s="17" t="s">
        <v>59</v>
      </c>
      <c r="L68" s="17" t="s">
        <v>59</v>
      </c>
      <c r="M68" s="17" t="s">
        <v>59</v>
      </c>
      <c r="N68" s="17" t="s">
        <v>59</v>
      </c>
      <c r="O68" s="17" t="s">
        <v>59</v>
      </c>
      <c r="P68" s="17" t="s">
        <v>59</v>
      </c>
      <c r="Q68" s="17" t="s">
        <v>59</v>
      </c>
      <c r="R68" s="17" t="s">
        <v>59</v>
      </c>
      <c r="S68" s="17" t="s">
        <v>59</v>
      </c>
      <c r="T68" s="17">
        <v>300</v>
      </c>
      <c r="U68" s="17" t="s">
        <v>59</v>
      </c>
      <c r="V68" s="17">
        <v>300</v>
      </c>
      <c r="W68" s="17" t="s">
        <v>59</v>
      </c>
      <c r="X68" s="17" t="s">
        <v>59</v>
      </c>
      <c r="Y68" s="17" t="s">
        <v>59</v>
      </c>
      <c r="Z68" s="17" t="s">
        <v>59</v>
      </c>
      <c r="AA68" s="17" t="s">
        <v>59</v>
      </c>
      <c r="AB68" s="17">
        <v>311</v>
      </c>
      <c r="AC68" s="17" t="s">
        <v>59</v>
      </c>
      <c r="AD68" s="17" t="s">
        <v>59</v>
      </c>
      <c r="AE68" s="17">
        <v>611</v>
      </c>
      <c r="AF68" s="17">
        <v>922</v>
      </c>
      <c r="AG68" s="17" t="s">
        <v>59</v>
      </c>
      <c r="AH68" s="17" t="s">
        <v>59</v>
      </c>
      <c r="AI68" s="17" t="s">
        <v>59</v>
      </c>
      <c r="AJ68" s="17" t="s">
        <v>59</v>
      </c>
      <c r="AK68" s="17" t="s">
        <v>59</v>
      </c>
      <c r="AL68" s="17" t="s">
        <v>59</v>
      </c>
      <c r="AM68" s="17" t="s">
        <v>59</v>
      </c>
      <c r="AN68" s="17" t="s">
        <v>59</v>
      </c>
      <c r="AO68" s="17" t="s">
        <v>59</v>
      </c>
      <c r="AP68" s="17" t="s">
        <v>59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</row>
    <row r="69" spans="1:48">
      <c r="A69" s="31" t="s">
        <v>544</v>
      </c>
      <c r="B69" s="31" t="s">
        <v>545</v>
      </c>
      <c r="C69" s="16" t="s">
        <v>59</v>
      </c>
      <c r="D69" s="16" t="s">
        <v>59</v>
      </c>
      <c r="E69" s="16" t="s">
        <v>59</v>
      </c>
      <c r="F69" s="16" t="s">
        <v>59</v>
      </c>
      <c r="G69" s="16" t="s">
        <v>59</v>
      </c>
      <c r="H69" s="16" t="s">
        <v>59</v>
      </c>
      <c r="I69" s="16" t="s">
        <v>59</v>
      </c>
      <c r="J69" s="16" t="s">
        <v>59</v>
      </c>
      <c r="K69" s="16" t="s">
        <v>59</v>
      </c>
      <c r="L69" s="16" t="s">
        <v>59</v>
      </c>
      <c r="M69" s="16" t="s">
        <v>59</v>
      </c>
      <c r="N69" s="16" t="s">
        <v>59</v>
      </c>
      <c r="O69" s="16" t="s">
        <v>59</v>
      </c>
      <c r="P69" s="16" t="s">
        <v>59</v>
      </c>
      <c r="Q69" s="16" t="s">
        <v>59</v>
      </c>
      <c r="R69" s="16" t="s">
        <v>59</v>
      </c>
      <c r="S69" s="16" t="s">
        <v>59</v>
      </c>
      <c r="T69" s="16" t="s">
        <v>59</v>
      </c>
      <c r="U69" s="16" t="s">
        <v>59</v>
      </c>
      <c r="V69" s="16" t="s">
        <v>59</v>
      </c>
      <c r="W69" s="16" t="s">
        <v>59</v>
      </c>
      <c r="X69" s="16" t="s">
        <v>59</v>
      </c>
      <c r="Y69" s="16" t="s">
        <v>59</v>
      </c>
      <c r="Z69" s="16">
        <v>-400</v>
      </c>
      <c r="AA69" s="16">
        <v>-400</v>
      </c>
      <c r="AB69" s="16" t="s">
        <v>59</v>
      </c>
      <c r="AC69" s="16" t="s">
        <v>59</v>
      </c>
      <c r="AD69" s="16" t="s">
        <v>59</v>
      </c>
      <c r="AE69" s="16" t="s">
        <v>59</v>
      </c>
      <c r="AF69" s="16" t="s">
        <v>59</v>
      </c>
      <c r="AG69" s="16" t="s">
        <v>59</v>
      </c>
      <c r="AH69" s="16" t="s">
        <v>59</v>
      </c>
      <c r="AI69" s="16" t="s">
        <v>59</v>
      </c>
      <c r="AJ69" s="16" t="s">
        <v>59</v>
      </c>
      <c r="AK69" s="16" t="s">
        <v>59</v>
      </c>
      <c r="AL69" s="16" t="s">
        <v>59</v>
      </c>
      <c r="AM69" s="16" t="s">
        <v>59</v>
      </c>
      <c r="AN69" s="16" t="s">
        <v>59</v>
      </c>
      <c r="AO69" s="16" t="s">
        <v>59</v>
      </c>
      <c r="AP69" s="16" t="s">
        <v>59</v>
      </c>
      <c r="AQ69" s="16">
        <v>0</v>
      </c>
      <c r="AR69" s="16">
        <v>-980</v>
      </c>
      <c r="AS69" s="16">
        <v>0</v>
      </c>
      <c r="AT69" s="16">
        <v>0</v>
      </c>
      <c r="AU69" s="16">
        <v>0</v>
      </c>
      <c r="AV69" s="16">
        <v>0</v>
      </c>
    </row>
    <row r="70" spans="1:48">
      <c r="A70" s="13" t="s">
        <v>546</v>
      </c>
      <c r="B70" s="12" t="s">
        <v>547</v>
      </c>
      <c r="C70" s="17" t="s">
        <v>59</v>
      </c>
      <c r="D70" s="17">
        <v>-0.2</v>
      </c>
      <c r="E70" s="17">
        <v>0.2</v>
      </c>
      <c r="F70" s="17">
        <v>1</v>
      </c>
      <c r="G70" s="17">
        <v>1</v>
      </c>
      <c r="H70" s="17" t="s">
        <v>59</v>
      </c>
      <c r="I70" s="17">
        <v>3.3</v>
      </c>
      <c r="J70" s="17">
        <v>9.1999999999999993</v>
      </c>
      <c r="K70" s="17">
        <v>0.6</v>
      </c>
      <c r="L70" s="17">
        <v>13.1</v>
      </c>
      <c r="M70" s="17" t="s">
        <v>59</v>
      </c>
      <c r="N70" s="17">
        <v>3.3</v>
      </c>
      <c r="O70" s="17">
        <v>2.8</v>
      </c>
      <c r="P70" s="17">
        <v>20.3</v>
      </c>
      <c r="Q70" s="17">
        <v>26.4</v>
      </c>
      <c r="R70" s="17">
        <v>5.7</v>
      </c>
      <c r="S70" s="17">
        <v>3.9</v>
      </c>
      <c r="T70" s="17">
        <v>5.4</v>
      </c>
      <c r="U70" s="17">
        <v>27.1</v>
      </c>
      <c r="V70" s="17">
        <v>42.1</v>
      </c>
      <c r="W70" s="17">
        <v>1.9</v>
      </c>
      <c r="X70" s="17">
        <v>17.600000000000001</v>
      </c>
      <c r="Y70" s="17">
        <v>2.992</v>
      </c>
      <c r="Z70" s="17" t="s">
        <v>59</v>
      </c>
      <c r="AA70" s="17">
        <v>22.5</v>
      </c>
      <c r="AB70" s="17">
        <v>0</v>
      </c>
      <c r="AC70" s="17">
        <v>0</v>
      </c>
      <c r="AD70" s="17">
        <v>67.7</v>
      </c>
      <c r="AE70" s="17">
        <v>1.6</v>
      </c>
      <c r="AF70" s="17">
        <v>69.3</v>
      </c>
      <c r="AG70" s="17" t="s">
        <v>59</v>
      </c>
      <c r="AH70" s="17">
        <v>109.8</v>
      </c>
      <c r="AI70" s="17">
        <v>43</v>
      </c>
      <c r="AJ70" s="17">
        <v>10.5</v>
      </c>
      <c r="AK70" s="17">
        <v>11.1</v>
      </c>
      <c r="AL70" s="17">
        <v>17.8</v>
      </c>
      <c r="AM70" s="17" t="s">
        <v>59</v>
      </c>
      <c r="AN70" s="17" t="s">
        <v>59</v>
      </c>
      <c r="AO70" s="17" t="s">
        <v>59</v>
      </c>
      <c r="AP70" s="17" t="s">
        <v>59</v>
      </c>
      <c r="AQ70" s="17">
        <v>1.5549999999999999</v>
      </c>
      <c r="AR70" s="17">
        <v>9.3460000000000001</v>
      </c>
      <c r="AS70" s="17">
        <v>0</v>
      </c>
      <c r="AT70" s="17">
        <v>0</v>
      </c>
      <c r="AU70" s="17">
        <v>0</v>
      </c>
      <c r="AV70" s="17">
        <v>0</v>
      </c>
    </row>
    <row r="71" spans="1:48">
      <c r="A71" s="31" t="s">
        <v>548</v>
      </c>
      <c r="B71" s="31" t="s">
        <v>549</v>
      </c>
      <c r="C71" s="16">
        <v>2</v>
      </c>
      <c r="D71" s="16">
        <v>2</v>
      </c>
      <c r="E71" s="16">
        <v>336.5</v>
      </c>
      <c r="F71" s="16">
        <v>4.2</v>
      </c>
      <c r="G71" s="16">
        <v>342.7</v>
      </c>
      <c r="H71" s="16">
        <v>0</v>
      </c>
      <c r="I71" s="16">
        <v>0</v>
      </c>
      <c r="J71" s="16" t="s">
        <v>59</v>
      </c>
      <c r="K71" s="16" t="s">
        <v>59</v>
      </c>
      <c r="L71" s="16" t="s">
        <v>59</v>
      </c>
      <c r="M71" s="16" t="s">
        <v>59</v>
      </c>
      <c r="N71" s="16" t="s">
        <v>59</v>
      </c>
      <c r="O71" s="16" t="s">
        <v>59</v>
      </c>
      <c r="P71" s="16" t="s">
        <v>59</v>
      </c>
      <c r="Q71" s="16" t="s">
        <v>59</v>
      </c>
      <c r="R71" s="16" t="s">
        <v>59</v>
      </c>
      <c r="S71" s="16" t="s">
        <v>59</v>
      </c>
      <c r="T71" s="16" t="s">
        <v>59</v>
      </c>
      <c r="U71" s="16" t="s">
        <v>59</v>
      </c>
      <c r="V71" s="16" t="s">
        <v>59</v>
      </c>
      <c r="W71" s="16" t="s">
        <v>59</v>
      </c>
      <c r="X71" s="16" t="s">
        <v>59</v>
      </c>
      <c r="Y71" s="16" t="s">
        <v>59</v>
      </c>
      <c r="Z71" s="16" t="s">
        <v>59</v>
      </c>
      <c r="AA71" s="16" t="s">
        <v>59</v>
      </c>
      <c r="AB71" s="16" t="s">
        <v>59</v>
      </c>
      <c r="AC71" s="16" t="s">
        <v>59</v>
      </c>
      <c r="AD71" s="16" t="s">
        <v>59</v>
      </c>
      <c r="AE71" s="16" t="s">
        <v>59</v>
      </c>
      <c r="AF71" s="16" t="s">
        <v>59</v>
      </c>
      <c r="AG71" s="16" t="s">
        <v>59</v>
      </c>
      <c r="AH71" s="16" t="s">
        <v>59</v>
      </c>
      <c r="AI71" s="16" t="s">
        <v>59</v>
      </c>
      <c r="AJ71" s="16" t="s">
        <v>59</v>
      </c>
      <c r="AK71" s="16" t="s">
        <v>59</v>
      </c>
      <c r="AL71" s="16" t="s">
        <v>59</v>
      </c>
      <c r="AM71" s="16" t="s">
        <v>59</v>
      </c>
      <c r="AN71" s="16" t="s">
        <v>59</v>
      </c>
      <c r="AO71" s="16" t="s">
        <v>59</v>
      </c>
      <c r="AP71" s="16" t="s">
        <v>59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</row>
    <row r="72" spans="1:48" s="104" customFormat="1">
      <c r="A72" s="15" t="s">
        <v>550</v>
      </c>
      <c r="B72" s="14" t="s">
        <v>551</v>
      </c>
      <c r="C72" s="26">
        <v>0</v>
      </c>
      <c r="D72" s="26">
        <v>-27.3</v>
      </c>
      <c r="E72" s="26">
        <v>267.60000000000002</v>
      </c>
      <c r="F72" s="26">
        <v>62.4</v>
      </c>
      <c r="G72" s="26">
        <v>302.7</v>
      </c>
      <c r="H72" s="26">
        <v>0</v>
      </c>
      <c r="I72" s="26">
        <v>3.3</v>
      </c>
      <c r="J72" s="26">
        <v>-51.3</v>
      </c>
      <c r="K72" s="26">
        <v>0.5</v>
      </c>
      <c r="L72" s="26">
        <v>-47.5</v>
      </c>
      <c r="M72" s="26">
        <v>-0.3</v>
      </c>
      <c r="N72" s="26">
        <v>3</v>
      </c>
      <c r="O72" s="26">
        <v>-77.400000000000006</v>
      </c>
      <c r="P72" s="26">
        <v>20</v>
      </c>
      <c r="Q72" s="26">
        <v>-54.7</v>
      </c>
      <c r="R72" s="26">
        <v>5.6</v>
      </c>
      <c r="S72" s="26">
        <v>3.9</v>
      </c>
      <c r="T72" s="26">
        <v>305.60000000000002</v>
      </c>
      <c r="U72" s="26">
        <v>27</v>
      </c>
      <c r="V72" s="26">
        <v>342.1</v>
      </c>
      <c r="W72" s="26">
        <v>-6</v>
      </c>
      <c r="X72" s="26">
        <v>-138.6</v>
      </c>
      <c r="Y72" s="26">
        <v>0.03</v>
      </c>
      <c r="Z72" s="26">
        <v>-403.9</v>
      </c>
      <c r="AA72" s="26">
        <v>-548.4</v>
      </c>
      <c r="AB72" s="26">
        <v>-7</v>
      </c>
      <c r="AC72" s="26">
        <v>-215.8</v>
      </c>
      <c r="AD72" s="26">
        <v>67.7</v>
      </c>
      <c r="AE72" s="26">
        <v>-165.6</v>
      </c>
      <c r="AF72" s="26">
        <v>-320.60000000000002</v>
      </c>
      <c r="AG72" s="26">
        <v>0</v>
      </c>
      <c r="AH72" s="26">
        <v>-27.5</v>
      </c>
      <c r="AI72" s="26">
        <v>-57</v>
      </c>
      <c r="AJ72" s="26">
        <v>4.9000000000000004</v>
      </c>
      <c r="AK72" s="26">
        <v>-238.3</v>
      </c>
      <c r="AL72" s="26">
        <v>-197.4</v>
      </c>
      <c r="AM72" s="26">
        <v>-5.3</v>
      </c>
      <c r="AN72" s="26">
        <v>-35.9</v>
      </c>
      <c r="AO72" s="26">
        <v>-5.3</v>
      </c>
      <c r="AP72" s="26">
        <f t="shared" ref="AP72:AU72" si="9">SUM(AP62:AP71)</f>
        <v>-190.45999999999998</v>
      </c>
      <c r="AQ72" s="26">
        <f t="shared" ref="AQ72:AR72" si="10">SUM(AQ62:AQ71)</f>
        <v>495.96300000000002</v>
      </c>
      <c r="AR72" s="26">
        <f t="shared" si="10"/>
        <v>-976.20399999999995</v>
      </c>
      <c r="AS72" s="26">
        <f t="shared" si="9"/>
        <v>-5.8709999999999996</v>
      </c>
      <c r="AT72" s="26">
        <f t="shared" si="9"/>
        <v>-5.5920000000000005</v>
      </c>
      <c r="AU72" s="26">
        <f t="shared" si="9"/>
        <v>-3.9140000000000001</v>
      </c>
      <c r="AV72" s="26">
        <f t="shared" ref="AV72" si="11">SUM(AV62:AV71)</f>
        <v>-53.905000000000001</v>
      </c>
    </row>
    <row r="73" spans="1:48">
      <c r="A73" s="28"/>
      <c r="B73" s="28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</row>
    <row r="74" spans="1:48" s="104" customFormat="1">
      <c r="A74" s="15" t="s">
        <v>552</v>
      </c>
      <c r="B74" s="14" t="s">
        <v>553</v>
      </c>
      <c r="C74" s="26">
        <v>10.1</v>
      </c>
      <c r="D74" s="26">
        <v>-6.6</v>
      </c>
      <c r="E74" s="26">
        <v>165.7</v>
      </c>
      <c r="F74" s="26">
        <v>61.5</v>
      </c>
      <c r="G74" s="26">
        <v>230.6</v>
      </c>
      <c r="H74" s="26">
        <v>-9.6999999999999993</v>
      </c>
      <c r="I74" s="26">
        <v>-38.1</v>
      </c>
      <c r="J74" s="26">
        <v>-243.6</v>
      </c>
      <c r="K74" s="26">
        <v>45.8</v>
      </c>
      <c r="L74" s="26">
        <v>-245.7</v>
      </c>
      <c r="M74" s="26">
        <v>23</v>
      </c>
      <c r="N74" s="26">
        <v>83.8</v>
      </c>
      <c r="O74" s="26">
        <v>-22.7</v>
      </c>
      <c r="P74" s="26">
        <v>119.3</v>
      </c>
      <c r="Q74" s="26">
        <v>203.4</v>
      </c>
      <c r="R74" s="26">
        <v>-20.2</v>
      </c>
      <c r="S74" s="26">
        <v>-215.6</v>
      </c>
      <c r="T74" s="26">
        <v>350.1</v>
      </c>
      <c r="U74" s="26">
        <v>96.9</v>
      </c>
      <c r="V74" s="26">
        <v>211.2</v>
      </c>
      <c r="W74" s="26">
        <v>82.8</v>
      </c>
      <c r="X74" s="26">
        <v>-102.6</v>
      </c>
      <c r="Y74" s="26">
        <v>60</v>
      </c>
      <c r="Z74" s="26">
        <v>-293</v>
      </c>
      <c r="AA74" s="26">
        <v>-252.8</v>
      </c>
      <c r="AB74" s="26">
        <v>57</v>
      </c>
      <c r="AC74" s="26">
        <v>-206.2</v>
      </c>
      <c r="AD74" s="26">
        <v>25</v>
      </c>
      <c r="AE74" s="26">
        <v>-36.299999999999997</v>
      </c>
      <c r="AF74" s="26">
        <v>-160.4</v>
      </c>
      <c r="AG74" s="26">
        <v>100.1</v>
      </c>
      <c r="AH74" s="26">
        <v>54.7</v>
      </c>
      <c r="AI74" s="26">
        <v>2.2000000000000002</v>
      </c>
      <c r="AJ74" s="26">
        <v>-135.6</v>
      </c>
      <c r="AK74" s="26">
        <v>31.9</v>
      </c>
      <c r="AL74" s="26">
        <v>-70.2</v>
      </c>
      <c r="AM74" s="26">
        <v>135.19999999999999</v>
      </c>
      <c r="AN74" s="26">
        <v>-106.3</v>
      </c>
      <c r="AO74" s="26">
        <v>125.1</v>
      </c>
      <c r="AP74" s="26">
        <f t="shared" ref="AP74:AV74" si="12">AP72+AP60+AP41</f>
        <v>-77.87700000000001</v>
      </c>
      <c r="AQ74" s="26">
        <f t="shared" si="12"/>
        <v>-0.63900000000001</v>
      </c>
      <c r="AR74" s="26">
        <f t="shared" si="12"/>
        <v>17.006000000000171</v>
      </c>
      <c r="AS74" s="26">
        <f t="shared" si="12"/>
        <v>38.057999999999964</v>
      </c>
      <c r="AT74" s="26">
        <f t="shared" si="12"/>
        <v>212.48799999999994</v>
      </c>
      <c r="AU74" s="26">
        <f t="shared" si="12"/>
        <v>162.95700000000016</v>
      </c>
      <c r="AV74" s="26">
        <f t="shared" si="12"/>
        <v>-195.78500000000005</v>
      </c>
    </row>
    <row r="75" spans="1:48">
      <c r="A75" s="28"/>
      <c r="B75" s="2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 s="104" customFormat="1">
      <c r="A76" s="15" t="s">
        <v>554</v>
      </c>
      <c r="B76" s="14" t="s">
        <v>555</v>
      </c>
      <c r="C76" s="26">
        <v>139.1</v>
      </c>
      <c r="D76" s="26">
        <v>149.19999999999999</v>
      </c>
      <c r="E76" s="26">
        <v>142.5</v>
      </c>
      <c r="F76" s="26">
        <v>308.2</v>
      </c>
      <c r="G76" s="26">
        <v>739</v>
      </c>
      <c r="H76" s="26">
        <v>369.7</v>
      </c>
      <c r="I76" s="26">
        <v>360</v>
      </c>
      <c r="J76" s="26">
        <v>321.8</v>
      </c>
      <c r="K76" s="26">
        <v>78.2</v>
      </c>
      <c r="L76" s="26">
        <v>369.7</v>
      </c>
      <c r="M76" s="26">
        <v>124</v>
      </c>
      <c r="N76" s="26">
        <v>146.9</v>
      </c>
      <c r="O76" s="26">
        <v>230.7</v>
      </c>
      <c r="P76" s="26">
        <v>208.1</v>
      </c>
      <c r="Q76" s="26">
        <v>124</v>
      </c>
      <c r="R76" s="26">
        <v>327.39999999999998</v>
      </c>
      <c r="S76" s="26">
        <v>307.2</v>
      </c>
      <c r="T76" s="26">
        <v>91.6</v>
      </c>
      <c r="U76" s="26">
        <v>441.6</v>
      </c>
      <c r="V76" s="26">
        <v>327.39999999999998</v>
      </c>
      <c r="W76" s="26">
        <v>538.5</v>
      </c>
      <c r="X76" s="26">
        <v>621.4</v>
      </c>
      <c r="Y76" s="26">
        <v>518.79999999999995</v>
      </c>
      <c r="Z76" s="26">
        <v>578.79999999999995</v>
      </c>
      <c r="AA76" s="26">
        <v>538.5</v>
      </c>
      <c r="AB76" s="26">
        <v>285.8</v>
      </c>
      <c r="AC76" s="26">
        <v>342.8</v>
      </c>
      <c r="AD76" s="26">
        <v>136.6</v>
      </c>
      <c r="AE76" s="26">
        <v>161.6</v>
      </c>
      <c r="AF76" s="26">
        <v>285.8</v>
      </c>
      <c r="AG76" s="26">
        <v>125.4</v>
      </c>
      <c r="AH76" s="26">
        <v>225.5</v>
      </c>
      <c r="AI76" s="26">
        <v>280.10000000000002</v>
      </c>
      <c r="AJ76" s="26">
        <v>282.3</v>
      </c>
      <c r="AK76" s="26">
        <v>146.69999999999999</v>
      </c>
      <c r="AL76" s="26">
        <v>178.7</v>
      </c>
      <c r="AM76" s="26">
        <v>108.5</v>
      </c>
      <c r="AN76" s="26">
        <v>243.7</v>
      </c>
      <c r="AO76" s="26">
        <v>137.4</v>
      </c>
      <c r="AP76" s="26">
        <f t="shared" ref="AP76:AV76" si="13">AO78</f>
        <v>262.60000000000002</v>
      </c>
      <c r="AQ76" s="26">
        <f t="shared" si="13"/>
        <v>184.72300000000001</v>
      </c>
      <c r="AR76" s="26">
        <f t="shared" si="13"/>
        <v>184.084</v>
      </c>
      <c r="AS76" s="26">
        <f t="shared" si="13"/>
        <v>201.09000000000017</v>
      </c>
      <c r="AT76" s="26">
        <f t="shared" si="13"/>
        <v>239.14800000000014</v>
      </c>
      <c r="AU76" s="26">
        <f t="shared" si="13"/>
        <v>451.63600000000008</v>
      </c>
      <c r="AV76" s="26">
        <f t="shared" si="13"/>
        <v>614.5930000000003</v>
      </c>
    </row>
    <row r="77" spans="1:48">
      <c r="A77" s="28"/>
      <c r="B77" s="2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</row>
    <row r="78" spans="1:48" s="104" customFormat="1" ht="15" thickBot="1">
      <c r="A78" s="53" t="s">
        <v>556</v>
      </c>
      <c r="B78" s="14" t="s">
        <v>557</v>
      </c>
      <c r="C78" s="26">
        <v>149.19999999999999</v>
      </c>
      <c r="D78" s="26">
        <v>142.5</v>
      </c>
      <c r="E78" s="26">
        <v>308.2</v>
      </c>
      <c r="F78" s="26">
        <v>369.7</v>
      </c>
      <c r="G78" s="26">
        <v>969.6</v>
      </c>
      <c r="H78" s="26">
        <v>360</v>
      </c>
      <c r="I78" s="26">
        <v>321.8</v>
      </c>
      <c r="J78" s="26">
        <v>78.2</v>
      </c>
      <c r="K78" s="26">
        <v>124</v>
      </c>
      <c r="L78" s="26">
        <v>124</v>
      </c>
      <c r="M78" s="26">
        <v>146.9</v>
      </c>
      <c r="N78" s="26">
        <v>230.7</v>
      </c>
      <c r="O78" s="26">
        <v>208.1</v>
      </c>
      <c r="P78" s="26">
        <v>327.39999999999998</v>
      </c>
      <c r="Q78" s="26">
        <v>327.39999999999998</v>
      </c>
      <c r="R78" s="26">
        <v>307.2</v>
      </c>
      <c r="S78" s="26">
        <v>91.6</v>
      </c>
      <c r="T78" s="26">
        <v>441.6</v>
      </c>
      <c r="U78" s="26">
        <v>538.5</v>
      </c>
      <c r="V78" s="26">
        <v>538.5</v>
      </c>
      <c r="W78" s="26">
        <v>621.4</v>
      </c>
      <c r="X78" s="26">
        <v>518.79999999999995</v>
      </c>
      <c r="Y78" s="26">
        <v>578.79999999999995</v>
      </c>
      <c r="Z78" s="26">
        <v>285.8</v>
      </c>
      <c r="AA78" s="26">
        <v>285.8</v>
      </c>
      <c r="AB78" s="26">
        <v>342.8</v>
      </c>
      <c r="AC78" s="26">
        <v>136.6</v>
      </c>
      <c r="AD78" s="26">
        <v>161.6</v>
      </c>
      <c r="AE78" s="26">
        <v>125.4</v>
      </c>
      <c r="AF78" s="26">
        <v>125.4</v>
      </c>
      <c r="AG78" s="26">
        <v>225.5</v>
      </c>
      <c r="AH78" s="26">
        <v>280.10000000000002</v>
      </c>
      <c r="AI78" s="26">
        <v>282.3</v>
      </c>
      <c r="AJ78" s="26">
        <v>146.69999999999999</v>
      </c>
      <c r="AK78" s="26">
        <v>178.7</v>
      </c>
      <c r="AL78" s="26">
        <v>108.5</v>
      </c>
      <c r="AM78" s="26">
        <v>243.7</v>
      </c>
      <c r="AN78" s="26">
        <v>137.4</v>
      </c>
      <c r="AO78" s="26">
        <v>262.60000000000002</v>
      </c>
      <c r="AP78" s="26">
        <f t="shared" ref="AP78:AS78" si="14">AP76+AP74</f>
        <v>184.72300000000001</v>
      </c>
      <c r="AQ78" s="105">
        <f>AQ76+AQ74</f>
        <v>184.084</v>
      </c>
      <c r="AR78" s="105">
        <f>AR76+AR74</f>
        <v>201.09000000000017</v>
      </c>
      <c r="AS78" s="105">
        <f t="shared" si="14"/>
        <v>239.14800000000014</v>
      </c>
      <c r="AT78" s="105">
        <f>AT76+AT74</f>
        <v>451.63600000000008</v>
      </c>
      <c r="AU78" s="105">
        <f>AU76+AU74</f>
        <v>614.5930000000003</v>
      </c>
      <c r="AV78" s="105">
        <f>AV76+AV74</f>
        <v>418.80800000000022</v>
      </c>
    </row>
  </sheetData>
  <pageMargins left="0.511811024" right="0.511811024" top="0.78740157499999996" bottom="0.78740157499999996" header="0.31496062000000002" footer="0.31496062000000002"/>
  <pageSetup paperSize="9" orientation="portrait" verticalDpi="599" r:id="rId1"/>
  <headerFooter>
    <oddHeader>&amp;L&amp;"Calibri"&amp;10&amp;K000000 Interno&amp;1#_x000D_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W74"/>
  <sheetViews>
    <sheetView showGridLines="0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0" sqref="B20"/>
    </sheetView>
  </sheetViews>
  <sheetFormatPr defaultRowHeight="14.5" outlineLevelCol="1"/>
  <cols>
    <col min="2" max="2" width="43.1796875" customWidth="1"/>
    <col min="3" max="3" width="48" hidden="1" customWidth="1" outlineLevel="1"/>
    <col min="4" max="4" width="10.7265625" customWidth="1" collapsed="1"/>
    <col min="5" max="7" width="10.7265625" customWidth="1"/>
    <col min="8" max="8" width="9.7265625" bestFit="1" customWidth="1"/>
    <col min="9" max="17" width="10.26953125" customWidth="1"/>
    <col min="18" max="19" width="9.7265625" bestFit="1" customWidth="1"/>
    <col min="20" max="23" width="9.26953125" bestFit="1" customWidth="1"/>
  </cols>
  <sheetData>
    <row r="1" spans="2:23"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2:23"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2:23" ht="16" thickBot="1">
      <c r="B3" s="117"/>
      <c r="C3" s="117"/>
      <c r="D3" s="118"/>
      <c r="E3" s="118"/>
      <c r="F3" s="118"/>
      <c r="G3" s="118"/>
      <c r="H3" s="118"/>
      <c r="I3" s="118"/>
      <c r="J3" s="118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2:23" ht="16" thickBot="1">
      <c r="B4" s="119" t="s">
        <v>635</v>
      </c>
      <c r="C4" s="119" t="s">
        <v>701</v>
      </c>
      <c r="D4" s="120" t="s">
        <v>40</v>
      </c>
      <c r="E4" s="120" t="s">
        <v>41</v>
      </c>
      <c r="F4" s="120" t="s">
        <v>42</v>
      </c>
      <c r="G4" s="120" t="s">
        <v>586</v>
      </c>
      <c r="H4" s="120" t="s">
        <v>622</v>
      </c>
      <c r="I4" s="120" t="s">
        <v>760</v>
      </c>
      <c r="J4" s="120" t="s">
        <v>768</v>
      </c>
      <c r="K4" s="120" t="s">
        <v>772</v>
      </c>
      <c r="L4" s="120" t="s">
        <v>828</v>
      </c>
      <c r="M4" s="120" t="s">
        <v>860</v>
      </c>
      <c r="N4" s="120" t="s">
        <v>868</v>
      </c>
      <c r="O4" s="120" t="s">
        <v>870</v>
      </c>
      <c r="P4" s="120" t="s">
        <v>896</v>
      </c>
      <c r="Q4" s="120" t="s">
        <v>904</v>
      </c>
      <c r="R4" s="302" t="s">
        <v>912</v>
      </c>
      <c r="S4" s="302" t="s">
        <v>953</v>
      </c>
      <c r="T4" s="302" t="s">
        <v>969</v>
      </c>
      <c r="U4" s="302" t="s">
        <v>972</v>
      </c>
      <c r="V4" s="302" t="s">
        <v>973</v>
      </c>
      <c r="W4" s="302" t="s">
        <v>983</v>
      </c>
    </row>
    <row r="5" spans="2:23" ht="15.5">
      <c r="B5" s="122" t="s">
        <v>637</v>
      </c>
      <c r="C5" s="122" t="s">
        <v>325</v>
      </c>
      <c r="D5" s="123"/>
      <c r="E5" s="123"/>
      <c r="F5" s="123"/>
      <c r="G5" s="123"/>
      <c r="H5" s="123"/>
      <c r="I5" s="123"/>
      <c r="J5" s="123"/>
    </row>
    <row r="6" spans="2:23" ht="15.5">
      <c r="B6" s="124" t="s">
        <v>638</v>
      </c>
      <c r="C6" s="124" t="s">
        <v>702</v>
      </c>
      <c r="D6" s="125">
        <v>239.108</v>
      </c>
      <c r="E6" s="125">
        <v>451.596</v>
      </c>
      <c r="F6" s="125">
        <v>614.553</v>
      </c>
      <c r="G6" s="125">
        <v>418.767</v>
      </c>
      <c r="H6" s="125">
        <v>546.54499999999996</v>
      </c>
      <c r="I6" s="125">
        <v>504.55900000000003</v>
      </c>
      <c r="J6" s="125">
        <v>852.19200000000001</v>
      </c>
      <c r="K6" s="125">
        <v>449.46199999999999</v>
      </c>
      <c r="L6" s="125">
        <v>376.07799999999997</v>
      </c>
      <c r="M6" s="125">
        <v>824.68</v>
      </c>
      <c r="N6" s="125">
        <v>463.65</v>
      </c>
      <c r="O6" s="125">
        <v>377.12900000000002</v>
      </c>
      <c r="P6" s="125">
        <v>558.17999999999995</v>
      </c>
      <c r="Q6" s="125">
        <v>505.654</v>
      </c>
      <c r="R6" s="125">
        <v>298.46300000000002</v>
      </c>
      <c r="S6" s="125">
        <v>394.589</v>
      </c>
      <c r="T6" s="125">
        <v>497.50599999999997</v>
      </c>
      <c r="U6" s="125">
        <v>395.67099999999999</v>
      </c>
      <c r="V6" s="125">
        <v>287.66699999999997</v>
      </c>
      <c r="W6" s="125">
        <v>322.30700000000002</v>
      </c>
    </row>
    <row r="7" spans="2:23" ht="15.5">
      <c r="B7" s="124" t="s">
        <v>639</v>
      </c>
      <c r="C7" s="124" t="s">
        <v>703</v>
      </c>
      <c r="D7" s="125">
        <v>369.53899999999999</v>
      </c>
      <c r="E7" s="125">
        <v>366.29300000000001</v>
      </c>
      <c r="F7" s="125">
        <v>370.02499999999998</v>
      </c>
      <c r="G7" s="125">
        <v>320.31099999999998</v>
      </c>
      <c r="H7" s="125">
        <v>299.48700000000002</v>
      </c>
      <c r="I7" s="125">
        <v>294.911</v>
      </c>
      <c r="J7" s="125">
        <v>295.43</v>
      </c>
      <c r="K7" s="125">
        <v>303.07499999999999</v>
      </c>
      <c r="L7" s="125">
        <v>310.83100000000002</v>
      </c>
      <c r="M7" s="125">
        <v>315.5</v>
      </c>
      <c r="N7" s="125">
        <v>325.238</v>
      </c>
      <c r="O7" s="125">
        <v>333.14299999999997</v>
      </c>
      <c r="P7" s="125">
        <v>313.83800000000002</v>
      </c>
      <c r="Q7" s="125">
        <v>377.77499999999998</v>
      </c>
      <c r="R7" s="125">
        <v>734.09799999999996</v>
      </c>
      <c r="S7" s="125">
        <v>592.17899999999997</v>
      </c>
      <c r="T7" s="125">
        <v>629.64300000000003</v>
      </c>
      <c r="U7" s="125">
        <v>399.62099999999998</v>
      </c>
      <c r="V7" s="125">
        <v>595.89</v>
      </c>
      <c r="W7" s="125">
        <v>570.63900000000001</v>
      </c>
    </row>
    <row r="8" spans="2:23" ht="15.5">
      <c r="B8" s="124" t="s">
        <v>641</v>
      </c>
      <c r="C8" s="124" t="s">
        <v>704</v>
      </c>
      <c r="D8" s="125">
        <v>178.86799999999999</v>
      </c>
      <c r="E8" s="125">
        <v>158.86000000000001</v>
      </c>
      <c r="F8" s="125">
        <v>353.31700000000001</v>
      </c>
      <c r="G8" s="125">
        <v>711.48800000000006</v>
      </c>
      <c r="H8" s="125">
        <v>591.55700000000002</v>
      </c>
      <c r="I8" s="125">
        <v>462.17500000000001</v>
      </c>
      <c r="J8" s="125">
        <v>358.91</v>
      </c>
      <c r="K8" s="125">
        <v>221.87899999999999</v>
      </c>
      <c r="L8" s="125">
        <v>234.61799999999999</v>
      </c>
      <c r="M8" s="125">
        <v>228.423</v>
      </c>
      <c r="N8" s="125">
        <v>246.95699999999999</v>
      </c>
      <c r="O8" s="125">
        <v>232.04</v>
      </c>
      <c r="P8" s="125">
        <v>216.18799999999999</v>
      </c>
      <c r="Q8" s="125">
        <v>229.68700000000001</v>
      </c>
      <c r="R8" s="125">
        <v>252.22900000000001</v>
      </c>
      <c r="S8" s="125">
        <v>242.99299999999999</v>
      </c>
      <c r="T8" s="125">
        <v>237.071</v>
      </c>
      <c r="U8" s="125">
        <v>296.80200000000002</v>
      </c>
      <c r="V8" s="125">
        <v>330.96899999999999</v>
      </c>
      <c r="W8" s="125">
        <v>449.57100000000003</v>
      </c>
    </row>
    <row r="9" spans="2:23" ht="15.5">
      <c r="B9" s="124" t="s">
        <v>643</v>
      </c>
      <c r="C9" s="124" t="s">
        <v>705</v>
      </c>
      <c r="D9" s="125">
        <v>230.32400000000001</v>
      </c>
      <c r="E9" s="125">
        <v>199.61</v>
      </c>
      <c r="F9" s="125">
        <v>210.917</v>
      </c>
      <c r="G9" s="125">
        <v>183.255</v>
      </c>
      <c r="H9" s="125">
        <f t="shared" ref="H9:M9" si="0">H10+H12</f>
        <v>211.65300000000002</v>
      </c>
      <c r="I9" s="125">
        <f t="shared" si="0"/>
        <v>236.14699999999999</v>
      </c>
      <c r="J9" s="125">
        <f t="shared" si="0"/>
        <v>248.61600000000001</v>
      </c>
      <c r="K9" s="125">
        <f t="shared" si="0"/>
        <v>247.85499999999999</v>
      </c>
      <c r="L9" s="125">
        <f t="shared" si="0"/>
        <v>282.029</v>
      </c>
      <c r="M9" s="125">
        <f t="shared" si="0"/>
        <v>343.57499999999999</v>
      </c>
      <c r="N9" s="125">
        <f>N10+N12</f>
        <v>373.81600000000003</v>
      </c>
      <c r="O9" s="125">
        <f>O10+O12</f>
        <v>255.30799999999999</v>
      </c>
      <c r="P9" s="125">
        <f>P10+P12</f>
        <v>238.441</v>
      </c>
      <c r="Q9" s="125">
        <f>Q10+Q12</f>
        <v>258.96500000000003</v>
      </c>
      <c r="R9" s="125">
        <f t="shared" ref="R9:W9" si="1">R10+R12+R11</f>
        <v>338.709</v>
      </c>
      <c r="S9" s="125">
        <f t="shared" si="1"/>
        <v>388.94499999999999</v>
      </c>
      <c r="T9" s="125">
        <f t="shared" si="1"/>
        <v>396.68700000000001</v>
      </c>
      <c r="U9" s="125">
        <f t="shared" si="1"/>
        <v>478.14400000000001</v>
      </c>
      <c r="V9" s="125">
        <f t="shared" si="1"/>
        <v>454.19799999999998</v>
      </c>
      <c r="W9" s="125">
        <f t="shared" si="1"/>
        <v>315.36200000000002</v>
      </c>
    </row>
    <row r="10" spans="2:23" ht="15.5">
      <c r="B10" s="126" t="s">
        <v>645</v>
      </c>
      <c r="C10" s="126" t="s">
        <v>706</v>
      </c>
      <c r="D10" s="125">
        <v>214.441</v>
      </c>
      <c r="E10" s="125">
        <v>186.67599999999999</v>
      </c>
      <c r="F10" s="125">
        <v>199.93700000000001</v>
      </c>
      <c r="G10" s="125">
        <v>177.768</v>
      </c>
      <c r="H10" s="125">
        <v>205.31200000000001</v>
      </c>
      <c r="I10" s="125">
        <v>222.65899999999999</v>
      </c>
      <c r="J10" s="125">
        <v>236.798</v>
      </c>
      <c r="K10" s="125">
        <v>239.13</v>
      </c>
      <c r="L10" s="125">
        <v>268.70400000000001</v>
      </c>
      <c r="M10" s="125">
        <v>329.13799999999998</v>
      </c>
      <c r="N10" s="125">
        <v>362.78100000000001</v>
      </c>
      <c r="O10" s="125">
        <v>245.267</v>
      </c>
      <c r="P10" s="125">
        <v>228.297</v>
      </c>
      <c r="Q10" s="125">
        <v>251.67500000000001</v>
      </c>
      <c r="R10" s="125">
        <v>296.65300000000002</v>
      </c>
      <c r="S10" s="125">
        <v>383.07299999999998</v>
      </c>
      <c r="T10" s="125">
        <v>379.71300000000002</v>
      </c>
      <c r="U10" s="125">
        <v>472.07100000000003</v>
      </c>
      <c r="V10" s="125">
        <v>442.65899999999999</v>
      </c>
      <c r="W10" s="125">
        <v>309.35300000000001</v>
      </c>
    </row>
    <row r="11" spans="2:23" ht="15.5">
      <c r="B11" s="126" t="s">
        <v>927</v>
      </c>
      <c r="C11" s="126" t="s">
        <v>928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29.722000000000001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</row>
    <row r="12" spans="2:23" ht="15.5">
      <c r="B12" s="126" t="s">
        <v>647</v>
      </c>
      <c r="C12" s="126" t="s">
        <v>707</v>
      </c>
      <c r="D12" s="125">
        <v>15.882999999999999</v>
      </c>
      <c r="E12" s="125">
        <v>12.933999999999999</v>
      </c>
      <c r="F12" s="125">
        <v>10.98</v>
      </c>
      <c r="G12" s="125">
        <v>5.4870000000000001</v>
      </c>
      <c r="H12" s="125">
        <v>6.3410000000000002</v>
      </c>
      <c r="I12" s="125">
        <v>13.488</v>
      </c>
      <c r="J12" s="125">
        <v>11.818</v>
      </c>
      <c r="K12" s="125">
        <v>8.7249999999999996</v>
      </c>
      <c r="L12" s="125">
        <v>13.324999999999999</v>
      </c>
      <c r="M12" s="125">
        <v>14.436999999999999</v>
      </c>
      <c r="N12" s="125">
        <v>11.035</v>
      </c>
      <c r="O12" s="125">
        <v>10.041</v>
      </c>
      <c r="P12" s="125">
        <v>10.144</v>
      </c>
      <c r="Q12" s="125">
        <v>7.29</v>
      </c>
      <c r="R12" s="125">
        <v>12.334</v>
      </c>
      <c r="S12" s="125">
        <v>5.8719999999999999</v>
      </c>
      <c r="T12" s="125">
        <v>16.974</v>
      </c>
      <c r="U12" s="125">
        <v>6.0730000000000004</v>
      </c>
      <c r="V12" s="125">
        <v>11.539</v>
      </c>
      <c r="W12" s="125">
        <v>6.0090000000000003</v>
      </c>
    </row>
    <row r="13" spans="2:23" ht="15.5">
      <c r="B13" s="126" t="s">
        <v>338</v>
      </c>
      <c r="C13" s="124" t="s">
        <v>717</v>
      </c>
      <c r="D13" s="125">
        <v>76.712000000000003</v>
      </c>
      <c r="E13" s="125">
        <v>0</v>
      </c>
      <c r="F13" s="125">
        <v>0</v>
      </c>
      <c r="G13" s="125">
        <v>0</v>
      </c>
      <c r="H13" s="125"/>
      <c r="I13" s="125"/>
      <c r="J13" s="125"/>
      <c r="K13" s="125"/>
      <c r="L13" s="125"/>
      <c r="R13" s="125"/>
      <c r="S13" s="125"/>
      <c r="T13" s="125"/>
      <c r="U13" s="125"/>
      <c r="V13" s="125"/>
      <c r="W13" s="125"/>
    </row>
    <row r="14" spans="2:23" ht="15.5">
      <c r="B14" s="124" t="s">
        <v>763</v>
      </c>
      <c r="C14" s="124" t="s">
        <v>764</v>
      </c>
      <c r="D14" s="125"/>
      <c r="E14" s="125"/>
      <c r="F14" s="125"/>
      <c r="G14" s="125"/>
      <c r="H14" s="125"/>
      <c r="I14" s="125"/>
      <c r="J14" s="125">
        <v>19.646000000000001</v>
      </c>
      <c r="K14" s="125">
        <v>27.102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</row>
    <row r="15" spans="2:23" ht="15.5">
      <c r="B15" s="124" t="s">
        <v>649</v>
      </c>
      <c r="C15" s="124" t="s">
        <v>708</v>
      </c>
      <c r="D15" s="125">
        <v>0.19900000000000001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0.51700000000000002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</row>
    <row r="16" spans="2:23" ht="15.5">
      <c r="B16" s="127" t="s">
        <v>651</v>
      </c>
      <c r="C16" s="127" t="s">
        <v>709</v>
      </c>
      <c r="D16" s="128">
        <v>1094.75</v>
      </c>
      <c r="E16" s="128">
        <v>1176.3589999999999</v>
      </c>
      <c r="F16" s="128">
        <v>1548.8119999999999</v>
      </c>
      <c r="G16" s="128">
        <v>1633.8209999999999</v>
      </c>
      <c r="H16" s="128">
        <f t="shared" ref="H16:J16" si="2">SUM(H6:H9,H13:H15)</f>
        <v>1649.242</v>
      </c>
      <c r="I16" s="128">
        <f t="shared" si="2"/>
        <v>1497.7919999999999</v>
      </c>
      <c r="J16" s="128">
        <f t="shared" si="2"/>
        <v>1774.7940000000001</v>
      </c>
      <c r="K16" s="128">
        <f t="shared" ref="K16:P16" si="3">SUM(K6:K9,K13:K15)</f>
        <v>1249.373</v>
      </c>
      <c r="L16" s="128">
        <f t="shared" si="3"/>
        <v>1203.556</v>
      </c>
      <c r="M16" s="128">
        <f t="shared" si="3"/>
        <v>1712.1779999999999</v>
      </c>
      <c r="N16" s="128">
        <f t="shared" si="3"/>
        <v>1409.6609999999998</v>
      </c>
      <c r="O16" s="128">
        <f t="shared" si="3"/>
        <v>1197.6199999999999</v>
      </c>
      <c r="P16" s="128">
        <f t="shared" si="3"/>
        <v>1326.6470000000002</v>
      </c>
      <c r="Q16" s="128">
        <f t="shared" ref="Q16:V16" si="4">SUM(Q6:Q9,Q13:Q15)</f>
        <v>1372.0810000000001</v>
      </c>
      <c r="R16" s="128">
        <f t="shared" si="4"/>
        <v>1624.0160000000001</v>
      </c>
      <c r="S16" s="128">
        <f t="shared" si="4"/>
        <v>1618.7059999999999</v>
      </c>
      <c r="T16" s="128">
        <f t="shared" si="4"/>
        <v>1760.9069999999997</v>
      </c>
      <c r="U16" s="128">
        <f t="shared" si="4"/>
        <v>1570.2380000000001</v>
      </c>
      <c r="V16" s="128">
        <f t="shared" si="4"/>
        <v>1668.7240000000002</v>
      </c>
      <c r="W16" s="128">
        <f t="shared" ref="W16" si="5">SUM(W6:W9,W13:W15)</f>
        <v>1657.8790000000001</v>
      </c>
    </row>
    <row r="17" spans="2:23" ht="15.5">
      <c r="B17" s="122" t="s">
        <v>652</v>
      </c>
      <c r="C17" s="122" t="s">
        <v>809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spans="2:23" ht="15.5">
      <c r="B18" s="127" t="s">
        <v>654</v>
      </c>
      <c r="C18" s="127" t="s">
        <v>710</v>
      </c>
      <c r="D18" s="129"/>
      <c r="E18" s="129"/>
      <c r="F18" s="129"/>
      <c r="G18" s="129"/>
      <c r="H18" s="129"/>
      <c r="I18" s="129"/>
      <c r="J18" s="129"/>
      <c r="K18" s="129"/>
      <c r="L18" s="129"/>
    </row>
    <row r="19" spans="2:23" ht="15.5">
      <c r="B19" s="124" t="s">
        <v>861</v>
      </c>
      <c r="C19" s="124" t="s">
        <v>708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>
        <v>0</v>
      </c>
      <c r="N19" s="125">
        <v>0</v>
      </c>
      <c r="O19" s="125"/>
      <c r="P19" s="125"/>
      <c r="Q19" s="125"/>
      <c r="R19" s="125"/>
      <c r="S19" s="125"/>
      <c r="T19" s="125"/>
      <c r="U19" s="125"/>
      <c r="V19" s="125"/>
      <c r="W19" s="125"/>
    </row>
    <row r="20" spans="2:23" ht="15.5">
      <c r="B20" s="124" t="s">
        <v>657</v>
      </c>
      <c r="C20" s="124" t="s">
        <v>711</v>
      </c>
      <c r="D20" s="125">
        <v>108</v>
      </c>
      <c r="E20" s="125">
        <v>94.787000000000006</v>
      </c>
      <c r="F20" s="125">
        <v>82.46</v>
      </c>
      <c r="G20" s="125">
        <v>110.05800000000001</v>
      </c>
      <c r="H20" s="125">
        <v>92.617999999999995</v>
      </c>
      <c r="I20" s="125">
        <v>94.007999999999996</v>
      </c>
      <c r="J20" s="125">
        <v>84.415999999999997</v>
      </c>
      <c r="K20" s="125">
        <v>69.921999999999997</v>
      </c>
      <c r="L20" s="125">
        <v>84.259</v>
      </c>
      <c r="M20" s="125">
        <v>96.733000000000004</v>
      </c>
      <c r="N20" s="125">
        <v>121.928</v>
      </c>
      <c r="O20" s="125">
        <v>161.27000000000001</v>
      </c>
      <c r="P20" s="125">
        <v>169.327</v>
      </c>
      <c r="Q20" s="125">
        <v>178.01300000000001</v>
      </c>
      <c r="R20" s="125">
        <v>223.38</v>
      </c>
      <c r="S20" s="125">
        <v>204.066</v>
      </c>
      <c r="T20" s="125">
        <v>204.03200000000001</v>
      </c>
      <c r="U20" s="125">
        <v>218.49299999999999</v>
      </c>
      <c r="V20" s="125">
        <v>224.494</v>
      </c>
      <c r="W20" s="125">
        <v>226.75299999999999</v>
      </c>
    </row>
    <row r="21" spans="2:23" ht="15.5">
      <c r="B21" s="124" t="s">
        <v>641</v>
      </c>
      <c r="C21" s="124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>
        <v>59.965000000000003</v>
      </c>
    </row>
    <row r="22" spans="2:23" ht="15.5">
      <c r="B22" s="124" t="s">
        <v>643</v>
      </c>
      <c r="C22" s="124" t="s">
        <v>705</v>
      </c>
      <c r="D22" s="125">
        <v>76.549000000000007</v>
      </c>
      <c r="E22" s="125">
        <v>144.506</v>
      </c>
      <c r="F22" s="125">
        <v>140.39400000000001</v>
      </c>
      <c r="G22" s="125">
        <v>145.34</v>
      </c>
      <c r="H22" s="125">
        <f t="shared" ref="H22:M22" si="6">H23+H24</f>
        <v>140.26900000000001</v>
      </c>
      <c r="I22" s="125">
        <f t="shared" si="6"/>
        <v>136.755</v>
      </c>
      <c r="J22" s="125">
        <f t="shared" si="6"/>
        <v>136.53700000000001</v>
      </c>
      <c r="K22" s="125">
        <f t="shared" si="6"/>
        <v>162.03300000000002</v>
      </c>
      <c r="L22" s="125">
        <f t="shared" si="6"/>
        <v>161.01599999999999</v>
      </c>
      <c r="M22" s="125">
        <f t="shared" si="6"/>
        <v>159.58199999999999</v>
      </c>
      <c r="N22" s="125">
        <f t="shared" ref="N22:S22" si="7">N23+N24</f>
        <v>152.179</v>
      </c>
      <c r="O22" s="125">
        <f t="shared" si="7"/>
        <v>166.11200000000002</v>
      </c>
      <c r="P22" s="125">
        <f t="shared" si="7"/>
        <v>165.63299999999998</v>
      </c>
      <c r="Q22" s="125">
        <f t="shared" si="7"/>
        <v>141.82399999999998</v>
      </c>
      <c r="R22" s="125">
        <f t="shared" si="7"/>
        <v>133.09700000000001</v>
      </c>
      <c r="S22" s="125">
        <f t="shared" si="7"/>
        <v>93.337000000000003</v>
      </c>
      <c r="T22" s="125">
        <v>79.108000000000004</v>
      </c>
      <c r="U22" s="125">
        <v>75.924999999999997</v>
      </c>
      <c r="V22" s="125">
        <v>78.009</v>
      </c>
      <c r="W22" s="125">
        <v>59.725999999999999</v>
      </c>
    </row>
    <row r="23" spans="2:23" ht="15.5">
      <c r="B23" s="126" t="s">
        <v>645</v>
      </c>
      <c r="C23" s="126" t="s">
        <v>706</v>
      </c>
      <c r="D23" s="125">
        <v>64.265000000000001</v>
      </c>
      <c r="E23" s="125">
        <v>133.91999999999999</v>
      </c>
      <c r="F23" s="125">
        <v>131.72999999999999</v>
      </c>
      <c r="G23" s="125">
        <v>138.322</v>
      </c>
      <c r="H23" s="125">
        <v>135.13800000000001</v>
      </c>
      <c r="I23" s="125">
        <v>133.523</v>
      </c>
      <c r="J23" s="125">
        <v>134.74</v>
      </c>
      <c r="K23" s="125">
        <v>161.34800000000001</v>
      </c>
      <c r="L23" s="125">
        <v>160.41</v>
      </c>
      <c r="M23" s="125">
        <v>159.339</v>
      </c>
      <c r="N23" s="125">
        <v>151.88300000000001</v>
      </c>
      <c r="O23" s="125">
        <v>163.80000000000001</v>
      </c>
      <c r="P23" s="125">
        <v>164.33199999999999</v>
      </c>
      <c r="Q23" s="125">
        <v>140.96299999999999</v>
      </c>
      <c r="R23" s="125">
        <v>131.923</v>
      </c>
      <c r="S23" s="125">
        <v>92.518000000000001</v>
      </c>
      <c r="T23" s="125">
        <v>78.453000000000003</v>
      </c>
      <c r="U23" s="125">
        <v>75.08</v>
      </c>
      <c r="V23" s="125">
        <v>77.337999999999994</v>
      </c>
      <c r="W23" s="125">
        <v>59.244</v>
      </c>
    </row>
    <row r="24" spans="2:23" ht="15.5">
      <c r="B24" s="126" t="s">
        <v>647</v>
      </c>
      <c r="C24" s="126" t="s">
        <v>712</v>
      </c>
      <c r="D24" s="125">
        <v>12.284000000000001</v>
      </c>
      <c r="E24" s="125">
        <v>10.586</v>
      </c>
      <c r="F24" s="125">
        <v>8.6639999999999997</v>
      </c>
      <c r="G24" s="125">
        <v>7.0179999999999998</v>
      </c>
      <c r="H24" s="125">
        <v>5.1310000000000002</v>
      </c>
      <c r="I24" s="125">
        <v>3.2320000000000002</v>
      </c>
      <c r="J24" s="125">
        <v>1.7969999999999999</v>
      </c>
      <c r="K24" s="125">
        <v>0.68500000000000005</v>
      </c>
      <c r="L24" s="125">
        <v>0.60599999999999998</v>
      </c>
      <c r="M24" s="125">
        <v>0.24299999999999999</v>
      </c>
      <c r="N24" s="125">
        <v>0.29599999999999999</v>
      </c>
      <c r="O24" s="125">
        <v>2.3119999999999998</v>
      </c>
      <c r="P24" s="125">
        <v>1.3009999999999999</v>
      </c>
      <c r="Q24" s="125">
        <v>0.86099999999999999</v>
      </c>
      <c r="R24" s="125">
        <v>1.1739999999999999</v>
      </c>
      <c r="S24" s="125">
        <v>0.81899999999999995</v>
      </c>
      <c r="T24" s="125">
        <v>0.65500000000000003</v>
      </c>
      <c r="U24" s="125">
        <v>0.84499999999999997</v>
      </c>
      <c r="V24" s="125">
        <v>0.67100000000000004</v>
      </c>
      <c r="W24" s="125">
        <v>0.48199999999999998</v>
      </c>
    </row>
    <row r="25" spans="2:23" ht="15.5">
      <c r="B25" s="127" t="s">
        <v>350</v>
      </c>
      <c r="C25" s="127" t="s">
        <v>713</v>
      </c>
      <c r="D25" s="128">
        <v>184.54900000000001</v>
      </c>
      <c r="E25" s="128">
        <v>239.29300000000001</v>
      </c>
      <c r="F25" s="128">
        <v>222.85399999999998</v>
      </c>
      <c r="G25" s="128">
        <v>255.39800000000002</v>
      </c>
      <c r="H25" s="128">
        <f t="shared" ref="H25:M25" si="8">SUM(H17:H22)</f>
        <v>232.887</v>
      </c>
      <c r="I25" s="128">
        <f t="shared" si="8"/>
        <v>230.76299999999998</v>
      </c>
      <c r="J25" s="128">
        <f t="shared" si="8"/>
        <v>220.953</v>
      </c>
      <c r="K25" s="128">
        <f t="shared" si="8"/>
        <v>231.95500000000001</v>
      </c>
      <c r="L25" s="128">
        <f t="shared" si="8"/>
        <v>245.27499999999998</v>
      </c>
      <c r="M25" s="128">
        <f t="shared" si="8"/>
        <v>256.315</v>
      </c>
      <c r="N25" s="128">
        <f t="shared" ref="N25:S25" si="9">SUM(N17:N22)</f>
        <v>274.10699999999997</v>
      </c>
      <c r="O25" s="128">
        <f t="shared" si="9"/>
        <v>327.38200000000006</v>
      </c>
      <c r="P25" s="128">
        <f t="shared" si="9"/>
        <v>334.96</v>
      </c>
      <c r="Q25" s="128">
        <f t="shared" si="9"/>
        <v>319.83699999999999</v>
      </c>
      <c r="R25" s="128">
        <f t="shared" si="9"/>
        <v>356.47699999999998</v>
      </c>
      <c r="S25" s="128">
        <f t="shared" si="9"/>
        <v>297.40300000000002</v>
      </c>
      <c r="T25" s="128">
        <f t="shared" ref="T25:U25" si="10">SUM(T17:T22)</f>
        <v>283.14</v>
      </c>
      <c r="U25" s="128">
        <f t="shared" si="10"/>
        <v>294.41800000000001</v>
      </c>
      <c r="V25" s="128">
        <f t="shared" ref="V25:W25" si="11">SUM(V17:V22)</f>
        <v>302.50299999999999</v>
      </c>
      <c r="W25" s="128">
        <f t="shared" si="11"/>
        <v>346.44399999999996</v>
      </c>
    </row>
    <row r="26" spans="2:23" ht="15.5">
      <c r="B26" s="124" t="s">
        <v>660</v>
      </c>
      <c r="C26" s="124" t="s">
        <v>714</v>
      </c>
      <c r="D26" s="125">
        <v>0.26200000000000001</v>
      </c>
      <c r="E26" s="125">
        <v>0.26200000000000001</v>
      </c>
      <c r="F26" s="125">
        <v>0.26200000000000001</v>
      </c>
      <c r="G26" s="125">
        <v>0.26200000000000001</v>
      </c>
      <c r="H26" s="125">
        <v>0.26200000000000001</v>
      </c>
      <c r="I26" s="125">
        <v>132.88800000000001</v>
      </c>
      <c r="J26" s="125">
        <v>133.19800000000001</v>
      </c>
      <c r="K26" s="125">
        <v>131.32499999999999</v>
      </c>
      <c r="L26" s="125">
        <v>130.55600000000001</v>
      </c>
      <c r="M26" s="125">
        <v>128.28100000000001</v>
      </c>
      <c r="N26" s="125">
        <v>127.43</v>
      </c>
      <c r="O26" s="125">
        <v>126.43300000000001</v>
      </c>
      <c r="P26" s="125">
        <v>126.285</v>
      </c>
      <c r="Q26" s="125">
        <v>126.11499999999999</v>
      </c>
      <c r="R26" s="125">
        <v>0.26200000000000001</v>
      </c>
      <c r="S26" s="125">
        <v>0.26200000000000001</v>
      </c>
      <c r="T26" s="125">
        <v>0.26200000000000001</v>
      </c>
      <c r="U26" s="125">
        <v>0.26200000000000001</v>
      </c>
      <c r="V26" s="125">
        <v>0.26200000000000001</v>
      </c>
      <c r="W26" s="125">
        <v>0.26200000000000001</v>
      </c>
    </row>
    <row r="27" spans="2:23" ht="15.5">
      <c r="B27" s="124" t="s">
        <v>662</v>
      </c>
      <c r="C27" s="124" t="s">
        <v>715</v>
      </c>
      <c r="D27" s="125">
        <v>82.709000000000003</v>
      </c>
      <c r="E27" s="125">
        <v>49.621000000000002</v>
      </c>
      <c r="F27" s="125">
        <v>46.798999999999999</v>
      </c>
      <c r="G27" s="125">
        <v>43.905000000000001</v>
      </c>
      <c r="H27" s="125">
        <v>37.095999999999997</v>
      </c>
      <c r="I27" s="125">
        <v>45.015000000000001</v>
      </c>
      <c r="J27" s="125">
        <v>53.036999999999999</v>
      </c>
      <c r="K27" s="125">
        <v>55.113</v>
      </c>
      <c r="L27" s="125">
        <v>55.886000000000003</v>
      </c>
      <c r="M27" s="125">
        <v>53.328000000000003</v>
      </c>
      <c r="N27" s="125">
        <v>89.656999999999996</v>
      </c>
      <c r="O27" s="125">
        <v>85.944000000000003</v>
      </c>
      <c r="P27" s="125">
        <v>75.087000000000003</v>
      </c>
      <c r="Q27" s="125">
        <v>71.174000000000007</v>
      </c>
      <c r="R27" s="125">
        <v>65.540000000000006</v>
      </c>
      <c r="S27" s="125">
        <v>38.152000000000001</v>
      </c>
      <c r="T27" s="125">
        <v>31.494</v>
      </c>
      <c r="U27" s="125">
        <v>40.494999999999997</v>
      </c>
      <c r="V27" s="125">
        <v>36.253</v>
      </c>
      <c r="W27" s="125">
        <v>29.277000000000001</v>
      </c>
    </row>
    <row r="28" spans="2:23" ht="15.5">
      <c r="B28" s="124" t="s">
        <v>664</v>
      </c>
      <c r="C28" s="124" t="s">
        <v>559</v>
      </c>
      <c r="D28" s="125">
        <v>1530.944</v>
      </c>
      <c r="E28" s="125">
        <v>1530.944</v>
      </c>
      <c r="F28" s="125">
        <v>1530.944</v>
      </c>
      <c r="G28" s="125">
        <v>1741.2950000000001</v>
      </c>
      <c r="H28" s="125">
        <v>1741.2950000000001</v>
      </c>
      <c r="I28" s="125">
        <v>1741.2950000000001</v>
      </c>
      <c r="J28" s="125">
        <v>1741.2950000000001</v>
      </c>
      <c r="K28" s="125">
        <v>1854.712</v>
      </c>
      <c r="L28" s="125">
        <v>1854.712</v>
      </c>
      <c r="M28" s="125">
        <v>1854.712</v>
      </c>
      <c r="N28" s="125">
        <v>1854.712</v>
      </c>
      <c r="O28" s="125">
        <v>1854.712</v>
      </c>
      <c r="P28" s="125">
        <v>1854.712</v>
      </c>
      <c r="Q28" s="125">
        <v>1854.712</v>
      </c>
      <c r="R28" s="125">
        <v>1854.712</v>
      </c>
      <c r="S28" s="125">
        <v>1854.712</v>
      </c>
      <c r="T28" s="125">
        <v>1854.712</v>
      </c>
      <c r="U28" s="125">
        <v>1854.712</v>
      </c>
      <c r="V28" s="125">
        <v>1854.712</v>
      </c>
      <c r="W28" s="125">
        <v>1854.712</v>
      </c>
    </row>
    <row r="29" spans="2:23" ht="15.5">
      <c r="B29" s="124" t="s">
        <v>360</v>
      </c>
      <c r="C29" s="124" t="s">
        <v>716</v>
      </c>
      <c r="D29" s="125">
        <v>591.22400000000005</v>
      </c>
      <c r="E29" s="125">
        <v>563.43399999999997</v>
      </c>
      <c r="F29" s="125">
        <v>531.48400000000004</v>
      </c>
      <c r="G29" s="125">
        <v>732.29700000000003</v>
      </c>
      <c r="H29" s="125">
        <v>733.51900000000001</v>
      </c>
      <c r="I29" s="125">
        <v>782.46799999999996</v>
      </c>
      <c r="J29" s="125">
        <v>837.92600000000004</v>
      </c>
      <c r="K29" s="125">
        <v>881.10299999999995</v>
      </c>
      <c r="L29" s="125">
        <v>910.8</v>
      </c>
      <c r="M29" s="125">
        <v>929.92</v>
      </c>
      <c r="N29" s="125">
        <v>934.44600000000003</v>
      </c>
      <c r="O29" s="125">
        <v>919.93700000000001</v>
      </c>
      <c r="P29" s="125">
        <v>890.23400000000004</v>
      </c>
      <c r="Q29" s="125">
        <v>844.14599999999996</v>
      </c>
      <c r="R29" s="125">
        <v>782.33799999999997</v>
      </c>
      <c r="S29" s="125">
        <v>700.09</v>
      </c>
      <c r="T29" s="125">
        <v>635.24300000000005</v>
      </c>
      <c r="U29" s="125">
        <v>570.44100000000003</v>
      </c>
      <c r="V29" s="125">
        <v>520.44899999999996</v>
      </c>
      <c r="W29" s="125">
        <v>477.75099999999998</v>
      </c>
    </row>
    <row r="30" spans="2:23" ht="15.5">
      <c r="B30" s="127" t="s">
        <v>362</v>
      </c>
      <c r="C30" s="127" t="s">
        <v>810</v>
      </c>
      <c r="D30" s="128">
        <v>2389.6880000000001</v>
      </c>
      <c r="E30" s="128">
        <v>2383.5540000000001</v>
      </c>
      <c r="F30" s="128">
        <v>2332.3429999999998</v>
      </c>
      <c r="G30" s="128">
        <v>2773.1570000000002</v>
      </c>
      <c r="H30" s="128">
        <v>2745.0590000000002</v>
      </c>
      <c r="I30" s="128">
        <v>2932.4290000000001</v>
      </c>
      <c r="J30" s="128">
        <f t="shared" ref="J30:O30" si="12">SUM(J25:J29)</f>
        <v>2986.4090000000001</v>
      </c>
      <c r="K30" s="128">
        <f t="shared" si="12"/>
        <v>3154.2080000000001</v>
      </c>
      <c r="L30" s="128">
        <f t="shared" si="12"/>
        <v>3197.2290000000003</v>
      </c>
      <c r="M30" s="128">
        <f t="shared" si="12"/>
        <v>3222.556</v>
      </c>
      <c r="N30" s="128">
        <f t="shared" si="12"/>
        <v>3280.3519999999999</v>
      </c>
      <c r="O30" s="128">
        <f t="shared" si="12"/>
        <v>3314.4079999999999</v>
      </c>
      <c r="P30" s="128">
        <f t="shared" ref="P30:Q30" si="13">SUM(P25:P29)</f>
        <v>3281.2779999999998</v>
      </c>
      <c r="Q30" s="128">
        <f t="shared" si="13"/>
        <v>3215.9839999999995</v>
      </c>
      <c r="R30" s="128">
        <f t="shared" ref="R30:S30" si="14">SUM(R25:R29)</f>
        <v>3059.3289999999997</v>
      </c>
      <c r="S30" s="128">
        <f t="shared" si="14"/>
        <v>2890.6190000000001</v>
      </c>
      <c r="T30" s="128">
        <f>SUM(T25:T29)</f>
        <v>2804.8510000000001</v>
      </c>
      <c r="U30" s="128">
        <f>SUM(U25:U29)</f>
        <v>2760.3280000000004</v>
      </c>
      <c r="V30" s="128">
        <f>SUM(V25:V29)</f>
        <v>2714.1790000000001</v>
      </c>
      <c r="W30" s="128">
        <f>SUM(W25:W29)</f>
        <v>2708.4459999999999</v>
      </c>
    </row>
    <row r="31" spans="2:23" ht="16" thickBot="1">
      <c r="B31" s="119" t="s">
        <v>364</v>
      </c>
      <c r="C31" s="119" t="s">
        <v>718</v>
      </c>
      <c r="D31" s="133">
        <v>3484.4380000000001</v>
      </c>
      <c r="E31" s="133">
        <v>3559.913</v>
      </c>
      <c r="F31" s="133">
        <v>3881.1549999999997</v>
      </c>
      <c r="G31" s="133">
        <v>4406.9780000000001</v>
      </c>
      <c r="H31" s="133">
        <v>4394.3010000000004</v>
      </c>
      <c r="I31" s="133">
        <v>4430.2209999999995</v>
      </c>
      <c r="J31" s="133">
        <f t="shared" ref="J31:O31" si="15">J30+J16</f>
        <v>4761.2030000000004</v>
      </c>
      <c r="K31" s="133">
        <f t="shared" si="15"/>
        <v>4403.5810000000001</v>
      </c>
      <c r="L31" s="133">
        <f t="shared" si="15"/>
        <v>4400.7849999999999</v>
      </c>
      <c r="M31" s="133">
        <f t="shared" si="15"/>
        <v>4934.7340000000004</v>
      </c>
      <c r="N31" s="133">
        <f t="shared" si="15"/>
        <v>4690.0129999999999</v>
      </c>
      <c r="O31" s="133">
        <f t="shared" si="15"/>
        <v>4512.0280000000002</v>
      </c>
      <c r="P31" s="133">
        <f t="shared" ref="P31:Q31" si="16">P30+P16</f>
        <v>4607.9250000000002</v>
      </c>
      <c r="Q31" s="133">
        <f t="shared" si="16"/>
        <v>4588.0649999999996</v>
      </c>
      <c r="R31" s="133">
        <f t="shared" ref="R31:S31" si="17">R30+R16</f>
        <v>4683.3449999999993</v>
      </c>
      <c r="S31" s="133">
        <f t="shared" si="17"/>
        <v>4509.3249999999998</v>
      </c>
      <c r="T31" s="133">
        <f t="shared" ref="T31" si="18">T30+T16</f>
        <v>4565.7579999999998</v>
      </c>
      <c r="U31" s="133">
        <f>U30+U16</f>
        <v>4330.5660000000007</v>
      </c>
      <c r="V31" s="133">
        <f>V30+V16</f>
        <v>4382.9030000000002</v>
      </c>
      <c r="W31" s="133">
        <f>W30+W16</f>
        <v>4366.3249999999998</v>
      </c>
    </row>
    <row r="32" spans="2:23" ht="16" thickBot="1">
      <c r="B32" s="117"/>
      <c r="C32" s="117"/>
      <c r="D32" s="118"/>
      <c r="E32" s="118"/>
      <c r="F32" s="118"/>
      <c r="G32" s="118"/>
      <c r="H32" s="118"/>
      <c r="I32" s="118"/>
      <c r="J32" s="118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</row>
    <row r="33" spans="2:23" ht="16" thickBot="1">
      <c r="B33" s="121" t="s">
        <v>636</v>
      </c>
      <c r="C33" s="121" t="s">
        <v>719</v>
      </c>
      <c r="D33" s="120" t="s">
        <v>40</v>
      </c>
      <c r="E33" s="120" t="s">
        <v>41</v>
      </c>
      <c r="F33" s="120" t="s">
        <v>42</v>
      </c>
      <c r="G33" s="120" t="s">
        <v>586</v>
      </c>
      <c r="H33" s="120" t="s">
        <v>622</v>
      </c>
      <c r="I33" s="120" t="s">
        <v>760</v>
      </c>
      <c r="J33" s="120" t="str">
        <f t="shared" ref="J33:O33" si="19">J4</f>
        <v>3T21</v>
      </c>
      <c r="K33" s="120" t="str">
        <f t="shared" si="19"/>
        <v>4T21</v>
      </c>
      <c r="L33" s="120" t="str">
        <f t="shared" si="19"/>
        <v>1T22</v>
      </c>
      <c r="M33" s="120" t="str">
        <f t="shared" si="19"/>
        <v>2T22</v>
      </c>
      <c r="N33" s="120" t="str">
        <f t="shared" si="19"/>
        <v>3T22</v>
      </c>
      <c r="O33" s="120" t="str">
        <f t="shared" si="19"/>
        <v>4T22</v>
      </c>
      <c r="P33" s="120" t="str">
        <f t="shared" ref="P33:Q33" si="20">P4</f>
        <v>1T23</v>
      </c>
      <c r="Q33" s="120" t="str">
        <f t="shared" si="20"/>
        <v>2T23</v>
      </c>
      <c r="R33" s="120" t="str">
        <f t="shared" ref="R33:T33" si="21">R4</f>
        <v>3T23</v>
      </c>
      <c r="S33" s="120" t="str">
        <f t="shared" si="21"/>
        <v>4T23</v>
      </c>
      <c r="T33" s="120" t="str">
        <f t="shared" si="21"/>
        <v>1T24</v>
      </c>
      <c r="U33" s="120" t="str">
        <f t="shared" ref="U33:V33" si="22">U4</f>
        <v>2T24</v>
      </c>
      <c r="V33" s="120" t="str">
        <f t="shared" si="22"/>
        <v>3T24</v>
      </c>
      <c r="W33" s="120" t="str">
        <f t="shared" ref="W33" si="23">W4</f>
        <v>4T24</v>
      </c>
    </row>
    <row r="34" spans="2:23" ht="15.5">
      <c r="B34" s="122" t="s">
        <v>637</v>
      </c>
      <c r="C34" s="122" t="s">
        <v>720</v>
      </c>
      <c r="D34" s="123"/>
      <c r="E34" s="123"/>
      <c r="F34" s="123"/>
      <c r="G34" s="123"/>
      <c r="H34" s="123"/>
      <c r="I34" s="123"/>
      <c r="J34" s="123"/>
      <c r="K34" s="123"/>
      <c r="L34" s="123"/>
    </row>
    <row r="35" spans="2:23" ht="15.5">
      <c r="B35" s="124" t="s">
        <v>769</v>
      </c>
      <c r="C35" s="124" t="s">
        <v>770</v>
      </c>
      <c r="D35" s="125">
        <v>13.419</v>
      </c>
      <c r="E35" s="125">
        <v>26.838000000000001</v>
      </c>
      <c r="F35" s="125">
        <v>7.3419999999999996</v>
      </c>
      <c r="G35" s="125">
        <v>17.286000000000001</v>
      </c>
      <c r="H35" s="125">
        <v>6.9329999999999998</v>
      </c>
      <c r="I35" s="125">
        <v>1360.604</v>
      </c>
      <c r="J35" s="125">
        <v>1853.0419999999999</v>
      </c>
      <c r="K35" s="125">
        <v>1909.4549999999999</v>
      </c>
      <c r="L35" s="125">
        <v>1723.86</v>
      </c>
      <c r="M35" s="125">
        <v>414.44</v>
      </c>
      <c r="N35" s="125">
        <v>96.251000000000005</v>
      </c>
      <c r="O35" s="125">
        <v>20.439</v>
      </c>
      <c r="P35" s="125">
        <v>103.294</v>
      </c>
      <c r="Q35" s="125">
        <v>569.14800000000002</v>
      </c>
      <c r="R35" s="125">
        <v>651.43600000000004</v>
      </c>
      <c r="S35" s="125">
        <v>566.64599999999996</v>
      </c>
      <c r="T35" s="125">
        <v>634.99599999999998</v>
      </c>
      <c r="U35" s="125">
        <v>600.65899999999999</v>
      </c>
      <c r="V35" s="125">
        <v>613.31899999999996</v>
      </c>
      <c r="W35" s="125">
        <v>570.00199999999995</v>
      </c>
    </row>
    <row r="36" spans="2:23" ht="15.5">
      <c r="B36" s="124" t="s">
        <v>763</v>
      </c>
      <c r="C36" s="124" t="s">
        <v>764</v>
      </c>
      <c r="D36" s="125">
        <v>0</v>
      </c>
      <c r="E36" s="125">
        <v>0</v>
      </c>
      <c r="F36" s="125">
        <v>0</v>
      </c>
      <c r="G36" s="125">
        <v>0</v>
      </c>
      <c r="H36" s="125">
        <v>0</v>
      </c>
      <c r="I36" s="125">
        <v>20.759</v>
      </c>
      <c r="J36" s="125">
        <v>0</v>
      </c>
      <c r="K36" s="125">
        <v>0</v>
      </c>
      <c r="L36" s="125">
        <v>112.77500000000001</v>
      </c>
      <c r="M36" s="125">
        <v>34.756999999999998</v>
      </c>
      <c r="N36" s="125">
        <v>0</v>
      </c>
    </row>
    <row r="37" spans="2:23" ht="15.5">
      <c r="B37" s="124" t="s">
        <v>640</v>
      </c>
      <c r="C37" s="124" t="s">
        <v>721</v>
      </c>
      <c r="D37" s="125">
        <v>39.872999999999998</v>
      </c>
      <c r="E37" s="125">
        <v>57.325000000000003</v>
      </c>
      <c r="F37" s="125">
        <v>60.665999999999997</v>
      </c>
      <c r="G37" s="125">
        <v>59.399000000000001</v>
      </c>
      <c r="H37" s="125">
        <v>56.488</v>
      </c>
      <c r="I37" s="125">
        <v>54.552999999999997</v>
      </c>
      <c r="J37" s="125">
        <v>52.939</v>
      </c>
      <c r="K37" s="125">
        <v>45.787999999999997</v>
      </c>
      <c r="L37" s="125">
        <v>48.789000000000001</v>
      </c>
      <c r="M37" s="125">
        <v>50.222000000000001</v>
      </c>
      <c r="N37" s="125">
        <v>51.006</v>
      </c>
      <c r="O37" s="125">
        <v>24.177</v>
      </c>
      <c r="P37" s="125">
        <v>25.695</v>
      </c>
      <c r="Q37" s="125">
        <v>29.396999999999998</v>
      </c>
      <c r="R37" s="125">
        <v>28.856999999999999</v>
      </c>
      <c r="S37" s="125">
        <v>25.916</v>
      </c>
      <c r="T37" s="125">
        <v>32.167000000000002</v>
      </c>
      <c r="U37" s="125">
        <v>25.440999999999999</v>
      </c>
      <c r="V37" s="125">
        <v>16.478999999999999</v>
      </c>
      <c r="W37" s="125">
        <v>32.579000000000001</v>
      </c>
    </row>
    <row r="38" spans="2:23" ht="15.5">
      <c r="B38" s="124" t="s">
        <v>642</v>
      </c>
      <c r="C38" s="124" t="s">
        <v>722</v>
      </c>
      <c r="D38" s="125">
        <v>8.0980000000000008</v>
      </c>
      <c r="E38" s="125">
        <v>7.9409999999999998</v>
      </c>
      <c r="F38" s="125">
        <v>6.8360000000000003</v>
      </c>
      <c r="G38" s="125">
        <v>8.6969999999999992</v>
      </c>
      <c r="H38" s="125">
        <v>7.9550000000000001</v>
      </c>
      <c r="I38" s="125">
        <v>11.308999999999999</v>
      </c>
      <c r="J38" s="125">
        <v>11.699</v>
      </c>
      <c r="K38" s="125">
        <v>10.132</v>
      </c>
      <c r="L38" s="125">
        <v>11.003</v>
      </c>
      <c r="M38" s="125">
        <v>12.304</v>
      </c>
      <c r="N38" s="125">
        <v>13.355</v>
      </c>
      <c r="O38" s="125">
        <v>16.922999999999998</v>
      </c>
      <c r="P38" s="125">
        <v>17.09</v>
      </c>
      <c r="Q38" s="125">
        <v>18.71</v>
      </c>
      <c r="R38" s="125">
        <v>22.021000000000001</v>
      </c>
      <c r="S38" s="125">
        <v>27.914999999999999</v>
      </c>
      <c r="T38" s="125">
        <v>31.715</v>
      </c>
      <c r="U38" s="125">
        <v>113.645</v>
      </c>
      <c r="V38" s="125">
        <v>146.80500000000001</v>
      </c>
      <c r="W38" s="125">
        <v>132.85499999999999</v>
      </c>
    </row>
    <row r="39" spans="2:23" ht="15.5">
      <c r="B39" s="124" t="s">
        <v>644</v>
      </c>
      <c r="C39" s="124" t="s">
        <v>723</v>
      </c>
      <c r="D39" s="125">
        <v>178.58600000000001</v>
      </c>
      <c r="E39" s="125">
        <v>166.77799999999999</v>
      </c>
      <c r="F39" s="125">
        <v>386.29700000000003</v>
      </c>
      <c r="G39" s="125">
        <v>666.91200000000003</v>
      </c>
      <c r="H39" s="125">
        <v>574.096</v>
      </c>
      <c r="I39" s="125">
        <v>451.48700000000002</v>
      </c>
      <c r="J39" s="125">
        <v>335.971</v>
      </c>
      <c r="K39" s="125">
        <v>217.77600000000001</v>
      </c>
      <c r="L39" s="125">
        <v>220.00800000000001</v>
      </c>
      <c r="M39" s="125">
        <v>221.26400000000001</v>
      </c>
      <c r="N39" s="125">
        <v>218.34299999999999</v>
      </c>
      <c r="O39" s="125">
        <v>224.137</v>
      </c>
      <c r="P39" s="125">
        <v>208.36799999999999</v>
      </c>
      <c r="Q39" s="125">
        <v>185.37700000000001</v>
      </c>
      <c r="R39" s="125">
        <v>230.489</v>
      </c>
      <c r="S39" s="125">
        <v>358.43200000000002</v>
      </c>
      <c r="T39" s="125">
        <v>256.733</v>
      </c>
      <c r="U39" s="125">
        <v>192.512</v>
      </c>
      <c r="V39" s="125">
        <v>256.87799999999999</v>
      </c>
      <c r="W39" s="125">
        <v>276.09300000000002</v>
      </c>
    </row>
    <row r="40" spans="2:23" ht="15.5">
      <c r="B40" s="124" t="s">
        <v>646</v>
      </c>
      <c r="C40" s="124" t="s">
        <v>724</v>
      </c>
      <c r="D40" s="125">
        <v>18.617999999999999</v>
      </c>
      <c r="E40" s="125">
        <v>20.175000000000001</v>
      </c>
      <c r="F40" s="125">
        <v>22.696000000000002</v>
      </c>
      <c r="G40" s="125">
        <v>29.323</v>
      </c>
      <c r="H40" s="125">
        <v>30.146999999999998</v>
      </c>
      <c r="I40" s="125">
        <v>28.754000000000001</v>
      </c>
      <c r="J40" s="125">
        <v>25.629000000000001</v>
      </c>
      <c r="K40" s="125">
        <v>23.306000000000001</v>
      </c>
      <c r="L40" s="125">
        <v>23.300999999999998</v>
      </c>
      <c r="M40" s="125">
        <v>23.594999999999999</v>
      </c>
      <c r="N40" s="125">
        <v>21.574000000000002</v>
      </c>
      <c r="O40" s="125">
        <v>55.935000000000002</v>
      </c>
      <c r="P40" s="125">
        <v>61.158999999999999</v>
      </c>
      <c r="Q40" s="125">
        <v>55.936999999999998</v>
      </c>
      <c r="R40" s="125">
        <v>63.04</v>
      </c>
      <c r="S40" s="125">
        <v>61.923999999999999</v>
      </c>
      <c r="T40" s="125">
        <v>58.026000000000003</v>
      </c>
      <c r="U40" s="125">
        <v>52.578000000000003</v>
      </c>
      <c r="V40" s="125">
        <v>45.585999999999999</v>
      </c>
      <c r="W40" s="125">
        <v>36.387</v>
      </c>
    </row>
    <row r="41" spans="2:23" ht="15.5">
      <c r="B41" s="124" t="s">
        <v>648</v>
      </c>
      <c r="C41" s="124" t="s">
        <v>725</v>
      </c>
      <c r="D41" s="125">
        <v>61.917999999999999</v>
      </c>
      <c r="E41" s="125">
        <v>37.552999999999997</v>
      </c>
      <c r="F41" s="125">
        <v>43.433999999999997</v>
      </c>
      <c r="G41" s="125">
        <v>41.305</v>
      </c>
      <c r="H41" s="125">
        <v>57.491</v>
      </c>
      <c r="I41" s="125">
        <v>48.494999999999997</v>
      </c>
      <c r="J41" s="125">
        <v>57.082000000000001</v>
      </c>
      <c r="K41" s="125">
        <v>41.692999999999998</v>
      </c>
      <c r="L41" s="125">
        <v>50.654000000000003</v>
      </c>
      <c r="M41" s="125">
        <v>63.286000000000001</v>
      </c>
      <c r="N41" s="125">
        <v>72.444000000000003</v>
      </c>
      <c r="O41" s="125">
        <v>67.313000000000002</v>
      </c>
      <c r="P41" s="125">
        <v>64.540999999999997</v>
      </c>
      <c r="Q41" s="125">
        <v>53.497</v>
      </c>
      <c r="R41" s="125">
        <v>59.787999999999997</v>
      </c>
      <c r="S41" s="125">
        <v>49.506999999999998</v>
      </c>
      <c r="T41" s="125">
        <v>43.533999999999999</v>
      </c>
      <c r="U41" s="125">
        <v>42.271000000000001</v>
      </c>
      <c r="V41" s="125">
        <v>53.271999999999998</v>
      </c>
      <c r="W41" s="125">
        <v>52.575000000000003</v>
      </c>
    </row>
    <row r="42" spans="2:23" ht="15.5">
      <c r="B42" s="124" t="s">
        <v>650</v>
      </c>
      <c r="C42" s="124" t="s">
        <v>726</v>
      </c>
      <c r="D42" s="125">
        <v>54.006999999999998</v>
      </c>
      <c r="E42" s="125">
        <v>47.963000000000001</v>
      </c>
      <c r="F42" s="125">
        <v>39.003999999999998</v>
      </c>
      <c r="G42" s="125">
        <v>51.186999999999998</v>
      </c>
      <c r="H42" s="125">
        <v>60.341999999999999</v>
      </c>
      <c r="I42" s="125">
        <v>37.539000000000001</v>
      </c>
      <c r="J42" s="125">
        <v>45.021000000000001</v>
      </c>
      <c r="K42" s="125">
        <v>57.247</v>
      </c>
      <c r="L42" s="125">
        <v>44.923999999999999</v>
      </c>
      <c r="M42" s="125">
        <v>43.357999999999997</v>
      </c>
      <c r="N42" s="125">
        <v>42.07</v>
      </c>
      <c r="O42" s="125">
        <v>46.917999999999999</v>
      </c>
      <c r="P42" s="125">
        <v>41.131999999999998</v>
      </c>
      <c r="Q42" s="125">
        <v>39.307000000000002</v>
      </c>
      <c r="R42" s="125">
        <v>34.473999999999997</v>
      </c>
      <c r="S42" s="125">
        <v>33.223999999999997</v>
      </c>
      <c r="T42" s="125">
        <v>21.518000000000001</v>
      </c>
      <c r="U42" s="125">
        <v>22.55</v>
      </c>
      <c r="V42" s="125">
        <v>31.638000000000002</v>
      </c>
      <c r="W42" s="125">
        <v>43.621000000000002</v>
      </c>
    </row>
    <row r="43" spans="2:23" ht="15.5">
      <c r="B43" s="124" t="s">
        <v>649</v>
      </c>
      <c r="C43" s="124" t="s">
        <v>727</v>
      </c>
      <c r="D43" s="125">
        <v>1.19</v>
      </c>
      <c r="E43" s="125">
        <v>1.19</v>
      </c>
      <c r="F43" s="125">
        <v>1.19</v>
      </c>
      <c r="G43" s="125">
        <v>42.119</v>
      </c>
      <c r="H43" s="125">
        <v>11.273</v>
      </c>
      <c r="I43" s="125">
        <v>17.669</v>
      </c>
      <c r="J43" s="125">
        <v>0</v>
      </c>
      <c r="K43" s="125">
        <v>70.945999999999998</v>
      </c>
      <c r="L43" s="125">
        <v>70.945999999999998</v>
      </c>
      <c r="M43" s="125">
        <v>70.945999999999998</v>
      </c>
      <c r="N43" s="125">
        <v>70.945999999999998</v>
      </c>
      <c r="O43" s="125">
        <v>22.044</v>
      </c>
      <c r="P43" s="125">
        <v>22.044</v>
      </c>
      <c r="Q43" s="125">
        <v>22.044</v>
      </c>
      <c r="R43" s="125">
        <v>22.044</v>
      </c>
      <c r="S43" s="125">
        <v>0</v>
      </c>
      <c r="T43" s="125">
        <v>0</v>
      </c>
      <c r="U43" s="125">
        <v>0</v>
      </c>
      <c r="V43" s="125">
        <v>0</v>
      </c>
      <c r="W43" s="125">
        <v>1.631</v>
      </c>
    </row>
    <row r="44" spans="2:23" ht="15.5">
      <c r="B44" s="124" t="s">
        <v>653</v>
      </c>
      <c r="C44" s="124" t="s">
        <v>728</v>
      </c>
      <c r="D44" s="125">
        <v>65.887</v>
      </c>
      <c r="E44" s="125">
        <v>82.337999999999994</v>
      </c>
      <c r="F44" s="125">
        <v>75.516000000000005</v>
      </c>
      <c r="G44" s="125">
        <v>211.55099999999999</v>
      </c>
      <c r="H44" s="125">
        <v>213.45400000000001</v>
      </c>
      <c r="I44" s="125">
        <v>198.58799999999999</v>
      </c>
      <c r="J44" s="125">
        <v>184.922</v>
      </c>
      <c r="K44" s="125">
        <v>231.452</v>
      </c>
      <c r="L44" s="125">
        <v>196.53700000000001</v>
      </c>
      <c r="M44" s="125">
        <v>138.60300000000001</v>
      </c>
      <c r="N44" s="125">
        <v>145.429</v>
      </c>
      <c r="O44" s="125">
        <v>178.49299999999999</v>
      </c>
      <c r="P44" s="125">
        <v>189.01</v>
      </c>
      <c r="Q44" s="125">
        <v>269.81700000000001</v>
      </c>
      <c r="R44" s="125">
        <v>276.47399999999999</v>
      </c>
      <c r="S44" s="125">
        <v>166.999</v>
      </c>
      <c r="T44" s="125">
        <v>240.73500000000001</v>
      </c>
      <c r="U44" s="125">
        <v>361.15600000000001</v>
      </c>
      <c r="V44" s="125">
        <v>286.26900000000001</v>
      </c>
      <c r="W44" s="125">
        <v>344.98099999999999</v>
      </c>
    </row>
    <row r="45" spans="2:23" ht="15.5">
      <c r="B45" s="130" t="s">
        <v>655</v>
      </c>
      <c r="C45" s="130" t="s">
        <v>729</v>
      </c>
      <c r="D45" s="125">
        <v>18.085999999999999</v>
      </c>
      <c r="E45" s="125">
        <v>12.332000000000001</v>
      </c>
      <c r="F45" s="125">
        <v>13.333</v>
      </c>
      <c r="G45" s="125">
        <v>15.007</v>
      </c>
      <c r="H45" s="125">
        <v>9.6300000000000008</v>
      </c>
      <c r="I45" s="125">
        <v>9.9949999999999992</v>
      </c>
      <c r="J45" s="125">
        <v>11.087999999999999</v>
      </c>
      <c r="K45" s="125">
        <v>10.332000000000001</v>
      </c>
      <c r="L45" s="125">
        <v>7.3570000000000002</v>
      </c>
      <c r="M45" s="125">
        <v>8.1630000000000003</v>
      </c>
      <c r="N45" s="125">
        <v>17.846</v>
      </c>
      <c r="O45" s="125">
        <v>17.997</v>
      </c>
      <c r="P45" s="125">
        <v>15.337999999999999</v>
      </c>
      <c r="Q45" s="125">
        <v>11.77</v>
      </c>
      <c r="R45" s="125">
        <v>13.199</v>
      </c>
      <c r="S45" s="125">
        <v>13.06</v>
      </c>
      <c r="T45" s="125">
        <v>12.994999999999999</v>
      </c>
      <c r="U45" s="125">
        <v>12.7</v>
      </c>
      <c r="V45" s="125">
        <v>13.689</v>
      </c>
      <c r="W45" s="125">
        <v>3.41</v>
      </c>
    </row>
    <row r="46" spans="2:23" ht="31">
      <c r="B46" s="130" t="s">
        <v>661</v>
      </c>
      <c r="C46" s="130" t="s">
        <v>971</v>
      </c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>
        <v>13.545</v>
      </c>
      <c r="U46" s="125">
        <v>12.242000000000001</v>
      </c>
      <c r="V46" s="125">
        <v>11.064</v>
      </c>
      <c r="W46" s="125">
        <v>9.2409999999999997</v>
      </c>
    </row>
    <row r="47" spans="2:23" s="155" customFormat="1" ht="46.5">
      <c r="B47" s="130" t="s">
        <v>389</v>
      </c>
      <c r="C47" s="130" t="s">
        <v>746</v>
      </c>
      <c r="D47" s="154">
        <v>53.148000000000003</v>
      </c>
      <c r="E47" s="154">
        <v>0</v>
      </c>
      <c r="F47" s="154">
        <v>0</v>
      </c>
      <c r="G47" s="154">
        <v>0</v>
      </c>
      <c r="H47" s="154">
        <v>0</v>
      </c>
      <c r="I47" s="154">
        <v>0</v>
      </c>
      <c r="J47" s="154">
        <v>0</v>
      </c>
      <c r="K47" s="154">
        <v>0</v>
      </c>
      <c r="L47" s="154">
        <v>0</v>
      </c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spans="2:23" ht="15.5">
      <c r="B48" s="127" t="s">
        <v>656</v>
      </c>
      <c r="C48" s="127" t="s">
        <v>730</v>
      </c>
      <c r="D48" s="128">
        <v>512.83000000000004</v>
      </c>
      <c r="E48" s="128">
        <v>460.43299999999999</v>
      </c>
      <c r="F48" s="128">
        <v>656.31400000000008</v>
      </c>
      <c r="G48" s="128">
        <v>1142.7860000000001</v>
      </c>
      <c r="H48" s="128">
        <v>1027.8090000000002</v>
      </c>
      <c r="I48" s="128">
        <v>2239.752</v>
      </c>
      <c r="J48" s="128">
        <f>SUM(J35:J47)</f>
        <v>2577.393</v>
      </c>
      <c r="K48" s="128">
        <f t="shared" ref="K48:M48" si="24">SUM(K35:K47)</f>
        <v>2618.127</v>
      </c>
      <c r="L48" s="128">
        <f t="shared" si="24"/>
        <v>2510.1539999999995</v>
      </c>
      <c r="M48" s="128">
        <f t="shared" si="24"/>
        <v>1080.9379999999999</v>
      </c>
      <c r="N48" s="128">
        <f t="shared" ref="N48" si="25">SUM(N35:N47)</f>
        <v>749.26400000000001</v>
      </c>
      <c r="O48" s="128">
        <f t="shared" ref="O48:T48" si="26">SUM(O35:O47)</f>
        <v>674.37599999999986</v>
      </c>
      <c r="P48" s="128">
        <f t="shared" si="26"/>
        <v>747.67099999999994</v>
      </c>
      <c r="Q48" s="128">
        <f t="shared" si="26"/>
        <v>1255.0039999999999</v>
      </c>
      <c r="R48" s="128">
        <f t="shared" si="26"/>
        <v>1401.8219999999999</v>
      </c>
      <c r="S48" s="128">
        <f t="shared" si="26"/>
        <v>1303.623</v>
      </c>
      <c r="T48" s="128">
        <f t="shared" si="26"/>
        <v>1345.9639999999999</v>
      </c>
      <c r="U48" s="128">
        <f t="shared" ref="U48:V48" si="27">SUM(U35:U47)</f>
        <v>1435.7539999999999</v>
      </c>
      <c r="V48" s="128">
        <f t="shared" si="27"/>
        <v>1474.999</v>
      </c>
      <c r="W48" s="128">
        <f t="shared" ref="W48" si="28">SUM(W35:W47)</f>
        <v>1503.3750000000002</v>
      </c>
    </row>
    <row r="49" spans="2:23" ht="15.5">
      <c r="B49" s="122" t="s">
        <v>652</v>
      </c>
      <c r="C49" s="122" t="s">
        <v>731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spans="2:23" ht="15.5">
      <c r="B50" s="124" t="s">
        <v>769</v>
      </c>
      <c r="C50" s="124" t="s">
        <v>770</v>
      </c>
      <c r="D50" s="125">
        <v>1296.645</v>
      </c>
      <c r="E50" s="125">
        <v>1297.229</v>
      </c>
      <c r="F50" s="125">
        <v>1297.8130000000001</v>
      </c>
      <c r="G50" s="125">
        <v>1298.3969999999999</v>
      </c>
      <c r="H50" s="125">
        <v>1298.982</v>
      </c>
      <c r="I50" s="125">
        <v>289.56599999999997</v>
      </c>
      <c r="J50" s="125">
        <v>289.67399999999998</v>
      </c>
      <c r="K50" s="125">
        <v>289.78300000000002</v>
      </c>
      <c r="L50" s="125">
        <v>289.89100000000002</v>
      </c>
      <c r="M50" s="125">
        <v>2184.84</v>
      </c>
      <c r="N50" s="125">
        <v>2185.152</v>
      </c>
      <c r="O50" s="125">
        <v>2186.1410000000001</v>
      </c>
      <c r="P50" s="125">
        <v>2187.1309999999999</v>
      </c>
      <c r="Q50" s="125">
        <v>1638.1210000000001</v>
      </c>
      <c r="R50" s="125">
        <v>1639.1110000000001</v>
      </c>
      <c r="S50" s="125">
        <v>1640.1010000000001</v>
      </c>
      <c r="T50" s="125">
        <v>1641.0909999999999</v>
      </c>
      <c r="U50" s="125">
        <v>1290.971</v>
      </c>
      <c r="V50" s="125">
        <v>1292.067</v>
      </c>
      <c r="W50" s="125">
        <v>1293.162</v>
      </c>
    </row>
    <row r="51" spans="2:23" ht="15.5">
      <c r="B51" s="131" t="s">
        <v>658</v>
      </c>
      <c r="C51" s="131" t="s">
        <v>711</v>
      </c>
      <c r="D51" s="125">
        <v>4.306</v>
      </c>
      <c r="E51" s="125">
        <v>4</v>
      </c>
      <c r="F51" s="125">
        <v>0.82299999999999995</v>
      </c>
      <c r="G51" s="125">
        <v>0.70899999999999996</v>
      </c>
      <c r="H51" s="125">
        <v>0.64100000000000001</v>
      </c>
      <c r="I51" s="125">
        <v>0.57199999999999995</v>
      </c>
      <c r="J51" s="125">
        <v>0.36599999999999999</v>
      </c>
      <c r="K51" s="125">
        <v>0.251</v>
      </c>
      <c r="L51" s="125">
        <v>0.13300000000000001</v>
      </c>
      <c r="M51" s="125">
        <v>2.9000000000000001E-2</v>
      </c>
      <c r="N51" s="125">
        <v>4.0000000000000001E-3</v>
      </c>
      <c r="O51" s="125">
        <v>3.0000000000000001E-3</v>
      </c>
      <c r="P51" s="125">
        <v>1.9650000000000001</v>
      </c>
      <c r="Q51" s="125">
        <v>1.7410000000000001</v>
      </c>
      <c r="R51" s="125">
        <v>1.5129999999999999</v>
      </c>
      <c r="S51" s="125">
        <v>1.2749999999999999</v>
      </c>
      <c r="T51" s="125">
        <v>1.2749999999999999</v>
      </c>
      <c r="U51" s="125">
        <v>1.2749999999999999</v>
      </c>
      <c r="V51" s="125">
        <v>1.631</v>
      </c>
      <c r="W51" s="125">
        <v>1.591</v>
      </c>
    </row>
    <row r="52" spans="2:23" ht="15.5">
      <c r="B52" s="131" t="s">
        <v>646</v>
      </c>
      <c r="C52" s="131" t="s">
        <v>724</v>
      </c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>
        <v>0.878</v>
      </c>
      <c r="P52" s="125">
        <v>0.61</v>
      </c>
      <c r="Q52" s="125">
        <v>0.63800000000000001</v>
      </c>
      <c r="R52" s="125">
        <v>0.66600000000000004</v>
      </c>
      <c r="S52" s="125">
        <v>0.69499999999999995</v>
      </c>
      <c r="T52" s="125">
        <v>0.42699999999999999</v>
      </c>
      <c r="U52" s="125">
        <v>0</v>
      </c>
      <c r="V52" s="125">
        <v>0</v>
      </c>
      <c r="W52" s="125">
        <v>0</v>
      </c>
    </row>
    <row r="53" spans="2:23" ht="15.5">
      <c r="B53" s="131" t="s">
        <v>644</v>
      </c>
      <c r="C53" s="131" t="s">
        <v>723</v>
      </c>
      <c r="D53" s="125"/>
      <c r="E53" s="125"/>
      <c r="F53" s="125"/>
      <c r="G53" s="125"/>
      <c r="H53" s="125"/>
      <c r="I53" s="125"/>
      <c r="J53" s="125"/>
      <c r="K53" s="125"/>
      <c r="L53" s="125"/>
      <c r="M53" s="125">
        <v>0.16700000000000001</v>
      </c>
      <c r="N53" s="125">
        <v>0.16700000000000001</v>
      </c>
      <c r="O53" s="125">
        <v>0.16700000000000001</v>
      </c>
      <c r="P53" s="125">
        <v>0.16700000000000001</v>
      </c>
      <c r="Q53" s="125">
        <v>0.16700000000000001</v>
      </c>
      <c r="R53" s="125">
        <v>0.16700000000000001</v>
      </c>
      <c r="S53" s="125">
        <v>0.16700000000000001</v>
      </c>
      <c r="T53" s="125">
        <v>0.16700000000000001</v>
      </c>
      <c r="U53" s="125">
        <v>0.16700000000000001</v>
      </c>
      <c r="V53" s="125">
        <v>0.16700000000000001</v>
      </c>
      <c r="W53" s="125">
        <v>0.16700000000000001</v>
      </c>
    </row>
    <row r="54" spans="2:23" ht="15.5">
      <c r="B54" s="131" t="s">
        <v>648</v>
      </c>
      <c r="C54" s="131" t="s">
        <v>725</v>
      </c>
      <c r="D54" s="125"/>
      <c r="E54" s="125">
        <v>2.024</v>
      </c>
      <c r="F54" s="125">
        <v>2.431</v>
      </c>
      <c r="G54" s="125">
        <v>2.2370000000000001</v>
      </c>
      <c r="H54" s="125">
        <v>2.6110000000000002</v>
      </c>
      <c r="I54" s="125">
        <v>1.5449999999999999</v>
      </c>
      <c r="J54" s="125">
        <v>2.16</v>
      </c>
      <c r="K54" s="125">
        <v>1.6359999999999999</v>
      </c>
      <c r="L54" s="125">
        <v>1.78</v>
      </c>
      <c r="M54" s="125">
        <v>2.5059999999999998</v>
      </c>
      <c r="N54" s="125">
        <v>2.5059999999999998</v>
      </c>
      <c r="O54" s="125">
        <v>0.4</v>
      </c>
      <c r="P54" s="125">
        <v>0.4</v>
      </c>
      <c r="Q54" s="125">
        <v>0.4</v>
      </c>
      <c r="R54" s="125">
        <v>0.4</v>
      </c>
      <c r="S54" s="125">
        <v>0.4</v>
      </c>
      <c r="T54" s="125">
        <v>0</v>
      </c>
      <c r="U54" s="125">
        <v>0</v>
      </c>
      <c r="V54" s="125">
        <v>0</v>
      </c>
      <c r="W54" s="125">
        <v>0</v>
      </c>
    </row>
    <row r="55" spans="2:23" ht="15.5">
      <c r="B55" s="131" t="s">
        <v>659</v>
      </c>
      <c r="C55" s="131" t="s">
        <v>732</v>
      </c>
      <c r="D55" s="125">
        <v>51.094000000000001</v>
      </c>
      <c r="E55" s="125">
        <v>41.43</v>
      </c>
      <c r="F55" s="125">
        <v>36.228999999999999</v>
      </c>
      <c r="G55" s="125">
        <v>41.982999999999997</v>
      </c>
      <c r="H55" s="125">
        <v>35.378</v>
      </c>
      <c r="I55" s="125">
        <v>45.744</v>
      </c>
      <c r="J55" s="125">
        <v>56.667000000000002</v>
      </c>
      <c r="K55" s="125">
        <v>44.076000000000001</v>
      </c>
      <c r="L55" s="125">
        <v>61.734000000000002</v>
      </c>
      <c r="M55" s="125">
        <v>76.700999999999993</v>
      </c>
      <c r="N55" s="125">
        <v>86.930999999999997</v>
      </c>
      <c r="O55" s="125">
        <v>79.658000000000001</v>
      </c>
      <c r="P55" s="125">
        <v>85</v>
      </c>
      <c r="Q55" s="125">
        <v>85.742999999999995</v>
      </c>
      <c r="R55" s="125">
        <v>82.421000000000006</v>
      </c>
      <c r="S55" s="125">
        <v>67.825000000000003</v>
      </c>
      <c r="T55" s="125">
        <v>70.328999999999994</v>
      </c>
      <c r="U55" s="125">
        <v>70.418999999999997</v>
      </c>
      <c r="V55" s="125">
        <v>70.945999999999998</v>
      </c>
      <c r="W55" s="125">
        <v>47.405000000000001</v>
      </c>
    </row>
    <row r="56" spans="2:23" ht="15.5">
      <c r="B56" s="131" t="s">
        <v>661</v>
      </c>
      <c r="C56" s="131" t="s">
        <v>733</v>
      </c>
      <c r="D56" s="125">
        <v>5.6289999999999996</v>
      </c>
      <c r="E56" s="125">
        <v>5.9429999999999996</v>
      </c>
      <c r="F56" s="125">
        <v>6.1390000000000002</v>
      </c>
      <c r="G56" s="125">
        <v>50.075000000000003</v>
      </c>
      <c r="H56" s="125">
        <v>51.954999999999998</v>
      </c>
      <c r="I56" s="125">
        <v>53.146999999999998</v>
      </c>
      <c r="J56" s="125">
        <v>53.146999999999998</v>
      </c>
      <c r="K56" s="125">
        <v>71.873999999999995</v>
      </c>
      <c r="L56" s="125">
        <v>74.373999999999995</v>
      </c>
      <c r="M56" s="125">
        <v>77.412999999999997</v>
      </c>
      <c r="N56" s="125">
        <v>80.450999999999993</v>
      </c>
      <c r="O56" s="125">
        <v>93.78</v>
      </c>
      <c r="P56" s="125">
        <v>96.656000000000006</v>
      </c>
      <c r="Q56" s="125">
        <v>99.665999999999997</v>
      </c>
      <c r="R56" s="125">
        <v>102.81699999999999</v>
      </c>
      <c r="S56" s="125">
        <v>106.11499999999999</v>
      </c>
      <c r="T56" s="125">
        <v>95.593999999999994</v>
      </c>
      <c r="U56" s="125">
        <v>97.38</v>
      </c>
      <c r="V56" s="125">
        <v>97.736999999999995</v>
      </c>
      <c r="W56" s="125">
        <v>98.63</v>
      </c>
    </row>
    <row r="57" spans="2:23" ht="15.5">
      <c r="B57" s="124" t="s">
        <v>663</v>
      </c>
      <c r="C57" s="124" t="s">
        <v>734</v>
      </c>
      <c r="D57" s="125">
        <v>64.027000000000001</v>
      </c>
      <c r="E57" s="125">
        <v>80.325999999999993</v>
      </c>
      <c r="F57" s="125">
        <v>77.378</v>
      </c>
      <c r="G57" s="125">
        <v>93.652000000000001</v>
      </c>
      <c r="H57" s="125">
        <v>92.215000000000003</v>
      </c>
      <c r="I57" s="125">
        <v>80.302999999999997</v>
      </c>
      <c r="J57" s="125">
        <v>81.448999999999998</v>
      </c>
      <c r="K57" s="125">
        <v>79.468000000000004</v>
      </c>
      <c r="L57" s="125">
        <v>80.855000000000004</v>
      </c>
      <c r="M57" s="125">
        <v>84.477999999999994</v>
      </c>
      <c r="N57" s="125">
        <v>84.801000000000002</v>
      </c>
      <c r="O57" s="125">
        <v>84.534999999999997</v>
      </c>
      <c r="P57" s="125">
        <v>80.040000000000006</v>
      </c>
      <c r="Q57" s="125">
        <v>82.01</v>
      </c>
      <c r="R57" s="125">
        <v>85.884</v>
      </c>
      <c r="S57" s="125">
        <v>86.034999999999997</v>
      </c>
      <c r="T57" s="125">
        <v>92.453999999999994</v>
      </c>
      <c r="U57" s="125">
        <v>87.543000000000006</v>
      </c>
      <c r="V57" s="125">
        <v>89.033000000000001</v>
      </c>
      <c r="W57" s="125">
        <v>105.148</v>
      </c>
    </row>
    <row r="58" spans="2:23" ht="15.5">
      <c r="B58" s="124" t="s">
        <v>653</v>
      </c>
      <c r="C58" s="124" t="s">
        <v>728</v>
      </c>
      <c r="D58" s="125">
        <v>9.8580000000000005</v>
      </c>
      <c r="E58" s="125">
        <v>8.3870000000000005</v>
      </c>
      <c r="F58" s="125">
        <v>8.3879999999999999</v>
      </c>
      <c r="G58" s="125">
        <v>71.450999999999993</v>
      </c>
      <c r="H58" s="125">
        <v>67.271000000000001</v>
      </c>
      <c r="I58" s="125">
        <v>7.9379999999999997</v>
      </c>
      <c r="J58" s="125">
        <v>6.2069999999999999</v>
      </c>
      <c r="K58" s="125">
        <v>6.6760000000000002</v>
      </c>
      <c r="L58" s="125">
        <v>15.11</v>
      </c>
      <c r="M58" s="125">
        <v>11.486000000000001</v>
      </c>
      <c r="N58" s="125">
        <v>9.3629999999999995</v>
      </c>
      <c r="O58" s="125">
        <v>2.3610000000000002</v>
      </c>
      <c r="P58" s="125">
        <v>0.75</v>
      </c>
      <c r="Q58" s="125">
        <v>0.6</v>
      </c>
      <c r="R58" s="125">
        <v>0.45</v>
      </c>
      <c r="S58" s="125">
        <v>0.15</v>
      </c>
      <c r="T58" s="125">
        <v>0.15</v>
      </c>
      <c r="U58" s="125">
        <v>0</v>
      </c>
      <c r="V58" s="125">
        <v>0</v>
      </c>
      <c r="W58" s="125">
        <v>0</v>
      </c>
    </row>
    <row r="59" spans="2:23" ht="16" customHeight="1">
      <c r="B59" s="124" t="s">
        <v>655</v>
      </c>
      <c r="C59" s="124" t="s">
        <v>729</v>
      </c>
      <c r="D59" s="125">
        <v>32.069000000000003</v>
      </c>
      <c r="E59" s="125">
        <v>19.431999999999999</v>
      </c>
      <c r="F59" s="125">
        <v>21.137</v>
      </c>
      <c r="G59" s="125">
        <v>20.312999999999999</v>
      </c>
      <c r="H59" s="125">
        <v>12.792</v>
      </c>
      <c r="I59" s="125">
        <v>16.902999999999999</v>
      </c>
      <c r="J59" s="125">
        <v>16.030999999999999</v>
      </c>
      <c r="K59" s="125">
        <v>16.640999999999998</v>
      </c>
      <c r="L59" s="125">
        <v>12.76</v>
      </c>
      <c r="M59" s="125">
        <v>9.0640000000000001</v>
      </c>
      <c r="N59" s="125">
        <v>34.488</v>
      </c>
      <c r="O59" s="125">
        <v>33.134999999999998</v>
      </c>
      <c r="P59" s="125">
        <v>31.664999999999999</v>
      </c>
      <c r="Q59" s="125">
        <v>31.798999999999999</v>
      </c>
      <c r="R59" s="125">
        <v>27.344999999999999</v>
      </c>
      <c r="S59" s="125">
        <v>17.405999999999999</v>
      </c>
      <c r="T59" s="125">
        <v>12.992000000000001</v>
      </c>
      <c r="U59" s="125">
        <v>23.638999999999999</v>
      </c>
      <c r="V59" s="125">
        <v>19.983000000000001</v>
      </c>
      <c r="W59" s="125">
        <v>15.276999999999999</v>
      </c>
    </row>
    <row r="60" spans="2:23" ht="16" customHeight="1">
      <c r="B60" s="124"/>
      <c r="C60" s="124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spans="2:23" ht="15" customHeight="1">
      <c r="B61" s="127" t="s">
        <v>665</v>
      </c>
      <c r="C61" s="127" t="s">
        <v>735</v>
      </c>
      <c r="D61" s="128">
        <v>1463.6279999999999</v>
      </c>
      <c r="E61" s="128">
        <v>1458.771</v>
      </c>
      <c r="F61" s="128">
        <v>1450.338</v>
      </c>
      <c r="G61" s="128">
        <v>1578.8170000000002</v>
      </c>
      <c r="H61" s="128">
        <v>1561.8449999999998</v>
      </c>
      <c r="I61" s="128">
        <v>495.71800000000002</v>
      </c>
      <c r="J61" s="128">
        <f t="shared" ref="J61:K61" si="29">SUM(J50:J59)</f>
        <v>505.70099999999996</v>
      </c>
      <c r="K61" s="128">
        <f t="shared" si="29"/>
        <v>510.40500000000003</v>
      </c>
      <c r="L61" s="128">
        <f t="shared" ref="L61:M61" si="30">SUM(L50:L59)</f>
        <v>536.63699999999994</v>
      </c>
      <c r="M61" s="128">
        <f t="shared" si="30"/>
        <v>2446.6839999999997</v>
      </c>
      <c r="N61" s="128">
        <f t="shared" ref="N61:O61" si="31">SUM(N50:N59)</f>
        <v>2483.8629999999994</v>
      </c>
      <c r="O61" s="128">
        <f t="shared" si="31"/>
        <v>2481.0580000000004</v>
      </c>
      <c r="P61" s="128">
        <f t="shared" ref="P61:Q61" si="32">SUM(P50:P59)</f>
        <v>2484.384</v>
      </c>
      <c r="Q61" s="128">
        <f t="shared" si="32"/>
        <v>1940.8849999999998</v>
      </c>
      <c r="R61" s="128">
        <f t="shared" ref="R61:S61" si="33">SUM(R50:R59)</f>
        <v>1940.7740000000001</v>
      </c>
      <c r="S61" s="128">
        <f t="shared" si="33"/>
        <v>1920.1690000000003</v>
      </c>
      <c r="T61" s="128">
        <f t="shared" ref="T61:U61" si="34">SUM(T50:T59)</f>
        <v>1914.4789999999998</v>
      </c>
      <c r="U61" s="128">
        <f t="shared" si="34"/>
        <v>1571.394</v>
      </c>
      <c r="V61" s="128">
        <f t="shared" ref="V61:W61" si="35">SUM(V50:V59)</f>
        <v>1571.5639999999999</v>
      </c>
      <c r="W61" s="128">
        <f t="shared" si="35"/>
        <v>1561.3799999999999</v>
      </c>
    </row>
    <row r="62" spans="2:23" ht="15.5">
      <c r="B62" s="122" t="s">
        <v>666</v>
      </c>
      <c r="C62" s="122" t="s">
        <v>736</v>
      </c>
      <c r="D62" s="128"/>
      <c r="E62" s="128"/>
      <c r="F62" s="128"/>
      <c r="G62" s="128"/>
      <c r="H62" s="128"/>
      <c r="I62" s="128"/>
      <c r="J62" s="128"/>
      <c r="K62" s="128"/>
      <c r="L62" s="128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pans="2:23" ht="15.5">
      <c r="B63" s="124" t="s">
        <v>667</v>
      </c>
      <c r="C63" s="124" t="s">
        <v>737</v>
      </c>
      <c r="D63" s="125">
        <v>852.447</v>
      </c>
      <c r="E63" s="125">
        <v>868.52800000000002</v>
      </c>
      <c r="F63" s="125">
        <v>868.52800000000002</v>
      </c>
      <c r="G63" s="125">
        <v>870.21799999999996</v>
      </c>
      <c r="H63" s="125">
        <v>875.57500000000005</v>
      </c>
      <c r="I63" s="125">
        <v>875.57500000000005</v>
      </c>
      <c r="J63" s="125">
        <v>875.57500000000005</v>
      </c>
      <c r="K63" s="125">
        <v>875.57500000000005</v>
      </c>
      <c r="L63" s="125">
        <v>875.57500000000005</v>
      </c>
      <c r="M63" s="125">
        <v>875.57500000000005</v>
      </c>
      <c r="N63" s="125">
        <v>875.57500000000005</v>
      </c>
      <c r="O63" s="125">
        <v>875.57500000000005</v>
      </c>
      <c r="P63" s="125">
        <v>875.57500000000005</v>
      </c>
      <c r="Q63" s="125">
        <v>875.57500000000005</v>
      </c>
      <c r="R63" s="125">
        <v>875.57500000000005</v>
      </c>
      <c r="S63" s="125">
        <v>875.57500000000005</v>
      </c>
      <c r="T63" s="125">
        <v>875.57500000000005</v>
      </c>
      <c r="U63" s="125">
        <v>875.57500000000005</v>
      </c>
      <c r="V63" s="125">
        <v>875.57500000000005</v>
      </c>
      <c r="W63" s="125">
        <v>875.57500000000005</v>
      </c>
    </row>
    <row r="64" spans="2:23" ht="15.5">
      <c r="B64" s="124" t="s">
        <v>668</v>
      </c>
      <c r="C64" s="153" t="s">
        <v>738</v>
      </c>
      <c r="D64" s="125"/>
      <c r="E64" s="125"/>
      <c r="F64" s="125"/>
      <c r="G64" s="125"/>
      <c r="H64" s="125">
        <v>-5.3570000000000002</v>
      </c>
      <c r="I64" s="125">
        <v>-1.458</v>
      </c>
      <c r="J64" s="125">
        <v>-131.37799999999999</v>
      </c>
      <c r="K64" s="125">
        <v>-128.60499999999999</v>
      </c>
      <c r="L64" s="125">
        <v>-128.60499999999999</v>
      </c>
      <c r="M64" s="125">
        <v>-117.051</v>
      </c>
      <c r="N64" s="125">
        <v>-117.051</v>
      </c>
      <c r="O64" s="125">
        <v>-114.223</v>
      </c>
      <c r="P64" s="125">
        <v>-114.223</v>
      </c>
      <c r="Q64" s="125">
        <v>-107.59099999999999</v>
      </c>
      <c r="R64" s="125">
        <v>-107.59099999999999</v>
      </c>
      <c r="S64" s="125">
        <v>-97.91</v>
      </c>
      <c r="T64" s="125">
        <v>-97.91</v>
      </c>
      <c r="U64" s="125">
        <v>-97.91</v>
      </c>
      <c r="V64" s="125">
        <v>-59.744999999999997</v>
      </c>
      <c r="W64" s="125">
        <v>-55.277000000000001</v>
      </c>
    </row>
    <row r="65" spans="2:23" ht="15.5">
      <c r="B65" s="124" t="s">
        <v>669</v>
      </c>
      <c r="C65" s="124" t="s">
        <v>739</v>
      </c>
      <c r="D65" s="125">
        <v>36.014000000000003</v>
      </c>
      <c r="E65" s="125">
        <v>27.169</v>
      </c>
      <c r="F65" s="125">
        <v>30.533000000000001</v>
      </c>
      <c r="G65" s="37">
        <v>127.60299999999999</v>
      </c>
      <c r="H65" s="125">
        <v>129.852</v>
      </c>
      <c r="I65" s="125">
        <v>131.47200000000001</v>
      </c>
      <c r="J65" s="125">
        <v>133.29499999999999</v>
      </c>
      <c r="K65" s="125">
        <v>133.29900000000001</v>
      </c>
      <c r="L65" s="125">
        <v>134.703</v>
      </c>
      <c r="M65" s="125">
        <v>128.90100000000001</v>
      </c>
      <c r="N65" s="125">
        <v>128.08099999999999</v>
      </c>
      <c r="O65" s="125">
        <v>126.456</v>
      </c>
      <c r="P65" s="125">
        <v>126.63500000000001</v>
      </c>
      <c r="Q65" s="125">
        <v>122.437</v>
      </c>
      <c r="R65" s="125">
        <v>123.30200000000001</v>
      </c>
      <c r="S65" s="125">
        <v>116.342</v>
      </c>
      <c r="T65" s="125">
        <v>117.768</v>
      </c>
      <c r="U65" s="125">
        <v>121.508</v>
      </c>
      <c r="V65" s="125">
        <v>83.775000000000006</v>
      </c>
      <c r="W65" s="125">
        <v>80.744</v>
      </c>
    </row>
    <row r="66" spans="2:23" ht="15.5">
      <c r="B66" s="124" t="s">
        <v>670</v>
      </c>
      <c r="C66" s="124" t="s">
        <v>740</v>
      </c>
      <c r="D66" s="125">
        <v>406.548</v>
      </c>
      <c r="E66" s="125">
        <v>405.37099999999998</v>
      </c>
      <c r="F66" s="125">
        <v>405.37099999999998</v>
      </c>
      <c r="G66" s="37">
        <v>685.50199999999995</v>
      </c>
      <c r="H66" s="125">
        <v>685.50199999999995</v>
      </c>
      <c r="I66" s="125">
        <v>496.673</v>
      </c>
      <c r="J66" s="125">
        <v>496.673</v>
      </c>
      <c r="K66" s="125">
        <v>387.86799999999999</v>
      </c>
      <c r="L66" s="125">
        <v>387.86799999999999</v>
      </c>
      <c r="M66" s="125">
        <v>387.86799999999999</v>
      </c>
      <c r="N66" s="125">
        <v>387.86799999999999</v>
      </c>
      <c r="O66" s="125">
        <v>458.642</v>
      </c>
      <c r="P66" s="125">
        <v>458.642</v>
      </c>
      <c r="Q66" s="125">
        <v>458.642</v>
      </c>
      <c r="R66" s="125">
        <v>458.642</v>
      </c>
      <c r="S66" s="125">
        <v>376.20699999999999</v>
      </c>
      <c r="T66" s="125">
        <v>376.20699999999999</v>
      </c>
      <c r="U66" s="125">
        <v>376.20699999999999</v>
      </c>
      <c r="V66" s="125">
        <v>376.20699999999999</v>
      </c>
      <c r="W66" s="125">
        <v>381.22300000000001</v>
      </c>
    </row>
    <row r="67" spans="2:23" ht="15.5">
      <c r="B67" s="124" t="s">
        <v>671</v>
      </c>
      <c r="C67" s="153" t="s">
        <v>766</v>
      </c>
      <c r="D67" s="125">
        <v>68.138000000000005</v>
      </c>
      <c r="E67" s="125">
        <v>194.31100000000001</v>
      </c>
      <c r="F67" s="125">
        <v>324.47000000000003</v>
      </c>
      <c r="G67" s="125">
        <v>0</v>
      </c>
      <c r="H67" s="125">
        <v>114.48</v>
      </c>
      <c r="I67" s="125">
        <v>187.114</v>
      </c>
      <c r="J67" s="125">
        <v>297.55500000000001</v>
      </c>
      <c r="K67" s="125">
        <v>0</v>
      </c>
      <c r="L67" s="125">
        <v>74.054000000000002</v>
      </c>
      <c r="M67" s="125">
        <v>123.431</v>
      </c>
      <c r="N67" s="125">
        <v>172.66300000000001</v>
      </c>
      <c r="O67" s="125">
        <v>0</v>
      </c>
      <c r="P67" s="125">
        <v>16.681999999999999</v>
      </c>
      <c r="Q67" s="125">
        <v>30.41</v>
      </c>
      <c r="R67" s="125">
        <v>-23.766999999999999</v>
      </c>
      <c r="S67" s="125">
        <v>0</v>
      </c>
      <c r="T67" s="125">
        <v>16.879000000000001</v>
      </c>
      <c r="U67" s="125">
        <v>30.172000000000001</v>
      </c>
      <c r="V67" s="125">
        <v>40.965000000000003</v>
      </c>
      <c r="W67" s="125">
        <v>0</v>
      </c>
    </row>
    <row r="68" spans="2:23" ht="15.5">
      <c r="B68" s="124" t="s">
        <v>412</v>
      </c>
      <c r="C68" s="153" t="s">
        <v>747</v>
      </c>
      <c r="D68" s="125">
        <v>145.04400000000001</v>
      </c>
      <c r="E68" s="125">
        <v>145.04400000000001</v>
      </c>
      <c r="F68" s="125">
        <v>145.04400000000001</v>
      </c>
      <c r="G68" s="125">
        <v>0</v>
      </c>
      <c r="H68" s="125"/>
      <c r="I68" s="125">
        <v>0</v>
      </c>
      <c r="J68" s="125">
        <v>0</v>
      </c>
      <c r="K68" s="125">
        <v>0</v>
      </c>
      <c r="L68" s="125">
        <v>0</v>
      </c>
      <c r="O68" s="125"/>
      <c r="P68" s="125"/>
      <c r="Q68" s="125"/>
      <c r="R68" s="125"/>
      <c r="S68" s="125"/>
      <c r="T68" s="125"/>
      <c r="U68" s="125"/>
      <c r="V68" s="125"/>
      <c r="W68" s="125"/>
    </row>
    <row r="69" spans="2:23" ht="15.5">
      <c r="B69" s="124" t="s">
        <v>765</v>
      </c>
      <c r="C69" s="153" t="s">
        <v>741</v>
      </c>
      <c r="D69" s="125"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0.129</v>
      </c>
      <c r="J69" s="125">
        <v>-0.307</v>
      </c>
      <c r="K69" s="125">
        <v>-1.718</v>
      </c>
      <c r="L69" s="125">
        <v>-0.51700000000000002</v>
      </c>
      <c r="M69" s="125">
        <v>-1.8560000000000001</v>
      </c>
      <c r="N69" s="125">
        <v>0</v>
      </c>
      <c r="O69" s="125">
        <v>0</v>
      </c>
      <c r="P69" s="125">
        <v>0</v>
      </c>
      <c r="Q69" s="125">
        <v>0</v>
      </c>
      <c r="R69" s="125">
        <v>0</v>
      </c>
      <c r="S69" s="125">
        <v>0</v>
      </c>
      <c r="T69" s="125">
        <v>0</v>
      </c>
      <c r="U69" s="125">
        <v>0</v>
      </c>
      <c r="V69" s="125"/>
      <c r="W69" s="125"/>
    </row>
    <row r="70" spans="2:23" ht="15.5">
      <c r="B70" s="132" t="s">
        <v>672</v>
      </c>
      <c r="C70" s="127" t="s">
        <v>742</v>
      </c>
      <c r="D70" s="128">
        <v>1508.191</v>
      </c>
      <c r="E70" s="128">
        <v>1640.423</v>
      </c>
      <c r="F70" s="128">
        <v>1773.9460000000001</v>
      </c>
      <c r="G70" s="128">
        <v>1683.3229999999999</v>
      </c>
      <c r="H70" s="128">
        <v>1800.0520000000001</v>
      </c>
      <c r="I70" s="128">
        <v>1689.5050000000001</v>
      </c>
      <c r="J70" s="128">
        <f t="shared" ref="J70:O70" si="36">SUM(J63:J69)</f>
        <v>1671.413</v>
      </c>
      <c r="K70" s="128">
        <f t="shared" si="36"/>
        <v>1266.4189999999999</v>
      </c>
      <c r="L70" s="128">
        <f t="shared" si="36"/>
        <v>1343.078</v>
      </c>
      <c r="M70" s="128">
        <f t="shared" si="36"/>
        <v>1396.8679999999999</v>
      </c>
      <c r="N70" s="128">
        <f t="shared" si="36"/>
        <v>1447.136</v>
      </c>
      <c r="O70" s="128">
        <f t="shared" si="36"/>
        <v>1346.45</v>
      </c>
      <c r="P70" s="128">
        <f t="shared" ref="P70:Q70" si="37">SUM(P63:P69)</f>
        <v>1363.3110000000001</v>
      </c>
      <c r="Q70" s="128">
        <f t="shared" si="37"/>
        <v>1379.4730000000002</v>
      </c>
      <c r="R70" s="128">
        <f t="shared" ref="R70:S70" si="38">SUM(R63:R69)</f>
        <v>1326.1610000000001</v>
      </c>
      <c r="S70" s="128">
        <f t="shared" si="38"/>
        <v>1270.2139999999999</v>
      </c>
      <c r="T70" s="128">
        <f>SUM(T63:T69)</f>
        <v>1288.519</v>
      </c>
      <c r="U70" s="128">
        <f>SUM(U63:U69)</f>
        <v>1305.5520000000001</v>
      </c>
      <c r="V70" s="128">
        <f>SUM(V63:V69)</f>
        <v>1316.7769999999998</v>
      </c>
      <c r="W70" s="128">
        <f>SUM(W63:W69)</f>
        <v>1282.2650000000001</v>
      </c>
    </row>
    <row r="71" spans="2:23" ht="15.5">
      <c r="B71" s="131" t="s">
        <v>673</v>
      </c>
      <c r="C71" s="131" t="s">
        <v>743</v>
      </c>
      <c r="D71" s="125">
        <v>-0.21099999999999999</v>
      </c>
      <c r="E71" s="125">
        <v>0.28599999999999998</v>
      </c>
      <c r="F71" s="125">
        <v>0.55700000000000005</v>
      </c>
      <c r="G71" s="125">
        <v>2.052</v>
      </c>
      <c r="H71" s="125">
        <v>4.5949999999999998</v>
      </c>
      <c r="I71" s="125">
        <v>5.2460000000000004</v>
      </c>
      <c r="J71" s="125">
        <v>6.6959999999999997</v>
      </c>
      <c r="K71" s="125">
        <v>8.6300000000000008</v>
      </c>
      <c r="L71" s="125">
        <v>10.916</v>
      </c>
      <c r="M71" s="125">
        <v>10.244</v>
      </c>
      <c r="N71" s="125">
        <v>9.75</v>
      </c>
      <c r="O71" s="125">
        <v>10.144</v>
      </c>
      <c r="P71" s="125">
        <v>12.558999999999999</v>
      </c>
      <c r="Q71" s="125">
        <v>12.702999999999999</v>
      </c>
      <c r="R71" s="125">
        <v>14.587999999999999</v>
      </c>
      <c r="S71" s="125">
        <v>15.319000000000001</v>
      </c>
      <c r="T71" s="125">
        <v>16.795999999999999</v>
      </c>
      <c r="U71" s="125">
        <v>17.866</v>
      </c>
      <c r="V71" s="125">
        <v>19.562999999999999</v>
      </c>
      <c r="W71" s="125">
        <v>19.305</v>
      </c>
    </row>
    <row r="72" spans="2:23" ht="15.5">
      <c r="B72" s="127" t="s">
        <v>674</v>
      </c>
      <c r="C72" s="127" t="s">
        <v>744</v>
      </c>
      <c r="D72" s="128">
        <v>1507.98</v>
      </c>
      <c r="E72" s="128">
        <v>1640.7090000000001</v>
      </c>
      <c r="F72" s="128">
        <v>1774.5030000000002</v>
      </c>
      <c r="G72" s="128">
        <v>1685.3749999999998</v>
      </c>
      <c r="H72" s="128">
        <v>1804.6470000000002</v>
      </c>
      <c r="I72" s="128">
        <v>1694.7510000000002</v>
      </c>
      <c r="J72" s="128">
        <f t="shared" ref="J72:O72" si="39">SUM(J70:J71)</f>
        <v>1678.1089999999999</v>
      </c>
      <c r="K72" s="128">
        <f t="shared" si="39"/>
        <v>1275.049</v>
      </c>
      <c r="L72" s="128">
        <f t="shared" si="39"/>
        <v>1353.9939999999999</v>
      </c>
      <c r="M72" s="128">
        <f t="shared" si="39"/>
        <v>1407.1119999999999</v>
      </c>
      <c r="N72" s="128">
        <f t="shared" si="39"/>
        <v>1456.886</v>
      </c>
      <c r="O72" s="128">
        <f t="shared" si="39"/>
        <v>1356.5940000000001</v>
      </c>
      <c r="P72" s="128">
        <f t="shared" ref="P72:Q72" si="40">SUM(P70:P71)</f>
        <v>1375.8700000000001</v>
      </c>
      <c r="Q72" s="128">
        <f t="shared" si="40"/>
        <v>1392.1760000000002</v>
      </c>
      <c r="R72" s="128">
        <f t="shared" ref="R72:S72" si="41">SUM(R70:R71)</f>
        <v>1340.749</v>
      </c>
      <c r="S72" s="128">
        <f t="shared" si="41"/>
        <v>1285.5329999999999</v>
      </c>
      <c r="T72" s="128">
        <f>SUM(T70:T71)</f>
        <v>1305.3150000000001</v>
      </c>
      <c r="U72" s="128">
        <f>SUM(U70:U71)</f>
        <v>1323.4180000000001</v>
      </c>
      <c r="V72" s="128">
        <f>SUM(V70:V71)</f>
        <v>1336.34</v>
      </c>
      <c r="W72" s="128">
        <f>SUM(W70:W71)</f>
        <v>1301.5700000000002</v>
      </c>
    </row>
    <row r="73" spans="2:23" ht="16" thickBot="1">
      <c r="B73" s="119" t="s">
        <v>675</v>
      </c>
      <c r="C73" s="119" t="s">
        <v>745</v>
      </c>
      <c r="D73" s="134">
        <v>3484.4380000000001</v>
      </c>
      <c r="E73" s="134">
        <v>3559.913</v>
      </c>
      <c r="F73" s="134">
        <v>3881.1550000000007</v>
      </c>
      <c r="G73" s="134">
        <v>4406.9780000000001</v>
      </c>
      <c r="H73" s="134">
        <v>4394.3010000000004</v>
      </c>
      <c r="I73" s="134">
        <v>4430.2209999999995</v>
      </c>
      <c r="J73" s="134">
        <f t="shared" ref="J73:O73" si="42">J72+J61+J48</f>
        <v>4761.2029999999995</v>
      </c>
      <c r="K73" s="134">
        <f t="shared" si="42"/>
        <v>4403.5810000000001</v>
      </c>
      <c r="L73" s="134">
        <f t="shared" si="42"/>
        <v>4400.7849999999999</v>
      </c>
      <c r="M73" s="134">
        <f t="shared" si="42"/>
        <v>4934.7339999999995</v>
      </c>
      <c r="N73" s="134">
        <f t="shared" si="42"/>
        <v>4690.012999999999</v>
      </c>
      <c r="O73" s="134">
        <f t="shared" si="42"/>
        <v>4512.0280000000002</v>
      </c>
      <c r="P73" s="134">
        <f t="shared" ref="P73:Q73" si="43">P72+P61+P48</f>
        <v>4607.9250000000002</v>
      </c>
      <c r="Q73" s="134">
        <f t="shared" si="43"/>
        <v>4588.0649999999996</v>
      </c>
      <c r="R73" s="134">
        <f t="shared" ref="R73" si="44">R72+R61+R48</f>
        <v>4683.3450000000003</v>
      </c>
      <c r="S73" s="134">
        <f>S72+S61+S48</f>
        <v>4509.3250000000007</v>
      </c>
      <c r="T73" s="134">
        <f>T72+T61+T48</f>
        <v>4565.7579999999998</v>
      </c>
      <c r="U73" s="134">
        <f>U72+U61+U48</f>
        <v>4330.5659999999998</v>
      </c>
      <c r="V73" s="134">
        <f>V72+V61+V48</f>
        <v>4382.9029999999993</v>
      </c>
      <c r="W73" s="134">
        <f>W72+W61+W48</f>
        <v>4366.3249999999998</v>
      </c>
    </row>
    <row r="74" spans="2:23"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3:AB60"/>
  <sheetViews>
    <sheetView showGridLines="0" zoomScaleNormal="100" workbookViewId="0">
      <pane xSplit="2" ySplit="4" topLeftCell="P5" activePane="bottomRight" state="frozen"/>
      <selection activeCell="K69" sqref="K69"/>
      <selection pane="topRight" activeCell="K69" sqref="K69"/>
      <selection pane="bottomLeft" activeCell="K69" sqref="K69"/>
      <selection pane="bottomRight" activeCell="AB1" sqref="AB1:AB1048576"/>
    </sheetView>
  </sheetViews>
  <sheetFormatPr defaultRowHeight="14.5" outlineLevelRow="1" outlineLevelCol="1"/>
  <cols>
    <col min="1" max="1" width="42.7265625" bestFit="1" customWidth="1"/>
    <col min="2" max="2" width="42.1796875" hidden="1" customWidth="1" outlineLevel="1"/>
    <col min="3" max="3" width="10.1796875" style="211" customWidth="1" collapsed="1"/>
    <col min="4" max="20" width="10.1796875" style="211" customWidth="1"/>
  </cols>
  <sheetData>
    <row r="3" spans="1:27" ht="15" thickBot="1">
      <c r="A3" s="224" t="s">
        <v>856</v>
      </c>
      <c r="B3" s="224" t="s">
        <v>857</v>
      </c>
    </row>
    <row r="4" spans="1:27" ht="15" thickBot="1">
      <c r="A4" s="135" t="s">
        <v>676</v>
      </c>
      <c r="B4" s="135" t="s">
        <v>696</v>
      </c>
      <c r="C4" s="220" t="s">
        <v>40</v>
      </c>
      <c r="D4" s="220" t="s">
        <v>41</v>
      </c>
      <c r="E4" s="220" t="s">
        <v>42</v>
      </c>
      <c r="F4" s="220" t="s">
        <v>586</v>
      </c>
      <c r="G4" s="221">
        <v>2020</v>
      </c>
      <c r="H4" s="220" t="s">
        <v>622</v>
      </c>
      <c r="I4" s="220" t="s">
        <v>760</v>
      </c>
      <c r="J4" s="220" t="s">
        <v>768</v>
      </c>
      <c r="K4" s="220" t="s">
        <v>772</v>
      </c>
      <c r="L4" s="221">
        <v>2021</v>
      </c>
      <c r="M4" s="221" t="s">
        <v>828</v>
      </c>
      <c r="N4" s="221" t="s">
        <v>860</v>
      </c>
      <c r="O4" s="221" t="s">
        <v>868</v>
      </c>
      <c r="P4" s="221" t="s">
        <v>870</v>
      </c>
      <c r="Q4" s="221">
        <v>2022</v>
      </c>
      <c r="R4" s="221" t="s">
        <v>896</v>
      </c>
      <c r="S4" s="221" t="s">
        <v>904</v>
      </c>
      <c r="T4" s="221" t="s">
        <v>912</v>
      </c>
      <c r="U4" s="221" t="s">
        <v>953</v>
      </c>
      <c r="V4" s="221">
        <v>2023</v>
      </c>
      <c r="W4" s="221" t="s">
        <v>969</v>
      </c>
      <c r="X4" s="221" t="s">
        <v>972</v>
      </c>
      <c r="Y4" s="221" t="s">
        <v>973</v>
      </c>
      <c r="Z4" s="221" t="s">
        <v>983</v>
      </c>
      <c r="AA4" s="221">
        <v>2024</v>
      </c>
    </row>
    <row r="5" spans="1:27" s="100" customFormat="1">
      <c r="A5" s="136" t="s">
        <v>833</v>
      </c>
      <c r="B5" s="136" t="s">
        <v>612</v>
      </c>
      <c r="C5" s="222">
        <v>225.03849625603786</v>
      </c>
      <c r="D5" s="222">
        <v>292.14666393505223</v>
      </c>
      <c r="E5" s="222">
        <v>301.49216025983293</v>
      </c>
      <c r="F5" s="222">
        <v>158.03344951221061</v>
      </c>
      <c r="G5" s="222">
        <v>976.71099022465626</v>
      </c>
      <c r="H5" s="222">
        <v>271.03436661854744</v>
      </c>
      <c r="I5" s="222">
        <v>233.99926342824901</v>
      </c>
      <c r="J5" s="222">
        <v>268.57366718683983</v>
      </c>
      <c r="K5" s="222">
        <v>226.02198500793628</v>
      </c>
      <c r="L5" s="222">
        <f>SUM(H5:K5)</f>
        <v>999.62928224157258</v>
      </c>
      <c r="M5" s="222">
        <v>251.54017644441097</v>
      </c>
      <c r="N5" s="222">
        <v>231.11027307683986</v>
      </c>
      <c r="O5" s="222">
        <v>233.75328078996625</v>
      </c>
      <c r="P5" s="222">
        <v>61.303458619999006</v>
      </c>
      <c r="Q5" s="222">
        <f>SUM(M5:P5)</f>
        <v>777.70718893121602</v>
      </c>
      <c r="R5" s="222">
        <v>205.57760152000111</v>
      </c>
      <c r="S5" s="222">
        <v>194.14667418999935</v>
      </c>
      <c r="T5" s="222">
        <v>95.268582619995215</v>
      </c>
      <c r="U5" s="222">
        <v>97.818291289999365</v>
      </c>
      <c r="V5" s="222">
        <f>SUM(R5:U5)</f>
        <v>592.81114961999504</v>
      </c>
      <c r="W5" s="222">
        <v>185.52826842587621</v>
      </c>
      <c r="X5" s="222">
        <v>155.54433321000192</v>
      </c>
      <c r="Y5" s="222">
        <v>161.76524152000061</v>
      </c>
      <c r="Z5" s="222">
        <v>82.291699460000046</v>
      </c>
      <c r="AA5" s="222">
        <f>SUM(W5:Z5)</f>
        <v>585.12954261587879</v>
      </c>
    </row>
    <row r="6" spans="1:27">
      <c r="A6" s="137" t="s">
        <v>834</v>
      </c>
      <c r="B6" s="137" t="s">
        <v>819</v>
      </c>
      <c r="C6" s="223">
        <f t="shared" ref="C6:N6" si="0">SUM(C7:C15)</f>
        <v>58.207999999999998</v>
      </c>
      <c r="D6" s="223">
        <f t="shared" si="0"/>
        <v>-30.731904815890754</v>
      </c>
      <c r="E6" s="223">
        <f t="shared" si="0"/>
        <v>-9.9670951841092386</v>
      </c>
      <c r="F6" s="223">
        <f t="shared" si="0"/>
        <v>60.653999999999996</v>
      </c>
      <c r="G6" s="223">
        <f t="shared" si="0"/>
        <v>78.161999999999978</v>
      </c>
      <c r="H6" s="223">
        <f t="shared" si="0"/>
        <v>16.276999999999997</v>
      </c>
      <c r="I6" s="223">
        <f t="shared" si="0"/>
        <v>-1.0260000000000016</v>
      </c>
      <c r="J6" s="223">
        <f t="shared" si="0"/>
        <v>11.383000000000001</v>
      </c>
      <c r="K6" s="223">
        <f t="shared" si="0"/>
        <v>-2.6830000000000007</v>
      </c>
      <c r="L6" s="223">
        <f t="shared" si="0"/>
        <v>23.951000000000004</v>
      </c>
      <c r="M6" s="223">
        <f t="shared" si="0"/>
        <v>2.4050000000000002</v>
      </c>
      <c r="N6" s="223">
        <f t="shared" si="0"/>
        <v>8.0309999999999988</v>
      </c>
      <c r="O6" s="223">
        <f>SUM(O7:O15)</f>
        <v>2.1710000000000003</v>
      </c>
      <c r="P6" s="223">
        <f>SUM(P7:P15)</f>
        <v>98.738969190000006</v>
      </c>
      <c r="Q6" s="223">
        <f t="shared" ref="Q6" si="1">SUM(Q7:Q15)</f>
        <v>111.34596918999999</v>
      </c>
      <c r="R6" s="223">
        <f>SUM(R7:R15)</f>
        <v>-2.7849999999999997</v>
      </c>
      <c r="S6" s="223">
        <f>SUM(S7:S15)</f>
        <v>4.7269999999999994</v>
      </c>
      <c r="T6" s="223">
        <f>SUM(T7:T15)</f>
        <v>101.404</v>
      </c>
      <c r="U6" s="223">
        <f>SUM(U7:U15)</f>
        <v>39.451999999999991</v>
      </c>
      <c r="V6" s="223">
        <f t="shared" ref="V6" si="2">SUM(V7:V15)</f>
        <v>142.798</v>
      </c>
      <c r="W6" s="223">
        <f>SUM(W7:W15)</f>
        <v>9.2789999999999999</v>
      </c>
      <c r="X6" s="223">
        <f>SUM(X7:X15)</f>
        <v>19.718000000000004</v>
      </c>
      <c r="Y6" s="223">
        <f>SUM(Y7:Y15)</f>
        <v>3.3880000000000017</v>
      </c>
      <c r="Z6" s="223">
        <f>SUM(Z7:Z15)</f>
        <v>11.140568999999999</v>
      </c>
      <c r="AA6" s="223">
        <f t="shared" ref="AA6" si="3">SUM(AA7:AA15)</f>
        <v>43.525569000000004</v>
      </c>
    </row>
    <row r="7" spans="1:27" hidden="1" outlineLevel="1">
      <c r="A7" s="138" t="s">
        <v>835</v>
      </c>
      <c r="B7" s="138" t="s">
        <v>811</v>
      </c>
      <c r="C7" s="223">
        <v>3.0000000000000001E-3</v>
      </c>
      <c r="D7" s="223">
        <v>15.242000000000001</v>
      </c>
      <c r="E7" s="223">
        <v>1.6959999999999997</v>
      </c>
      <c r="F7" s="223">
        <v>34.004000000000005</v>
      </c>
      <c r="G7" s="223">
        <v>50.945</v>
      </c>
      <c r="H7" s="223">
        <v>-3.492</v>
      </c>
      <c r="I7" s="223">
        <v>-0.69299999999999962</v>
      </c>
      <c r="J7" s="223">
        <v>2.9079999999999995</v>
      </c>
      <c r="K7" s="223">
        <v>-0.7220000000000002</v>
      </c>
      <c r="L7" s="223">
        <f t="shared" ref="L7:L37" si="4">SUM(H7:K7)</f>
        <v>-1.9990000000000003</v>
      </c>
      <c r="M7" s="223">
        <v>-2.9750000000000001</v>
      </c>
      <c r="N7" s="223">
        <v>1.3520000000000001</v>
      </c>
      <c r="O7" s="223">
        <v>0.39999999999999991</v>
      </c>
      <c r="P7" s="223">
        <v>0.51100000000000012</v>
      </c>
      <c r="Q7" s="223">
        <f t="shared" ref="Q7:Q37" si="5">SUM(M7:P7)</f>
        <v>-0.71199999999999997</v>
      </c>
      <c r="R7" s="223">
        <v>1.383</v>
      </c>
      <c r="S7" s="223">
        <v>-1.383</v>
      </c>
      <c r="T7" s="223">
        <v>0</v>
      </c>
      <c r="U7" s="223">
        <v>0</v>
      </c>
      <c r="V7" s="223">
        <f t="shared" ref="V7:V37" si="6">SUM(R7:U7)</f>
        <v>0</v>
      </c>
      <c r="W7" s="223">
        <v>0</v>
      </c>
      <c r="X7" s="223">
        <v>0</v>
      </c>
      <c r="Y7" s="223">
        <v>0</v>
      </c>
      <c r="Z7" s="223">
        <v>0</v>
      </c>
      <c r="AA7" s="223">
        <f t="shared" ref="AA7:AA37" si="7">SUM(W7:Z7)</f>
        <v>0</v>
      </c>
    </row>
    <row r="8" spans="1:27" hidden="1" outlineLevel="1">
      <c r="A8" s="138" t="s">
        <v>836</v>
      </c>
      <c r="B8" s="138" t="s">
        <v>812</v>
      </c>
      <c r="C8" s="223">
        <v>0</v>
      </c>
      <c r="D8" s="223">
        <v>-42.473999999999997</v>
      </c>
      <c r="E8" s="223">
        <v>0</v>
      </c>
      <c r="F8" s="223">
        <v>28.623999999999995</v>
      </c>
      <c r="G8" s="223">
        <v>-13.85</v>
      </c>
      <c r="H8" s="223">
        <v>0</v>
      </c>
      <c r="I8" s="223">
        <v>0</v>
      </c>
      <c r="J8" s="223">
        <v>0</v>
      </c>
      <c r="K8" s="223">
        <v>0</v>
      </c>
      <c r="L8" s="223">
        <f t="shared" si="4"/>
        <v>0</v>
      </c>
      <c r="M8" s="223">
        <v>0</v>
      </c>
      <c r="N8" s="223">
        <v>0</v>
      </c>
      <c r="O8" s="223">
        <v>0</v>
      </c>
      <c r="P8" s="223">
        <v>0</v>
      </c>
      <c r="Q8" s="223">
        <f t="shared" si="5"/>
        <v>0</v>
      </c>
      <c r="R8" s="223">
        <v>0</v>
      </c>
      <c r="S8" s="223">
        <v>0</v>
      </c>
      <c r="T8" s="223">
        <v>0</v>
      </c>
      <c r="U8" s="223">
        <v>0</v>
      </c>
      <c r="V8" s="223">
        <f t="shared" si="6"/>
        <v>0</v>
      </c>
      <c r="W8" s="223">
        <v>0</v>
      </c>
      <c r="X8" s="223">
        <v>0</v>
      </c>
      <c r="Y8" s="223">
        <v>0</v>
      </c>
      <c r="Z8" s="223">
        <v>0</v>
      </c>
      <c r="AA8" s="223">
        <f t="shared" si="7"/>
        <v>0</v>
      </c>
    </row>
    <row r="9" spans="1:27" hidden="1" outlineLevel="1">
      <c r="A9" s="138" t="s">
        <v>837</v>
      </c>
      <c r="B9" s="138" t="s">
        <v>831</v>
      </c>
      <c r="C9" s="223">
        <v>0</v>
      </c>
      <c r="D9" s="223">
        <v>0</v>
      </c>
      <c r="E9" s="223">
        <v>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23">
        <v>0</v>
      </c>
      <c r="L9" s="223">
        <f t="shared" si="4"/>
        <v>0</v>
      </c>
      <c r="M9" s="223">
        <v>0</v>
      </c>
      <c r="N9" s="223">
        <v>0</v>
      </c>
      <c r="O9" s="223">
        <v>0</v>
      </c>
      <c r="P9" s="223">
        <v>0</v>
      </c>
      <c r="Q9" s="223">
        <f>SUM(M9:P9)</f>
        <v>0</v>
      </c>
      <c r="R9" s="223">
        <v>0</v>
      </c>
      <c r="S9" s="223">
        <v>0</v>
      </c>
      <c r="T9" s="223">
        <v>0</v>
      </c>
      <c r="U9" s="223">
        <v>0</v>
      </c>
      <c r="V9" s="223">
        <f>SUM(R9:U9)</f>
        <v>0</v>
      </c>
      <c r="W9" s="223">
        <v>0</v>
      </c>
      <c r="X9" s="223">
        <v>0</v>
      </c>
      <c r="Y9" s="223">
        <v>0</v>
      </c>
      <c r="Z9" s="223">
        <v>0</v>
      </c>
      <c r="AA9" s="223">
        <f>SUM(W9:Z9)</f>
        <v>0</v>
      </c>
    </row>
    <row r="10" spans="1:27" hidden="1" outlineLevel="1">
      <c r="A10" s="138" t="s">
        <v>838</v>
      </c>
      <c r="B10" s="138" t="s">
        <v>813</v>
      </c>
      <c r="C10" s="223">
        <v>50.741</v>
      </c>
      <c r="D10" s="223">
        <v>-19.799904815890763</v>
      </c>
      <c r="E10" s="223">
        <v>3.3429048158907619</v>
      </c>
      <c r="F10" s="223">
        <v>1.2259999999999991</v>
      </c>
      <c r="G10" s="223">
        <v>35.51</v>
      </c>
      <c r="H10" s="223">
        <v>3.04</v>
      </c>
      <c r="I10" s="223">
        <v>2.3250000000000002</v>
      </c>
      <c r="J10" s="223">
        <v>3.6739999999999995</v>
      </c>
      <c r="K10" s="223">
        <v>4.3120000000000012</v>
      </c>
      <c r="L10" s="223">
        <f>SUM(H10:K10)</f>
        <v>13.351000000000001</v>
      </c>
      <c r="M10" s="223">
        <v>3.2240000000000002</v>
      </c>
      <c r="N10" s="223">
        <v>0.80499999999999972</v>
      </c>
      <c r="O10" s="223">
        <v>0.48099999999999987</v>
      </c>
      <c r="P10" s="223">
        <v>3.0289999999999999</v>
      </c>
      <c r="Q10" s="223">
        <f>SUM(M10:P10)</f>
        <v>7.5389999999999997</v>
      </c>
      <c r="R10" s="223">
        <v>0.17899999999999999</v>
      </c>
      <c r="S10" s="223">
        <v>3.03</v>
      </c>
      <c r="T10" s="223">
        <v>1.2270000000000003</v>
      </c>
      <c r="U10" s="223">
        <v>2.4200000000000004</v>
      </c>
      <c r="V10" s="223">
        <f>SUM(R10:U10)</f>
        <v>6.8559999999999999</v>
      </c>
      <c r="W10" s="223">
        <v>2.1429999999999998</v>
      </c>
      <c r="X10" s="223">
        <v>2.2270000000000003</v>
      </c>
      <c r="Y10" s="223">
        <v>1.8220000000000001</v>
      </c>
      <c r="Z10" s="223">
        <v>3.8370000000000015</v>
      </c>
      <c r="AA10" s="223">
        <f>SUM(W10:Z10)</f>
        <v>10.029000000000002</v>
      </c>
    </row>
    <row r="11" spans="1:27" hidden="1" outlineLevel="1">
      <c r="A11" s="138" t="s">
        <v>452</v>
      </c>
      <c r="B11" s="138" t="s">
        <v>453</v>
      </c>
      <c r="C11" s="223">
        <v>0</v>
      </c>
      <c r="D11" s="223">
        <v>0</v>
      </c>
      <c r="E11" s="223">
        <v>3.0000000000000001E-3</v>
      </c>
      <c r="F11" s="223">
        <v>-3.0000000000000001E-3</v>
      </c>
      <c r="G11" s="223">
        <v>0</v>
      </c>
      <c r="H11" s="223">
        <v>0</v>
      </c>
      <c r="I11" s="223">
        <v>0.54400000000000004</v>
      </c>
      <c r="J11" s="223">
        <v>3.6999999999999922E-2</v>
      </c>
      <c r="K11" s="223">
        <v>0.27400000000000002</v>
      </c>
      <c r="L11" s="223">
        <f>SUM(H11:K11)</f>
        <v>0.85499999999999998</v>
      </c>
      <c r="M11" s="223">
        <v>0</v>
      </c>
      <c r="N11" s="223">
        <v>-2.3E-2</v>
      </c>
      <c r="O11" s="223">
        <v>0.11499999999999999</v>
      </c>
      <c r="P11" s="223">
        <v>0.19599999999999998</v>
      </c>
      <c r="Q11" s="223">
        <f>SUM(M11:P11)</f>
        <v>0.28799999999999998</v>
      </c>
      <c r="R11" s="223">
        <v>0</v>
      </c>
      <c r="S11" s="223">
        <v>-1.4999999999999999E-2</v>
      </c>
      <c r="T11" s="223">
        <v>2.0000000000000004E-2</v>
      </c>
      <c r="U11" s="223">
        <v>16.023</v>
      </c>
      <c r="V11" s="223">
        <f>SUM(R11:U11)</f>
        <v>16.027999999999999</v>
      </c>
      <c r="W11" s="223">
        <v>-7.4999999999999997E-2</v>
      </c>
      <c r="X11" s="223">
        <v>0.16199999999999998</v>
      </c>
      <c r="Y11" s="223">
        <v>8.5000000000000006E-2</v>
      </c>
      <c r="Z11" s="223">
        <v>0.11399999999999998</v>
      </c>
      <c r="AA11" s="223">
        <f>SUM(W11:Z11)</f>
        <v>0.28599999999999998</v>
      </c>
    </row>
    <row r="12" spans="1:27" hidden="1" outlineLevel="1">
      <c r="A12" s="138" t="s">
        <v>871</v>
      </c>
      <c r="B12" s="138" t="s">
        <v>872</v>
      </c>
      <c r="C12" s="223">
        <v>0</v>
      </c>
      <c r="D12" s="223">
        <v>0</v>
      </c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f>SUM(H12:K12)</f>
        <v>0</v>
      </c>
      <c r="M12" s="223">
        <v>0</v>
      </c>
      <c r="N12" s="223">
        <v>0</v>
      </c>
      <c r="O12" s="223">
        <v>0</v>
      </c>
      <c r="P12" s="223">
        <v>0</v>
      </c>
      <c r="Q12" s="223">
        <f>SUM(M12:P12)</f>
        <v>0</v>
      </c>
      <c r="R12" s="223">
        <v>0</v>
      </c>
      <c r="S12" s="223">
        <v>0.95499999999999996</v>
      </c>
      <c r="T12" s="223">
        <v>96.432000000000002</v>
      </c>
      <c r="U12" s="223">
        <v>20.516999999999996</v>
      </c>
      <c r="V12" s="223">
        <f>SUM(R12:U12)</f>
        <v>117.904</v>
      </c>
      <c r="W12" s="223">
        <v>0.79200000000000004</v>
      </c>
      <c r="X12" s="223">
        <v>0.49</v>
      </c>
      <c r="Y12" s="223">
        <v>-9.000000000000119E-3</v>
      </c>
      <c r="Z12" s="223">
        <v>-2.1859999999999999</v>
      </c>
      <c r="AA12" s="223">
        <f>SUM(W12:Z12)</f>
        <v>-0.91300000000000003</v>
      </c>
    </row>
    <row r="13" spans="1:27" hidden="1" outlineLevel="1">
      <c r="A13" s="138" t="s">
        <v>454</v>
      </c>
      <c r="B13" s="138" t="s">
        <v>814</v>
      </c>
      <c r="C13" s="223">
        <v>0</v>
      </c>
      <c r="D13" s="223">
        <v>0</v>
      </c>
      <c r="E13" s="223">
        <v>-12.061</v>
      </c>
      <c r="F13" s="223">
        <v>-15.952000000000002</v>
      </c>
      <c r="G13" s="223">
        <v>-28.013000000000002</v>
      </c>
      <c r="H13" s="223">
        <v>18.166</v>
      </c>
      <c r="I13" s="223">
        <v>7.6329999999999991</v>
      </c>
      <c r="J13" s="223">
        <v>3.9280000000000008</v>
      </c>
      <c r="K13" s="223">
        <v>-1.713000000000001</v>
      </c>
      <c r="L13" s="223">
        <f t="shared" si="4"/>
        <v>28.013999999999999</v>
      </c>
      <c r="M13" s="223">
        <v>0</v>
      </c>
      <c r="N13" s="223">
        <v>0</v>
      </c>
      <c r="O13" s="223">
        <v>0</v>
      </c>
      <c r="P13" s="223">
        <v>0</v>
      </c>
      <c r="Q13" s="223">
        <f t="shared" si="5"/>
        <v>0</v>
      </c>
      <c r="R13" s="223">
        <v>0</v>
      </c>
      <c r="S13" s="223">
        <v>0</v>
      </c>
      <c r="T13" s="223">
        <v>0</v>
      </c>
      <c r="U13" s="223">
        <v>0</v>
      </c>
      <c r="V13" s="223">
        <f t="shared" si="6"/>
        <v>0</v>
      </c>
      <c r="W13" s="223">
        <v>0</v>
      </c>
      <c r="X13" s="223">
        <v>0</v>
      </c>
      <c r="Y13" s="223">
        <v>0</v>
      </c>
      <c r="Z13" s="223">
        <v>0</v>
      </c>
      <c r="AA13" s="223">
        <f t="shared" si="7"/>
        <v>0</v>
      </c>
    </row>
    <row r="14" spans="1:27" hidden="1" outlineLevel="1">
      <c r="A14" s="138" t="s">
        <v>839</v>
      </c>
      <c r="B14" s="138" t="s">
        <v>815</v>
      </c>
      <c r="C14" s="223">
        <v>7.4640000000000004</v>
      </c>
      <c r="D14" s="223">
        <v>16.3</v>
      </c>
      <c r="E14" s="223">
        <v>-2.9480000000000004</v>
      </c>
      <c r="F14" s="223">
        <v>12.754999999999999</v>
      </c>
      <c r="G14" s="223">
        <v>33.57</v>
      </c>
      <c r="H14" s="223">
        <v>-1.4370000000000001</v>
      </c>
      <c r="I14" s="223">
        <v>-11.912000000000001</v>
      </c>
      <c r="J14" s="223">
        <v>1.1460000000000008</v>
      </c>
      <c r="K14" s="223">
        <v>-6.7070000000000007</v>
      </c>
      <c r="L14" s="223">
        <f t="shared" si="4"/>
        <v>-18.91</v>
      </c>
      <c r="M14" s="223">
        <v>1.387</v>
      </c>
      <c r="N14" s="223">
        <v>3.6229999999999998</v>
      </c>
      <c r="O14" s="223">
        <v>0.3230000000000004</v>
      </c>
      <c r="P14" s="223">
        <v>94.005969190000002</v>
      </c>
      <c r="Q14" s="223">
        <f t="shared" si="5"/>
        <v>99.33896919</v>
      </c>
      <c r="R14" s="223">
        <v>-4.4950000000000001</v>
      </c>
      <c r="S14" s="223">
        <v>1.9699999999999998</v>
      </c>
      <c r="T14" s="223">
        <v>3.8739999999999997</v>
      </c>
      <c r="U14" s="223">
        <v>0.15099999999999891</v>
      </c>
      <c r="V14" s="223">
        <f t="shared" si="6"/>
        <v>1.4999999999999982</v>
      </c>
      <c r="W14" s="223">
        <v>6.4189999999999996</v>
      </c>
      <c r="X14" s="223">
        <v>16.839000000000002</v>
      </c>
      <c r="Y14" s="223">
        <v>1.490000000000002</v>
      </c>
      <c r="Z14" s="223">
        <v>9.3755689999999987</v>
      </c>
      <c r="AA14" s="223">
        <f t="shared" si="7"/>
        <v>34.123569000000003</v>
      </c>
    </row>
    <row r="15" spans="1:27" hidden="1" outlineLevel="1">
      <c r="A15" s="138" t="s">
        <v>840</v>
      </c>
      <c r="B15" s="138" t="s">
        <v>771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1.077</v>
      </c>
      <c r="J15" s="223">
        <v>-0.30999999999999994</v>
      </c>
      <c r="K15" s="223">
        <v>1.8730000000000002</v>
      </c>
      <c r="L15" s="223">
        <f t="shared" si="4"/>
        <v>2.64</v>
      </c>
      <c r="M15" s="223">
        <v>0.76900000000000002</v>
      </c>
      <c r="N15" s="223">
        <v>2.274</v>
      </c>
      <c r="O15" s="223">
        <v>0.85199999999999987</v>
      </c>
      <c r="P15" s="223">
        <v>0.99700000000000033</v>
      </c>
      <c r="Q15" s="223">
        <f t="shared" si="5"/>
        <v>4.8920000000000003</v>
      </c>
      <c r="R15" s="223">
        <v>0.14800000000000002</v>
      </c>
      <c r="S15" s="223">
        <v>0.16999999999999998</v>
      </c>
      <c r="T15" s="223">
        <v>-0.14899999999999997</v>
      </c>
      <c r="U15" s="223">
        <v>0.34099999999999997</v>
      </c>
      <c r="V15" s="223">
        <f t="shared" si="6"/>
        <v>0.51</v>
      </c>
      <c r="W15" s="223">
        <v>0</v>
      </c>
      <c r="X15" s="223">
        <v>0</v>
      </c>
      <c r="Y15" s="223">
        <v>0</v>
      </c>
      <c r="Z15" s="223">
        <v>0</v>
      </c>
      <c r="AA15" s="223">
        <f t="shared" si="7"/>
        <v>0</v>
      </c>
    </row>
    <row r="16" spans="1:27" collapsed="1">
      <c r="A16" s="137" t="s">
        <v>841</v>
      </c>
      <c r="B16" s="137" t="s">
        <v>697</v>
      </c>
      <c r="C16" s="223">
        <v>-5.1429999999999998</v>
      </c>
      <c r="D16" s="223">
        <v>-5.3730000000000002</v>
      </c>
      <c r="E16" s="223">
        <v>-3.2949999999999999</v>
      </c>
      <c r="F16" s="223">
        <v>-3.4080000000000013</v>
      </c>
      <c r="G16" s="223">
        <v>-17.219000000000001</v>
      </c>
      <c r="H16" s="223">
        <v>-3.4809999999999999</v>
      </c>
      <c r="I16" s="223">
        <v>-2.7919999999999998</v>
      </c>
      <c r="J16" s="223">
        <v>-2.7720000000000002</v>
      </c>
      <c r="K16" s="223">
        <v>-2.8870000000000005</v>
      </c>
      <c r="L16" s="223">
        <f t="shared" si="4"/>
        <v>-11.932</v>
      </c>
      <c r="M16" s="223">
        <v>-3.3719999999999999</v>
      </c>
      <c r="N16" s="223">
        <v>-2.8180000000000005</v>
      </c>
      <c r="O16" s="223">
        <v>-9.5650000000000013</v>
      </c>
      <c r="P16" s="223">
        <v>-5.0969999999999995</v>
      </c>
      <c r="Q16" s="223">
        <f t="shared" si="5"/>
        <v>-20.852000000000004</v>
      </c>
      <c r="R16" s="223">
        <v>-4.9349999999999996</v>
      </c>
      <c r="S16" s="223">
        <v>-5.1099999999999994</v>
      </c>
      <c r="T16" s="223">
        <v>-4.4390000000000009</v>
      </c>
      <c r="U16" s="223">
        <v>-4.1500000000000012</v>
      </c>
      <c r="V16" s="223">
        <f t="shared" si="6"/>
        <v>-18.634</v>
      </c>
      <c r="W16" s="223">
        <v>-3.92</v>
      </c>
      <c r="X16" s="223">
        <v>-3.8779999999999997</v>
      </c>
      <c r="Y16" s="223">
        <v>-3.8379999999999974</v>
      </c>
      <c r="Z16" s="223">
        <v>-3.4550000000000018</v>
      </c>
      <c r="AA16" s="223">
        <f t="shared" si="7"/>
        <v>-15.090999999999999</v>
      </c>
    </row>
    <row r="17" spans="1:28">
      <c r="A17" s="137" t="s">
        <v>842</v>
      </c>
      <c r="B17" s="137" t="s">
        <v>698</v>
      </c>
      <c r="C17" s="223">
        <v>-37.28</v>
      </c>
      <c r="D17" s="223">
        <v>-44.521000000000001</v>
      </c>
      <c r="E17" s="223">
        <v>-44.697000000000003</v>
      </c>
      <c r="F17" s="223">
        <v>-48.040999999999997</v>
      </c>
      <c r="G17" s="223">
        <v>-174.53899999999999</v>
      </c>
      <c r="H17" s="223">
        <v>-72.474999999999994</v>
      </c>
      <c r="I17" s="223">
        <v>-109.09300000000002</v>
      </c>
      <c r="J17" s="223">
        <v>-125.36999999999998</v>
      </c>
      <c r="K17" s="223">
        <v>-101.87900000000002</v>
      </c>
      <c r="L17" s="223">
        <f t="shared" si="4"/>
        <v>-408.81700000000001</v>
      </c>
      <c r="M17" s="223">
        <v>-64.561999999999998</v>
      </c>
      <c r="N17" s="223">
        <v>-112.43900000000001</v>
      </c>
      <c r="O17" s="223">
        <v>-90.945999999999998</v>
      </c>
      <c r="P17" s="223">
        <v>-69.94</v>
      </c>
      <c r="Q17" s="223">
        <f t="shared" si="5"/>
        <v>-337.887</v>
      </c>
      <c r="R17" s="223">
        <v>-64.165246636588037</v>
      </c>
      <c r="S17" s="223">
        <v>-53.285128307816173</v>
      </c>
      <c r="T17" s="223">
        <v>-35.946041605652205</v>
      </c>
      <c r="U17" s="223">
        <v>-32.726639371798548</v>
      </c>
      <c r="V17" s="223">
        <f t="shared" si="6"/>
        <v>-186.12305592185496</v>
      </c>
      <c r="W17" s="223">
        <v>-35.756822049724093</v>
      </c>
      <c r="X17" s="223">
        <v>-28.119908088149472</v>
      </c>
      <c r="Y17" s="223">
        <v>-28.731180653309757</v>
      </c>
      <c r="Z17" s="223">
        <v>-33.48605991480126</v>
      </c>
      <c r="AA17" s="223">
        <f t="shared" si="7"/>
        <v>-126.09397070598457</v>
      </c>
    </row>
    <row r="18" spans="1:28">
      <c r="A18" s="137" t="s">
        <v>843</v>
      </c>
      <c r="B18" s="137" t="s">
        <v>820</v>
      </c>
      <c r="C18" s="223">
        <v>-39.765000000000001</v>
      </c>
      <c r="D18" s="223">
        <v>-36.179000000000002</v>
      </c>
      <c r="E18" s="223">
        <v>-44.201999999999998</v>
      </c>
      <c r="F18" s="223">
        <v>-49.446999999999989</v>
      </c>
      <c r="G18" s="223">
        <v>-169.59299999999999</v>
      </c>
      <c r="H18" s="223">
        <v>-42.063000000000002</v>
      </c>
      <c r="I18" s="223">
        <v>-36.364000000000004</v>
      </c>
      <c r="J18" s="223">
        <v>-32.455999999999989</v>
      </c>
      <c r="K18" s="223">
        <v>0</v>
      </c>
      <c r="L18" s="223">
        <f t="shared" si="4"/>
        <v>-110.883</v>
      </c>
      <c r="M18" s="223">
        <v>-36.820999999999998</v>
      </c>
      <c r="N18" s="223">
        <v>-27.263999999999996</v>
      </c>
      <c r="O18" s="223">
        <v>-30.453000000000003</v>
      </c>
      <c r="P18" s="223">
        <v>-25.76700000000001</v>
      </c>
      <c r="Q18" s="223">
        <f t="shared" si="5"/>
        <v>-120.30500000000001</v>
      </c>
      <c r="R18" s="223">
        <v>-5.65</v>
      </c>
      <c r="S18" s="223">
        <v>-11.855999999999998</v>
      </c>
      <c r="T18" s="223">
        <v>-14.985000000000001</v>
      </c>
      <c r="U18" s="223">
        <v>-14.518000000000006</v>
      </c>
      <c r="V18" s="223">
        <f t="shared" si="6"/>
        <v>-47.009000000000007</v>
      </c>
      <c r="W18" s="223">
        <v>-9.391</v>
      </c>
      <c r="X18" s="223">
        <v>-5.1010000000000009</v>
      </c>
      <c r="Y18" s="223">
        <v>-7.8339999999999987</v>
      </c>
      <c r="Z18" s="223">
        <v>-5.8299999999999992</v>
      </c>
      <c r="AA18" s="223">
        <f t="shared" si="7"/>
        <v>-28.155999999999999</v>
      </c>
    </row>
    <row r="19" spans="1:28">
      <c r="A19" s="137" t="s">
        <v>844</v>
      </c>
      <c r="B19" s="137" t="s">
        <v>821</v>
      </c>
      <c r="C19" s="223">
        <f>SUM(C20:C24)</f>
        <v>-17.076000000000008</v>
      </c>
      <c r="D19" s="223">
        <f t="shared" ref="D19:O19" si="8">SUM(D20:D24)</f>
        <v>50.576904815890757</v>
      </c>
      <c r="E19" s="223">
        <f t="shared" si="8"/>
        <v>16.153095184109247</v>
      </c>
      <c r="F19" s="223">
        <f t="shared" si="8"/>
        <v>-32.164999999999999</v>
      </c>
      <c r="G19" s="223">
        <f t="shared" si="8"/>
        <v>17.489000000000004</v>
      </c>
      <c r="H19" s="223">
        <f t="shared" si="8"/>
        <v>10.217999999999996</v>
      </c>
      <c r="I19" s="223">
        <f t="shared" si="8"/>
        <v>-46.943000000000005</v>
      </c>
      <c r="J19" s="223">
        <f t="shared" si="8"/>
        <v>-20.678999999999995</v>
      </c>
      <c r="K19" s="223">
        <f t="shared" si="8"/>
        <v>-29.386999999999993</v>
      </c>
      <c r="L19" s="223">
        <f t="shared" si="8"/>
        <v>-86.790999999999983</v>
      </c>
      <c r="M19" s="223">
        <f t="shared" si="8"/>
        <v>-67.025999999999996</v>
      </c>
      <c r="N19" s="223">
        <f t="shared" si="8"/>
        <v>-25.986999999999998</v>
      </c>
      <c r="O19" s="223">
        <f t="shared" si="8"/>
        <v>-37.096000000000004</v>
      </c>
      <c r="P19" s="223">
        <f>SUM(P20:P24)</f>
        <v>83.444030810000001</v>
      </c>
      <c r="Q19" s="223">
        <f t="shared" ref="Q19" si="9">SUM(Q20:Q24)</f>
        <v>-46.664969190000022</v>
      </c>
      <c r="R19" s="223">
        <f>SUM(R20:R24)</f>
        <v>28.760000000000012</v>
      </c>
      <c r="S19" s="223">
        <f>SUM(S20:S24)</f>
        <v>33.915999999999976</v>
      </c>
      <c r="T19" s="223">
        <f>SUM(T20:T24)</f>
        <v>-6.214999999999959</v>
      </c>
      <c r="U19" s="223">
        <f>SUM(U20:U24)</f>
        <v>4.5559999999999938</v>
      </c>
      <c r="V19" s="223">
        <f t="shared" ref="V19" si="10">SUM(V20:V24)</f>
        <v>61.017000000000031</v>
      </c>
      <c r="W19" s="223">
        <f>SUM(W20:W24)</f>
        <v>-25.002999999999972</v>
      </c>
      <c r="X19" s="223">
        <f>SUM(X20:X24)</f>
        <v>-27.69199999999995</v>
      </c>
      <c r="Y19" s="223">
        <f>SUM(Y20:Y24)</f>
        <v>3.35499999999994</v>
      </c>
      <c r="Z19" s="223">
        <f>SUM(Z20:Z24)</f>
        <v>45.714999999999918</v>
      </c>
      <c r="AA19" s="223">
        <f t="shared" ref="AA19" si="11">SUM(AA20:AA24)</f>
        <v>-3.6250000000000853</v>
      </c>
    </row>
    <row r="20" spans="1:28" hidden="1" outlineLevel="1">
      <c r="A20" s="138" t="s">
        <v>641</v>
      </c>
      <c r="B20" s="137" t="s">
        <v>864</v>
      </c>
      <c r="C20" s="223">
        <v>29.651</v>
      </c>
      <c r="D20" s="223">
        <v>20.007999999999999</v>
      </c>
      <c r="E20" s="223">
        <v>-10.896000000000001</v>
      </c>
      <c r="F20" s="223">
        <v>11.892000000000003</v>
      </c>
      <c r="G20" s="223">
        <v>50.655000000000001</v>
      </c>
      <c r="H20" s="223">
        <v>-24.692</v>
      </c>
      <c r="I20" s="223">
        <v>-4.0620000000000012</v>
      </c>
      <c r="J20" s="223">
        <v>-25.825999999999997</v>
      </c>
      <c r="K20" s="223">
        <v>22.356000000000002</v>
      </c>
      <c r="L20" s="223">
        <f t="shared" si="4"/>
        <v>-32.223999999999997</v>
      </c>
      <c r="M20" s="223">
        <v>-12.739000000000001</v>
      </c>
      <c r="N20" s="223">
        <v>6.1950000000000012</v>
      </c>
      <c r="O20" s="223">
        <v>-18.533999999999999</v>
      </c>
      <c r="P20" s="223">
        <v>1.1540046000000039</v>
      </c>
      <c r="Q20" s="223">
        <f t="shared" si="5"/>
        <v>-23.923995399999995</v>
      </c>
      <c r="R20" s="223">
        <v>15.852</v>
      </c>
      <c r="S20" s="223">
        <v>-13.498999999999999</v>
      </c>
      <c r="T20" s="223">
        <v>-22.542000000000002</v>
      </c>
      <c r="U20" s="223">
        <v>9.2360000000000042</v>
      </c>
      <c r="V20" s="223">
        <f t="shared" si="6"/>
        <v>-10.952999999999996</v>
      </c>
      <c r="W20" s="223">
        <v>4.9299999999999926</v>
      </c>
      <c r="X20" s="223">
        <v>-58.73899999999999</v>
      </c>
      <c r="Y20" s="223">
        <v>-34.427999999999997</v>
      </c>
      <c r="Z20" s="223">
        <v>-178.30600000000004</v>
      </c>
      <c r="AA20" s="223">
        <f t="shared" si="7"/>
        <v>-266.54300000000001</v>
      </c>
    </row>
    <row r="21" spans="1:28" hidden="1" outlineLevel="1">
      <c r="A21" s="138" t="s">
        <v>900</v>
      </c>
      <c r="B21" s="137" t="s">
        <v>865</v>
      </c>
      <c r="C21" s="223">
        <v>-7.0329999999999995</v>
      </c>
      <c r="D21" s="223">
        <v>-13.295000000000002</v>
      </c>
      <c r="E21" s="223">
        <v>-11.292999999999996</v>
      </c>
      <c r="F21" s="223">
        <v>-17.356000000000002</v>
      </c>
      <c r="G21" s="223">
        <v>-48.977000000000004</v>
      </c>
      <c r="H21" s="223">
        <v>-8.4849999999999994</v>
      </c>
      <c r="I21" s="223">
        <v>-2.1750000000000012</v>
      </c>
      <c r="J21" s="223">
        <v>-7.0569999999999986</v>
      </c>
      <c r="K21" s="223">
        <v>-54.501999999999995</v>
      </c>
      <c r="L21" s="223">
        <f t="shared" si="4"/>
        <v>-72.218999999999994</v>
      </c>
      <c r="M21" s="223">
        <v>-5.2640000000000002</v>
      </c>
      <c r="N21" s="223">
        <v>-18.739000000000001</v>
      </c>
      <c r="O21" s="223">
        <v>0.77700000000000102</v>
      </c>
      <c r="P21" s="223">
        <v>31.698858220000002</v>
      </c>
      <c r="Q21" s="223">
        <f t="shared" si="5"/>
        <v>8.4728582200000027</v>
      </c>
      <c r="R21" s="223">
        <v>23.060000000000002</v>
      </c>
      <c r="S21" s="223">
        <v>18.439999999999998</v>
      </c>
      <c r="T21" s="223">
        <v>20.045000000000009</v>
      </c>
      <c r="U21" s="223">
        <v>8.7989999999999942</v>
      </c>
      <c r="V21" s="223">
        <f t="shared" si="6"/>
        <v>70.344000000000008</v>
      </c>
      <c r="W21" s="223">
        <v>6.1779999999999999</v>
      </c>
      <c r="X21" s="223">
        <v>-9.772000000000002</v>
      </c>
      <c r="Y21" s="223">
        <v>24.045000000000009</v>
      </c>
      <c r="Z21" s="223">
        <v>35.04699999999999</v>
      </c>
      <c r="AA21" s="223">
        <f t="shared" si="7"/>
        <v>55.497999999999998</v>
      </c>
    </row>
    <row r="22" spans="1:28" hidden="1" outlineLevel="1">
      <c r="A22" s="138" t="s">
        <v>899</v>
      </c>
      <c r="B22" s="137" t="s">
        <v>866</v>
      </c>
      <c r="C22" s="223">
        <v>39.680999999999997</v>
      </c>
      <c r="D22" s="223">
        <v>-2.2890000000000015</v>
      </c>
      <c r="E22" s="223">
        <v>29.301000000000009</v>
      </c>
      <c r="F22" s="223">
        <v>-38.966999999999999</v>
      </c>
      <c r="G22" s="223">
        <v>38.689000000000007</v>
      </c>
      <c r="H22" s="223">
        <v>19.781999999999996</v>
      </c>
      <c r="I22" s="223">
        <v>-27.346000000000004</v>
      </c>
      <c r="J22" s="223">
        <v>3.0229999999999997</v>
      </c>
      <c r="K22" s="223">
        <v>38.512999999999998</v>
      </c>
      <c r="L22" s="223">
        <f t="shared" si="4"/>
        <v>33.971999999999994</v>
      </c>
      <c r="M22" s="223">
        <v>-43.989000000000004</v>
      </c>
      <c r="N22" s="223">
        <v>-25.535999999999994</v>
      </c>
      <c r="O22" s="223">
        <v>-33.085000000000008</v>
      </c>
      <c r="P22" s="223">
        <v>35.646291209999987</v>
      </c>
      <c r="Q22" s="223">
        <f t="shared" si="5"/>
        <v>-66.963708790000027</v>
      </c>
      <c r="R22" s="223">
        <v>-22.001999999999995</v>
      </c>
      <c r="S22" s="223">
        <v>38.402999999999977</v>
      </c>
      <c r="T22" s="223">
        <v>9.7210000000000321</v>
      </c>
      <c r="U22" s="223">
        <v>-19.335000000000008</v>
      </c>
      <c r="V22" s="223">
        <f t="shared" si="6"/>
        <v>6.7870000000000061</v>
      </c>
      <c r="W22" s="223">
        <v>-62.749999999999993</v>
      </c>
      <c r="X22" s="223">
        <v>8.7970000000000326</v>
      </c>
      <c r="Y22" s="223">
        <v>-16.898000000000039</v>
      </c>
      <c r="Z22" s="223">
        <v>110.93699999999995</v>
      </c>
      <c r="AA22" s="223">
        <f t="shared" si="7"/>
        <v>40.085999999999956</v>
      </c>
    </row>
    <row r="23" spans="1:28" hidden="1" outlineLevel="1">
      <c r="A23" s="138" t="s">
        <v>648</v>
      </c>
      <c r="B23" s="137" t="s">
        <v>131</v>
      </c>
      <c r="C23" s="223">
        <v>-13.968</v>
      </c>
      <c r="D23" s="223">
        <v>15.454904815890764</v>
      </c>
      <c r="E23" s="223">
        <v>6.3090951841092355</v>
      </c>
      <c r="F23" s="223">
        <v>-4.452</v>
      </c>
      <c r="G23" s="223">
        <v>3.3439999999999999</v>
      </c>
      <c r="H23" s="223">
        <v>15.769</v>
      </c>
      <c r="I23" s="223">
        <v>-8.68</v>
      </c>
      <c r="J23" s="223">
        <v>8.641</v>
      </c>
      <c r="K23" s="223">
        <v>-31.227</v>
      </c>
      <c r="L23" s="223">
        <f t="shared" si="4"/>
        <v>-15.497</v>
      </c>
      <c r="M23" s="223">
        <v>8.5749999999999993</v>
      </c>
      <c r="N23" s="223">
        <v>15.241</v>
      </c>
      <c r="O23" s="223">
        <v>9.7309999999999981</v>
      </c>
      <c r="P23" s="223">
        <v>-9.1629999999999967</v>
      </c>
      <c r="Q23" s="223">
        <f t="shared" si="5"/>
        <v>24.384</v>
      </c>
      <c r="R23" s="223">
        <v>-2.7720000000000002</v>
      </c>
      <c r="S23" s="223">
        <v>-10.657999999999999</v>
      </c>
      <c r="T23" s="223">
        <v>6.2320000000000011</v>
      </c>
      <c r="U23" s="223">
        <v>-10.971</v>
      </c>
      <c r="V23" s="223">
        <f t="shared" si="6"/>
        <v>-18.168999999999997</v>
      </c>
      <c r="W23" s="223">
        <v>-6.4640000000000004</v>
      </c>
      <c r="X23" s="223">
        <v>-1.4000000000000004</v>
      </c>
      <c r="Y23" s="223">
        <v>10.275000000000002</v>
      </c>
      <c r="Z23" s="223">
        <v>-1.0390000000000033</v>
      </c>
      <c r="AA23" s="223">
        <f t="shared" si="7"/>
        <v>1.3719999999999981</v>
      </c>
    </row>
    <row r="24" spans="1:28" hidden="1" outlineLevel="1">
      <c r="A24" s="138" t="s">
        <v>901</v>
      </c>
      <c r="B24" s="137" t="s">
        <v>867</v>
      </c>
      <c r="C24" s="223">
        <v>-65.407000000000011</v>
      </c>
      <c r="D24" s="223">
        <v>30.698</v>
      </c>
      <c r="E24" s="223">
        <v>2.7320000000000007</v>
      </c>
      <c r="F24" s="223">
        <v>16.717999999999996</v>
      </c>
      <c r="G24" s="223">
        <v>-26.222000000000001</v>
      </c>
      <c r="H24" s="223">
        <v>7.8439999999999994</v>
      </c>
      <c r="I24" s="223">
        <v>-4.6799999999999988</v>
      </c>
      <c r="J24" s="223">
        <v>0.53999999999999915</v>
      </c>
      <c r="K24" s="223">
        <v>-4.5269999999999992</v>
      </c>
      <c r="L24" s="223">
        <f t="shared" si="4"/>
        <v>-0.82299999999999951</v>
      </c>
      <c r="M24" s="223">
        <v>-13.609</v>
      </c>
      <c r="N24" s="223">
        <v>-3.1480000000000001</v>
      </c>
      <c r="O24" s="223">
        <v>4.0149999999999997</v>
      </c>
      <c r="P24" s="223">
        <v>24.107876779999998</v>
      </c>
      <c r="Q24" s="223">
        <f t="shared" si="5"/>
        <v>11.365876779999997</v>
      </c>
      <c r="R24" s="223">
        <v>14.622</v>
      </c>
      <c r="S24" s="223">
        <v>1.2299999999999951</v>
      </c>
      <c r="T24" s="223">
        <v>-19.670999999999999</v>
      </c>
      <c r="U24" s="223">
        <v>16.827000000000005</v>
      </c>
      <c r="V24" s="223">
        <f t="shared" si="6"/>
        <v>13.008000000000001</v>
      </c>
      <c r="W24" s="223">
        <v>33.103000000000023</v>
      </c>
      <c r="X24" s="223">
        <v>33.422000000000011</v>
      </c>
      <c r="Y24" s="223">
        <v>20.360999999999965</v>
      </c>
      <c r="Z24" s="223">
        <v>79.076000000000008</v>
      </c>
      <c r="AA24" s="223">
        <f t="shared" si="7"/>
        <v>165.96199999999999</v>
      </c>
    </row>
    <row r="25" spans="1:28" collapsed="1">
      <c r="A25" s="136" t="s">
        <v>845</v>
      </c>
      <c r="B25" s="136" t="s">
        <v>822</v>
      </c>
      <c r="C25" s="222">
        <f>SUM(C5:C6,C16:C19)</f>
        <v>183.98249625603785</v>
      </c>
      <c r="D25" s="222">
        <f t="shared" ref="D25:O25" si="12">SUM(D5:D6,D16:D19)</f>
        <v>225.91866393505222</v>
      </c>
      <c r="E25" s="222">
        <f t="shared" si="12"/>
        <v>215.48416025983295</v>
      </c>
      <c r="F25" s="222">
        <f t="shared" si="12"/>
        <v>85.626449512210598</v>
      </c>
      <c r="G25" s="222">
        <f t="shared" si="12"/>
        <v>711.01099022465621</v>
      </c>
      <c r="H25" s="222">
        <f t="shared" si="12"/>
        <v>179.51036661854741</v>
      </c>
      <c r="I25" s="222">
        <f t="shared" si="12"/>
        <v>37.78126342824897</v>
      </c>
      <c r="J25" s="222">
        <f t="shared" si="12"/>
        <v>98.679667186839851</v>
      </c>
      <c r="K25" s="222">
        <f t="shared" si="12"/>
        <v>89.185985007936267</v>
      </c>
      <c r="L25" s="222">
        <f t="shared" si="12"/>
        <v>405.1572822415726</v>
      </c>
      <c r="M25" s="222">
        <f t="shared" si="12"/>
        <v>82.164176444410984</v>
      </c>
      <c r="N25" s="222">
        <f t="shared" si="12"/>
        <v>70.633273076839856</v>
      </c>
      <c r="O25" s="222">
        <f t="shared" si="12"/>
        <v>67.864280789966244</v>
      </c>
      <c r="P25" s="222">
        <f>SUM(P5:P6,P16:P19)</f>
        <v>142.68245861999901</v>
      </c>
      <c r="Q25" s="222">
        <f t="shared" ref="Q25" si="13">SUM(Q5:Q6,Q16:Q19)</f>
        <v>363.34418893121597</v>
      </c>
      <c r="R25" s="222">
        <f>SUM(R5:R6,R16:R19)</f>
        <v>156.8023548834131</v>
      </c>
      <c r="S25" s="222">
        <f>SUM(S5:S6,S16:S19)</f>
        <v>162.53854588218314</v>
      </c>
      <c r="T25" s="222">
        <f>SUM(T5:T6,T16:T19)</f>
        <v>135.08754101434306</v>
      </c>
      <c r="U25" s="222">
        <f>SUM(U5:U6,U16:U19)</f>
        <v>90.431651918200814</v>
      </c>
      <c r="V25" s="222">
        <f t="shared" ref="V25" si="14">SUM(V5:V6,V16:V19)</f>
        <v>544.86009369814008</v>
      </c>
      <c r="W25" s="222">
        <f>SUM(W5:W6,W16:W19)</f>
        <v>120.73644637615216</v>
      </c>
      <c r="X25" s="222">
        <f>SUM(X5:X6,X16:X19)</f>
        <v>110.47142512185252</v>
      </c>
      <c r="Y25" s="222">
        <f>SUM(Y5:Y6,Y16:Y19)</f>
        <v>128.10506086669079</v>
      </c>
      <c r="Z25" s="222">
        <f>SUM(Z5:Z6,Z16:Z19)</f>
        <v>96.376208545198708</v>
      </c>
      <c r="AA25" s="222">
        <f t="shared" ref="AA25" si="15">SUM(AA5:AA6,AA16:AA19)</f>
        <v>455.68914090989415</v>
      </c>
    </row>
    <row r="26" spans="1:28">
      <c r="A26" s="215" t="s">
        <v>829</v>
      </c>
      <c r="B26" s="137" t="s">
        <v>829</v>
      </c>
      <c r="C26" s="223">
        <v>-14.352</v>
      </c>
      <c r="D26" s="223">
        <v>-5.0309999999999997</v>
      </c>
      <c r="E26" s="223">
        <v>-10.666000000000004</v>
      </c>
      <c r="F26" s="223">
        <v>-10.229800000000001</v>
      </c>
      <c r="G26" s="223">
        <v>-40.278799999999997</v>
      </c>
      <c r="H26" s="223">
        <v>-14.145</v>
      </c>
      <c r="I26" s="223">
        <v>-17.052000000000003</v>
      </c>
      <c r="J26" s="223">
        <v>-25.428999999999998</v>
      </c>
      <c r="K26" s="223">
        <v>-17.774000000000001</v>
      </c>
      <c r="L26" s="223">
        <f t="shared" si="4"/>
        <v>-74.400000000000006</v>
      </c>
      <c r="M26" s="223">
        <v>-15.744</v>
      </c>
      <c r="N26" s="223">
        <v>-9.7509999999999994</v>
      </c>
      <c r="O26" s="223">
        <v>-15.306000000000004</v>
      </c>
      <c r="P26" s="223">
        <v>-14.223999999999997</v>
      </c>
      <c r="Q26" s="223">
        <f t="shared" si="5"/>
        <v>-55.024999999999999</v>
      </c>
      <c r="R26" s="223">
        <v>-13.861753363411964</v>
      </c>
      <c r="S26" s="223">
        <v>-11.602871692183838</v>
      </c>
      <c r="T26" s="223">
        <v>-18.786958394347778</v>
      </c>
      <c r="U26" s="223">
        <v>-8.1413606282014399</v>
      </c>
      <c r="V26" s="223">
        <f t="shared" si="6"/>
        <v>-52.392944078145021</v>
      </c>
      <c r="W26" s="223">
        <v>-7.9321779502759036</v>
      </c>
      <c r="X26" s="223">
        <v>-6.9090919118505045</v>
      </c>
      <c r="Y26" s="223">
        <v>-14.296819346690222</v>
      </c>
      <c r="Z26" s="223">
        <v>-10.17394008519884</v>
      </c>
      <c r="AA26" s="223">
        <f t="shared" si="7"/>
        <v>-39.312029294015474</v>
      </c>
    </row>
    <row r="27" spans="1:28">
      <c r="A27" s="136" t="s">
        <v>846</v>
      </c>
      <c r="B27" s="136" t="s">
        <v>827</v>
      </c>
      <c r="C27" s="222">
        <f t="shared" ref="C27:N27" si="16">C25+C26</f>
        <v>169.63049625603784</v>
      </c>
      <c r="D27" s="222">
        <f t="shared" si="16"/>
        <v>220.88766393505222</v>
      </c>
      <c r="E27" s="222">
        <f t="shared" si="16"/>
        <v>204.81816025983295</v>
      </c>
      <c r="F27" s="222">
        <f t="shared" si="16"/>
        <v>75.396649512210601</v>
      </c>
      <c r="G27" s="222">
        <f t="shared" si="16"/>
        <v>670.73219022465616</v>
      </c>
      <c r="H27" s="222">
        <f t="shared" si="16"/>
        <v>165.3653666185474</v>
      </c>
      <c r="I27" s="222">
        <f t="shared" si="16"/>
        <v>20.729263428248967</v>
      </c>
      <c r="J27" s="222">
        <f t="shared" si="16"/>
        <v>73.250667186839848</v>
      </c>
      <c r="K27" s="222">
        <f t="shared" si="16"/>
        <v>71.411985007936266</v>
      </c>
      <c r="L27" s="222">
        <f t="shared" si="16"/>
        <v>330.75728224157263</v>
      </c>
      <c r="M27" s="222">
        <f t="shared" si="16"/>
        <v>66.420176444410984</v>
      </c>
      <c r="N27" s="222">
        <f t="shared" si="16"/>
        <v>60.882273076839859</v>
      </c>
      <c r="O27" s="222">
        <f t="shared" ref="O27:T27" si="17">O25+O26</f>
        <v>52.55828078996624</v>
      </c>
      <c r="P27" s="222">
        <f t="shared" si="17"/>
        <v>128.45845861999902</v>
      </c>
      <c r="Q27" s="222">
        <f t="shared" si="17"/>
        <v>308.31918893121599</v>
      </c>
      <c r="R27" s="222">
        <f t="shared" si="17"/>
        <v>142.94060152000114</v>
      </c>
      <c r="S27" s="222">
        <f t="shared" si="17"/>
        <v>150.9356741899993</v>
      </c>
      <c r="T27" s="222">
        <f t="shared" si="17"/>
        <v>116.30058261999528</v>
      </c>
      <c r="U27" s="222">
        <f t="shared" ref="U27:V27" si="18">U25+U26</f>
        <v>82.290291289999374</v>
      </c>
      <c r="V27" s="222">
        <f t="shared" si="18"/>
        <v>492.46714961999504</v>
      </c>
      <c r="W27" s="222">
        <f t="shared" ref="W27:X27" si="19">W25+W26</f>
        <v>112.80426842587626</v>
      </c>
      <c r="X27" s="222">
        <f t="shared" si="19"/>
        <v>103.56233321000201</v>
      </c>
      <c r="Y27" s="222">
        <f t="shared" ref="Y27:AA27" si="20">Y25+Y26</f>
        <v>113.80824152000056</v>
      </c>
      <c r="Z27" s="222">
        <f t="shared" si="20"/>
        <v>86.202268459999871</v>
      </c>
      <c r="AA27" s="222">
        <f t="shared" si="20"/>
        <v>416.37711161587868</v>
      </c>
    </row>
    <row r="28" spans="1:28" ht="15" thickBot="1">
      <c r="A28" s="137" t="s">
        <v>847</v>
      </c>
      <c r="B28" s="137" t="s">
        <v>823</v>
      </c>
      <c r="C28" s="223">
        <v>-14.719000000000001</v>
      </c>
      <c r="D28" s="223">
        <v>-6.5659999999999998</v>
      </c>
      <c r="E28" s="223">
        <v>-9.15</v>
      </c>
      <c r="F28" s="223">
        <v>-280.32400000000001</v>
      </c>
      <c r="G28" s="223">
        <v>-309.85899999999998</v>
      </c>
      <c r="H28" s="223">
        <v>-10.15</v>
      </c>
      <c r="I28" s="223">
        <v>-217.72900000000001</v>
      </c>
      <c r="J28" s="223">
        <v>-15.817999999999998</v>
      </c>
      <c r="K28" s="223">
        <v>-103.90299999999999</v>
      </c>
      <c r="L28" s="223">
        <f t="shared" si="4"/>
        <v>-347.6</v>
      </c>
      <c r="M28" s="223">
        <v>-46.343000000000004</v>
      </c>
      <c r="N28" s="223">
        <v>-58.74499999999999</v>
      </c>
      <c r="O28" s="223">
        <v>-2.6469999999999985</v>
      </c>
      <c r="P28" s="223">
        <v>-11.698999999999998</v>
      </c>
      <c r="Q28" s="223">
        <f t="shared" si="5"/>
        <v>-119.43399999999998</v>
      </c>
      <c r="R28" s="223">
        <v>-2.5</v>
      </c>
      <c r="S28" s="223">
        <v>-2.7989999999999999</v>
      </c>
      <c r="T28" s="223">
        <v>-2.649</v>
      </c>
      <c r="U28" s="223">
        <v>27.073</v>
      </c>
      <c r="V28" s="223">
        <f t="shared" si="6"/>
        <v>19.125</v>
      </c>
      <c r="W28" s="223">
        <v>-1.8159999999999998</v>
      </c>
      <c r="X28" s="223">
        <v>25.61</v>
      </c>
      <c r="Y28" s="223">
        <v>-0.15</v>
      </c>
      <c r="Z28" s="223">
        <v>-1.2</v>
      </c>
      <c r="AA28" s="223">
        <f t="shared" si="7"/>
        <v>22.444000000000003</v>
      </c>
    </row>
    <row r="29" spans="1:28" ht="16" thickBot="1">
      <c r="A29" s="135" t="s">
        <v>975</v>
      </c>
      <c r="B29" s="135" t="s">
        <v>982</v>
      </c>
      <c r="C29" s="219">
        <f>C28+C27</f>
        <v>154.91149625603785</v>
      </c>
      <c r="D29" s="219">
        <f t="shared" ref="D29:O29" si="21">D28+D27</f>
        <v>214.32166393505221</v>
      </c>
      <c r="E29" s="219">
        <f t="shared" si="21"/>
        <v>195.66816025983294</v>
      </c>
      <c r="F29" s="219">
        <f t="shared" si="21"/>
        <v>-204.9273504877894</v>
      </c>
      <c r="G29" s="219">
        <f t="shared" si="21"/>
        <v>360.87319022465618</v>
      </c>
      <c r="H29" s="219">
        <f t="shared" si="21"/>
        <v>155.21536661854739</v>
      </c>
      <c r="I29" s="219">
        <f t="shared" si="21"/>
        <v>-196.99973657175104</v>
      </c>
      <c r="J29" s="219">
        <f t="shared" si="21"/>
        <v>57.432667186839851</v>
      </c>
      <c r="K29" s="219">
        <f>K28+K27</f>
        <v>-32.491014992063725</v>
      </c>
      <c r="L29" s="219">
        <f t="shared" si="21"/>
        <v>-16.842717758427398</v>
      </c>
      <c r="M29" s="219">
        <f t="shared" si="21"/>
        <v>20.077176444410981</v>
      </c>
      <c r="N29" s="219">
        <f t="shared" si="21"/>
        <v>2.1372730768398682</v>
      </c>
      <c r="O29" s="219">
        <f t="shared" si="21"/>
        <v>49.911280789966241</v>
      </c>
      <c r="P29" s="219">
        <f>P28+P27</f>
        <v>116.75945861999902</v>
      </c>
      <c r="Q29" s="219">
        <f t="shared" ref="Q29" si="22">Q28+Q27</f>
        <v>188.88518893121602</v>
      </c>
      <c r="R29" s="219">
        <f>R28+R27</f>
        <v>140.44060152000114</v>
      </c>
      <c r="S29" s="219">
        <f>S28+S27</f>
        <v>148.1366741899993</v>
      </c>
      <c r="T29" s="219">
        <f>T28+T27</f>
        <v>113.65158261999528</v>
      </c>
      <c r="U29" s="219">
        <f>U28+U27</f>
        <v>109.36329128999938</v>
      </c>
      <c r="V29" s="219">
        <f t="shared" ref="V29" si="23">V28+V27</f>
        <v>511.59214961999504</v>
      </c>
      <c r="W29" s="219">
        <f>W28+W27</f>
        <v>110.98826842587626</v>
      </c>
      <c r="X29" s="219">
        <f>X28+X27</f>
        <v>129.17233321000202</v>
      </c>
      <c r="Y29" s="219">
        <f>Y28+Y27</f>
        <v>113.65824152000056</v>
      </c>
      <c r="Z29" s="219">
        <f>Z28+Z27</f>
        <v>85.002268459999868</v>
      </c>
      <c r="AA29" s="219">
        <f t="shared" ref="AA29" si="24">AA28+AA27</f>
        <v>438.82111161587869</v>
      </c>
      <c r="AB29" s="290"/>
    </row>
    <row r="30" spans="1:28" ht="15" thickBot="1">
      <c r="A30" s="137" t="s">
        <v>976</v>
      </c>
      <c r="B30" s="137" t="s">
        <v>978</v>
      </c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3">
        <v>0</v>
      </c>
      <c r="X30" s="313">
        <v>0</v>
      </c>
      <c r="Y30" s="313">
        <v>-25</v>
      </c>
      <c r="Z30" s="313">
        <v>12.499999999999998</v>
      </c>
      <c r="AA30" s="312"/>
    </row>
    <row r="31" spans="1:28" ht="16" thickBot="1">
      <c r="A31" s="135" t="s">
        <v>977</v>
      </c>
      <c r="B31" s="135" t="s">
        <v>952</v>
      </c>
      <c r="C31" s="219">
        <f t="shared" ref="C31:X31" si="25">C29+C30</f>
        <v>154.91149625603785</v>
      </c>
      <c r="D31" s="219">
        <f t="shared" si="25"/>
        <v>214.32166393505221</v>
      </c>
      <c r="E31" s="219">
        <f t="shared" si="25"/>
        <v>195.66816025983294</v>
      </c>
      <c r="F31" s="219">
        <f t="shared" si="25"/>
        <v>-204.9273504877894</v>
      </c>
      <c r="G31" s="219">
        <f t="shared" si="25"/>
        <v>360.87319022465618</v>
      </c>
      <c r="H31" s="219">
        <f t="shared" si="25"/>
        <v>155.21536661854739</v>
      </c>
      <c r="I31" s="219">
        <f t="shared" si="25"/>
        <v>-196.99973657175104</v>
      </c>
      <c r="J31" s="219">
        <f t="shared" si="25"/>
        <v>57.432667186839851</v>
      </c>
      <c r="K31" s="219">
        <f t="shared" si="25"/>
        <v>-32.491014992063725</v>
      </c>
      <c r="L31" s="219">
        <f t="shared" si="25"/>
        <v>-16.842717758427398</v>
      </c>
      <c r="M31" s="219">
        <f t="shared" si="25"/>
        <v>20.077176444410981</v>
      </c>
      <c r="N31" s="219">
        <f t="shared" si="25"/>
        <v>2.1372730768398682</v>
      </c>
      <c r="O31" s="219">
        <f t="shared" si="25"/>
        <v>49.911280789966241</v>
      </c>
      <c r="P31" s="219">
        <f t="shared" si="25"/>
        <v>116.75945861999902</v>
      </c>
      <c r="Q31" s="219">
        <f t="shared" si="25"/>
        <v>188.88518893121602</v>
      </c>
      <c r="R31" s="219">
        <f t="shared" si="25"/>
        <v>140.44060152000114</v>
      </c>
      <c r="S31" s="219">
        <f t="shared" si="25"/>
        <v>148.1366741899993</v>
      </c>
      <c r="T31" s="219">
        <f t="shared" si="25"/>
        <v>113.65158261999528</v>
      </c>
      <c r="U31" s="219">
        <f t="shared" si="25"/>
        <v>109.36329128999938</v>
      </c>
      <c r="V31" s="219">
        <f t="shared" si="25"/>
        <v>511.59214961999504</v>
      </c>
      <c r="W31" s="219">
        <f t="shared" si="25"/>
        <v>110.98826842587626</v>
      </c>
      <c r="X31" s="219">
        <f t="shared" si="25"/>
        <v>129.17233321000202</v>
      </c>
      <c r="Y31" s="219">
        <f>Y29+Y30</f>
        <v>88.658241520000558</v>
      </c>
      <c r="Z31" s="219">
        <f>Z29+Z30</f>
        <v>97.502268459999868</v>
      </c>
      <c r="AA31" s="219">
        <f t="shared" ref="AA31" si="26">AA29+AA30</f>
        <v>438.82111161587869</v>
      </c>
      <c r="AB31" s="290"/>
    </row>
    <row r="32" spans="1:28" ht="14.25" customHeight="1">
      <c r="A32" t="s">
        <v>848</v>
      </c>
      <c r="B32" s="137" t="s">
        <v>818</v>
      </c>
      <c r="C32" s="223">
        <f>SUM(C33:C36)</f>
        <v>-39.391999999999996</v>
      </c>
      <c r="D32" s="223">
        <f t="shared" ref="D32:O32" si="27">SUM(D33:D36)</f>
        <v>-4.9499999999999993</v>
      </c>
      <c r="E32" s="223">
        <f t="shared" si="27"/>
        <v>-28.493999999999996</v>
      </c>
      <c r="F32" s="223">
        <f t="shared" si="27"/>
        <v>9.8239999999999998</v>
      </c>
      <c r="G32" s="223">
        <f t="shared" si="27"/>
        <v>-66.060999999999993</v>
      </c>
      <c r="H32" s="223">
        <f t="shared" si="27"/>
        <v>-17.324000000000002</v>
      </c>
      <c r="I32" s="223">
        <f t="shared" si="27"/>
        <v>2.7230000000000003</v>
      </c>
      <c r="J32" s="223">
        <f t="shared" si="27"/>
        <v>-10.795</v>
      </c>
      <c r="K32" s="223">
        <f t="shared" si="27"/>
        <v>13.041000000000002</v>
      </c>
      <c r="L32" s="223">
        <f t="shared" si="27"/>
        <v>-12.355</v>
      </c>
      <c r="M32" s="223">
        <f t="shared" si="27"/>
        <v>-32.835000000000001</v>
      </c>
      <c r="N32" s="223">
        <f t="shared" si="27"/>
        <v>-64.602999999999994</v>
      </c>
      <c r="O32" s="223">
        <f t="shared" si="27"/>
        <v>45.033000000000001</v>
      </c>
      <c r="P32" s="223">
        <f t="shared" ref="P32:Q32" si="28">SUM(P33:P36)</f>
        <v>-122.86300000000001</v>
      </c>
      <c r="Q32" s="223">
        <f t="shared" si="28"/>
        <v>-175.26799999999997</v>
      </c>
      <c r="R32" s="223">
        <f t="shared" ref="R32:S32" si="29">SUM(R33:R36)</f>
        <v>21.305999999999987</v>
      </c>
      <c r="S32" s="223">
        <f t="shared" si="29"/>
        <v>-135.07699999999997</v>
      </c>
      <c r="T32" s="223">
        <f t="shared" ref="T32:V32" si="30">SUM(T33:T36)</f>
        <v>35.050999999999995</v>
      </c>
      <c r="U32" s="223">
        <f t="shared" si="30"/>
        <v>-132.59699999999998</v>
      </c>
      <c r="V32" s="223">
        <f t="shared" si="30"/>
        <v>-211.31699999999998</v>
      </c>
      <c r="W32" s="223">
        <f t="shared" ref="W32:Y32" si="31">SUM(W33:W36)</f>
        <v>29.392999999999986</v>
      </c>
      <c r="X32" s="223">
        <f t="shared" si="31"/>
        <v>-110.12499999999999</v>
      </c>
      <c r="Y32" s="223">
        <f t="shared" si="31"/>
        <v>0.10899999999999643</v>
      </c>
      <c r="Z32" s="223">
        <f t="shared" ref="Z32:AA32" si="32">SUM(Z33:Z36)</f>
        <v>-84.737569000000022</v>
      </c>
      <c r="AA32" s="223">
        <f t="shared" si="32"/>
        <v>-165.360569</v>
      </c>
    </row>
    <row r="33" spans="1:27" hidden="1" outlineLevel="1">
      <c r="A33" s="217" t="s">
        <v>849</v>
      </c>
      <c r="B33" s="138" t="s">
        <v>818</v>
      </c>
      <c r="C33" s="223">
        <v>-1.464</v>
      </c>
      <c r="D33" s="223">
        <v>-4.8569999999999993</v>
      </c>
      <c r="E33" s="223">
        <v>1.6779999999999999</v>
      </c>
      <c r="F33" s="223">
        <v>6.875</v>
      </c>
      <c r="G33" s="223">
        <v>2.2320000000000002</v>
      </c>
      <c r="H33" s="223">
        <v>3.032</v>
      </c>
      <c r="I33" s="223">
        <v>2.8170000000000002</v>
      </c>
      <c r="J33" s="223">
        <v>13.959</v>
      </c>
      <c r="K33" s="223">
        <v>11.870000000000001</v>
      </c>
      <c r="L33" s="223">
        <f t="shared" si="4"/>
        <v>31.678000000000001</v>
      </c>
      <c r="M33" s="223">
        <v>16.445</v>
      </c>
      <c r="N33" s="223">
        <v>20.924999999999997</v>
      </c>
      <c r="O33" s="223">
        <v>49.660000000000004</v>
      </c>
      <c r="P33" s="223">
        <v>35.728999999999999</v>
      </c>
      <c r="Q33" s="223">
        <f t="shared" si="5"/>
        <v>122.759</v>
      </c>
      <c r="R33" s="223">
        <v>21.407999999999987</v>
      </c>
      <c r="S33" s="223">
        <v>30.619000000000014</v>
      </c>
      <c r="T33" s="223">
        <v>35.167999999999992</v>
      </c>
      <c r="U33" s="223">
        <v>26.781000000000006</v>
      </c>
      <c r="V33" s="223">
        <f t="shared" si="6"/>
        <v>113.976</v>
      </c>
      <c r="W33" s="223">
        <v>29.472999999999985</v>
      </c>
      <c r="X33" s="223">
        <v>28.743000000000031</v>
      </c>
      <c r="Y33" s="223">
        <v>12.664999999999981</v>
      </c>
      <c r="Z33" s="223">
        <v>18.761430999999998</v>
      </c>
      <c r="AA33" s="223">
        <f t="shared" si="7"/>
        <v>89.642431000000002</v>
      </c>
    </row>
    <row r="34" spans="1:27" hidden="1" outlineLevel="1">
      <c r="A34" s="217" t="s">
        <v>949</v>
      </c>
      <c r="B34" s="138" t="s">
        <v>486</v>
      </c>
      <c r="C34" s="223">
        <v>-37.832999999999998</v>
      </c>
      <c r="D34" s="223">
        <v>0</v>
      </c>
      <c r="E34" s="223">
        <v>-30.037999999999997</v>
      </c>
      <c r="F34" s="223">
        <v>3.0489999999999999</v>
      </c>
      <c r="G34" s="223">
        <v>-67.870999999999995</v>
      </c>
      <c r="H34" s="223">
        <v>-20.257000000000001</v>
      </c>
      <c r="I34" s="223">
        <v>0</v>
      </c>
      <c r="J34" s="223">
        <v>-24.596</v>
      </c>
      <c r="K34" s="223">
        <v>1.2709999999999999</v>
      </c>
      <c r="L34" s="223">
        <f t="shared" si="4"/>
        <v>-43.582000000000001</v>
      </c>
      <c r="M34" s="223">
        <v>-49.192999999999998</v>
      </c>
      <c r="N34" s="223">
        <v>-66.507999999999996</v>
      </c>
      <c r="O34" s="223">
        <v>0</v>
      </c>
      <c r="P34" s="223">
        <v>-158.34900000000002</v>
      </c>
      <c r="Q34" s="223">
        <f t="shared" si="5"/>
        <v>-274.05</v>
      </c>
      <c r="R34" s="223">
        <v>0</v>
      </c>
      <c r="S34" s="223">
        <v>-165.57</v>
      </c>
      <c r="T34" s="223">
        <v>0</v>
      </c>
      <c r="U34" s="223">
        <v>-159.26999999999998</v>
      </c>
      <c r="V34" s="223">
        <f t="shared" si="6"/>
        <v>-324.83999999999997</v>
      </c>
      <c r="W34" s="223">
        <v>0</v>
      </c>
      <c r="X34" s="223">
        <v>-136.965</v>
      </c>
      <c r="Y34" s="223">
        <v>-12.478999999999985</v>
      </c>
      <c r="Z34" s="223">
        <v>-103.39100000000002</v>
      </c>
      <c r="AA34" s="223">
        <f t="shared" si="7"/>
        <v>-252.83500000000001</v>
      </c>
    </row>
    <row r="35" spans="1:27" hidden="1" outlineLevel="1">
      <c r="A35" s="217" t="s">
        <v>950</v>
      </c>
      <c r="B35" s="138" t="s">
        <v>817</v>
      </c>
      <c r="C35" s="223">
        <v>0</v>
      </c>
      <c r="D35" s="223">
        <v>0</v>
      </c>
      <c r="E35" s="223">
        <v>-0.32200000000000001</v>
      </c>
      <c r="F35" s="223">
        <v>0</v>
      </c>
      <c r="G35" s="223">
        <v>0</v>
      </c>
      <c r="H35" s="223">
        <v>0</v>
      </c>
      <c r="I35" s="223">
        <v>-0.193</v>
      </c>
      <c r="J35" s="223">
        <v>-0.15799999999999997</v>
      </c>
      <c r="K35" s="223">
        <v>-0.10000000000000003</v>
      </c>
      <c r="L35" s="223">
        <f t="shared" si="4"/>
        <v>-0.45100000000000001</v>
      </c>
      <c r="M35" s="223">
        <v>0</v>
      </c>
      <c r="N35" s="223">
        <v>-18.95</v>
      </c>
      <c r="O35" s="223">
        <v>-0.84799999999999898</v>
      </c>
      <c r="P35" s="223">
        <v>-0.54400000000000048</v>
      </c>
      <c r="Q35" s="223">
        <f t="shared" si="5"/>
        <v>-20.341999999999999</v>
      </c>
      <c r="R35" s="223">
        <v>0</v>
      </c>
      <c r="S35" s="223">
        <v>0</v>
      </c>
      <c r="T35" s="223">
        <v>0</v>
      </c>
      <c r="U35" s="223">
        <v>0</v>
      </c>
      <c r="V35" s="223">
        <v>0</v>
      </c>
      <c r="W35" s="223">
        <v>0</v>
      </c>
      <c r="X35" s="223">
        <v>0</v>
      </c>
      <c r="Y35" s="223">
        <v>0</v>
      </c>
      <c r="Z35" s="223">
        <v>0</v>
      </c>
      <c r="AA35" s="223">
        <f t="shared" si="7"/>
        <v>0</v>
      </c>
    </row>
    <row r="36" spans="1:27" hidden="1" outlineLevel="1">
      <c r="A36" s="217" t="s">
        <v>951</v>
      </c>
      <c r="B36" s="138" t="s">
        <v>816</v>
      </c>
      <c r="C36" s="223">
        <v>-9.5000000000000001E-2</v>
      </c>
      <c r="D36" s="223">
        <v>-9.2999999999999999E-2</v>
      </c>
      <c r="E36" s="223">
        <v>0.188</v>
      </c>
      <c r="F36" s="223">
        <v>-9.9999999999999978E-2</v>
      </c>
      <c r="G36" s="223">
        <v>-0.42199999999999999</v>
      </c>
      <c r="H36" s="223">
        <v>-9.9000000000000005E-2</v>
      </c>
      <c r="I36" s="223">
        <v>9.9000000000000005E-2</v>
      </c>
      <c r="J36" s="223">
        <v>0</v>
      </c>
      <c r="K36" s="223">
        <v>0</v>
      </c>
      <c r="L36" s="223">
        <f t="shared" si="4"/>
        <v>0</v>
      </c>
      <c r="M36" s="223">
        <v>-8.6999999999999994E-2</v>
      </c>
      <c r="N36" s="223">
        <v>-7.0000000000000007E-2</v>
      </c>
      <c r="O36" s="223">
        <v>-3.7789999999999999</v>
      </c>
      <c r="P36" s="223">
        <v>0.30100000000000016</v>
      </c>
      <c r="Q36" s="223">
        <f t="shared" si="5"/>
        <v>-3.6349999999999998</v>
      </c>
      <c r="R36" s="223">
        <v>-0.10199999999999999</v>
      </c>
      <c r="S36" s="223">
        <v>-0.126</v>
      </c>
      <c r="T36" s="223">
        <v>-0.11699999999999992</v>
      </c>
      <c r="U36" s="223">
        <v>-0.10800000000000004</v>
      </c>
      <c r="V36" s="223">
        <f t="shared" si="6"/>
        <v>-0.45299999999999996</v>
      </c>
      <c r="W36" s="223">
        <v>-0.08</v>
      </c>
      <c r="X36" s="223">
        <v>-1.9030000000000002</v>
      </c>
      <c r="Y36" s="223">
        <v>-7.6999999999999957E-2</v>
      </c>
      <c r="Z36" s="223">
        <v>-0.10799999999999987</v>
      </c>
      <c r="AA36" s="223">
        <f t="shared" si="7"/>
        <v>-2.1680000000000001</v>
      </c>
    </row>
    <row r="37" spans="1:27" collapsed="1">
      <c r="A37" s="216" t="s">
        <v>850</v>
      </c>
      <c r="B37" s="137" t="s">
        <v>830</v>
      </c>
      <c r="C37" s="223">
        <v>0</v>
      </c>
      <c r="D37" s="223">
        <v>0</v>
      </c>
      <c r="E37" s="223">
        <v>0</v>
      </c>
      <c r="F37" s="223">
        <v>0</v>
      </c>
      <c r="G37" s="223">
        <v>0</v>
      </c>
      <c r="H37" s="223">
        <v>0</v>
      </c>
      <c r="I37" s="223">
        <v>350</v>
      </c>
      <c r="J37" s="223">
        <v>450.36099999999999</v>
      </c>
      <c r="K37" s="223">
        <v>0</v>
      </c>
      <c r="L37" s="223">
        <f t="shared" si="4"/>
        <v>800.36099999999999</v>
      </c>
      <c r="M37" s="223">
        <v>-52.856000000000002</v>
      </c>
      <c r="N37" s="223">
        <v>518.93000000000006</v>
      </c>
      <c r="O37" s="223">
        <v>-443.57600000000002</v>
      </c>
      <c r="P37" s="223">
        <v>0</v>
      </c>
      <c r="Q37" s="223">
        <f t="shared" si="5"/>
        <v>22.498000000000047</v>
      </c>
      <c r="R37" s="223">
        <v>0</v>
      </c>
      <c r="S37" s="223">
        <v>0</v>
      </c>
      <c r="T37" s="223">
        <v>0</v>
      </c>
      <c r="U37" s="223">
        <v>0</v>
      </c>
      <c r="V37" s="223">
        <f t="shared" si="6"/>
        <v>0</v>
      </c>
      <c r="W37" s="223">
        <v>0</v>
      </c>
      <c r="X37" s="223">
        <v>-350</v>
      </c>
      <c r="Y37" s="223">
        <v>0</v>
      </c>
      <c r="Z37" s="223">
        <v>0</v>
      </c>
      <c r="AA37" s="223">
        <f t="shared" si="7"/>
        <v>-350</v>
      </c>
    </row>
    <row r="38" spans="1:27">
      <c r="A38" s="137" t="s">
        <v>851</v>
      </c>
      <c r="B38" s="137" t="s">
        <v>824</v>
      </c>
      <c r="C38" s="223">
        <v>0</v>
      </c>
      <c r="D38" s="223"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0</v>
      </c>
      <c r="K38" s="223">
        <v>0</v>
      </c>
      <c r="L38" s="223">
        <f>SUM(H38:K38)</f>
        <v>0</v>
      </c>
      <c r="M38" s="223">
        <v>0</v>
      </c>
      <c r="N38" s="223">
        <v>0</v>
      </c>
      <c r="O38" s="223">
        <v>0</v>
      </c>
      <c r="P38" s="223">
        <v>0</v>
      </c>
      <c r="Q38" s="223">
        <f>SUM(M38:P38)</f>
        <v>0</v>
      </c>
      <c r="R38" s="223">
        <v>0</v>
      </c>
      <c r="S38" s="223">
        <v>1.994</v>
      </c>
      <c r="T38" s="223">
        <v>0.50100000000000011</v>
      </c>
      <c r="U38" s="223">
        <v>0.5089999999999999</v>
      </c>
      <c r="V38" s="223">
        <f>SUM(R38:U38)</f>
        <v>3.004</v>
      </c>
      <c r="W38" s="223">
        <v>0</v>
      </c>
      <c r="X38" s="223">
        <v>0</v>
      </c>
      <c r="Y38" s="223">
        <v>1.85</v>
      </c>
      <c r="Z38" s="223">
        <v>0.14599999999999957</v>
      </c>
      <c r="AA38" s="223">
        <f>SUM(W38:Z38)</f>
        <v>1.9959999999999996</v>
      </c>
    </row>
    <row r="39" spans="1:27">
      <c r="A39" s="137" t="s">
        <v>852</v>
      </c>
      <c r="B39" s="137" t="s">
        <v>825</v>
      </c>
      <c r="C39" s="223">
        <v>0</v>
      </c>
      <c r="D39" s="223">
        <v>0</v>
      </c>
      <c r="E39" s="223">
        <v>0</v>
      </c>
      <c r="F39" s="223">
        <v>0</v>
      </c>
      <c r="G39" s="223">
        <v>0</v>
      </c>
      <c r="H39" s="223">
        <v>0</v>
      </c>
      <c r="I39" s="223">
        <v>0</v>
      </c>
      <c r="J39" s="223">
        <v>-129.91999999999999</v>
      </c>
      <c r="K39" s="223">
        <v>0</v>
      </c>
      <c r="L39" s="223">
        <f t="shared" ref="L39" si="33">SUM(H39:K39)</f>
        <v>-129.91999999999999</v>
      </c>
      <c r="M39" s="223">
        <v>0</v>
      </c>
      <c r="N39" s="223">
        <v>0</v>
      </c>
      <c r="O39" s="223">
        <v>0</v>
      </c>
      <c r="P39" s="223">
        <v>0</v>
      </c>
      <c r="Q39" s="223">
        <f t="shared" ref="Q39" si="34">SUM(M39:P39)</f>
        <v>0</v>
      </c>
      <c r="R39" s="223">
        <v>0</v>
      </c>
      <c r="S39" s="223">
        <v>0</v>
      </c>
      <c r="T39" s="223">
        <v>0</v>
      </c>
      <c r="U39" s="223">
        <v>0</v>
      </c>
      <c r="V39" s="223">
        <f t="shared" ref="V39" si="35">SUM(R39:U39)</f>
        <v>0</v>
      </c>
      <c r="W39" s="223">
        <v>0</v>
      </c>
      <c r="X39" s="223">
        <v>0</v>
      </c>
      <c r="Y39" s="223">
        <v>0</v>
      </c>
      <c r="Z39" s="223">
        <v>0</v>
      </c>
      <c r="AA39" s="223">
        <f t="shared" ref="AA39" si="36">SUM(W39:Z39)</f>
        <v>0</v>
      </c>
    </row>
    <row r="40" spans="1:27" ht="15" thickBot="1">
      <c r="A40" s="75" t="s">
        <v>853</v>
      </c>
      <c r="B40" s="137" t="s">
        <v>826</v>
      </c>
      <c r="C40" s="223">
        <v>-0.63300000000000001</v>
      </c>
      <c r="D40" s="223">
        <v>-0.126</v>
      </c>
      <c r="E40" s="223">
        <v>-0.48499999999999999</v>
      </c>
      <c r="F40" s="223">
        <v>-50.396999999999998</v>
      </c>
      <c r="G40" s="223">
        <v>-51.640999999999998</v>
      </c>
      <c r="H40" s="223">
        <v>-30.936</v>
      </c>
      <c r="I40" s="223">
        <v>-202.28799999999998</v>
      </c>
      <c r="J40" s="223">
        <v>-18.927000000000024</v>
      </c>
      <c r="K40" s="223">
        <v>-375.63500000000005</v>
      </c>
      <c r="L40" s="223">
        <f>SUM(H40:K40)</f>
        <v>-627.78600000000006</v>
      </c>
      <c r="M40" s="223">
        <v>-1.7000000000000001E-2</v>
      </c>
      <c r="N40" s="223">
        <v>-3.1890000000000001</v>
      </c>
      <c r="O40" s="223">
        <v>-2.6620000000000004</v>
      </c>
      <c r="P40" s="223">
        <v>-72.513000000000005</v>
      </c>
      <c r="Q40" s="223">
        <f>SUM(M40:P40)</f>
        <v>-78.381</v>
      </c>
      <c r="R40" s="223">
        <v>0</v>
      </c>
      <c r="S40" s="223">
        <v>-3.6419999999999999</v>
      </c>
      <c r="T40" s="223">
        <v>-7.4000000000000288E-2</v>
      </c>
      <c r="U40" s="223">
        <v>-23.065999999999999</v>
      </c>
      <c r="V40" s="223">
        <f>SUM(R40:U40)</f>
        <v>-26.782</v>
      </c>
      <c r="W40" s="223">
        <v>0</v>
      </c>
      <c r="X40" s="223">
        <v>-0.90800000000000003</v>
      </c>
      <c r="Y40" s="223">
        <v>-2.3490000000000002</v>
      </c>
      <c r="Z40" s="223">
        <v>-3.5230000000000001</v>
      </c>
      <c r="AA40" s="223">
        <f>SUM(W40:Z40)</f>
        <v>-6.78</v>
      </c>
    </row>
    <row r="41" spans="1:27" ht="15" thickBot="1">
      <c r="A41" s="135" t="s">
        <v>854</v>
      </c>
      <c r="B41" s="218" t="s">
        <v>700</v>
      </c>
      <c r="C41" s="214">
        <f t="shared" ref="C41:S41" si="37">SUM(C32,C37:C40)</f>
        <v>-40.024999999999999</v>
      </c>
      <c r="D41" s="214">
        <f t="shared" si="37"/>
        <v>-5.0759999999999996</v>
      </c>
      <c r="E41" s="214">
        <f t="shared" si="37"/>
        <v>-28.978999999999996</v>
      </c>
      <c r="F41" s="214">
        <f>SUM(F32,F37:F40)</f>
        <v>-40.573</v>
      </c>
      <c r="G41" s="214">
        <f t="shared" si="37"/>
        <v>-117.702</v>
      </c>
      <c r="H41" s="214">
        <f t="shared" si="37"/>
        <v>-48.260000000000005</v>
      </c>
      <c r="I41" s="214">
        <f t="shared" si="37"/>
        <v>150.43500000000003</v>
      </c>
      <c r="J41" s="214">
        <f t="shared" si="37"/>
        <v>290.71899999999994</v>
      </c>
      <c r="K41" s="214">
        <f>SUM(K32,K37:K40)</f>
        <v>-362.59400000000005</v>
      </c>
      <c r="L41" s="214">
        <f t="shared" si="37"/>
        <v>30.299999999999955</v>
      </c>
      <c r="M41" s="214">
        <f t="shared" si="37"/>
        <v>-85.707999999999998</v>
      </c>
      <c r="N41" s="214">
        <f t="shared" si="37"/>
        <v>451.13800000000003</v>
      </c>
      <c r="O41" s="214">
        <f t="shared" si="37"/>
        <v>-401.20499999999998</v>
      </c>
      <c r="P41" s="214">
        <f t="shared" si="37"/>
        <v>-195.37600000000003</v>
      </c>
      <c r="Q41" s="214">
        <f t="shared" si="37"/>
        <v>-231.15099999999993</v>
      </c>
      <c r="R41" s="214">
        <f t="shared" si="37"/>
        <v>21.305999999999987</v>
      </c>
      <c r="S41" s="214">
        <f t="shared" si="37"/>
        <v>-136.72499999999997</v>
      </c>
      <c r="T41" s="214">
        <f>SUM(T32,T37:T40)</f>
        <v>35.477999999999994</v>
      </c>
      <c r="U41" s="214">
        <f>SUM(U32,U37:U40)</f>
        <v>-155.154</v>
      </c>
      <c r="V41" s="214">
        <f t="shared" ref="V41" si="38">SUM(V32,V37:V40)</f>
        <v>-235.095</v>
      </c>
      <c r="W41" s="214">
        <f>SUM(W32,W37:W40)</f>
        <v>29.392999999999986</v>
      </c>
      <c r="X41" s="214">
        <f>SUM(X32,X37:X40)</f>
        <v>-461.03300000000002</v>
      </c>
      <c r="Y41" s="214">
        <f>SUM(Y32,Y37:Y40)</f>
        <v>-0.39000000000000368</v>
      </c>
      <c r="Z41" s="214">
        <f>SUM(Z32,Z37:Z40)</f>
        <v>-88.114569000000017</v>
      </c>
      <c r="AA41" s="214">
        <f t="shared" ref="AA41" si="39">SUM(AA32,AA37:AA40)</f>
        <v>-520.14456899999993</v>
      </c>
    </row>
    <row r="42" spans="1:27" ht="15" thickBot="1">
      <c r="A42" s="135" t="s">
        <v>931</v>
      </c>
      <c r="B42" s="135" t="s">
        <v>933</v>
      </c>
      <c r="C42" s="297">
        <f t="shared" ref="C42" si="40">C29+C41</f>
        <v>114.88649625603784</v>
      </c>
      <c r="D42" s="297">
        <f t="shared" ref="D42" si="41">D29+D41</f>
        <v>209.24566393505222</v>
      </c>
      <c r="E42" s="297">
        <f t="shared" ref="E42" si="42">E29+E41</f>
        <v>166.68916025983296</v>
      </c>
      <c r="F42" s="297">
        <f>F29+F41</f>
        <v>-245.5003504877894</v>
      </c>
      <c r="G42" s="297">
        <f t="shared" ref="G42" si="43">G29+G41</f>
        <v>243.17119022465619</v>
      </c>
      <c r="H42" s="297">
        <f t="shared" ref="H42" si="44">H29+H41</f>
        <v>106.95536661854739</v>
      </c>
      <c r="I42" s="297">
        <f t="shared" ref="I42" si="45">I29+I41</f>
        <v>-46.564736571751013</v>
      </c>
      <c r="J42" s="297">
        <f t="shared" ref="J42" si="46">J29+J41</f>
        <v>348.1516671868398</v>
      </c>
      <c r="K42" s="297">
        <f>K29+K41</f>
        <v>-395.08501499206375</v>
      </c>
      <c r="L42" s="297">
        <f t="shared" ref="L42" si="47">L29+L41</f>
        <v>13.457282241572557</v>
      </c>
      <c r="M42" s="297">
        <f t="shared" ref="M42" si="48">M29+M41</f>
        <v>-65.630823555589018</v>
      </c>
      <c r="N42" s="297">
        <f t="shared" ref="N42" si="49">N29+N41</f>
        <v>453.27527307683988</v>
      </c>
      <c r="O42" s="297">
        <f t="shared" ref="O42" si="50">O29+O41</f>
        <v>-351.29371921003371</v>
      </c>
      <c r="P42" s="297">
        <f t="shared" ref="P42" si="51">P29+P41</f>
        <v>-78.61654138000101</v>
      </c>
      <c r="Q42" s="297">
        <f t="shared" ref="Q42" si="52">Q29+Q41</f>
        <v>-42.265811068783904</v>
      </c>
      <c r="R42" s="297">
        <f t="shared" ref="R42:S42" si="53">R29+R41</f>
        <v>161.74660152000112</v>
      </c>
      <c r="S42" s="297">
        <f t="shared" si="53"/>
        <v>11.411674189999331</v>
      </c>
      <c r="T42" s="297">
        <f>T29+T41</f>
        <v>149.12958261999529</v>
      </c>
      <c r="U42" s="297">
        <f>U29+U41</f>
        <v>-45.790708710000615</v>
      </c>
      <c r="V42" s="297">
        <f t="shared" ref="V42" si="54">V29+V41</f>
        <v>276.49714961999507</v>
      </c>
      <c r="W42" s="297">
        <f>W29+W41</f>
        <v>140.38126842587624</v>
      </c>
      <c r="X42" s="297">
        <f>X29+X41</f>
        <v>-331.86066678999799</v>
      </c>
      <c r="Y42" s="297">
        <f>Y31+Y41</f>
        <v>88.268241520000558</v>
      </c>
      <c r="Z42" s="297">
        <f>Z31+Z41</f>
        <v>9.3876994599998511</v>
      </c>
      <c r="AA42" s="297">
        <f t="shared" ref="AA42" si="55">AA29+AA41</f>
        <v>-81.323457384121241</v>
      </c>
    </row>
    <row r="43" spans="1:27" ht="15" thickBot="1">
      <c r="A43" s="135" t="s">
        <v>932</v>
      </c>
      <c r="B43" s="135" t="s">
        <v>934</v>
      </c>
      <c r="C43" s="214">
        <f>SUM(BP!D6:D7)</f>
        <v>608.64699999999993</v>
      </c>
      <c r="D43" s="214">
        <f>SUM(BP!E6:E7)</f>
        <v>817.88900000000001</v>
      </c>
      <c r="E43" s="214">
        <f>SUM(BP!F6:F7)</f>
        <v>984.57799999999997</v>
      </c>
      <c r="F43" s="214">
        <f>SUM(BP!G6:G7)</f>
        <v>739.07799999999997</v>
      </c>
      <c r="G43" s="214">
        <f>SUM(BP!G6:G7)</f>
        <v>739.07799999999997</v>
      </c>
      <c r="H43" s="214">
        <f>SUM(BP!H6:H7)</f>
        <v>846.03199999999993</v>
      </c>
      <c r="I43" s="214">
        <f>SUM(BP!I6:I7)</f>
        <v>799.47</v>
      </c>
      <c r="J43" s="214">
        <f>SUM(BP!J6:J7)</f>
        <v>1147.6220000000001</v>
      </c>
      <c r="K43" s="214">
        <f>SUM(BP!K6:K7)</f>
        <v>752.53700000000003</v>
      </c>
      <c r="L43" s="214">
        <f>SUM(BP!K6:K7)</f>
        <v>752.53700000000003</v>
      </c>
      <c r="M43" s="214">
        <f>SUM(BP!L6:L7)</f>
        <v>686.90899999999999</v>
      </c>
      <c r="N43" s="214">
        <f>SUM(BP!M6:M7)</f>
        <v>1140.1799999999998</v>
      </c>
      <c r="O43" s="214">
        <f>SUM(BP!N6:N7)</f>
        <v>788.88799999999992</v>
      </c>
      <c r="P43" s="214">
        <f>SUM(BP!O6:O7)</f>
        <v>710.27199999999993</v>
      </c>
      <c r="Q43" s="214">
        <f>SUM(BP!O6:O7)</f>
        <v>710.27199999999993</v>
      </c>
      <c r="R43" s="214">
        <f>SUM(BP!P6:P7)</f>
        <v>872.01800000000003</v>
      </c>
      <c r="S43" s="214">
        <f>SUM(BP!Q6:Q7)</f>
        <v>883.42899999999997</v>
      </c>
      <c r="T43" s="214">
        <f>SUM(BP!R6:R7)</f>
        <v>1032.5609999999999</v>
      </c>
      <c r="U43" s="214">
        <f>SUM(BP!S6:S7)</f>
        <v>986.76800000000003</v>
      </c>
      <c r="V43" s="214">
        <f>SUM(BP!S6:S7)</f>
        <v>986.76800000000003</v>
      </c>
      <c r="W43" s="214">
        <f>SUM(BP!T6:T7)</f>
        <v>1127.1489999999999</v>
      </c>
      <c r="X43" s="214">
        <f>SUM(BP!U6:U7)</f>
        <v>795.29199999999992</v>
      </c>
      <c r="Y43" s="214">
        <f>SUM(BP!V6:V7)</f>
        <v>883.55700000000002</v>
      </c>
      <c r="Z43" s="214">
        <f>SUM(BP!W6:W7)</f>
        <v>892.94600000000003</v>
      </c>
      <c r="AA43" s="214">
        <f>SUM(BP!W6:W7)</f>
        <v>892.94600000000003</v>
      </c>
    </row>
    <row r="44" spans="1:27" s="110" customFormat="1">
      <c r="C44" s="300"/>
      <c r="D44" s="300"/>
      <c r="E44" s="300"/>
      <c r="F44" s="300"/>
      <c r="G44" s="300"/>
      <c r="H44" s="300"/>
      <c r="I44" s="300"/>
      <c r="J44" s="300"/>
      <c r="K44" s="301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</row>
    <row r="45" spans="1:27" ht="17.5">
      <c r="A45" s="250"/>
      <c r="E45" s="298"/>
      <c r="F45" s="298"/>
      <c r="J45" s="298"/>
      <c r="K45" s="298"/>
    </row>
    <row r="46" spans="1:27" ht="17.5">
      <c r="A46" s="251"/>
    </row>
    <row r="47" spans="1:27" ht="17.5">
      <c r="A47" s="250"/>
    </row>
    <row r="48" spans="1:27" ht="17.5">
      <c r="A48" s="251"/>
    </row>
    <row r="49" spans="1:1" ht="17.5">
      <c r="A49" s="250"/>
    </row>
    <row r="50" spans="1:1" ht="17.5">
      <c r="A50" s="252"/>
    </row>
    <row r="51" spans="1:1" ht="17.5">
      <c r="A51" s="252"/>
    </row>
    <row r="52" spans="1:1" ht="17.5">
      <c r="A52" s="252"/>
    </row>
    <row r="53" spans="1:1" ht="17.5">
      <c r="A53" s="252"/>
    </row>
    <row r="54" spans="1:1" ht="17.5">
      <c r="A54" s="250"/>
    </row>
    <row r="55" spans="1:1" ht="17.5">
      <c r="A55" s="250"/>
    </row>
    <row r="56" spans="1:1" ht="17.5">
      <c r="A56" s="250"/>
    </row>
    <row r="57" spans="1:1" ht="17.5">
      <c r="A57" s="250"/>
    </row>
    <row r="58" spans="1:1" ht="17.5">
      <c r="A58" s="250"/>
    </row>
    <row r="59" spans="1:1" ht="17.5">
      <c r="A59" s="251"/>
    </row>
    <row r="60" spans="1:1" ht="17.5">
      <c r="A60" s="251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B2:AA22"/>
  <sheetViews>
    <sheetView showGridLines="0" zoomScale="85" zoomScaleNormal="85" workbookViewId="0">
      <pane xSplit="3" ySplit="4" topLeftCell="R5" activePane="bottomRight" state="frozen"/>
      <selection activeCell="K69" sqref="K69"/>
      <selection pane="topRight" activeCell="K69" sqref="K69"/>
      <selection pane="bottomLeft" activeCell="K69" sqref="K69"/>
      <selection pane="bottomRight" activeCell="B20" sqref="B20"/>
    </sheetView>
  </sheetViews>
  <sheetFormatPr defaultRowHeight="14.5" outlineLevelCol="1"/>
  <cols>
    <col min="1" max="1" width="3.1796875" customWidth="1"/>
    <col min="2" max="2" width="36.7265625" bestFit="1" customWidth="1"/>
    <col min="3" max="3" width="30" hidden="1" customWidth="1" outlineLevel="1"/>
    <col min="4" max="4" width="13.453125" customWidth="1" collapsed="1"/>
    <col min="5" max="16" width="13.453125" customWidth="1"/>
    <col min="17" max="17" width="12.1796875" bestFit="1" customWidth="1"/>
    <col min="18" max="18" width="11.7265625" bestFit="1" customWidth="1"/>
    <col min="19" max="21" width="12.1796875" bestFit="1" customWidth="1"/>
    <col min="22" max="22" width="12.1796875" customWidth="1"/>
    <col min="23" max="23" width="12.1796875" bestFit="1" customWidth="1"/>
    <col min="24" max="27" width="11.54296875" bestFit="1" customWidth="1"/>
  </cols>
  <sheetData>
    <row r="2" spans="2:27"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2:27" ht="15" thickBot="1"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</row>
    <row r="4" spans="2:27" ht="16" thickBot="1">
      <c r="B4" s="139" t="s">
        <v>685</v>
      </c>
      <c r="C4" s="139" t="s">
        <v>1</v>
      </c>
      <c r="D4" s="140" t="s">
        <v>36</v>
      </c>
      <c r="E4" s="140" t="s">
        <v>37</v>
      </c>
      <c r="F4" s="140" t="s">
        <v>38</v>
      </c>
      <c r="G4" s="140" t="s">
        <v>39</v>
      </c>
      <c r="H4" s="140" t="s">
        <v>40</v>
      </c>
      <c r="I4" s="140" t="s">
        <v>41</v>
      </c>
      <c r="J4" s="140" t="s">
        <v>42</v>
      </c>
      <c r="K4" s="140" t="s">
        <v>586</v>
      </c>
      <c r="L4" s="140" t="s">
        <v>622</v>
      </c>
      <c r="M4" s="140" t="s">
        <v>760</v>
      </c>
      <c r="N4" s="140" t="s">
        <v>768</v>
      </c>
      <c r="O4" s="140" t="s">
        <v>772</v>
      </c>
      <c r="P4" s="140" t="s">
        <v>828</v>
      </c>
      <c r="Q4" s="140" t="s">
        <v>860</v>
      </c>
      <c r="R4" s="140" t="s">
        <v>868</v>
      </c>
      <c r="S4" s="140" t="s">
        <v>870</v>
      </c>
      <c r="T4" s="140" t="s">
        <v>896</v>
      </c>
      <c r="U4" s="140" t="s">
        <v>904</v>
      </c>
      <c r="V4" s="140" t="s">
        <v>912</v>
      </c>
      <c r="W4" s="140" t="s">
        <v>953</v>
      </c>
      <c r="X4" s="140" t="s">
        <v>969</v>
      </c>
      <c r="Y4" s="140" t="s">
        <v>972</v>
      </c>
      <c r="Z4" s="140" t="s">
        <v>973</v>
      </c>
      <c r="AA4" s="140" t="s">
        <v>983</v>
      </c>
    </row>
    <row r="5" spans="2:27" ht="16.5">
      <c r="B5" s="127" t="s">
        <v>957</v>
      </c>
      <c r="C5" s="141" t="s">
        <v>958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2:27" ht="16.5">
      <c r="B6" s="149" t="s">
        <v>686</v>
      </c>
      <c r="C6" s="143" t="s">
        <v>961</v>
      </c>
      <c r="D6" s="142">
        <v>1100252</v>
      </c>
      <c r="E6" s="142">
        <v>1097889</v>
      </c>
      <c r="F6" s="142">
        <v>1104690</v>
      </c>
      <c r="G6" s="142">
        <v>1075150</v>
      </c>
      <c r="H6" s="142">
        <v>1099219</v>
      </c>
      <c r="I6" s="142">
        <v>1093916</v>
      </c>
      <c r="J6" s="142">
        <v>1106766</v>
      </c>
      <c r="K6" s="142">
        <v>1091651</v>
      </c>
      <c r="L6" s="142">
        <v>1190920</v>
      </c>
      <c r="M6" s="142">
        <v>1193304</v>
      </c>
      <c r="N6" s="142">
        <v>1187762</v>
      </c>
      <c r="O6" s="142">
        <v>1160981</v>
      </c>
      <c r="P6" s="142">
        <v>1169061</v>
      </c>
      <c r="Q6" s="142">
        <v>1153068</v>
      </c>
      <c r="R6" s="142">
        <v>1132353</v>
      </c>
      <c r="S6" s="142">
        <v>1062717</v>
      </c>
      <c r="T6" s="142">
        <v>1005090</v>
      </c>
      <c r="U6" s="142">
        <v>961468</v>
      </c>
      <c r="V6" s="142">
        <v>929016</v>
      </c>
      <c r="W6" s="142">
        <v>845577</v>
      </c>
      <c r="X6" s="142">
        <v>787471</v>
      </c>
      <c r="Y6" s="142">
        <v>753390</v>
      </c>
      <c r="Z6" s="142">
        <v>688902</v>
      </c>
      <c r="AA6" s="142">
        <v>652932</v>
      </c>
    </row>
    <row r="7" spans="2:27" ht="16.5">
      <c r="B7" s="149" t="s">
        <v>687</v>
      </c>
      <c r="C7" s="143" t="s">
        <v>677</v>
      </c>
      <c r="D7" s="142">
        <v>87558</v>
      </c>
      <c r="E7" s="142">
        <v>93417</v>
      </c>
      <c r="F7" s="142">
        <v>97226</v>
      </c>
      <c r="G7" s="142">
        <v>98256</v>
      </c>
      <c r="H7" s="142">
        <v>86806</v>
      </c>
      <c r="I7" s="142">
        <v>93668</v>
      </c>
      <c r="J7" s="142">
        <v>71901</v>
      </c>
      <c r="K7" s="142">
        <v>76625</v>
      </c>
      <c r="L7" s="142">
        <v>100107</v>
      </c>
      <c r="M7" s="142">
        <v>132067</v>
      </c>
      <c r="N7" s="142">
        <v>151184</v>
      </c>
      <c r="O7" s="142">
        <v>131195</v>
      </c>
      <c r="P7" s="142">
        <v>115157</v>
      </c>
      <c r="Q7" s="142">
        <v>113159</v>
      </c>
      <c r="R7" s="142">
        <v>104123</v>
      </c>
      <c r="S7" s="142">
        <v>78247</v>
      </c>
      <c r="T7" s="142">
        <v>63606</v>
      </c>
      <c r="U7" s="142">
        <v>76596</v>
      </c>
      <c r="V7" s="142">
        <v>56901</v>
      </c>
      <c r="W7" s="142">
        <v>48181</v>
      </c>
      <c r="X7" s="142">
        <v>49608</v>
      </c>
      <c r="Y7" s="142">
        <v>50136</v>
      </c>
      <c r="Z7" s="142">
        <v>45398</v>
      </c>
      <c r="AA7" s="142">
        <v>58263</v>
      </c>
    </row>
    <row r="8" spans="2:27" ht="16.5">
      <c r="B8" s="149" t="s">
        <v>688</v>
      </c>
      <c r="C8" s="143" t="s">
        <v>678</v>
      </c>
      <c r="D8" s="142">
        <v>-89921</v>
      </c>
      <c r="E8" s="142">
        <v>-86616</v>
      </c>
      <c r="F8" s="142">
        <v>-133035</v>
      </c>
      <c r="G8" s="142">
        <v>-115550</v>
      </c>
      <c r="H8" s="142">
        <v>-92109</v>
      </c>
      <c r="I8" s="142">
        <v>-80818</v>
      </c>
      <c r="J8" s="142">
        <v>-101226</v>
      </c>
      <c r="K8" s="142">
        <v>-80985</v>
      </c>
      <c r="L8" s="142">
        <v>-150194</v>
      </c>
      <c r="M8" s="142">
        <v>-138287</v>
      </c>
      <c r="N8" s="142">
        <v>-177965</v>
      </c>
      <c r="O8" s="142">
        <v>-157880</v>
      </c>
      <c r="P8" s="142">
        <v>-131157</v>
      </c>
      <c r="Q8" s="142">
        <v>-133876</v>
      </c>
      <c r="R8" s="142">
        <v>-179267</v>
      </c>
      <c r="S8" s="142">
        <v>-135878</v>
      </c>
      <c r="T8" s="142">
        <v>-107228</v>
      </c>
      <c r="U8" s="142">
        <v>-109048</v>
      </c>
      <c r="V8" s="142">
        <v>-140340</v>
      </c>
      <c r="W8" s="142">
        <v>-106287</v>
      </c>
      <c r="X8" s="142">
        <v>-83689</v>
      </c>
      <c r="Y8" s="142">
        <v>-114624</v>
      </c>
      <c r="Z8" s="142">
        <v>-81368</v>
      </c>
      <c r="AA8" s="142">
        <v>-72109</v>
      </c>
    </row>
    <row r="9" spans="2:27" ht="16.5">
      <c r="B9" s="149" t="s">
        <v>689</v>
      </c>
      <c r="C9" s="143" t="s">
        <v>679</v>
      </c>
      <c r="D9" s="142">
        <v>0</v>
      </c>
      <c r="E9" s="142">
        <v>0</v>
      </c>
      <c r="F9" s="142">
        <v>6269</v>
      </c>
      <c r="G9" s="142">
        <v>41363</v>
      </c>
      <c r="H9" s="142">
        <v>0</v>
      </c>
      <c r="I9" s="142">
        <v>0</v>
      </c>
      <c r="J9" s="142">
        <v>14210</v>
      </c>
      <c r="K9" s="142">
        <v>103629</v>
      </c>
      <c r="L9" s="142">
        <v>52471</v>
      </c>
      <c r="M9" s="142">
        <v>678</v>
      </c>
      <c r="N9" s="142">
        <v>0</v>
      </c>
      <c r="O9" s="142">
        <v>34765</v>
      </c>
      <c r="P9" s="142">
        <v>7</v>
      </c>
      <c r="Q9" s="142">
        <v>2</v>
      </c>
      <c r="R9" s="142">
        <v>5508</v>
      </c>
      <c r="S9" s="142">
        <v>4</v>
      </c>
      <c r="T9" s="142">
        <v>0</v>
      </c>
      <c r="U9" s="142">
        <v>0</v>
      </c>
      <c r="V9" s="142">
        <v>0</v>
      </c>
      <c r="W9" s="142">
        <v>0</v>
      </c>
      <c r="X9" s="142">
        <v>0</v>
      </c>
      <c r="Y9" s="142">
        <v>0</v>
      </c>
      <c r="Z9" s="142">
        <v>0</v>
      </c>
      <c r="AA9" s="142">
        <v>0</v>
      </c>
    </row>
    <row r="10" spans="2:27" ht="16.5">
      <c r="B10" s="149" t="s">
        <v>690</v>
      </c>
      <c r="C10" s="143" t="s">
        <v>964</v>
      </c>
      <c r="D10" s="142">
        <f>+SUM(D7,D8,D9)</f>
        <v>-2363</v>
      </c>
      <c r="E10" s="142">
        <f t="shared" ref="E10:R10" si="0">+SUM(E7,E8,E9)</f>
        <v>6801</v>
      </c>
      <c r="F10" s="142">
        <f t="shared" si="0"/>
        <v>-29540</v>
      </c>
      <c r="G10" s="142">
        <f t="shared" si="0"/>
        <v>24069</v>
      </c>
      <c r="H10" s="142">
        <f t="shared" si="0"/>
        <v>-5303</v>
      </c>
      <c r="I10" s="142">
        <f t="shared" si="0"/>
        <v>12850</v>
      </c>
      <c r="J10" s="142">
        <f t="shared" si="0"/>
        <v>-15115</v>
      </c>
      <c r="K10" s="142">
        <f t="shared" si="0"/>
        <v>99269</v>
      </c>
      <c r="L10" s="142">
        <f t="shared" si="0"/>
        <v>2384</v>
      </c>
      <c r="M10" s="142">
        <f t="shared" si="0"/>
        <v>-5542</v>
      </c>
      <c r="N10" s="142">
        <f t="shared" si="0"/>
        <v>-26781</v>
      </c>
      <c r="O10" s="142">
        <f t="shared" si="0"/>
        <v>8080</v>
      </c>
      <c r="P10" s="142">
        <f t="shared" si="0"/>
        <v>-15993</v>
      </c>
      <c r="Q10" s="142">
        <f t="shared" si="0"/>
        <v>-20715</v>
      </c>
      <c r="R10" s="142">
        <f t="shared" si="0"/>
        <v>-69636</v>
      </c>
      <c r="S10" s="142">
        <v>-57627</v>
      </c>
      <c r="T10" s="142">
        <v>-43622</v>
      </c>
      <c r="U10" s="142">
        <v>-32452</v>
      </c>
      <c r="V10" s="142">
        <v>-83439</v>
      </c>
      <c r="W10" s="142">
        <v>-58106</v>
      </c>
      <c r="X10" s="142">
        <v>-34081</v>
      </c>
      <c r="Y10" s="142">
        <v>-64488</v>
      </c>
      <c r="Z10" s="142">
        <v>-35970</v>
      </c>
      <c r="AA10" s="142">
        <v>-13846</v>
      </c>
    </row>
    <row r="11" spans="2:27" ht="16.5">
      <c r="B11" s="159" t="s">
        <v>691</v>
      </c>
      <c r="C11" s="160" t="s">
        <v>962</v>
      </c>
      <c r="D11" s="161">
        <f>D6+D10</f>
        <v>1097889</v>
      </c>
      <c r="E11" s="161">
        <f t="shared" ref="E11:T11" si="1">E6+E10</f>
        <v>1104690</v>
      </c>
      <c r="F11" s="161">
        <f t="shared" si="1"/>
        <v>1075150</v>
      </c>
      <c r="G11" s="161">
        <f t="shared" si="1"/>
        <v>1099219</v>
      </c>
      <c r="H11" s="161">
        <f t="shared" si="1"/>
        <v>1093916</v>
      </c>
      <c r="I11" s="161">
        <f t="shared" si="1"/>
        <v>1106766</v>
      </c>
      <c r="J11" s="161">
        <f t="shared" si="1"/>
        <v>1091651</v>
      </c>
      <c r="K11" s="161">
        <f t="shared" si="1"/>
        <v>1190920</v>
      </c>
      <c r="L11" s="161">
        <f t="shared" si="1"/>
        <v>1193304</v>
      </c>
      <c r="M11" s="161">
        <f t="shared" si="1"/>
        <v>1187762</v>
      </c>
      <c r="N11" s="161">
        <f t="shared" si="1"/>
        <v>1160981</v>
      </c>
      <c r="O11" s="161">
        <f t="shared" si="1"/>
        <v>1169061</v>
      </c>
      <c r="P11" s="161">
        <f t="shared" si="1"/>
        <v>1153068</v>
      </c>
      <c r="Q11" s="161">
        <f t="shared" si="1"/>
        <v>1132353</v>
      </c>
      <c r="R11" s="161">
        <f t="shared" si="1"/>
        <v>1062717</v>
      </c>
      <c r="S11" s="161">
        <f t="shared" si="1"/>
        <v>1005090</v>
      </c>
      <c r="T11" s="161">
        <f t="shared" si="1"/>
        <v>961468</v>
      </c>
      <c r="U11" s="161">
        <f t="shared" ref="U11:V11" si="2">U6+U10</f>
        <v>929016</v>
      </c>
      <c r="V11" s="161">
        <f t="shared" si="2"/>
        <v>845577</v>
      </c>
      <c r="W11" s="161">
        <f t="shared" ref="W11:X11" si="3">W6+W10</f>
        <v>787471</v>
      </c>
      <c r="X11" s="161">
        <f t="shared" si="3"/>
        <v>753390</v>
      </c>
      <c r="Y11" s="161">
        <f t="shared" ref="Y11:Z11" si="4">Y6+Y10</f>
        <v>688902</v>
      </c>
      <c r="Z11" s="161">
        <f t="shared" si="4"/>
        <v>652932</v>
      </c>
      <c r="AA11" s="161">
        <f t="shared" ref="AA11" si="5">AA6+AA10</f>
        <v>639086</v>
      </c>
    </row>
    <row r="12" spans="2:27" ht="16.5">
      <c r="B12" s="150" t="s">
        <v>959</v>
      </c>
      <c r="C12" s="141" t="s">
        <v>960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</row>
    <row r="13" spans="2:27" ht="16.5">
      <c r="B13" s="149" t="s">
        <v>692</v>
      </c>
      <c r="C13" s="143" t="s">
        <v>961</v>
      </c>
      <c r="D13" s="142">
        <v>159983</v>
      </c>
      <c r="E13" s="142">
        <v>184566</v>
      </c>
      <c r="F13" s="142">
        <v>174937</v>
      </c>
      <c r="G13" s="142">
        <v>191887</v>
      </c>
      <c r="H13" s="142">
        <v>205765</v>
      </c>
      <c r="I13" s="142">
        <v>198485</v>
      </c>
      <c r="J13" s="142">
        <v>211266</v>
      </c>
      <c r="K13" s="142">
        <v>444394</v>
      </c>
      <c r="L13" s="142">
        <v>411388</v>
      </c>
      <c r="M13" s="142">
        <v>415673</v>
      </c>
      <c r="N13" s="142">
        <v>444819</v>
      </c>
      <c r="O13" s="142">
        <v>498006</v>
      </c>
      <c r="P13" s="142">
        <v>538936</v>
      </c>
      <c r="Q13" s="142">
        <v>528723</v>
      </c>
      <c r="R13" s="142">
        <v>529144</v>
      </c>
      <c r="S13" s="142">
        <v>510712</v>
      </c>
      <c r="T13" s="142">
        <v>496423</v>
      </c>
      <c r="U13" s="142">
        <v>452894</v>
      </c>
      <c r="V13" s="142">
        <v>441793</v>
      </c>
      <c r="W13" s="142">
        <v>351521</v>
      </c>
      <c r="X13" s="142">
        <v>313794</v>
      </c>
      <c r="Y13" s="142">
        <v>294127</v>
      </c>
      <c r="Z13" s="142">
        <v>262024</v>
      </c>
      <c r="AA13" s="142">
        <v>247808</v>
      </c>
    </row>
    <row r="14" spans="2:27" ht="16.5">
      <c r="B14" s="149" t="s">
        <v>690</v>
      </c>
      <c r="C14" s="143" t="s">
        <v>963</v>
      </c>
      <c r="D14" s="142">
        <v>24583</v>
      </c>
      <c r="E14" s="142">
        <v>-9629</v>
      </c>
      <c r="F14" s="142">
        <v>16950</v>
      </c>
      <c r="G14" s="142">
        <v>13878</v>
      </c>
      <c r="H14" s="142">
        <v>-7280</v>
      </c>
      <c r="I14" s="142">
        <v>12781</v>
      </c>
      <c r="J14" s="142">
        <v>233128</v>
      </c>
      <c r="K14" s="142">
        <v>-33006</v>
      </c>
      <c r="L14" s="142">
        <v>4285</v>
      </c>
      <c r="M14" s="142">
        <v>29146</v>
      </c>
      <c r="N14" s="142">
        <v>53187</v>
      </c>
      <c r="O14" s="142">
        <v>40930</v>
      </c>
      <c r="P14" s="142">
        <v>-10213</v>
      </c>
      <c r="Q14" s="142">
        <v>421</v>
      </c>
      <c r="R14" s="142">
        <v>-18432</v>
      </c>
      <c r="S14" s="142">
        <v>-14289</v>
      </c>
      <c r="T14" s="142">
        <v>-43529</v>
      </c>
      <c r="U14" s="142">
        <v>-11104</v>
      </c>
      <c r="V14" s="142">
        <v>-90272</v>
      </c>
      <c r="W14" s="142">
        <v>-37073</v>
      </c>
      <c r="X14" s="142">
        <v>-19667</v>
      </c>
      <c r="Y14" s="142">
        <v>-32103</v>
      </c>
      <c r="Z14" s="142">
        <v>-14216</v>
      </c>
      <c r="AA14" s="142">
        <v>-14144</v>
      </c>
    </row>
    <row r="15" spans="2:27" ht="16.5">
      <c r="B15" s="149" t="s">
        <v>691</v>
      </c>
      <c r="C15" s="144" t="s">
        <v>962</v>
      </c>
      <c r="D15" s="142">
        <f>+D13+D14</f>
        <v>184566</v>
      </c>
      <c r="E15" s="142">
        <f t="shared" ref="E15:S15" si="6">+E13+E14</f>
        <v>174937</v>
      </c>
      <c r="F15" s="142">
        <f t="shared" si="6"/>
        <v>191887</v>
      </c>
      <c r="G15" s="142">
        <f t="shared" si="6"/>
        <v>205765</v>
      </c>
      <c r="H15" s="142">
        <f t="shared" si="6"/>
        <v>198485</v>
      </c>
      <c r="I15" s="142">
        <f t="shared" si="6"/>
        <v>211266</v>
      </c>
      <c r="J15" s="142">
        <f t="shared" si="6"/>
        <v>444394</v>
      </c>
      <c r="K15" s="142">
        <f t="shared" si="6"/>
        <v>411388</v>
      </c>
      <c r="L15" s="142">
        <f t="shared" si="6"/>
        <v>415673</v>
      </c>
      <c r="M15" s="142">
        <f t="shared" si="6"/>
        <v>444819</v>
      </c>
      <c r="N15" s="142">
        <f t="shared" si="6"/>
        <v>498006</v>
      </c>
      <c r="O15" s="142">
        <f t="shared" si="6"/>
        <v>538936</v>
      </c>
      <c r="P15" s="142">
        <f t="shared" si="6"/>
        <v>528723</v>
      </c>
      <c r="Q15" s="142">
        <f t="shared" si="6"/>
        <v>529144</v>
      </c>
      <c r="R15" s="142">
        <f t="shared" si="6"/>
        <v>510712</v>
      </c>
      <c r="S15" s="142">
        <f t="shared" si="6"/>
        <v>496423</v>
      </c>
      <c r="T15" s="142">
        <f t="shared" ref="T15:U15" si="7">+T13+T14</f>
        <v>452894</v>
      </c>
      <c r="U15" s="142">
        <f t="shared" si="7"/>
        <v>441790</v>
      </c>
      <c r="V15" s="142">
        <f t="shared" ref="V15:W15" si="8">+V13+V14</f>
        <v>351521</v>
      </c>
      <c r="W15" s="142">
        <f t="shared" si="8"/>
        <v>314448</v>
      </c>
      <c r="X15" s="142">
        <f t="shared" ref="X15:Y15" si="9">+X13+X14</f>
        <v>294127</v>
      </c>
      <c r="Y15" s="142">
        <f t="shared" si="9"/>
        <v>262024</v>
      </c>
      <c r="Z15" s="142">
        <f t="shared" ref="Z15:AA15" si="10">+Z13+Z14</f>
        <v>247808</v>
      </c>
      <c r="AA15" s="142">
        <f t="shared" si="10"/>
        <v>233664</v>
      </c>
    </row>
    <row r="16" spans="2:27" ht="16.5">
      <c r="B16" s="151" t="s">
        <v>693</v>
      </c>
      <c r="C16" s="146" t="s">
        <v>680</v>
      </c>
      <c r="D16" s="147">
        <f>+D11+D15</f>
        <v>1282455</v>
      </c>
      <c r="E16" s="147">
        <f t="shared" ref="E16:R16" si="11">+E11+E15</f>
        <v>1279627</v>
      </c>
      <c r="F16" s="147">
        <f t="shared" si="11"/>
        <v>1267037</v>
      </c>
      <c r="G16" s="147">
        <f t="shared" si="11"/>
        <v>1304984</v>
      </c>
      <c r="H16" s="147">
        <f t="shared" si="11"/>
        <v>1292401</v>
      </c>
      <c r="I16" s="147">
        <f t="shared" si="11"/>
        <v>1318032</v>
      </c>
      <c r="J16" s="147">
        <f t="shared" si="11"/>
        <v>1536045</v>
      </c>
      <c r="K16" s="147">
        <f t="shared" si="11"/>
        <v>1602308</v>
      </c>
      <c r="L16" s="147">
        <f t="shared" si="11"/>
        <v>1608977</v>
      </c>
      <c r="M16" s="147">
        <f t="shared" si="11"/>
        <v>1632581</v>
      </c>
      <c r="N16" s="147">
        <f t="shared" si="11"/>
        <v>1658987</v>
      </c>
      <c r="O16" s="147">
        <f t="shared" si="11"/>
        <v>1707997</v>
      </c>
      <c r="P16" s="147">
        <f t="shared" si="11"/>
        <v>1681791</v>
      </c>
      <c r="Q16" s="147">
        <f t="shared" si="11"/>
        <v>1661497</v>
      </c>
      <c r="R16" s="147">
        <f t="shared" si="11"/>
        <v>1573429</v>
      </c>
      <c r="S16" s="147">
        <f t="shared" ref="S16:X16" si="12">+S11+S15</f>
        <v>1501513</v>
      </c>
      <c r="T16" s="147">
        <f t="shared" si="12"/>
        <v>1414362</v>
      </c>
      <c r="U16" s="147">
        <f t="shared" si="12"/>
        <v>1370806</v>
      </c>
      <c r="V16" s="147">
        <f t="shared" si="12"/>
        <v>1197098</v>
      </c>
      <c r="W16" s="147">
        <f t="shared" si="12"/>
        <v>1101919</v>
      </c>
      <c r="X16" s="147">
        <f t="shared" si="12"/>
        <v>1047517</v>
      </c>
      <c r="Y16" s="147">
        <f t="shared" ref="Y16:Z16" si="13">+Y11+Y15</f>
        <v>950926</v>
      </c>
      <c r="Z16" s="147">
        <f t="shared" si="13"/>
        <v>900740</v>
      </c>
      <c r="AA16" s="147">
        <f t="shared" ref="AA16" si="14">+AA11+AA15</f>
        <v>872750</v>
      </c>
    </row>
    <row r="17" spans="2:27" ht="16.5">
      <c r="B17" s="149" t="s">
        <v>46</v>
      </c>
      <c r="C17" s="143" t="s">
        <v>47</v>
      </c>
      <c r="D17" s="142">
        <v>307242</v>
      </c>
      <c r="E17" s="142">
        <v>349504</v>
      </c>
      <c r="F17" s="142">
        <v>374523.45999999996</v>
      </c>
      <c r="G17" s="142">
        <v>361000</v>
      </c>
      <c r="H17" s="142">
        <v>357567</v>
      </c>
      <c r="I17" s="142">
        <v>311853</v>
      </c>
      <c r="J17" s="142">
        <v>308740</v>
      </c>
      <c r="K17" s="142">
        <v>297872</v>
      </c>
      <c r="L17" s="142">
        <v>320023</v>
      </c>
      <c r="M17" s="142">
        <v>309715</v>
      </c>
      <c r="N17" s="142">
        <v>260409</v>
      </c>
      <c r="O17" s="142">
        <v>245943</v>
      </c>
      <c r="P17" s="142">
        <v>237913</v>
      </c>
      <c r="Q17" s="142">
        <v>239112</v>
      </c>
      <c r="R17" s="142">
        <v>236913</v>
      </c>
      <c r="S17" s="142">
        <v>240633</v>
      </c>
      <c r="T17" s="142">
        <v>225981</v>
      </c>
      <c r="U17" s="142">
        <v>228656</v>
      </c>
      <c r="V17" s="142">
        <v>243621</v>
      </c>
      <c r="W17" s="142">
        <v>240432</v>
      </c>
      <c r="X17" s="142">
        <v>235457</v>
      </c>
      <c r="Y17" s="142">
        <v>232124</v>
      </c>
      <c r="Z17" s="142">
        <v>169112</v>
      </c>
      <c r="AA17" s="142">
        <v>171493</v>
      </c>
    </row>
    <row r="18" spans="2:27" ht="16.5">
      <c r="B18" s="149" t="s">
        <v>112</v>
      </c>
      <c r="C18" s="143" t="s">
        <v>112</v>
      </c>
      <c r="D18" s="142">
        <v>681202</v>
      </c>
      <c r="E18" s="142">
        <v>676315</v>
      </c>
      <c r="F18" s="142">
        <v>692449</v>
      </c>
      <c r="G18" s="142">
        <v>693512</v>
      </c>
      <c r="H18" s="142">
        <v>704594</v>
      </c>
      <c r="I18" s="142">
        <v>645542</v>
      </c>
      <c r="J18" s="142">
        <v>603827</v>
      </c>
      <c r="K18" s="142">
        <v>606703</v>
      </c>
      <c r="L18" s="142">
        <v>593058</v>
      </c>
      <c r="M18" s="142">
        <v>584078</v>
      </c>
      <c r="N18" s="142">
        <v>578341</v>
      </c>
      <c r="O18" s="142">
        <v>590055</v>
      </c>
      <c r="P18" s="142">
        <v>592176</v>
      </c>
      <c r="Q18" s="142">
        <v>593185</v>
      </c>
      <c r="R18" s="142">
        <v>586051</v>
      </c>
      <c r="S18" s="142">
        <v>594648</v>
      </c>
      <c r="T18" s="142">
        <v>608206</v>
      </c>
      <c r="U18" s="142">
        <v>629707</v>
      </c>
      <c r="V18" s="142">
        <v>638585</v>
      </c>
      <c r="W18" s="142">
        <v>666289</v>
      </c>
      <c r="X18" s="142">
        <v>680998</v>
      </c>
      <c r="Y18" s="142">
        <v>678984</v>
      </c>
      <c r="Z18" s="142">
        <v>449629</v>
      </c>
      <c r="AA18" s="142">
        <v>456406</v>
      </c>
    </row>
    <row r="19" spans="2:27" ht="16.5">
      <c r="B19" s="149" t="s">
        <v>560</v>
      </c>
      <c r="C19" s="143" t="s">
        <v>681</v>
      </c>
      <c r="D19" s="142">
        <v>36915</v>
      </c>
      <c r="E19" s="142">
        <v>37024</v>
      </c>
      <c r="F19" s="142">
        <v>40052</v>
      </c>
      <c r="G19" s="142">
        <v>41679</v>
      </c>
      <c r="H19" s="142">
        <v>43882</v>
      </c>
      <c r="I19" s="142">
        <v>44646</v>
      </c>
      <c r="J19" s="142">
        <v>47354</v>
      </c>
      <c r="K19" s="142">
        <v>49895</v>
      </c>
      <c r="L19" s="142">
        <v>52275</v>
      </c>
      <c r="M19" s="142">
        <v>56261</v>
      </c>
      <c r="N19" s="142">
        <v>60132</v>
      </c>
      <c r="O19" s="142">
        <v>68089</v>
      </c>
      <c r="P19" s="142">
        <v>71847</v>
      </c>
      <c r="Q19" s="142">
        <v>79886</v>
      </c>
      <c r="R19" s="142">
        <v>82641</v>
      </c>
      <c r="S19" s="142">
        <v>83960</v>
      </c>
      <c r="T19" s="142">
        <v>88420</v>
      </c>
      <c r="U19" s="142">
        <v>91831</v>
      </c>
      <c r="V19" s="142">
        <v>94311</v>
      </c>
      <c r="W19" s="142">
        <v>95244</v>
      </c>
      <c r="X19" s="142">
        <v>95784</v>
      </c>
      <c r="Y19" s="142">
        <v>96398</v>
      </c>
      <c r="Z19" s="142">
        <v>97822</v>
      </c>
      <c r="AA19" s="142">
        <v>96507</v>
      </c>
    </row>
    <row r="20" spans="2:27" ht="16.5">
      <c r="B20" s="149" t="s">
        <v>561</v>
      </c>
      <c r="C20" s="143" t="s">
        <v>682</v>
      </c>
      <c r="D20" s="142">
        <v>118767</v>
      </c>
      <c r="E20" s="142">
        <v>130195</v>
      </c>
      <c r="F20" s="142">
        <v>141214</v>
      </c>
      <c r="G20" s="142">
        <v>147043</v>
      </c>
      <c r="H20" s="142">
        <v>137109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42">
        <v>0</v>
      </c>
      <c r="P20" s="142">
        <v>0</v>
      </c>
      <c r="Q20" s="142">
        <v>0</v>
      </c>
      <c r="R20" s="142">
        <v>0</v>
      </c>
      <c r="S20" s="142">
        <v>0</v>
      </c>
      <c r="T20" s="142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  <c r="Z20" s="142">
        <v>0</v>
      </c>
      <c r="AA20" s="142">
        <v>0</v>
      </c>
    </row>
    <row r="21" spans="2:27" ht="16.5">
      <c r="B21" s="152" t="s">
        <v>694</v>
      </c>
      <c r="C21" s="146" t="s">
        <v>683</v>
      </c>
      <c r="D21" s="147">
        <f>SUM(D17:D20)</f>
        <v>1144126</v>
      </c>
      <c r="E21" s="147">
        <f t="shared" ref="E21:S21" si="15">SUM(E17:E20)</f>
        <v>1193038</v>
      </c>
      <c r="F21" s="147">
        <f t="shared" si="15"/>
        <v>1248238.46</v>
      </c>
      <c r="G21" s="147">
        <f t="shared" si="15"/>
        <v>1243234</v>
      </c>
      <c r="H21" s="147">
        <f t="shared" si="15"/>
        <v>1243152</v>
      </c>
      <c r="I21" s="147">
        <f t="shared" si="15"/>
        <v>1002041</v>
      </c>
      <c r="J21" s="147">
        <f t="shared" si="15"/>
        <v>959921</v>
      </c>
      <c r="K21" s="147">
        <f t="shared" si="15"/>
        <v>954470</v>
      </c>
      <c r="L21" s="147">
        <f t="shared" si="15"/>
        <v>965356</v>
      </c>
      <c r="M21" s="147">
        <f t="shared" si="15"/>
        <v>950054</v>
      </c>
      <c r="N21" s="147">
        <f t="shared" si="15"/>
        <v>898882</v>
      </c>
      <c r="O21" s="147">
        <f t="shared" si="15"/>
        <v>904087</v>
      </c>
      <c r="P21" s="147">
        <f t="shared" si="15"/>
        <v>901936</v>
      </c>
      <c r="Q21" s="147">
        <f t="shared" si="15"/>
        <v>912183</v>
      </c>
      <c r="R21" s="147">
        <f t="shared" si="15"/>
        <v>905605</v>
      </c>
      <c r="S21" s="147">
        <f t="shared" si="15"/>
        <v>919241</v>
      </c>
      <c r="T21" s="147">
        <f t="shared" ref="T21:U21" si="16">SUM(T17:T20)</f>
        <v>922607</v>
      </c>
      <c r="U21" s="147">
        <f t="shared" si="16"/>
        <v>950194</v>
      </c>
      <c r="V21" s="147">
        <f t="shared" ref="V21:W21" si="17">SUM(V17:V20)</f>
        <v>976517</v>
      </c>
      <c r="W21" s="147">
        <f t="shared" si="17"/>
        <v>1001965</v>
      </c>
      <c r="X21" s="147">
        <f t="shared" ref="X21:Y21" si="18">SUM(X17:X20)</f>
        <v>1012239</v>
      </c>
      <c r="Y21" s="147">
        <f t="shared" si="18"/>
        <v>1007506</v>
      </c>
      <c r="Z21" s="147">
        <f t="shared" ref="Z21:AA21" si="19">SUM(Z17:Z20)</f>
        <v>716563</v>
      </c>
      <c r="AA21" s="147">
        <f t="shared" si="19"/>
        <v>724406</v>
      </c>
    </row>
    <row r="22" spans="2:27" ht="17" thickBot="1">
      <c r="B22" s="212" t="s">
        <v>695</v>
      </c>
      <c r="C22" s="148" t="s">
        <v>684</v>
      </c>
      <c r="D22" s="213">
        <f>+D21+D16</f>
        <v>2426581</v>
      </c>
      <c r="E22" s="213">
        <f t="shared" ref="E22:S22" si="20">+E21+E16</f>
        <v>2472665</v>
      </c>
      <c r="F22" s="213">
        <f t="shared" si="20"/>
        <v>2515275.46</v>
      </c>
      <c r="G22" s="213">
        <f t="shared" si="20"/>
        <v>2548218</v>
      </c>
      <c r="H22" s="213">
        <f t="shared" si="20"/>
        <v>2535553</v>
      </c>
      <c r="I22" s="213">
        <f t="shared" si="20"/>
        <v>2320073</v>
      </c>
      <c r="J22" s="213">
        <f t="shared" si="20"/>
        <v>2495966</v>
      </c>
      <c r="K22" s="213">
        <f t="shared" si="20"/>
        <v>2556778</v>
      </c>
      <c r="L22" s="213">
        <f t="shared" si="20"/>
        <v>2574333</v>
      </c>
      <c r="M22" s="213">
        <f t="shared" si="20"/>
        <v>2582635</v>
      </c>
      <c r="N22" s="213">
        <f t="shared" si="20"/>
        <v>2557869</v>
      </c>
      <c r="O22" s="213">
        <f t="shared" si="20"/>
        <v>2612084</v>
      </c>
      <c r="P22" s="213">
        <f t="shared" si="20"/>
        <v>2583727</v>
      </c>
      <c r="Q22" s="213">
        <f t="shared" si="20"/>
        <v>2573680</v>
      </c>
      <c r="R22" s="213">
        <f t="shared" si="20"/>
        <v>2479034</v>
      </c>
      <c r="S22" s="213">
        <f t="shared" si="20"/>
        <v>2420754</v>
      </c>
      <c r="T22" s="213">
        <f t="shared" ref="T22:U22" si="21">+T21+T16</f>
        <v>2336969</v>
      </c>
      <c r="U22" s="213">
        <f t="shared" si="21"/>
        <v>2321000</v>
      </c>
      <c r="V22" s="213">
        <f t="shared" ref="V22:W22" si="22">+V21+V16</f>
        <v>2173615</v>
      </c>
      <c r="W22" s="213">
        <f t="shared" si="22"/>
        <v>2103884</v>
      </c>
      <c r="X22" s="213">
        <f t="shared" ref="X22:Y22" si="23">+X21+X16</f>
        <v>2059756</v>
      </c>
      <c r="Y22" s="213">
        <f t="shared" si="23"/>
        <v>1958432</v>
      </c>
      <c r="Z22" s="213">
        <f t="shared" ref="Z22:AA22" si="24">+Z21+Z16</f>
        <v>1617303</v>
      </c>
      <c r="AA22" s="213">
        <f t="shared" si="24"/>
        <v>1597156</v>
      </c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3:W18"/>
  <sheetViews>
    <sheetView showGridLines="0" topLeftCell="M3" zoomScale="90" zoomScaleNormal="90" workbookViewId="0">
      <selection activeCell="Z7" sqref="Z7"/>
    </sheetView>
  </sheetViews>
  <sheetFormatPr defaultRowHeight="14.5" outlineLevelCol="1"/>
  <cols>
    <col min="1" max="1" width="3.1796875" customWidth="1"/>
    <col min="2" max="2" width="45.1796875" bestFit="1" customWidth="1"/>
    <col min="3" max="3" width="45.1796875" hidden="1" customWidth="1" outlineLevel="1"/>
    <col min="4" max="4" width="8.7265625" collapsed="1"/>
    <col min="12" max="12" width="11.453125" bestFit="1" customWidth="1"/>
  </cols>
  <sheetData>
    <row r="3" spans="2:23" ht="15" thickBot="1"/>
    <row r="4" spans="2:23" ht="16" thickBot="1">
      <c r="B4" s="157" t="s">
        <v>892</v>
      </c>
      <c r="C4" s="157" t="s">
        <v>905</v>
      </c>
      <c r="D4" s="140" t="s">
        <v>40</v>
      </c>
      <c r="E4" s="140" t="s">
        <v>41</v>
      </c>
      <c r="F4" s="140" t="s">
        <v>42</v>
      </c>
      <c r="G4" s="140" t="s">
        <v>586</v>
      </c>
      <c r="H4" s="140" t="s">
        <v>622</v>
      </c>
      <c r="I4" s="140" t="s">
        <v>760</v>
      </c>
      <c r="J4" s="140" t="s">
        <v>768</v>
      </c>
      <c r="K4" s="140" t="s">
        <v>772</v>
      </c>
      <c r="L4" s="140" t="s">
        <v>828</v>
      </c>
      <c r="M4" s="140" t="s">
        <v>860</v>
      </c>
      <c r="N4" s="140" t="s">
        <v>868</v>
      </c>
      <c r="O4" s="140" t="s">
        <v>870</v>
      </c>
      <c r="P4" s="140" t="s">
        <v>896</v>
      </c>
      <c r="Q4" s="140" t="s">
        <v>904</v>
      </c>
      <c r="R4" s="140" t="s">
        <v>912</v>
      </c>
      <c r="S4" s="140" t="s">
        <v>953</v>
      </c>
      <c r="T4" s="140" t="s">
        <v>969</v>
      </c>
      <c r="U4" s="140" t="s">
        <v>972</v>
      </c>
      <c r="V4" s="140" t="s">
        <v>973</v>
      </c>
      <c r="W4" s="140" t="s">
        <v>983</v>
      </c>
    </row>
    <row r="5" spans="2:23" ht="15.5">
      <c r="B5" s="156" t="s">
        <v>873</v>
      </c>
      <c r="C5" s="156" t="s">
        <v>906</v>
      </c>
      <c r="D5" s="158">
        <v>27.305999999999997</v>
      </c>
      <c r="E5" s="158">
        <v>33.273000000000003</v>
      </c>
      <c r="F5" s="158">
        <v>22.4</v>
      </c>
      <c r="G5" s="158">
        <v>4.6819999999999951</v>
      </c>
      <c r="H5" s="158">
        <v>13.414999999999999</v>
      </c>
      <c r="I5" s="158">
        <v>14.786000000000001</v>
      </c>
      <c r="J5" s="158">
        <v>15.005000000000003</v>
      </c>
      <c r="K5" s="158">
        <v>14.968999999999994</v>
      </c>
      <c r="L5" s="158">
        <v>15.316000000000001</v>
      </c>
      <c r="M5" s="158">
        <v>15.028</v>
      </c>
      <c r="N5" s="158">
        <v>15.065</v>
      </c>
      <c r="O5" s="158">
        <v>14.883000000000001</v>
      </c>
      <c r="P5" s="158">
        <v>14.721</v>
      </c>
      <c r="Q5" s="158">
        <v>13.620000000000001</v>
      </c>
      <c r="R5" s="158">
        <v>13.619999999999997</v>
      </c>
      <c r="S5" s="158">
        <v>13.619</v>
      </c>
      <c r="T5" s="158">
        <v>13.622</v>
      </c>
      <c r="U5" s="158">
        <v>13.620000000000001</v>
      </c>
      <c r="V5" s="158">
        <v>13.620000000000001</v>
      </c>
      <c r="W5" s="158">
        <v>13.409999999999997</v>
      </c>
    </row>
    <row r="6" spans="2:23" ht="15.5">
      <c r="B6" s="156" t="s">
        <v>893</v>
      </c>
      <c r="C6" s="156" t="s">
        <v>907</v>
      </c>
      <c r="D6" s="158">
        <v>15.510999999999999</v>
      </c>
      <c r="E6" s="158">
        <v>15.438000000000002</v>
      </c>
      <c r="F6" s="158">
        <v>14.459</v>
      </c>
      <c r="G6" s="158">
        <v>14.187999999999999</v>
      </c>
      <c r="H6" s="158">
        <v>15.711</v>
      </c>
      <c r="I6" s="158">
        <v>13.441999999999998</v>
      </c>
      <c r="J6" s="158">
        <v>12.828999999999999</v>
      </c>
      <c r="K6" s="158">
        <v>16.185000000000002</v>
      </c>
      <c r="L6" s="158">
        <v>11.391</v>
      </c>
      <c r="M6" s="158">
        <v>10.424000000000001</v>
      </c>
      <c r="N6" s="158">
        <v>10.221000000000002</v>
      </c>
      <c r="O6" s="158">
        <v>11.966000000000003</v>
      </c>
      <c r="P6" s="158">
        <v>11.236000000000001</v>
      </c>
      <c r="Q6" s="158">
        <v>10.913</v>
      </c>
      <c r="R6" s="158">
        <v>10.978000000000002</v>
      </c>
      <c r="S6" s="158">
        <v>17.248999999999995</v>
      </c>
      <c r="T6" s="158">
        <v>10.068</v>
      </c>
      <c r="U6" s="158">
        <v>9.2960000000000012</v>
      </c>
      <c r="V6" s="158">
        <v>13.548</v>
      </c>
      <c r="W6" s="158">
        <v>3.8680000000000039</v>
      </c>
    </row>
    <row r="7" spans="2:23" ht="15.5">
      <c r="B7" s="156" t="s">
        <v>874</v>
      </c>
      <c r="C7" s="156" t="s">
        <v>908</v>
      </c>
      <c r="D7" s="158">
        <v>0</v>
      </c>
      <c r="E7" s="158">
        <v>0</v>
      </c>
      <c r="F7" s="158">
        <v>0</v>
      </c>
      <c r="G7" s="158">
        <v>0</v>
      </c>
      <c r="H7" s="158">
        <v>0</v>
      </c>
      <c r="I7" s="158">
        <v>0.111</v>
      </c>
      <c r="J7" s="158">
        <v>5.5000000000000007E-2</v>
      </c>
      <c r="K7" s="158">
        <v>5.4999999999999979E-2</v>
      </c>
      <c r="L7" s="158">
        <v>9.9000000000000005E-2</v>
      </c>
      <c r="M7" s="158">
        <v>8.6999999999999994E-2</v>
      </c>
      <c r="N7" s="158">
        <v>8.7000000000000022E-2</v>
      </c>
      <c r="O7" s="158">
        <v>8.5999999999999993E-2</v>
      </c>
      <c r="P7" s="158">
        <v>8.7999999999999995E-2</v>
      </c>
      <c r="Q7" s="158">
        <v>8.6999999999999994E-2</v>
      </c>
      <c r="R7" s="158">
        <v>8.6000000000000021E-2</v>
      </c>
      <c r="S7" s="158">
        <v>7.6000000000000012E-2</v>
      </c>
      <c r="T7" s="158">
        <v>5.6000000000000001E-2</v>
      </c>
      <c r="U7" s="158">
        <v>5.6000000000000001E-2</v>
      </c>
      <c r="V7" s="158">
        <v>5.5000000000000014E-2</v>
      </c>
      <c r="W7" s="158">
        <v>5.5E-2</v>
      </c>
    </row>
    <row r="8" spans="2:23" ht="15.5">
      <c r="B8" s="156" t="s">
        <v>875</v>
      </c>
      <c r="C8" s="156" t="s">
        <v>909</v>
      </c>
      <c r="D8" s="158">
        <v>9.0640000000000001</v>
      </c>
      <c r="E8" s="158">
        <v>9.0640000000000001</v>
      </c>
      <c r="F8" s="158">
        <v>9.0640000000000001</v>
      </c>
      <c r="G8" s="158">
        <v>8.2740000000000009</v>
      </c>
      <c r="H8" s="158">
        <v>7.0390000000000006</v>
      </c>
      <c r="I8" s="158">
        <v>7.3410000000000002</v>
      </c>
      <c r="J8" s="158">
        <v>7.4219999999999979</v>
      </c>
      <c r="K8" s="158">
        <v>7.4510000000000014</v>
      </c>
      <c r="L8" s="158">
        <v>6.6710000000000003</v>
      </c>
      <c r="M8" s="158">
        <v>6.3790000000000004</v>
      </c>
      <c r="N8" s="158">
        <v>6.2989999999999986</v>
      </c>
      <c r="O8" s="158">
        <v>5.9119999999999999</v>
      </c>
      <c r="P8" s="158">
        <v>5.9109999999999996</v>
      </c>
      <c r="Q8" s="158">
        <v>5.9109999999999996</v>
      </c>
      <c r="R8" s="158">
        <v>5.8930000000000007</v>
      </c>
      <c r="S8" s="158">
        <v>5.7779999999999987</v>
      </c>
      <c r="T8" s="158">
        <v>5.7779999999999996</v>
      </c>
      <c r="U8" s="158">
        <v>5.7770000000000001</v>
      </c>
      <c r="V8" s="158">
        <v>5.7779999999999996</v>
      </c>
      <c r="W8" s="158">
        <v>5.7780000000000014</v>
      </c>
    </row>
    <row r="9" spans="2:23" ht="15.5">
      <c r="B9" s="156" t="s">
        <v>869</v>
      </c>
      <c r="C9" s="156" t="s">
        <v>910</v>
      </c>
      <c r="D9" s="158">
        <v>4.7670000000000003</v>
      </c>
      <c r="E9" s="158">
        <v>4.8429999999999991</v>
      </c>
      <c r="F9" s="158">
        <v>4.8070000000000013</v>
      </c>
      <c r="G9" s="158">
        <v>4.6179999999999977</v>
      </c>
      <c r="H9" s="158">
        <v>4.617</v>
      </c>
      <c r="I9" s="158">
        <v>3.21</v>
      </c>
      <c r="J9" s="158">
        <v>2.5180000000000007</v>
      </c>
      <c r="K9" s="158">
        <v>2.4609999999999985</v>
      </c>
      <c r="L9" s="158">
        <v>1.67</v>
      </c>
      <c r="M9" s="158">
        <v>3.0040000000000004</v>
      </c>
      <c r="N9" s="158">
        <v>2.8719999999999999</v>
      </c>
      <c r="O9" s="158">
        <v>2.8929999999999998</v>
      </c>
      <c r="P9" s="158">
        <v>3.125</v>
      </c>
      <c r="Q9" s="158">
        <v>2.9580000000000002</v>
      </c>
      <c r="R9" s="158">
        <v>2.625</v>
      </c>
      <c r="S9" s="158">
        <v>2.625</v>
      </c>
      <c r="T9" s="158">
        <v>2.625</v>
      </c>
      <c r="U9" s="158">
        <v>2.625</v>
      </c>
      <c r="V9" s="158">
        <v>2.625</v>
      </c>
      <c r="W9" s="158">
        <v>2.6300000000000008</v>
      </c>
    </row>
    <row r="10" spans="2:23" ht="16" thickBot="1">
      <c r="B10" s="156" t="s">
        <v>895</v>
      </c>
      <c r="C10" s="156" t="s">
        <v>911</v>
      </c>
      <c r="D10" s="276">
        <v>2.350921869999997</v>
      </c>
      <c r="E10" s="276">
        <v>1.9641179800000088</v>
      </c>
      <c r="F10" s="276">
        <v>2.9856256100000098</v>
      </c>
      <c r="G10" s="276">
        <v>3.7913265900000188</v>
      </c>
      <c r="H10" s="276">
        <v>1.6388896000000144</v>
      </c>
      <c r="I10" s="276">
        <v>1.3901617999999938</v>
      </c>
      <c r="J10" s="276">
        <v>-0.16540820999999917</v>
      </c>
      <c r="K10" s="276">
        <v>1.1754871399999625</v>
      </c>
      <c r="L10" s="276">
        <v>1.2041132599999518</v>
      </c>
      <c r="M10" s="276">
        <v>1.2003837099999497</v>
      </c>
      <c r="N10" s="276">
        <v>1.9039352200000046</v>
      </c>
      <c r="O10" s="276">
        <v>2.704498799999973</v>
      </c>
      <c r="P10" s="276">
        <v>4.5193194799999761</v>
      </c>
      <c r="Q10" s="276">
        <v>1.1208920900000017</v>
      </c>
      <c r="R10" s="276">
        <v>1.0919224599999993</v>
      </c>
      <c r="S10" s="276">
        <v>1.053621640000004</v>
      </c>
      <c r="T10" s="276">
        <v>0.88863720999998963</v>
      </c>
      <c r="U10" s="276">
        <v>0.80256241999999234</v>
      </c>
      <c r="V10" s="276">
        <v>1.4992971199999974</v>
      </c>
      <c r="W10" s="276">
        <v>0.76221030999999961</v>
      </c>
    </row>
    <row r="11" spans="2:23" ht="18" thickBot="1">
      <c r="B11" s="278" t="s">
        <v>605</v>
      </c>
      <c r="C11" s="278"/>
      <c r="D11" s="277">
        <f>SUM(D5:D10)</f>
        <v>58.99892186999999</v>
      </c>
      <c r="E11" s="277">
        <f t="shared" ref="E11:O11" si="0">SUM(E5:E10)</f>
        <v>64.582117980000007</v>
      </c>
      <c r="F11" s="277">
        <f t="shared" si="0"/>
        <v>53.715625610000004</v>
      </c>
      <c r="G11" s="277">
        <f t="shared" si="0"/>
        <v>35.553326590000012</v>
      </c>
      <c r="H11" s="277">
        <f t="shared" si="0"/>
        <v>42.42088960000001</v>
      </c>
      <c r="I11" s="277">
        <f t="shared" si="0"/>
        <v>40.280161799999995</v>
      </c>
      <c r="J11" s="277">
        <f t="shared" si="0"/>
        <v>37.663591789999998</v>
      </c>
      <c r="K11" s="277">
        <f t="shared" si="0"/>
        <v>42.296487139999961</v>
      </c>
      <c r="L11" s="277">
        <f t="shared" si="0"/>
        <v>36.351113259999956</v>
      </c>
      <c r="M11" s="277">
        <f t="shared" si="0"/>
        <v>36.122383709999951</v>
      </c>
      <c r="N11" s="277">
        <f t="shared" si="0"/>
        <v>36.447935220000005</v>
      </c>
      <c r="O11" s="277">
        <f t="shared" si="0"/>
        <v>38.444498799999977</v>
      </c>
      <c r="P11" s="277">
        <f>SUM(P5:P10)</f>
        <v>39.600319479999982</v>
      </c>
      <c r="Q11" s="277">
        <f t="shared" ref="Q11:R11" si="1">SUM(Q5:Q10)</f>
        <v>34.609892090000002</v>
      </c>
      <c r="R11" s="277">
        <f t="shared" si="1"/>
        <v>34.293922459999997</v>
      </c>
      <c r="S11" s="277">
        <f t="shared" ref="S11:T11" si="2">SUM(S5:S10)</f>
        <v>40.400621639999997</v>
      </c>
      <c r="T11" s="277">
        <f t="shared" si="2"/>
        <v>33.037637209999993</v>
      </c>
      <c r="U11" s="277">
        <f t="shared" ref="U11:V11" si="3">SUM(U5:U10)</f>
        <v>32.176562419999996</v>
      </c>
      <c r="V11" s="277">
        <f t="shared" si="3"/>
        <v>37.125297119999992</v>
      </c>
      <c r="W11" s="277">
        <f t="shared" ref="W11" si="4">SUM(W5:W10)</f>
        <v>26.50321031</v>
      </c>
    </row>
    <row r="12" spans="2:23">
      <c r="B12" s="315"/>
      <c r="C12" s="315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</row>
    <row r="13" spans="2:23" ht="15.5">
      <c r="B13" s="156"/>
      <c r="C13" s="156"/>
    </row>
    <row r="14" spans="2:23" ht="16" thickBot="1">
      <c r="B14" s="279" t="s">
        <v>558</v>
      </c>
      <c r="C14" s="279"/>
      <c r="D14" s="276">
        <v>38.974376599586435</v>
      </c>
      <c r="E14" s="276">
        <v>38.974376599586435</v>
      </c>
      <c r="F14" s="276">
        <v>38.2454042198531</v>
      </c>
      <c r="G14" s="276">
        <v>37.777359679986432</v>
      </c>
      <c r="H14" s="276">
        <v>37.752776346653107</v>
      </c>
      <c r="I14" s="276">
        <v>37.752776346653107</v>
      </c>
      <c r="J14" s="276">
        <v>37.70576827665311</v>
      </c>
      <c r="K14" s="276">
        <v>37.602268056653102</v>
      </c>
      <c r="L14" s="276">
        <v>37.596938806653114</v>
      </c>
      <c r="M14" s="276">
        <v>37.596938806653114</v>
      </c>
      <c r="N14" s="276">
        <v>37.596938806653114</v>
      </c>
      <c r="O14" s="276">
        <v>37.523067696653115</v>
      </c>
      <c r="P14" s="276">
        <v>5.8676423508781088</v>
      </c>
      <c r="Q14" s="276">
        <v>4.1951736008781095</v>
      </c>
      <c r="R14" s="276">
        <v>4.1951736008781095</v>
      </c>
      <c r="S14" s="276">
        <v>4.1951736008781095</v>
      </c>
      <c r="T14" s="276">
        <v>3.3274956639999997</v>
      </c>
      <c r="U14" s="276">
        <v>5.6708254484999996</v>
      </c>
      <c r="V14" s="276">
        <v>5.6708254484999996</v>
      </c>
      <c r="W14" s="276">
        <v>5.6708254484999996</v>
      </c>
    </row>
    <row r="15" spans="2:23" ht="16" thickBot="1">
      <c r="B15" s="278" t="s">
        <v>894</v>
      </c>
      <c r="C15" s="278"/>
      <c r="D15" s="278">
        <f>SUM(D11,D14)</f>
        <v>97.973298469586425</v>
      </c>
      <c r="E15" s="278">
        <f t="shared" ref="E15:P15" si="5">SUM(E11,E14)</f>
        <v>103.55649457958644</v>
      </c>
      <c r="F15" s="278">
        <f t="shared" si="5"/>
        <v>91.961029829853103</v>
      </c>
      <c r="G15" s="278">
        <f t="shared" si="5"/>
        <v>73.330686269986444</v>
      </c>
      <c r="H15" s="278">
        <f t="shared" si="5"/>
        <v>80.173665946653117</v>
      </c>
      <c r="I15" s="278">
        <f t="shared" si="5"/>
        <v>78.032938146653095</v>
      </c>
      <c r="J15" s="278">
        <f t="shared" si="5"/>
        <v>75.369360066653115</v>
      </c>
      <c r="K15" s="278">
        <f t="shared" si="5"/>
        <v>79.89875519665307</v>
      </c>
      <c r="L15" s="278">
        <f t="shared" si="5"/>
        <v>73.948052066653077</v>
      </c>
      <c r="M15" s="278">
        <f t="shared" si="5"/>
        <v>73.719322516653065</v>
      </c>
      <c r="N15" s="278">
        <f t="shared" si="5"/>
        <v>74.044874026653119</v>
      </c>
      <c r="O15" s="278">
        <f t="shared" si="5"/>
        <v>75.967566496653092</v>
      </c>
      <c r="P15" s="278">
        <f t="shared" si="5"/>
        <v>45.467961830878089</v>
      </c>
      <c r="Q15" s="278">
        <f t="shared" ref="Q15:R15" si="6">SUM(Q11,Q14)</f>
        <v>38.805065690878109</v>
      </c>
      <c r="R15" s="278">
        <f t="shared" si="6"/>
        <v>38.489096060878104</v>
      </c>
      <c r="S15" s="278">
        <f t="shared" ref="S15:T15" si="7">SUM(S11,S14)</f>
        <v>44.595795240878104</v>
      </c>
      <c r="T15" s="278">
        <f t="shared" si="7"/>
        <v>36.36513287399999</v>
      </c>
      <c r="U15" s="278">
        <f t="shared" ref="U15:V15" si="8">SUM(U11,U14)</f>
        <v>37.847387868499993</v>
      </c>
      <c r="V15" s="278">
        <f t="shared" si="8"/>
        <v>42.796122568499989</v>
      </c>
      <c r="W15" s="278">
        <f t="shared" ref="W15" si="9">SUM(W11,W14)</f>
        <v>32.174035758499997</v>
      </c>
    </row>
    <row r="16" spans="2:23" ht="15.5">
      <c r="B16" s="156"/>
      <c r="C16" s="156"/>
    </row>
    <row r="17" spans="2:3" ht="15.5">
      <c r="B17" s="156"/>
      <c r="C17" s="156"/>
    </row>
    <row r="18" spans="2:3" ht="17.5">
      <c r="B18" s="266"/>
      <c r="C18" s="266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60"/>
  <sheetViews>
    <sheetView showGridLines="0" zoomScaleNormal="100" workbookViewId="0">
      <pane xSplit="2" ySplit="3" topLeftCell="AK4" activePane="bottomRight" state="frozen"/>
      <selection activeCell="AT11" sqref="AT11"/>
      <selection pane="topRight" activeCell="AT11" sqref="AT11"/>
      <selection pane="bottomLeft" activeCell="AT11" sqref="AT11"/>
      <selection pane="bottomRight" activeCell="AT33" sqref="AT33"/>
    </sheetView>
  </sheetViews>
  <sheetFormatPr defaultRowHeight="14.5" outlineLevelRow="1" outlineLevelCol="1"/>
  <cols>
    <col min="1" max="1" width="63.1796875" bestFit="1" customWidth="1"/>
    <col min="2" max="2" width="59.26953125" hidden="1" customWidth="1" outlineLevel="1"/>
    <col min="3" max="3" width="11.54296875" bestFit="1" customWidth="1" collapsed="1"/>
    <col min="4" max="41" width="11.54296875" bestFit="1" customWidth="1"/>
    <col min="42" max="42" width="10.26953125" customWidth="1"/>
    <col min="43" max="44" width="11.54296875" bestFit="1" customWidth="1"/>
  </cols>
  <sheetData>
    <row r="1" spans="1:45" ht="50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316" t="s">
        <v>588</v>
      </c>
      <c r="AL2" s="316"/>
      <c r="AM2" s="316"/>
      <c r="AN2" s="316"/>
      <c r="AO2" s="316"/>
      <c r="AP2" s="316"/>
      <c r="AQ2" s="316"/>
      <c r="AR2" s="7"/>
    </row>
    <row r="3" spans="1:45" ht="15.5">
      <c r="A3" s="61" t="s">
        <v>0</v>
      </c>
      <c r="B3" s="61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4" t="s">
        <v>10</v>
      </c>
      <c r="L3" s="54" t="s">
        <v>11</v>
      </c>
      <c r="M3" s="54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4" t="s">
        <v>19</v>
      </c>
      <c r="U3" s="54" t="s">
        <v>20</v>
      </c>
      <c r="V3" s="54" t="s">
        <v>21</v>
      </c>
      <c r="W3" s="54" t="s">
        <v>22</v>
      </c>
      <c r="X3" s="54" t="s">
        <v>23</v>
      </c>
      <c r="Y3" s="54" t="s">
        <v>24</v>
      </c>
      <c r="Z3" s="54" t="s">
        <v>25</v>
      </c>
      <c r="AA3" s="54" t="s">
        <v>26</v>
      </c>
      <c r="AB3" s="54" t="s">
        <v>27</v>
      </c>
      <c r="AC3" s="54" t="s">
        <v>28</v>
      </c>
      <c r="AD3" s="54" t="s">
        <v>29</v>
      </c>
      <c r="AE3" s="54" t="s">
        <v>30</v>
      </c>
      <c r="AF3" s="54" t="s">
        <v>31</v>
      </c>
      <c r="AG3" s="54" t="s">
        <v>32</v>
      </c>
      <c r="AH3" s="54" t="s">
        <v>33</v>
      </c>
      <c r="AI3" s="54" t="s">
        <v>34</v>
      </c>
      <c r="AJ3" s="54" t="s">
        <v>35</v>
      </c>
      <c r="AK3" s="54" t="s">
        <v>36</v>
      </c>
      <c r="AL3" s="54" t="s">
        <v>37</v>
      </c>
      <c r="AM3" s="54" t="s">
        <v>38</v>
      </c>
      <c r="AN3" s="54" t="s">
        <v>39</v>
      </c>
      <c r="AO3" s="54" t="s">
        <v>40</v>
      </c>
      <c r="AP3" s="54" t="s">
        <v>41</v>
      </c>
      <c r="AQ3" s="54" t="s">
        <v>42</v>
      </c>
      <c r="AR3" s="54" t="s">
        <v>586</v>
      </c>
    </row>
    <row r="4" spans="1:45" ht="15.5">
      <c r="A4" s="4" t="s">
        <v>43</v>
      </c>
      <c r="B4" s="4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5">
      <c r="A5" s="62" t="s">
        <v>566</v>
      </c>
      <c r="B5" s="62" t="s">
        <v>45</v>
      </c>
      <c r="C5" s="76">
        <v>603.29999999999995</v>
      </c>
      <c r="D5" s="76">
        <v>850.5</v>
      </c>
      <c r="E5" s="76">
        <v>957.38900000000001</v>
      </c>
      <c r="F5" s="76">
        <v>1234.011</v>
      </c>
      <c r="G5" s="76">
        <v>1336.52</v>
      </c>
      <c r="H5" s="76">
        <v>1376.682</v>
      </c>
      <c r="I5" s="76">
        <v>1402.7570000000001</v>
      </c>
      <c r="J5" s="76">
        <v>1473.2750000000001</v>
      </c>
      <c r="K5" s="76">
        <v>1736.7739999999999</v>
      </c>
      <c r="L5" s="76">
        <v>1719.0640000000001</v>
      </c>
      <c r="M5" s="76">
        <v>1756.66</v>
      </c>
      <c r="N5" s="76">
        <v>1815.4649999999999</v>
      </c>
      <c r="O5" s="76">
        <v>1837.9480000000001</v>
      </c>
      <c r="P5" s="76">
        <v>1880.163</v>
      </c>
      <c r="Q5" s="76">
        <v>1910.538</v>
      </c>
      <c r="R5" s="76">
        <v>1867.057</v>
      </c>
      <c r="S5" s="76">
        <v>1890.23</v>
      </c>
      <c r="T5" s="76">
        <v>1890.6659999999999</v>
      </c>
      <c r="U5" s="76">
        <v>2004.671</v>
      </c>
      <c r="V5" s="76">
        <v>1858.278</v>
      </c>
      <c r="W5" s="76">
        <v>1831.3340000000001</v>
      </c>
      <c r="X5" s="76">
        <v>1790.7719999999999</v>
      </c>
      <c r="Y5" s="76">
        <v>1774.404</v>
      </c>
      <c r="Z5" s="76">
        <v>1815.3620000000001</v>
      </c>
      <c r="AA5" s="76">
        <v>1794.883</v>
      </c>
      <c r="AB5" s="76">
        <v>1790.9970000000001</v>
      </c>
      <c r="AC5" s="76">
        <v>1756.527</v>
      </c>
      <c r="AD5" s="76">
        <v>1736.175</v>
      </c>
      <c r="AE5" s="76">
        <v>1663.3520000000001</v>
      </c>
      <c r="AF5" s="76">
        <v>1558.2260000000001</v>
      </c>
      <c r="AG5" s="76">
        <v>1344.3130000000001</v>
      </c>
      <c r="AH5" s="76">
        <v>1347.982</v>
      </c>
      <c r="AI5" s="76">
        <v>1284.51</v>
      </c>
      <c r="AJ5" s="76">
        <v>1260.2349999999999</v>
      </c>
      <c r="AK5" s="76">
        <v>1282.4549999999999</v>
      </c>
      <c r="AL5" s="76">
        <v>1279.627</v>
      </c>
      <c r="AM5" s="76">
        <v>1267.037</v>
      </c>
      <c r="AN5" s="76">
        <v>1304.9839999999999</v>
      </c>
      <c r="AO5" s="76">
        <v>1292.4010000000001</v>
      </c>
      <c r="AP5" s="76">
        <v>1318.0319999999999</v>
      </c>
      <c r="AQ5" s="76">
        <v>1536.0450000000001</v>
      </c>
      <c r="AR5" s="76">
        <v>1602.308</v>
      </c>
    </row>
    <row r="6" spans="1:45">
      <c r="A6" s="60" t="s">
        <v>46</v>
      </c>
      <c r="B6" s="60" t="s">
        <v>47</v>
      </c>
      <c r="C6" s="77">
        <v>520.6</v>
      </c>
      <c r="D6" s="77">
        <v>586.6</v>
      </c>
      <c r="E6" s="77">
        <v>633.43700000000001</v>
      </c>
      <c r="F6" s="77">
        <v>677.43299999999999</v>
      </c>
      <c r="G6" s="77">
        <v>887.29200000000003</v>
      </c>
      <c r="H6" s="77">
        <v>935.48</v>
      </c>
      <c r="I6" s="77">
        <v>1057.8109999999999</v>
      </c>
      <c r="J6" s="77">
        <v>1090.5309999999999</v>
      </c>
      <c r="K6" s="77">
        <v>1085.6569999999999</v>
      </c>
      <c r="L6" s="77">
        <v>1153.432</v>
      </c>
      <c r="M6" s="77">
        <v>1189.9880000000001</v>
      </c>
      <c r="N6" s="77">
        <v>1229.1759999999999</v>
      </c>
      <c r="O6" s="77">
        <v>1244.7460000000001</v>
      </c>
      <c r="P6" s="77">
        <v>1152.1510000000001</v>
      </c>
      <c r="Q6" s="77">
        <v>1153.9449999999999</v>
      </c>
      <c r="R6" s="77">
        <v>1152.7760000000001</v>
      </c>
      <c r="S6" s="77">
        <v>1024.654</v>
      </c>
      <c r="T6" s="77">
        <v>1016.468</v>
      </c>
      <c r="U6" s="77">
        <v>985.98299999999995</v>
      </c>
      <c r="V6" s="77">
        <v>1226.4870000000001</v>
      </c>
      <c r="W6" s="77">
        <v>1165.94</v>
      </c>
      <c r="X6" s="77">
        <v>1130.277</v>
      </c>
      <c r="Y6" s="77">
        <v>921.202</v>
      </c>
      <c r="Z6" s="77">
        <v>535.92600000000004</v>
      </c>
      <c r="AA6" s="77">
        <v>503.72300000000001</v>
      </c>
      <c r="AB6" s="77">
        <v>489.23700000000002</v>
      </c>
      <c r="AC6" s="77">
        <v>494.53800000000001</v>
      </c>
      <c r="AD6" s="77">
        <v>483.57600000000002</v>
      </c>
      <c r="AE6" s="77">
        <v>745.32100000000003</v>
      </c>
      <c r="AF6" s="77">
        <v>717.92899999999997</v>
      </c>
      <c r="AG6" s="77">
        <v>768.51300000000003</v>
      </c>
      <c r="AH6" s="77">
        <v>326.86900000000003</v>
      </c>
      <c r="AI6" s="77">
        <v>327.57799999999997</v>
      </c>
      <c r="AJ6" s="77">
        <v>292.07</v>
      </c>
      <c r="AK6" s="77">
        <v>307.24200000000002</v>
      </c>
      <c r="AL6" s="77">
        <v>349.50400000000002</v>
      </c>
      <c r="AM6" s="77">
        <v>374.52345999999994</v>
      </c>
      <c r="AN6" s="77">
        <v>361</v>
      </c>
      <c r="AO6" s="77">
        <v>357.56700000000001</v>
      </c>
      <c r="AP6" s="77">
        <v>311.85300000000001</v>
      </c>
      <c r="AQ6" s="77">
        <v>308.74</v>
      </c>
      <c r="AR6" s="77">
        <v>297.87200000000001</v>
      </c>
    </row>
    <row r="7" spans="1:45">
      <c r="A7" s="62" t="s">
        <v>560</v>
      </c>
      <c r="B7" s="62"/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36.914999999999999</v>
      </c>
      <c r="AL7" s="76">
        <v>37.024000000000001</v>
      </c>
      <c r="AM7" s="76">
        <v>40.052</v>
      </c>
      <c r="AN7" s="76">
        <v>41.679000000000002</v>
      </c>
      <c r="AO7" s="76">
        <v>43.881999999999998</v>
      </c>
      <c r="AP7" s="76">
        <v>44.646000000000001</v>
      </c>
      <c r="AQ7" s="76">
        <v>47.353999999999999</v>
      </c>
      <c r="AR7" s="76">
        <v>49.895000000000003</v>
      </c>
    </row>
    <row r="8" spans="1:45">
      <c r="A8" s="60" t="s">
        <v>561</v>
      </c>
      <c r="B8" s="60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  <c r="AG8" s="77">
        <v>0</v>
      </c>
      <c r="AH8" s="77">
        <v>0</v>
      </c>
      <c r="AI8" s="77">
        <v>0</v>
      </c>
      <c r="AJ8" s="77">
        <v>0</v>
      </c>
      <c r="AK8" s="77">
        <v>118.767</v>
      </c>
      <c r="AL8" s="77">
        <v>130.19499999999999</v>
      </c>
      <c r="AM8" s="77">
        <v>141.214</v>
      </c>
      <c r="AN8" s="77">
        <v>147.04300000000001</v>
      </c>
      <c r="AO8" s="77">
        <v>137.10900000000001</v>
      </c>
      <c r="AP8" s="77">
        <v>0</v>
      </c>
      <c r="AQ8" s="77">
        <v>0</v>
      </c>
      <c r="AR8" s="77">
        <v>0</v>
      </c>
    </row>
    <row r="9" spans="1:45">
      <c r="A9" s="62" t="s">
        <v>112</v>
      </c>
      <c r="B9" s="62"/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681.202</v>
      </c>
      <c r="AL9" s="76">
        <v>676.31500000000005</v>
      </c>
      <c r="AM9" s="76">
        <v>692.44899999999996</v>
      </c>
      <c r="AN9" s="76">
        <v>693.51199999999994</v>
      </c>
      <c r="AO9" s="76">
        <v>704.59400000000005</v>
      </c>
      <c r="AP9" s="76">
        <v>645.54200000000003</v>
      </c>
      <c r="AQ9" s="76">
        <v>603.827</v>
      </c>
      <c r="AR9" s="76">
        <v>606.70299999999997</v>
      </c>
    </row>
    <row r="10" spans="1:45">
      <c r="A10" s="60" t="s">
        <v>48</v>
      </c>
      <c r="B10" s="60" t="s">
        <v>49</v>
      </c>
      <c r="C10" s="77">
        <v>1521.5</v>
      </c>
      <c r="D10" s="77">
        <v>1538.2</v>
      </c>
      <c r="E10" s="77">
        <v>1436.837</v>
      </c>
      <c r="F10" s="77">
        <v>1464.9549999999999</v>
      </c>
      <c r="G10" s="77">
        <v>1458.9849999999999</v>
      </c>
      <c r="H10" s="77">
        <v>1492.6769999999999</v>
      </c>
      <c r="I10" s="77">
        <v>1453.269</v>
      </c>
      <c r="J10" s="77">
        <v>1451.8409999999999</v>
      </c>
      <c r="K10" s="77">
        <v>1489.7850000000001</v>
      </c>
      <c r="L10" s="77">
        <v>1480.5740000000001</v>
      </c>
      <c r="M10" s="77">
        <v>1491.912</v>
      </c>
      <c r="N10" s="77">
        <v>1477.693</v>
      </c>
      <c r="O10" s="77">
        <v>1513.4690000000001</v>
      </c>
      <c r="P10" s="77">
        <v>1544.7639999999999</v>
      </c>
      <c r="Q10" s="77">
        <v>1557.085</v>
      </c>
      <c r="R10" s="77">
        <v>1541.8009999999999</v>
      </c>
      <c r="S10" s="77">
        <v>2296.7370000000001</v>
      </c>
      <c r="T10" s="77">
        <v>2225.7579999999998</v>
      </c>
      <c r="U10" s="77">
        <v>2249.123</v>
      </c>
      <c r="V10" s="77">
        <v>2148.1410000000001</v>
      </c>
      <c r="W10" s="77">
        <v>2187.7689999999998</v>
      </c>
      <c r="X10" s="77">
        <v>2163.6080000000002</v>
      </c>
      <c r="Y10" s="77">
        <v>2161.31</v>
      </c>
      <c r="Z10" s="77">
        <v>2318.393</v>
      </c>
      <c r="AA10" s="77">
        <v>2329.0920000000001</v>
      </c>
      <c r="AB10" s="77">
        <v>2287.5970000000002</v>
      </c>
      <c r="AC10" s="77">
        <v>2266.6379999999999</v>
      </c>
      <c r="AD10" s="77">
        <v>2230.1849999999999</v>
      </c>
      <c r="AE10" s="77">
        <v>2235.1529999999998</v>
      </c>
      <c r="AF10" s="77">
        <v>2240.924</v>
      </c>
      <c r="AG10" s="77">
        <v>940.375</v>
      </c>
      <c r="AH10" s="77">
        <v>952.37599999999998</v>
      </c>
      <c r="AI10" s="77">
        <v>945.78300000000002</v>
      </c>
      <c r="AJ10" s="77">
        <v>839.90899999999999</v>
      </c>
      <c r="AK10" s="77">
        <v>0</v>
      </c>
      <c r="AL10" s="77">
        <v>0</v>
      </c>
      <c r="AM10" s="77">
        <v>0</v>
      </c>
      <c r="AN10" s="77">
        <v>0</v>
      </c>
      <c r="AO10" s="77">
        <v>0</v>
      </c>
      <c r="AP10" s="77">
        <v>0</v>
      </c>
      <c r="AQ10" s="77">
        <v>0</v>
      </c>
      <c r="AR10" s="77">
        <v>0</v>
      </c>
    </row>
    <row r="11" spans="1:45">
      <c r="A11" s="65" t="s">
        <v>50</v>
      </c>
      <c r="B11" s="66" t="s">
        <v>51</v>
      </c>
      <c r="C11" s="78">
        <v>2645.5</v>
      </c>
      <c r="D11" s="78">
        <v>2975.5</v>
      </c>
      <c r="E11" s="78">
        <v>3027.663</v>
      </c>
      <c r="F11" s="78">
        <v>3376.3989999999999</v>
      </c>
      <c r="G11" s="78">
        <v>3682.797</v>
      </c>
      <c r="H11" s="78">
        <v>3804.8389999999999</v>
      </c>
      <c r="I11" s="78">
        <v>3913.837</v>
      </c>
      <c r="J11" s="78">
        <v>4015.6469999999999</v>
      </c>
      <c r="K11" s="78">
        <v>4312.2160000000003</v>
      </c>
      <c r="L11" s="78">
        <v>4353.07</v>
      </c>
      <c r="M11" s="78">
        <v>4438.5600000000004</v>
      </c>
      <c r="N11" s="78">
        <v>4522.3339999999998</v>
      </c>
      <c r="O11" s="78">
        <v>4596.1629999999996</v>
      </c>
      <c r="P11" s="78">
        <v>4577.0780000000004</v>
      </c>
      <c r="Q11" s="78">
        <v>4621.5680000000002</v>
      </c>
      <c r="R11" s="78">
        <v>4561.634</v>
      </c>
      <c r="S11" s="78">
        <v>5211.6210000000001</v>
      </c>
      <c r="T11" s="78">
        <v>5132.8919999999998</v>
      </c>
      <c r="U11" s="78">
        <v>5239.777</v>
      </c>
      <c r="V11" s="78">
        <v>5232.9059999999999</v>
      </c>
      <c r="W11" s="78">
        <v>5185.0429999999997</v>
      </c>
      <c r="X11" s="78">
        <v>5084.6570000000002</v>
      </c>
      <c r="Y11" s="78">
        <v>4856.9160000000002</v>
      </c>
      <c r="Z11" s="78">
        <v>4669.6809999999996</v>
      </c>
      <c r="AA11" s="78">
        <v>4627.6980000000003</v>
      </c>
      <c r="AB11" s="78">
        <v>4567.8310000000001</v>
      </c>
      <c r="AC11" s="78">
        <v>4517.7030000000004</v>
      </c>
      <c r="AD11" s="78">
        <v>4449.9359999999997</v>
      </c>
      <c r="AE11" s="78">
        <v>4643.826</v>
      </c>
      <c r="AF11" s="78">
        <v>4517.0789999999997</v>
      </c>
      <c r="AG11" s="78">
        <v>3053.201</v>
      </c>
      <c r="AH11" s="78">
        <v>2627.2269999999999</v>
      </c>
      <c r="AI11" s="78">
        <v>2557.8710000000001</v>
      </c>
      <c r="AJ11" s="78">
        <v>2392.2139999999999</v>
      </c>
      <c r="AK11" s="78">
        <f t="shared" ref="AK11:AQ11" si="0">SUM(AK5:AK10)</f>
        <v>2426.5810000000001</v>
      </c>
      <c r="AL11" s="78">
        <f t="shared" si="0"/>
        <v>2472.665</v>
      </c>
      <c r="AM11" s="78">
        <f t="shared" si="0"/>
        <v>2515.2754599999998</v>
      </c>
      <c r="AN11" s="78">
        <f t="shared" si="0"/>
        <v>2548.2179999999998</v>
      </c>
      <c r="AO11" s="78">
        <f t="shared" si="0"/>
        <v>2535.5529999999999</v>
      </c>
      <c r="AP11" s="78">
        <f t="shared" si="0"/>
        <v>2320.0729999999999</v>
      </c>
      <c r="AQ11" s="78">
        <f t="shared" si="0"/>
        <v>2495.9660000000003</v>
      </c>
      <c r="AR11" s="78">
        <f>SUM(AR5:AR10)</f>
        <v>2556.7780000000002</v>
      </c>
      <c r="AS11" s="106"/>
    </row>
    <row r="12" spans="1:45">
      <c r="A12" s="55" t="s">
        <v>567</v>
      </c>
      <c r="B12" s="55" t="s">
        <v>52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</row>
    <row r="13" spans="1:45">
      <c r="A13" s="62" t="s">
        <v>53</v>
      </c>
      <c r="B13" s="62" t="s">
        <v>54</v>
      </c>
      <c r="C13" s="80">
        <v>374</v>
      </c>
      <c r="D13" s="80">
        <v>460.6</v>
      </c>
      <c r="E13" s="80">
        <v>668.94600000000003</v>
      </c>
      <c r="F13" s="80">
        <v>764.65899999999999</v>
      </c>
      <c r="G13" s="80">
        <v>835.14300000000003</v>
      </c>
      <c r="H13" s="80">
        <v>928.48400000000004</v>
      </c>
      <c r="I13" s="80">
        <v>954.24</v>
      </c>
      <c r="J13" s="80">
        <v>990.29</v>
      </c>
      <c r="K13" s="80">
        <v>1039.893</v>
      </c>
      <c r="L13" s="80">
        <v>1252.848</v>
      </c>
      <c r="M13" s="80">
        <v>1261.7180000000001</v>
      </c>
      <c r="N13" s="80">
        <v>1275.5319999999999</v>
      </c>
      <c r="O13" s="80">
        <v>1322.2460000000001</v>
      </c>
      <c r="P13" s="80">
        <v>1347.712</v>
      </c>
      <c r="Q13" s="80">
        <v>1369.4680000000001</v>
      </c>
      <c r="R13" s="80">
        <v>1392.9169999999999</v>
      </c>
      <c r="S13" s="80">
        <v>1431.1559999999999</v>
      </c>
      <c r="T13" s="80">
        <v>1445.4090000000001</v>
      </c>
      <c r="U13" s="80">
        <v>1467.19</v>
      </c>
      <c r="V13" s="80">
        <v>1467.799</v>
      </c>
      <c r="W13" s="80">
        <v>1432.123</v>
      </c>
      <c r="X13" s="80">
        <v>1406.2750000000001</v>
      </c>
      <c r="Y13" s="80">
        <v>1365.46</v>
      </c>
      <c r="Z13" s="80">
        <v>1365.6369999999999</v>
      </c>
      <c r="AA13" s="80">
        <v>1392.33</v>
      </c>
      <c r="AB13" s="80">
        <v>1371.5550000000001</v>
      </c>
      <c r="AC13" s="80">
        <v>1369.6759999999999</v>
      </c>
      <c r="AD13" s="80">
        <v>1349.63</v>
      </c>
      <c r="AE13" s="80">
        <v>1345.778</v>
      </c>
      <c r="AF13" s="80">
        <v>1276.883</v>
      </c>
      <c r="AG13" s="80">
        <v>1211.5909999999999</v>
      </c>
      <c r="AH13" s="80">
        <v>1222.7059999999999</v>
      </c>
      <c r="AI13" s="80">
        <v>1222.7059999999999</v>
      </c>
      <c r="AJ13" s="80">
        <v>1186.3309999999999</v>
      </c>
      <c r="AK13" s="80">
        <v>1100.252</v>
      </c>
      <c r="AL13" s="80">
        <v>1097.8889999999999</v>
      </c>
      <c r="AM13" s="80">
        <v>1104.69</v>
      </c>
      <c r="AN13" s="80">
        <v>1075.1500000000001</v>
      </c>
      <c r="AO13" s="80">
        <v>1099.2190000000001</v>
      </c>
      <c r="AP13" s="80">
        <v>1093.9159999999999</v>
      </c>
      <c r="AQ13" s="80">
        <v>1106.7660000000001</v>
      </c>
      <c r="AR13" s="80">
        <v>1091.6510000000001</v>
      </c>
    </row>
    <row r="14" spans="1:45">
      <c r="A14" s="60" t="s">
        <v>55</v>
      </c>
      <c r="B14" s="60" t="s">
        <v>56</v>
      </c>
      <c r="C14" s="77">
        <v>86.6</v>
      </c>
      <c r="D14" s="77">
        <v>208.2</v>
      </c>
      <c r="E14" s="77">
        <v>95.712999999999994</v>
      </c>
      <c r="F14" s="77">
        <v>704.84</v>
      </c>
      <c r="G14" s="77">
        <v>93.340999999999994</v>
      </c>
      <c r="H14" s="77">
        <v>25.756</v>
      </c>
      <c r="I14" s="77">
        <v>36.049999999999997</v>
      </c>
      <c r="J14" s="77">
        <v>49.603000000000002</v>
      </c>
      <c r="K14" s="77">
        <v>212.95500000000001</v>
      </c>
      <c r="L14" s="77">
        <v>8.8699999999999992</v>
      </c>
      <c r="M14" s="77">
        <v>13.814</v>
      </c>
      <c r="N14" s="77">
        <v>46.713999999999999</v>
      </c>
      <c r="O14" s="77">
        <v>25.466000000000001</v>
      </c>
      <c r="P14" s="77">
        <v>21.756</v>
      </c>
      <c r="Q14" s="77">
        <v>23.449000000000002</v>
      </c>
      <c r="R14" s="77">
        <v>38.238999999999997</v>
      </c>
      <c r="S14" s="77">
        <v>14.253</v>
      </c>
      <c r="T14" s="77">
        <v>21.780999999999999</v>
      </c>
      <c r="U14" s="77">
        <v>609</v>
      </c>
      <c r="V14" s="77">
        <v>17.654</v>
      </c>
      <c r="W14" s="77">
        <v>-25.847999999999999</v>
      </c>
      <c r="X14" s="77">
        <v>-40.814999999999998</v>
      </c>
      <c r="Y14" s="77">
        <v>177</v>
      </c>
      <c r="Z14" s="77">
        <v>26.693000000000001</v>
      </c>
      <c r="AA14" s="77">
        <v>-20.774999999999999</v>
      </c>
      <c r="AB14" s="77">
        <v>-1.879</v>
      </c>
      <c r="AC14" s="77">
        <v>-20.045999999999999</v>
      </c>
      <c r="AD14" s="77">
        <v>-3.8519999999999999</v>
      </c>
      <c r="AE14" s="77">
        <v>-68.894999999999996</v>
      </c>
      <c r="AF14" s="77">
        <v>-65.292000000000002</v>
      </c>
      <c r="AG14" s="77">
        <v>11.115</v>
      </c>
      <c r="AH14" s="77">
        <v>5.0540000000000003</v>
      </c>
      <c r="AI14" s="77">
        <v>-41.429000000000002</v>
      </c>
      <c r="AJ14" s="77">
        <v>-23.04</v>
      </c>
      <c r="AK14" s="77">
        <v>-2.363</v>
      </c>
      <c r="AL14" s="77">
        <v>6.8010000000000002</v>
      </c>
      <c r="AM14" s="77">
        <v>-29.54</v>
      </c>
      <c r="AN14" s="77">
        <v>24.068999999999999</v>
      </c>
      <c r="AO14" s="77">
        <v>-5.3029999999999999</v>
      </c>
      <c r="AP14" s="77">
        <v>12.85</v>
      </c>
      <c r="AQ14" s="77">
        <v>-15.115</v>
      </c>
      <c r="AR14" s="77">
        <v>99.269000000000005</v>
      </c>
    </row>
    <row r="15" spans="1:45">
      <c r="A15" s="62" t="s">
        <v>57</v>
      </c>
      <c r="B15" s="62" t="s">
        <v>58</v>
      </c>
      <c r="C15" s="80" t="s">
        <v>59</v>
      </c>
      <c r="D15" s="80" t="s">
        <v>59</v>
      </c>
      <c r="E15" s="80" t="s">
        <v>59</v>
      </c>
      <c r="F15" s="80" t="s">
        <v>59</v>
      </c>
      <c r="G15" s="80" t="s">
        <v>59</v>
      </c>
      <c r="H15" s="80" t="s">
        <v>59</v>
      </c>
      <c r="I15" s="80" t="s">
        <v>59</v>
      </c>
      <c r="J15" s="80" t="s">
        <v>59</v>
      </c>
      <c r="K15" s="80" t="s">
        <v>59</v>
      </c>
      <c r="L15" s="80" t="s">
        <v>59</v>
      </c>
      <c r="M15" s="80" t="s">
        <v>59</v>
      </c>
      <c r="N15" s="80" t="s">
        <v>59</v>
      </c>
      <c r="O15" s="80" t="s">
        <v>59</v>
      </c>
      <c r="P15" s="80" t="s">
        <v>59</v>
      </c>
      <c r="Q15" s="80" t="s">
        <v>59</v>
      </c>
      <c r="R15" s="80" t="s">
        <v>59</v>
      </c>
      <c r="S15" s="80" t="s">
        <v>59</v>
      </c>
      <c r="T15" s="80" t="s">
        <v>59</v>
      </c>
      <c r="U15" s="80" t="s">
        <v>59</v>
      </c>
      <c r="V15" s="80">
        <v>-53.33</v>
      </c>
      <c r="W15" s="80" t="s">
        <v>59</v>
      </c>
      <c r="X15" s="80" t="s">
        <v>59</v>
      </c>
      <c r="Y15" s="80" t="s">
        <v>59</v>
      </c>
      <c r="Z15" s="80" t="s">
        <v>59</v>
      </c>
      <c r="AA15" s="80" t="s">
        <v>59</v>
      </c>
      <c r="AB15" s="80" t="s">
        <v>59</v>
      </c>
      <c r="AC15" s="80" t="s">
        <v>59</v>
      </c>
      <c r="AD15" s="80" t="s">
        <v>59</v>
      </c>
      <c r="AE15" s="80" t="s">
        <v>59</v>
      </c>
      <c r="AF15" s="80" t="s">
        <v>59</v>
      </c>
      <c r="AG15" s="80" t="s">
        <v>59</v>
      </c>
      <c r="AH15" s="80" t="s">
        <v>59</v>
      </c>
      <c r="AI15" s="80" t="s">
        <v>59</v>
      </c>
      <c r="AJ15" s="80" t="s">
        <v>59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</row>
    <row r="16" spans="1:45">
      <c r="A16" s="60" t="s">
        <v>60</v>
      </c>
      <c r="B16" s="60" t="s">
        <v>61</v>
      </c>
      <c r="C16" s="77">
        <v>460.6</v>
      </c>
      <c r="D16" s="77">
        <v>668.9</v>
      </c>
      <c r="E16" s="77">
        <v>764.65899999999999</v>
      </c>
      <c r="F16" s="77">
        <v>835.14300000000003</v>
      </c>
      <c r="G16" s="77">
        <v>928.48400000000004</v>
      </c>
      <c r="H16" s="77">
        <v>954.24</v>
      </c>
      <c r="I16" s="77">
        <v>990.29</v>
      </c>
      <c r="J16" s="77">
        <v>1039.893</v>
      </c>
      <c r="K16" s="77">
        <v>1252.848</v>
      </c>
      <c r="L16" s="77">
        <v>1261.7180000000001</v>
      </c>
      <c r="M16" s="77">
        <v>1275.5319999999999</v>
      </c>
      <c r="N16" s="77">
        <v>1322.2460000000001</v>
      </c>
      <c r="O16" s="77">
        <v>1347.712</v>
      </c>
      <c r="P16" s="77">
        <v>1369.4680000000001</v>
      </c>
      <c r="Q16" s="77">
        <v>1392.9169999999999</v>
      </c>
      <c r="R16" s="77">
        <v>1431.1559999999999</v>
      </c>
      <c r="S16" s="77">
        <v>1445.4090000000001</v>
      </c>
      <c r="T16" s="77">
        <v>1467.19</v>
      </c>
      <c r="U16" s="77">
        <v>1467.799</v>
      </c>
      <c r="V16" s="77">
        <v>1432.123</v>
      </c>
      <c r="W16" s="77">
        <v>1406.2750000000001</v>
      </c>
      <c r="X16" s="77">
        <v>1365.46</v>
      </c>
      <c r="Y16" s="77">
        <v>1365.6369999999999</v>
      </c>
      <c r="Z16" s="77">
        <v>1392.33</v>
      </c>
      <c r="AA16" s="77">
        <v>1371.5550000000001</v>
      </c>
      <c r="AB16" s="77">
        <v>1369.6759999999999</v>
      </c>
      <c r="AC16" s="77">
        <v>1349.63</v>
      </c>
      <c r="AD16" s="77">
        <v>1345.778</v>
      </c>
      <c r="AE16" s="77">
        <v>1276.883</v>
      </c>
      <c r="AF16" s="77">
        <v>1211.5909999999999</v>
      </c>
      <c r="AG16" s="77">
        <v>1222.7059999999999</v>
      </c>
      <c r="AH16" s="77">
        <v>1227.76</v>
      </c>
      <c r="AI16" s="77">
        <v>1181.277</v>
      </c>
      <c r="AJ16" s="77">
        <v>1163.2909999999999</v>
      </c>
      <c r="AK16" s="77">
        <f t="shared" ref="AK16:AQ16" si="1">AK13+AK14</f>
        <v>1097.8889999999999</v>
      </c>
      <c r="AL16" s="77">
        <f t="shared" si="1"/>
        <v>1104.6899999999998</v>
      </c>
      <c r="AM16" s="77">
        <f t="shared" si="1"/>
        <v>1075.1500000000001</v>
      </c>
      <c r="AN16" s="77">
        <f t="shared" si="1"/>
        <v>1099.2190000000001</v>
      </c>
      <c r="AO16" s="77">
        <f t="shared" si="1"/>
        <v>1093.9159999999999</v>
      </c>
      <c r="AP16" s="77">
        <f t="shared" si="1"/>
        <v>1106.7659999999998</v>
      </c>
      <c r="AQ16" s="77">
        <f t="shared" si="1"/>
        <v>1091.6510000000001</v>
      </c>
      <c r="AR16" s="77">
        <f>AR13+AR14</f>
        <v>1190.92</v>
      </c>
    </row>
    <row r="17" spans="1:45">
      <c r="A17" s="65" t="s">
        <v>62</v>
      </c>
      <c r="B17" s="66" t="s">
        <v>63</v>
      </c>
      <c r="C17" s="78">
        <f t="shared" ref="C17:AJ17" si="2">AVERAGE(B16:C16)</f>
        <v>460.6</v>
      </c>
      <c r="D17" s="78">
        <f t="shared" si="2"/>
        <v>564.75</v>
      </c>
      <c r="E17" s="78">
        <f t="shared" si="2"/>
        <v>716.77949999999998</v>
      </c>
      <c r="F17" s="78">
        <f t="shared" si="2"/>
        <v>799.90100000000007</v>
      </c>
      <c r="G17" s="78">
        <f t="shared" si="2"/>
        <v>881.81349999999998</v>
      </c>
      <c r="H17" s="78">
        <f t="shared" si="2"/>
        <v>941.36200000000008</v>
      </c>
      <c r="I17" s="78">
        <f t="shared" si="2"/>
        <v>972.26499999999999</v>
      </c>
      <c r="J17" s="78">
        <f t="shared" si="2"/>
        <v>1015.0915</v>
      </c>
      <c r="K17" s="78">
        <f t="shared" si="2"/>
        <v>1146.3705</v>
      </c>
      <c r="L17" s="78">
        <f t="shared" si="2"/>
        <v>1257.2829999999999</v>
      </c>
      <c r="M17" s="78">
        <f t="shared" si="2"/>
        <v>1268.625</v>
      </c>
      <c r="N17" s="78">
        <f t="shared" si="2"/>
        <v>1298.8890000000001</v>
      </c>
      <c r="O17" s="78">
        <f t="shared" si="2"/>
        <v>1334.979</v>
      </c>
      <c r="P17" s="78">
        <f t="shared" si="2"/>
        <v>1358.5900000000001</v>
      </c>
      <c r="Q17" s="78">
        <f t="shared" si="2"/>
        <v>1381.1925000000001</v>
      </c>
      <c r="R17" s="78">
        <f t="shared" si="2"/>
        <v>1412.0364999999999</v>
      </c>
      <c r="S17" s="78">
        <f t="shared" si="2"/>
        <v>1438.2825</v>
      </c>
      <c r="T17" s="78">
        <f t="shared" si="2"/>
        <v>1456.2995000000001</v>
      </c>
      <c r="U17" s="78">
        <f t="shared" si="2"/>
        <v>1467.4945</v>
      </c>
      <c r="V17" s="78">
        <f t="shared" si="2"/>
        <v>1449.961</v>
      </c>
      <c r="W17" s="78">
        <f t="shared" si="2"/>
        <v>1419.1990000000001</v>
      </c>
      <c r="X17" s="78">
        <f t="shared" si="2"/>
        <v>1385.8675000000001</v>
      </c>
      <c r="Y17" s="78">
        <f t="shared" si="2"/>
        <v>1365.5484999999999</v>
      </c>
      <c r="Z17" s="78">
        <f t="shared" si="2"/>
        <v>1378.9834999999998</v>
      </c>
      <c r="AA17" s="78">
        <f t="shared" si="2"/>
        <v>1381.9425000000001</v>
      </c>
      <c r="AB17" s="78">
        <f t="shared" si="2"/>
        <v>1370.6154999999999</v>
      </c>
      <c r="AC17" s="78">
        <f t="shared" si="2"/>
        <v>1359.653</v>
      </c>
      <c r="AD17" s="78">
        <f t="shared" si="2"/>
        <v>1347.7040000000002</v>
      </c>
      <c r="AE17" s="78">
        <f t="shared" si="2"/>
        <v>1311.3305</v>
      </c>
      <c r="AF17" s="78">
        <f t="shared" si="2"/>
        <v>1244.2370000000001</v>
      </c>
      <c r="AG17" s="78">
        <f t="shared" si="2"/>
        <v>1217.1484999999998</v>
      </c>
      <c r="AH17" s="78">
        <f t="shared" si="2"/>
        <v>1225.2329999999999</v>
      </c>
      <c r="AI17" s="78">
        <f t="shared" si="2"/>
        <v>1204.5185000000001</v>
      </c>
      <c r="AJ17" s="78">
        <f t="shared" si="2"/>
        <v>1172.2840000000001</v>
      </c>
      <c r="AK17" s="78">
        <f t="shared" ref="AK17:AQ17" si="3">+AVERAGE(AJ16:AK16)</f>
        <v>1130.5899999999999</v>
      </c>
      <c r="AL17" s="78">
        <f t="shared" si="3"/>
        <v>1101.2894999999999</v>
      </c>
      <c r="AM17" s="78">
        <f t="shared" si="3"/>
        <v>1089.92</v>
      </c>
      <c r="AN17" s="78">
        <f t="shared" si="3"/>
        <v>1087.1845000000001</v>
      </c>
      <c r="AO17" s="78">
        <f t="shared" si="3"/>
        <v>1096.5675000000001</v>
      </c>
      <c r="AP17" s="78">
        <f t="shared" si="3"/>
        <v>1100.3409999999999</v>
      </c>
      <c r="AQ17" s="78">
        <f t="shared" si="3"/>
        <v>1099.2085</v>
      </c>
      <c r="AR17" s="78">
        <f>+AVERAGE(AQ16:AR16)</f>
        <v>1141.2855</v>
      </c>
    </row>
    <row r="18" spans="1:45">
      <c r="A18" s="55" t="s">
        <v>568</v>
      </c>
      <c r="B18" s="55" t="s">
        <v>64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5">
      <c r="A19" s="62" t="s">
        <v>53</v>
      </c>
      <c r="B19" s="62" t="s">
        <v>54</v>
      </c>
      <c r="C19" s="80">
        <v>116.7</v>
      </c>
      <c r="D19" s="80">
        <v>142.69999999999999</v>
      </c>
      <c r="E19" s="80">
        <v>181.65100000000001</v>
      </c>
      <c r="F19" s="80">
        <v>192.73</v>
      </c>
      <c r="G19" s="80">
        <v>398.86799999999999</v>
      </c>
      <c r="H19" s="80">
        <v>408.036</v>
      </c>
      <c r="I19" s="80">
        <v>422.44200000000001</v>
      </c>
      <c r="J19" s="80">
        <v>412.46699999999998</v>
      </c>
      <c r="K19" s="80">
        <v>433.38200000000001</v>
      </c>
      <c r="L19" s="80">
        <v>483.92599999999999</v>
      </c>
      <c r="M19" s="80">
        <v>457.346</v>
      </c>
      <c r="N19" s="80">
        <v>481.12799999999999</v>
      </c>
      <c r="O19" s="80">
        <v>493.21899999999999</v>
      </c>
      <c r="P19" s="80">
        <v>490.23599999999999</v>
      </c>
      <c r="Q19" s="80">
        <v>510.69499999999999</v>
      </c>
      <c r="R19" s="80">
        <v>517.62099999999998</v>
      </c>
      <c r="S19" s="80">
        <v>435.90100000000001</v>
      </c>
      <c r="T19" s="80">
        <v>444.82100000000003</v>
      </c>
      <c r="U19" s="80">
        <v>423.476</v>
      </c>
      <c r="V19" s="80">
        <v>536.87199999999996</v>
      </c>
      <c r="W19" s="80">
        <v>426.15499999999997</v>
      </c>
      <c r="X19" s="80">
        <v>425.05900000000003</v>
      </c>
      <c r="Y19" s="80">
        <v>425.31200000000001</v>
      </c>
      <c r="Z19" s="80">
        <v>408.767</v>
      </c>
      <c r="AA19" s="80">
        <v>423.03199999999998</v>
      </c>
      <c r="AB19" s="80">
        <v>423.32799999999997</v>
      </c>
      <c r="AC19" s="80">
        <v>421.32100000000003</v>
      </c>
      <c r="AD19" s="80">
        <v>406.89699999999999</v>
      </c>
      <c r="AE19" s="80">
        <v>390.39699999999999</v>
      </c>
      <c r="AF19" s="80">
        <v>386.46899999999999</v>
      </c>
      <c r="AG19" s="80">
        <v>346.63499999999999</v>
      </c>
      <c r="AH19" s="80">
        <v>121.607</v>
      </c>
      <c r="AI19" s="80">
        <v>120.22199999999999</v>
      </c>
      <c r="AJ19" s="80">
        <v>98.179000000000002</v>
      </c>
      <c r="AK19" s="80">
        <v>159.983</v>
      </c>
      <c r="AL19" s="80">
        <v>184.566</v>
      </c>
      <c r="AM19" s="80">
        <v>174.93700000000001</v>
      </c>
      <c r="AN19" s="80">
        <v>191.887</v>
      </c>
      <c r="AO19" s="80">
        <v>205.76499999999999</v>
      </c>
      <c r="AP19" s="80">
        <v>198.48500000000001</v>
      </c>
      <c r="AQ19" s="80">
        <v>211.26599999999999</v>
      </c>
      <c r="AR19" s="80">
        <v>444.39400000000001</v>
      </c>
    </row>
    <row r="20" spans="1:45">
      <c r="A20" s="60" t="s">
        <v>55</v>
      </c>
      <c r="B20" s="60" t="s">
        <v>56</v>
      </c>
      <c r="C20" s="77">
        <v>26</v>
      </c>
      <c r="D20" s="77">
        <v>38.950000000000003</v>
      </c>
      <c r="E20" s="77">
        <v>11.079000000000001</v>
      </c>
      <c r="F20" s="77">
        <v>206.13800000000001</v>
      </c>
      <c r="G20" s="77">
        <v>9.1679999999999993</v>
      </c>
      <c r="H20" s="77">
        <v>14.406000000000001</v>
      </c>
      <c r="I20" s="77">
        <v>-9.9749999999999996</v>
      </c>
      <c r="J20" s="77">
        <v>20.914999999999999</v>
      </c>
      <c r="K20" s="77">
        <v>50.543999999999997</v>
      </c>
      <c r="L20" s="77">
        <v>-26.58</v>
      </c>
      <c r="M20" s="77">
        <v>23.782</v>
      </c>
      <c r="N20" s="77">
        <v>12.090999999999999</v>
      </c>
      <c r="O20" s="77">
        <v>-2.9830000000000001</v>
      </c>
      <c r="P20" s="77">
        <v>20.459</v>
      </c>
      <c r="Q20" s="77">
        <v>6.9260000000000002</v>
      </c>
      <c r="R20" s="77">
        <v>-81.72</v>
      </c>
      <c r="S20" s="77">
        <v>8.92</v>
      </c>
      <c r="T20" s="77">
        <v>-21.344999999999999</v>
      </c>
      <c r="U20" s="77">
        <v>113.396</v>
      </c>
      <c r="V20" s="77">
        <v>11.385</v>
      </c>
      <c r="W20" s="77">
        <v>-1.0960000000000001</v>
      </c>
      <c r="X20" s="77">
        <v>0.253</v>
      </c>
      <c r="Y20" s="77">
        <v>-16.545000000000002</v>
      </c>
      <c r="Z20" s="77">
        <v>14.265000000000001</v>
      </c>
      <c r="AA20" s="77">
        <v>0.29599999999999999</v>
      </c>
      <c r="AB20" s="77">
        <v>-2.0070000000000001</v>
      </c>
      <c r="AC20" s="77">
        <v>-14.423999999999999</v>
      </c>
      <c r="AD20" s="77">
        <v>-16.5</v>
      </c>
      <c r="AE20" s="77">
        <v>-3.9279999999999999</v>
      </c>
      <c r="AF20" s="77">
        <v>-39.834000000000003</v>
      </c>
      <c r="AG20" s="77">
        <v>-225.02799999999999</v>
      </c>
      <c r="AH20" s="77">
        <v>-1.385</v>
      </c>
      <c r="AI20" s="77">
        <v>-22.042999999999999</v>
      </c>
      <c r="AJ20" s="77">
        <v>-1.2350000000000001</v>
      </c>
      <c r="AK20" s="77">
        <v>24.582999999999998</v>
      </c>
      <c r="AL20" s="77">
        <v>-9.6289999999999996</v>
      </c>
      <c r="AM20" s="77">
        <v>16.95</v>
      </c>
      <c r="AN20" s="77">
        <v>13.878</v>
      </c>
      <c r="AO20" s="77">
        <v>-7.28</v>
      </c>
      <c r="AP20" s="77">
        <v>12.781000000000001</v>
      </c>
      <c r="AQ20" s="77">
        <v>233.12799999999999</v>
      </c>
      <c r="AR20" s="77">
        <v>-33.006</v>
      </c>
    </row>
    <row r="21" spans="1:45">
      <c r="A21" s="62" t="s">
        <v>57</v>
      </c>
      <c r="B21" s="62" t="s">
        <v>58</v>
      </c>
      <c r="C21" s="80" t="s">
        <v>59</v>
      </c>
      <c r="D21" s="80" t="s">
        <v>59</v>
      </c>
      <c r="E21" s="80" t="s">
        <v>59</v>
      </c>
      <c r="F21" s="80" t="s">
        <v>59</v>
      </c>
      <c r="G21" s="80" t="s">
        <v>59</v>
      </c>
      <c r="H21" s="80" t="s">
        <v>59</v>
      </c>
      <c r="I21" s="80" t="s">
        <v>59</v>
      </c>
      <c r="J21" s="80" t="s">
        <v>59</v>
      </c>
      <c r="K21" s="80" t="s">
        <v>59</v>
      </c>
      <c r="L21" s="80" t="s">
        <v>59</v>
      </c>
      <c r="M21" s="80" t="s">
        <v>59</v>
      </c>
      <c r="N21" s="80" t="s">
        <v>59</v>
      </c>
      <c r="O21" s="80" t="s">
        <v>59</v>
      </c>
      <c r="P21" s="80" t="s">
        <v>59</v>
      </c>
      <c r="Q21" s="80" t="s">
        <v>59</v>
      </c>
      <c r="R21" s="80" t="s">
        <v>59</v>
      </c>
      <c r="S21" s="80" t="s">
        <v>59</v>
      </c>
      <c r="T21" s="80" t="s">
        <v>59</v>
      </c>
      <c r="U21" s="80" t="s">
        <v>59</v>
      </c>
      <c r="V21" s="80">
        <v>-122.102</v>
      </c>
      <c r="W21" s="80" t="s">
        <v>59</v>
      </c>
      <c r="X21" s="80" t="s">
        <v>59</v>
      </c>
      <c r="Y21" s="80" t="s">
        <v>59</v>
      </c>
      <c r="Z21" s="80" t="s">
        <v>59</v>
      </c>
      <c r="AA21" s="80" t="s">
        <v>59</v>
      </c>
      <c r="AB21" s="80" t="s">
        <v>59</v>
      </c>
      <c r="AC21" s="80" t="s">
        <v>59</v>
      </c>
      <c r="AD21" s="80" t="s">
        <v>59</v>
      </c>
      <c r="AE21" s="80" t="s">
        <v>59</v>
      </c>
      <c r="AF21" s="80" t="s">
        <v>59</v>
      </c>
      <c r="AG21" s="80" t="s">
        <v>59</v>
      </c>
      <c r="AH21" s="80" t="s">
        <v>59</v>
      </c>
      <c r="AI21" s="80" t="s">
        <v>59</v>
      </c>
      <c r="AJ21" s="80" t="s">
        <v>59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</row>
    <row r="22" spans="1:45">
      <c r="A22" s="60" t="s">
        <v>60</v>
      </c>
      <c r="B22" s="60" t="s">
        <v>61</v>
      </c>
      <c r="C22" s="77">
        <v>142.69999999999999</v>
      </c>
      <c r="D22" s="77">
        <v>181.6</v>
      </c>
      <c r="E22" s="77">
        <v>192.73</v>
      </c>
      <c r="F22" s="77">
        <v>398.86799999999999</v>
      </c>
      <c r="G22" s="77">
        <v>408.036</v>
      </c>
      <c r="H22" s="77">
        <v>422.44200000000001</v>
      </c>
      <c r="I22" s="77">
        <v>412.46699999999998</v>
      </c>
      <c r="J22" s="77">
        <v>433.38200000000001</v>
      </c>
      <c r="K22" s="77">
        <v>483.92599999999999</v>
      </c>
      <c r="L22" s="77">
        <v>457.346</v>
      </c>
      <c r="M22" s="77">
        <v>481.12799999999999</v>
      </c>
      <c r="N22" s="77">
        <v>493.21899999999999</v>
      </c>
      <c r="O22" s="77">
        <v>490.23599999999999</v>
      </c>
      <c r="P22" s="77">
        <v>510.69499999999999</v>
      </c>
      <c r="Q22" s="77">
        <v>517.62099999999998</v>
      </c>
      <c r="R22" s="77">
        <v>435.90100000000001</v>
      </c>
      <c r="S22" s="77">
        <v>444.82100000000003</v>
      </c>
      <c r="T22" s="77">
        <v>423.476</v>
      </c>
      <c r="U22" s="77">
        <v>536.87199999999996</v>
      </c>
      <c r="V22" s="77">
        <v>426.15499999999997</v>
      </c>
      <c r="W22" s="77">
        <v>425.05900000000003</v>
      </c>
      <c r="X22" s="77">
        <v>425.31200000000001</v>
      </c>
      <c r="Y22" s="77">
        <v>408.767</v>
      </c>
      <c r="Z22" s="77">
        <v>423.03199999999998</v>
      </c>
      <c r="AA22" s="77">
        <v>423.32799999999997</v>
      </c>
      <c r="AB22" s="77">
        <v>421.32100000000003</v>
      </c>
      <c r="AC22" s="77">
        <v>406.89699999999999</v>
      </c>
      <c r="AD22" s="77">
        <v>390.39699999999999</v>
      </c>
      <c r="AE22" s="77">
        <v>386.46899999999999</v>
      </c>
      <c r="AF22" s="77">
        <v>346.63499999999999</v>
      </c>
      <c r="AG22" s="77">
        <v>121.607</v>
      </c>
      <c r="AH22" s="77">
        <v>120.22199999999999</v>
      </c>
      <c r="AI22" s="77">
        <v>98.179000000000002</v>
      </c>
      <c r="AJ22" s="77">
        <v>96.944000000000003</v>
      </c>
      <c r="AK22" s="77">
        <f t="shared" ref="AK22:AQ22" si="4">AK19+AK20</f>
        <v>184.566</v>
      </c>
      <c r="AL22" s="77">
        <f t="shared" si="4"/>
        <v>174.93700000000001</v>
      </c>
      <c r="AM22" s="77">
        <f t="shared" si="4"/>
        <v>191.887</v>
      </c>
      <c r="AN22" s="77">
        <f t="shared" si="4"/>
        <v>205.76499999999999</v>
      </c>
      <c r="AO22" s="77">
        <f t="shared" si="4"/>
        <v>198.48499999999999</v>
      </c>
      <c r="AP22" s="77">
        <f t="shared" si="4"/>
        <v>211.26600000000002</v>
      </c>
      <c r="AQ22" s="77">
        <f t="shared" si="4"/>
        <v>444.39400000000001</v>
      </c>
      <c r="AR22" s="77">
        <f>AR19+AR20</f>
        <v>411.38800000000003</v>
      </c>
    </row>
    <row r="23" spans="1:45">
      <c r="A23" s="65" t="s">
        <v>62</v>
      </c>
      <c r="B23" s="66" t="s">
        <v>63</v>
      </c>
      <c r="C23" s="78">
        <f t="shared" ref="C23:D23" si="5">AVERAGE(B22:C22)</f>
        <v>142.69999999999999</v>
      </c>
      <c r="D23" s="78">
        <f t="shared" si="5"/>
        <v>162.14999999999998</v>
      </c>
      <c r="E23" s="78">
        <f t="shared" ref="E23:AQ23" si="6">+AVERAGE(D22:E22)</f>
        <v>187.16499999999999</v>
      </c>
      <c r="F23" s="78">
        <f t="shared" si="6"/>
        <v>295.79899999999998</v>
      </c>
      <c r="G23" s="78">
        <f t="shared" si="6"/>
        <v>403.452</v>
      </c>
      <c r="H23" s="78">
        <f t="shared" si="6"/>
        <v>415.23900000000003</v>
      </c>
      <c r="I23" s="78">
        <f t="shared" si="6"/>
        <v>417.4545</v>
      </c>
      <c r="J23" s="78">
        <f t="shared" si="6"/>
        <v>422.92449999999997</v>
      </c>
      <c r="K23" s="78">
        <f t="shared" si="6"/>
        <v>458.654</v>
      </c>
      <c r="L23" s="78">
        <f t="shared" si="6"/>
        <v>470.63599999999997</v>
      </c>
      <c r="M23" s="78">
        <f t="shared" si="6"/>
        <v>469.23699999999997</v>
      </c>
      <c r="N23" s="78">
        <f t="shared" si="6"/>
        <v>487.17349999999999</v>
      </c>
      <c r="O23" s="78">
        <f t="shared" si="6"/>
        <v>491.72749999999996</v>
      </c>
      <c r="P23" s="78">
        <f t="shared" si="6"/>
        <v>500.46550000000002</v>
      </c>
      <c r="Q23" s="78">
        <f t="shared" si="6"/>
        <v>514.15800000000002</v>
      </c>
      <c r="R23" s="78">
        <f t="shared" si="6"/>
        <v>476.76099999999997</v>
      </c>
      <c r="S23" s="78">
        <f t="shared" si="6"/>
        <v>440.36099999999999</v>
      </c>
      <c r="T23" s="78">
        <f t="shared" si="6"/>
        <v>434.14850000000001</v>
      </c>
      <c r="U23" s="78">
        <f t="shared" si="6"/>
        <v>480.17399999999998</v>
      </c>
      <c r="V23" s="78">
        <f t="shared" si="6"/>
        <v>481.51349999999996</v>
      </c>
      <c r="W23" s="78">
        <f t="shared" si="6"/>
        <v>425.60699999999997</v>
      </c>
      <c r="X23" s="78">
        <f t="shared" si="6"/>
        <v>425.18550000000005</v>
      </c>
      <c r="Y23" s="78">
        <f t="shared" si="6"/>
        <v>417.03949999999998</v>
      </c>
      <c r="Z23" s="78">
        <f t="shared" si="6"/>
        <v>415.89949999999999</v>
      </c>
      <c r="AA23" s="78">
        <f t="shared" si="6"/>
        <v>423.17999999999995</v>
      </c>
      <c r="AB23" s="78">
        <f t="shared" si="6"/>
        <v>422.3245</v>
      </c>
      <c r="AC23" s="78">
        <f t="shared" si="6"/>
        <v>414.10900000000004</v>
      </c>
      <c r="AD23" s="78">
        <f t="shared" si="6"/>
        <v>398.64699999999999</v>
      </c>
      <c r="AE23" s="78">
        <f t="shared" si="6"/>
        <v>388.43299999999999</v>
      </c>
      <c r="AF23" s="78">
        <f t="shared" si="6"/>
        <v>366.55200000000002</v>
      </c>
      <c r="AG23" s="78">
        <f t="shared" si="6"/>
        <v>234.12099999999998</v>
      </c>
      <c r="AH23" s="78">
        <f t="shared" si="6"/>
        <v>120.9145</v>
      </c>
      <c r="AI23" s="78">
        <f t="shared" si="6"/>
        <v>109.20050000000001</v>
      </c>
      <c r="AJ23" s="78">
        <f t="shared" si="6"/>
        <v>97.561499999999995</v>
      </c>
      <c r="AK23" s="78">
        <f t="shared" si="6"/>
        <v>140.755</v>
      </c>
      <c r="AL23" s="78">
        <f t="shared" si="6"/>
        <v>179.75150000000002</v>
      </c>
      <c r="AM23" s="78">
        <f t="shared" si="6"/>
        <v>183.41200000000001</v>
      </c>
      <c r="AN23" s="78">
        <f t="shared" si="6"/>
        <v>198.82599999999999</v>
      </c>
      <c r="AO23" s="78">
        <f t="shared" si="6"/>
        <v>202.125</v>
      </c>
      <c r="AP23" s="78">
        <f t="shared" si="6"/>
        <v>204.87549999999999</v>
      </c>
      <c r="AQ23" s="78">
        <f t="shared" si="6"/>
        <v>327.83000000000004</v>
      </c>
      <c r="AR23" s="78">
        <f>+AVERAGE(AQ22:AR22)</f>
        <v>427.89100000000002</v>
      </c>
    </row>
    <row r="24" spans="1:45">
      <c r="A24" s="55" t="s">
        <v>569</v>
      </c>
      <c r="B24" s="55" t="s">
        <v>65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</row>
    <row r="25" spans="1:45">
      <c r="A25" s="62" t="s">
        <v>53</v>
      </c>
      <c r="B25" s="62" t="s">
        <v>54</v>
      </c>
      <c r="C25" s="80">
        <v>490.7</v>
      </c>
      <c r="D25" s="80">
        <v>603.29999999999995</v>
      </c>
      <c r="E25" s="80">
        <v>850.59699999999998</v>
      </c>
      <c r="F25" s="80">
        <v>957.38900000000001</v>
      </c>
      <c r="G25" s="80">
        <v>1234.011</v>
      </c>
      <c r="H25" s="80">
        <v>1336.52</v>
      </c>
      <c r="I25" s="80">
        <v>1376.682</v>
      </c>
      <c r="J25" s="80">
        <v>1402.7570000000001</v>
      </c>
      <c r="K25" s="80">
        <v>1473.2750000000001</v>
      </c>
      <c r="L25" s="80">
        <v>1736.7739999999999</v>
      </c>
      <c r="M25" s="80">
        <v>1719.0640000000001</v>
      </c>
      <c r="N25" s="80">
        <v>1756.66</v>
      </c>
      <c r="O25" s="80">
        <v>1815.4649999999999</v>
      </c>
      <c r="P25" s="80">
        <v>1837.9480000000001</v>
      </c>
      <c r="Q25" s="80">
        <v>1880.163</v>
      </c>
      <c r="R25" s="80">
        <v>1910.538</v>
      </c>
      <c r="S25" s="80">
        <v>1867.057</v>
      </c>
      <c r="T25" s="80">
        <v>1890.23</v>
      </c>
      <c r="U25" s="80">
        <v>1890.6659999999999</v>
      </c>
      <c r="V25" s="80">
        <v>2004.671</v>
      </c>
      <c r="W25" s="80">
        <v>1858.278</v>
      </c>
      <c r="X25" s="80">
        <v>1831.3340000000001</v>
      </c>
      <c r="Y25" s="80">
        <v>1790.7719999999999</v>
      </c>
      <c r="Z25" s="80">
        <v>1774.404</v>
      </c>
      <c r="AA25" s="80">
        <v>1815.3620000000001</v>
      </c>
      <c r="AB25" s="80">
        <v>1794.883</v>
      </c>
      <c r="AC25" s="80">
        <v>1790.9970000000001</v>
      </c>
      <c r="AD25" s="80">
        <v>1756.527</v>
      </c>
      <c r="AE25" s="80">
        <v>1736.175</v>
      </c>
      <c r="AF25" s="80">
        <v>1663.3520000000001</v>
      </c>
      <c r="AG25" s="80">
        <v>1558.2260000000001</v>
      </c>
      <c r="AH25" s="80">
        <v>1344.3130000000001</v>
      </c>
      <c r="AI25" s="80">
        <v>1347.982</v>
      </c>
      <c r="AJ25" s="80">
        <v>1284.51</v>
      </c>
      <c r="AK25" s="80">
        <f t="shared" ref="AK25:AQ25" si="7">AJ28</f>
        <v>1260.2349999999999</v>
      </c>
      <c r="AL25" s="80">
        <f t="shared" si="7"/>
        <v>1282.4549999999999</v>
      </c>
      <c r="AM25" s="80">
        <f t="shared" si="7"/>
        <v>1279.627</v>
      </c>
      <c r="AN25" s="80">
        <f t="shared" si="7"/>
        <v>1267.037</v>
      </c>
      <c r="AO25" s="80">
        <f t="shared" si="7"/>
        <v>1304.9839999999999</v>
      </c>
      <c r="AP25" s="80">
        <f t="shared" si="7"/>
        <v>1292.4009999999998</v>
      </c>
      <c r="AQ25" s="80">
        <f t="shared" si="7"/>
        <v>1318.0319999999999</v>
      </c>
      <c r="AR25" s="80">
        <f>AQ28</f>
        <v>1536.0449999999998</v>
      </c>
    </row>
    <row r="26" spans="1:45">
      <c r="A26" s="60" t="s">
        <v>55</v>
      </c>
      <c r="B26" s="60" t="s">
        <v>56</v>
      </c>
      <c r="C26" s="77" t="s">
        <v>59</v>
      </c>
      <c r="D26" s="77">
        <v>247.22399999999999</v>
      </c>
      <c r="E26" s="77">
        <v>106.792</v>
      </c>
      <c r="F26" s="77">
        <v>276.62200000000001</v>
      </c>
      <c r="G26" s="77">
        <v>10.2509</v>
      </c>
      <c r="H26" s="77">
        <v>40.161999999999999</v>
      </c>
      <c r="I26" s="77">
        <v>26.074999999999999</v>
      </c>
      <c r="J26" s="77">
        <v>70.518000000000001</v>
      </c>
      <c r="K26" s="77">
        <v>263.49900000000002</v>
      </c>
      <c r="L26" s="77">
        <v>-17.71</v>
      </c>
      <c r="M26" s="77">
        <v>37.595999999999997</v>
      </c>
      <c r="N26" s="77">
        <v>58.805</v>
      </c>
      <c r="O26" s="77">
        <v>22.483000000000001</v>
      </c>
      <c r="P26" s="77">
        <v>422.15</v>
      </c>
      <c r="Q26" s="77">
        <v>30.375</v>
      </c>
      <c r="R26" s="77">
        <v>-43.481000000000002</v>
      </c>
      <c r="S26" s="77">
        <v>23.172999999999998</v>
      </c>
      <c r="T26" s="77">
        <v>436</v>
      </c>
      <c r="U26" s="77">
        <v>114.005</v>
      </c>
      <c r="V26" s="77">
        <v>29.039000000000001</v>
      </c>
      <c r="W26" s="77">
        <v>-1433.2190000000001</v>
      </c>
      <c r="X26" s="77">
        <v>-40.561999999999998</v>
      </c>
      <c r="Y26" s="77">
        <v>-16.367999999999999</v>
      </c>
      <c r="Z26" s="77">
        <v>40.957999999999998</v>
      </c>
      <c r="AA26" s="77">
        <v>-20.478999999999999</v>
      </c>
      <c r="AB26" s="77">
        <v>-3.8860000000000001</v>
      </c>
      <c r="AC26" s="77">
        <v>-34.47</v>
      </c>
      <c r="AD26" s="77">
        <v>-20.352</v>
      </c>
      <c r="AE26" s="77">
        <v>-72.822999999999993</v>
      </c>
      <c r="AF26" s="77">
        <v>-105.126</v>
      </c>
      <c r="AG26" s="77">
        <v>-213.91300000000001</v>
      </c>
      <c r="AH26" s="77">
        <v>3.669</v>
      </c>
      <c r="AI26" s="77">
        <v>-63.472000000000001</v>
      </c>
      <c r="AJ26" s="77">
        <v>-24.274999999999999</v>
      </c>
      <c r="AK26" s="77">
        <f t="shared" ref="AK26:AQ26" si="8">AK20+AK14</f>
        <v>22.22</v>
      </c>
      <c r="AL26" s="77">
        <f t="shared" si="8"/>
        <v>-2.8279999999999994</v>
      </c>
      <c r="AM26" s="77">
        <f t="shared" si="8"/>
        <v>-12.59</v>
      </c>
      <c r="AN26" s="77">
        <f t="shared" si="8"/>
        <v>37.947000000000003</v>
      </c>
      <c r="AO26" s="77">
        <f t="shared" si="8"/>
        <v>-12.583</v>
      </c>
      <c r="AP26" s="77">
        <f t="shared" si="8"/>
        <v>25.631</v>
      </c>
      <c r="AQ26" s="77">
        <f t="shared" si="8"/>
        <v>218.01299999999998</v>
      </c>
      <c r="AR26" s="77">
        <f>AR20+AR14</f>
        <v>66.263000000000005</v>
      </c>
    </row>
    <row r="27" spans="1:45">
      <c r="A27" s="62" t="s">
        <v>57</v>
      </c>
      <c r="B27" s="62" t="s">
        <v>58</v>
      </c>
      <c r="C27" s="80" t="s">
        <v>59</v>
      </c>
      <c r="D27" s="80" t="s">
        <v>59</v>
      </c>
      <c r="E27" s="80" t="s">
        <v>59</v>
      </c>
      <c r="F27" s="80" t="s">
        <v>59</v>
      </c>
      <c r="G27" s="80" t="s">
        <v>59</v>
      </c>
      <c r="H27" s="80" t="s">
        <v>59</v>
      </c>
      <c r="I27" s="80" t="s">
        <v>59</v>
      </c>
      <c r="J27" s="80" t="s">
        <v>59</v>
      </c>
      <c r="K27" s="80" t="s">
        <v>59</v>
      </c>
      <c r="L27" s="80" t="s">
        <v>59</v>
      </c>
      <c r="M27" s="80" t="s">
        <v>59</v>
      </c>
      <c r="N27" s="80" t="s">
        <v>59</v>
      </c>
      <c r="O27" s="80" t="s">
        <v>59</v>
      </c>
      <c r="P27" s="80" t="s">
        <v>59</v>
      </c>
      <c r="Q27" s="80" t="s">
        <v>59</v>
      </c>
      <c r="R27" s="80" t="s">
        <v>59</v>
      </c>
      <c r="S27" s="80" t="s">
        <v>59</v>
      </c>
      <c r="T27" s="80" t="s">
        <v>59</v>
      </c>
      <c r="U27" s="80" t="s">
        <v>59</v>
      </c>
      <c r="V27" s="80">
        <v>-175.43199999999999</v>
      </c>
      <c r="W27" s="80" t="s">
        <v>59</v>
      </c>
      <c r="X27" s="80" t="s">
        <v>59</v>
      </c>
      <c r="Y27" s="80" t="s">
        <v>59</v>
      </c>
      <c r="Z27" s="80" t="s">
        <v>59</v>
      </c>
      <c r="AA27" s="80" t="s">
        <v>59</v>
      </c>
      <c r="AB27" s="80" t="s">
        <v>59</v>
      </c>
      <c r="AC27" s="80" t="s">
        <v>59</v>
      </c>
      <c r="AD27" s="80" t="s">
        <v>59</v>
      </c>
      <c r="AE27" s="80" t="s">
        <v>59</v>
      </c>
      <c r="AF27" s="80" t="s">
        <v>59</v>
      </c>
      <c r="AG27" s="80" t="s">
        <v>59</v>
      </c>
      <c r="AH27" s="80" t="s">
        <v>59</v>
      </c>
      <c r="AI27" s="80" t="s">
        <v>59</v>
      </c>
      <c r="AJ27" s="80" t="s">
        <v>59</v>
      </c>
      <c r="AK27" s="80"/>
      <c r="AL27" s="80"/>
      <c r="AM27" s="80"/>
      <c r="AN27" s="80"/>
      <c r="AO27" s="80"/>
      <c r="AP27" s="80"/>
      <c r="AQ27" s="80"/>
      <c r="AR27" s="80"/>
    </row>
    <row r="28" spans="1:45">
      <c r="A28" s="55" t="s">
        <v>60</v>
      </c>
      <c r="B28" s="55" t="s">
        <v>61</v>
      </c>
      <c r="C28" s="79">
        <v>603.29999999999995</v>
      </c>
      <c r="D28" s="79">
        <v>850.59699999999998</v>
      </c>
      <c r="E28" s="79">
        <v>957.38900000000001</v>
      </c>
      <c r="F28" s="79">
        <v>1234.011</v>
      </c>
      <c r="G28" s="79">
        <v>1336.52</v>
      </c>
      <c r="H28" s="79">
        <v>1376.682</v>
      </c>
      <c r="I28" s="79">
        <v>1402.7570000000001</v>
      </c>
      <c r="J28" s="79">
        <v>1473.2750000000001</v>
      </c>
      <c r="K28" s="79">
        <v>1736.7739999999999</v>
      </c>
      <c r="L28" s="79">
        <v>1719.0640000000001</v>
      </c>
      <c r="M28" s="79">
        <v>1756.66</v>
      </c>
      <c r="N28" s="79">
        <v>1815.4649999999999</v>
      </c>
      <c r="O28" s="79">
        <v>1837.9480000000001</v>
      </c>
      <c r="P28" s="79">
        <v>1880.163</v>
      </c>
      <c r="Q28" s="79">
        <v>1910.538</v>
      </c>
      <c r="R28" s="79">
        <v>1867.057</v>
      </c>
      <c r="S28" s="79">
        <v>1890.23</v>
      </c>
      <c r="T28" s="79">
        <v>1890.6659999999999</v>
      </c>
      <c r="U28" s="79">
        <v>2004.671</v>
      </c>
      <c r="V28" s="79">
        <v>1858.278</v>
      </c>
      <c r="W28" s="79">
        <v>1831.3340000000001</v>
      </c>
      <c r="X28" s="79">
        <v>1790.7719999999999</v>
      </c>
      <c r="Y28" s="79">
        <v>1774.404</v>
      </c>
      <c r="Z28" s="79">
        <v>1815.3620000000001</v>
      </c>
      <c r="AA28" s="79">
        <v>1794.883</v>
      </c>
      <c r="AB28" s="79">
        <v>1790.9970000000001</v>
      </c>
      <c r="AC28" s="79">
        <v>1756.527</v>
      </c>
      <c r="AD28" s="79">
        <v>1736.175</v>
      </c>
      <c r="AE28" s="79">
        <v>1663.3520000000001</v>
      </c>
      <c r="AF28" s="79">
        <v>1558.2260000000001</v>
      </c>
      <c r="AG28" s="79">
        <v>1344.3130000000001</v>
      </c>
      <c r="AH28" s="79">
        <v>1347.982</v>
      </c>
      <c r="AI28" s="79">
        <v>1284.51</v>
      </c>
      <c r="AJ28" s="79">
        <v>1260.2349999999999</v>
      </c>
      <c r="AK28" s="79">
        <f t="shared" ref="AK28:AQ28" si="9">AK25+AK26+AK27</f>
        <v>1282.4549999999999</v>
      </c>
      <c r="AL28" s="79">
        <f t="shared" si="9"/>
        <v>1279.627</v>
      </c>
      <c r="AM28" s="79">
        <f t="shared" si="9"/>
        <v>1267.037</v>
      </c>
      <c r="AN28" s="79">
        <f t="shared" si="9"/>
        <v>1304.9839999999999</v>
      </c>
      <c r="AO28" s="79">
        <f t="shared" si="9"/>
        <v>1292.4009999999998</v>
      </c>
      <c r="AP28" s="79">
        <f t="shared" si="9"/>
        <v>1318.0319999999999</v>
      </c>
      <c r="AQ28" s="79">
        <f t="shared" si="9"/>
        <v>1536.0449999999998</v>
      </c>
      <c r="AR28" s="79">
        <f>AR25+AR26+AR27</f>
        <v>1602.3079999999998</v>
      </c>
    </row>
    <row r="29" spans="1:45" ht="15.5">
      <c r="A29" s="57" t="s">
        <v>563</v>
      </c>
      <c r="B29" s="5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</row>
    <row r="30" spans="1:45">
      <c r="A30" s="55" t="s">
        <v>577</v>
      </c>
      <c r="B30" s="55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>
        <v>465.84312992635091</v>
      </c>
      <c r="AL30" s="79">
        <v>497.67830652005614</v>
      </c>
      <c r="AM30" s="79">
        <v>518.19985701557312</v>
      </c>
      <c r="AN30" s="79">
        <v>519.7585476585848</v>
      </c>
      <c r="AO30" s="79">
        <v>500.42788459300704</v>
      </c>
      <c r="AP30" s="79">
        <v>497.35964162320101</v>
      </c>
      <c r="AQ30" s="79">
        <v>536.35904664483758</v>
      </c>
      <c r="AR30" s="79">
        <v>523.75074884496962</v>
      </c>
      <c r="AS30" s="116"/>
    </row>
    <row r="31" spans="1:45">
      <c r="A31" s="62" t="s">
        <v>581</v>
      </c>
      <c r="B31" s="59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2">
        <v>460.98157579995092</v>
      </c>
      <c r="AL31" s="82">
        <v>492.35555111575616</v>
      </c>
      <c r="AM31" s="82">
        <v>513.02158867397316</v>
      </c>
      <c r="AN31" s="82">
        <v>514.66455912948481</v>
      </c>
      <c r="AO31" s="82">
        <v>495.15482596020706</v>
      </c>
      <c r="AP31" s="82">
        <v>492.26832431306303</v>
      </c>
      <c r="AQ31" s="82">
        <v>529.20896580321789</v>
      </c>
      <c r="AR31" s="82">
        <v>518.96202875988934</v>
      </c>
    </row>
    <row r="32" spans="1:45">
      <c r="A32" s="60" t="s">
        <v>591</v>
      </c>
      <c r="B32" s="55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7">
        <v>4.8615541264000157</v>
      </c>
      <c r="AL32" s="77">
        <v>5.322755404300012</v>
      </c>
      <c r="AM32" s="77">
        <v>5.1782683416000133</v>
      </c>
      <c r="AN32" s="77">
        <v>5.0939885290999873</v>
      </c>
      <c r="AO32" s="77">
        <v>5.2730586327999882</v>
      </c>
      <c r="AP32" s="77">
        <v>5.09131731013799</v>
      </c>
      <c r="AQ32" s="77">
        <v>7.1500808416196664</v>
      </c>
      <c r="AR32" s="77">
        <v>4.788720085080314</v>
      </c>
    </row>
    <row r="33" spans="1:44">
      <c r="A33" s="59" t="s">
        <v>578</v>
      </c>
      <c r="B33" s="59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>
        <v>9.4772262747400013</v>
      </c>
      <c r="AL33" s="81">
        <v>6.8498792976000011</v>
      </c>
      <c r="AM33" s="81">
        <v>8.8193003278299997</v>
      </c>
      <c r="AN33" s="81">
        <v>11.052895882696802</v>
      </c>
      <c r="AO33" s="81">
        <v>12.172011130985389</v>
      </c>
      <c r="AP33" s="81">
        <v>5.2620477134190109</v>
      </c>
      <c r="AQ33" s="81">
        <v>7.6549179459954031</v>
      </c>
      <c r="AR33" s="81">
        <v>6.9101541745235977</v>
      </c>
    </row>
    <row r="34" spans="1:44">
      <c r="A34" s="55" t="s">
        <v>579</v>
      </c>
      <c r="B34" s="55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>
        <v>3.7194985395</v>
      </c>
      <c r="AL34" s="79">
        <v>3.6533529534999989</v>
      </c>
      <c r="AM34" s="79">
        <v>3.7652612939999908</v>
      </c>
      <c r="AN34" s="79">
        <v>3.7412993789999964</v>
      </c>
      <c r="AO34" s="79">
        <v>3.0601305520000017</v>
      </c>
      <c r="AP34" s="79">
        <v>2.952961345999999</v>
      </c>
      <c r="AQ34" s="79">
        <v>4.3550379000000037</v>
      </c>
      <c r="AR34" s="79">
        <v>4.0390229700000013</v>
      </c>
    </row>
    <row r="35" spans="1:44">
      <c r="A35" s="59" t="s">
        <v>580</v>
      </c>
      <c r="B35" s="5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>
        <v>5.0305713499996907</v>
      </c>
      <c r="AL35" s="81">
        <v>5.3314397390998893</v>
      </c>
      <c r="AM35" s="81">
        <v>5.6667858399999442</v>
      </c>
      <c r="AN35" s="81">
        <v>5.9223432200001342</v>
      </c>
      <c r="AO35" s="81">
        <v>5.8892745500003736</v>
      </c>
      <c r="AP35" s="81">
        <v>0.89020218400000029</v>
      </c>
      <c r="AQ35" s="81">
        <v>0</v>
      </c>
      <c r="AR35" s="81">
        <v>0</v>
      </c>
    </row>
    <row r="36" spans="1:44">
      <c r="A36" s="55" t="s">
        <v>79</v>
      </c>
      <c r="B36" s="55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>
        <v>24.857123260000005</v>
      </c>
      <c r="AL36" s="79">
        <v>25.528045700000003</v>
      </c>
      <c r="AM36" s="79">
        <v>25.527481780000002</v>
      </c>
      <c r="AN36" s="79">
        <v>24.99076822</v>
      </c>
      <c r="AO36" s="79">
        <v>25.503361589999997</v>
      </c>
      <c r="AP36" s="79">
        <v>25.18212067</v>
      </c>
      <c r="AQ36" s="79">
        <v>23.778654529999997</v>
      </c>
      <c r="AR36" s="79">
        <v>24.070096469999996</v>
      </c>
    </row>
    <row r="37" spans="1:44">
      <c r="A37" s="69" t="s">
        <v>582</v>
      </c>
      <c r="B37" s="70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>
        <f t="shared" ref="AK37:AN37" si="10">SUM(AK31:AK36)</f>
        <v>508.92754935059065</v>
      </c>
      <c r="AL37" s="83">
        <f t="shared" si="10"/>
        <v>539.04102421025607</v>
      </c>
      <c r="AM37" s="83">
        <f t="shared" si="10"/>
        <v>561.97868625740307</v>
      </c>
      <c r="AN37" s="83">
        <f t="shared" si="10"/>
        <v>565.4658543602817</v>
      </c>
      <c r="AO37" s="83">
        <f t="shared" ref="AO37:AQ37" si="11">SUM(AO31:AO36)</f>
        <v>547.0526624159927</v>
      </c>
      <c r="AP37" s="83">
        <f t="shared" si="11"/>
        <v>531.64697353661995</v>
      </c>
      <c r="AQ37" s="83">
        <f t="shared" si="11"/>
        <v>572.14765702083298</v>
      </c>
      <c r="AR37" s="83">
        <f t="shared" ref="AR37" si="12">SUM(AR31:AR36)</f>
        <v>558.77002245949313</v>
      </c>
    </row>
    <row r="38" spans="1:44">
      <c r="A38" s="55" t="s">
        <v>583</v>
      </c>
      <c r="B38" s="55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>
        <v>-0.8119421</v>
      </c>
      <c r="AL38" s="79">
        <v>-0.78617205999999995</v>
      </c>
      <c r="AM38" s="79">
        <v>-5.5223339999999996E-2</v>
      </c>
      <c r="AN38" s="79">
        <v>-2.7339060000000005E-2</v>
      </c>
      <c r="AO38" s="79">
        <v>-7.9361200000000014E-3</v>
      </c>
      <c r="AP38" s="79">
        <v>-8.9017560000000009E-2</v>
      </c>
      <c r="AQ38" s="79">
        <v>-0.26052383000000001</v>
      </c>
      <c r="AR38" s="79">
        <v>-0.26532235999999998</v>
      </c>
    </row>
    <row r="39" spans="1:44">
      <c r="A39" s="56" t="s">
        <v>584</v>
      </c>
      <c r="B39" s="56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>
        <v>-41.472875950000024</v>
      </c>
      <c r="AL39" s="84">
        <v>-40.770613000000004</v>
      </c>
      <c r="AM39" s="84">
        <v>-44.23067331</v>
      </c>
      <c r="AN39" s="84">
        <v>-45.929508348028314</v>
      </c>
      <c r="AO39" s="84">
        <v>-44.494776839999993</v>
      </c>
      <c r="AP39" s="84">
        <v>-47.856161600000014</v>
      </c>
      <c r="AQ39" s="84">
        <v>-47.283755491000043</v>
      </c>
      <c r="AR39" s="84">
        <v>-43.411393846476216</v>
      </c>
    </row>
    <row r="40" spans="1:44" ht="15.5">
      <c r="A40" s="71" t="s">
        <v>585</v>
      </c>
      <c r="B40" s="72" t="s">
        <v>66</v>
      </c>
      <c r="C40" s="85">
        <f>C54</f>
        <v>309</v>
      </c>
      <c r="D40" s="85">
        <f t="shared" ref="D40:AJ40" si="13">D54</f>
        <v>470</v>
      </c>
      <c r="E40" s="85">
        <f t="shared" si="13"/>
        <v>144</v>
      </c>
      <c r="F40" s="85">
        <f t="shared" si="13"/>
        <v>159.80000000000001</v>
      </c>
      <c r="G40" s="85">
        <f t="shared" si="13"/>
        <v>180.6</v>
      </c>
      <c r="H40" s="85">
        <f t="shared" si="13"/>
        <v>191.7</v>
      </c>
      <c r="I40" s="85">
        <f t="shared" si="13"/>
        <v>198.4</v>
      </c>
      <c r="J40" s="85">
        <f t="shared" si="13"/>
        <v>211.4</v>
      </c>
      <c r="K40" s="85">
        <f t="shared" si="13"/>
        <v>251.6</v>
      </c>
      <c r="L40" s="85">
        <f t="shared" si="13"/>
        <v>259.2</v>
      </c>
      <c r="M40" s="85">
        <f t="shared" si="13"/>
        <v>266.8</v>
      </c>
      <c r="N40" s="85">
        <f t="shared" si="13"/>
        <v>279.8</v>
      </c>
      <c r="O40" s="85">
        <f t="shared" si="13"/>
        <v>319.3</v>
      </c>
      <c r="P40" s="85">
        <f t="shared" si="13"/>
        <v>333.90000000000003</v>
      </c>
      <c r="Q40" s="85">
        <f t="shared" si="13"/>
        <v>327.10000000000002</v>
      </c>
      <c r="R40" s="85">
        <f t="shared" si="13"/>
        <v>344</v>
      </c>
      <c r="S40" s="85">
        <f t="shared" si="13"/>
        <v>405.9</v>
      </c>
      <c r="T40" s="85">
        <f t="shared" si="13"/>
        <v>393.9</v>
      </c>
      <c r="U40" s="85">
        <f t="shared" si="13"/>
        <v>393.6</v>
      </c>
      <c r="V40" s="85">
        <f t="shared" si="13"/>
        <v>392.8706056537925</v>
      </c>
      <c r="W40" s="85">
        <f t="shared" si="13"/>
        <v>444.4</v>
      </c>
      <c r="X40" s="85">
        <f t="shared" si="13"/>
        <v>452.9</v>
      </c>
      <c r="Y40" s="85">
        <f t="shared" si="13"/>
        <v>454.7</v>
      </c>
      <c r="Z40" s="85">
        <f t="shared" si="13"/>
        <v>472.57224890867383</v>
      </c>
      <c r="AA40" s="85">
        <f t="shared" si="13"/>
        <v>521.6</v>
      </c>
      <c r="AB40" s="85">
        <f t="shared" si="13"/>
        <v>515.5</v>
      </c>
      <c r="AC40" s="85">
        <f t="shared" si="13"/>
        <v>481.4</v>
      </c>
      <c r="AD40" s="85">
        <f t="shared" si="13"/>
        <v>492.2</v>
      </c>
      <c r="AE40" s="85">
        <f t="shared" si="13"/>
        <v>520.6</v>
      </c>
      <c r="AF40" s="85">
        <f t="shared" si="13"/>
        <v>483.3</v>
      </c>
      <c r="AG40" s="85">
        <f t="shared" si="13"/>
        <v>479.2</v>
      </c>
      <c r="AH40" s="85">
        <f t="shared" si="13"/>
        <v>482.8</v>
      </c>
      <c r="AI40" s="85">
        <f t="shared" si="13"/>
        <v>491.1</v>
      </c>
      <c r="AJ40" s="85">
        <f t="shared" si="13"/>
        <v>479.1</v>
      </c>
      <c r="AK40" s="85">
        <f t="shared" ref="AK40:AN40" si="14">SUM(AK37:AK39)</f>
        <v>466.64273130059064</v>
      </c>
      <c r="AL40" s="85">
        <f t="shared" si="14"/>
        <v>497.48423915025603</v>
      </c>
      <c r="AM40" s="85">
        <f t="shared" si="14"/>
        <v>517.69278960740303</v>
      </c>
      <c r="AN40" s="85">
        <f t="shared" si="14"/>
        <v>519.50900695225334</v>
      </c>
      <c r="AO40" s="85">
        <f t="shared" ref="AO40:AQ40" si="15">SUM(AO37:AO39)</f>
        <v>502.54994945599276</v>
      </c>
      <c r="AP40" s="85">
        <f t="shared" si="15"/>
        <v>483.70179437661994</v>
      </c>
      <c r="AQ40" s="85">
        <f t="shared" si="15"/>
        <v>524.60337769983289</v>
      </c>
      <c r="AR40" s="85">
        <f t="shared" ref="AR40" si="16">SUM(AR37:AR39)</f>
        <v>515.09330625301686</v>
      </c>
    </row>
    <row r="41" spans="1:44" hidden="1" outlineLevel="1">
      <c r="A41" s="55" t="s">
        <v>564</v>
      </c>
      <c r="B41" s="55" t="s">
        <v>67</v>
      </c>
      <c r="C41" s="77" t="s">
        <v>59</v>
      </c>
      <c r="D41" s="77" t="s">
        <v>59</v>
      </c>
      <c r="E41" s="77" t="s">
        <v>59</v>
      </c>
      <c r="F41" s="77" t="s">
        <v>59</v>
      </c>
      <c r="G41" s="77" t="s">
        <v>59</v>
      </c>
      <c r="H41" s="77" t="s">
        <v>59</v>
      </c>
      <c r="I41" s="77" t="s">
        <v>59</v>
      </c>
      <c r="J41" s="77" t="s">
        <v>59</v>
      </c>
      <c r="K41" s="77" t="s">
        <v>59</v>
      </c>
      <c r="L41" s="77" t="s">
        <v>59</v>
      </c>
      <c r="M41" s="77" t="s">
        <v>59</v>
      </c>
      <c r="N41" s="77" t="s">
        <v>59</v>
      </c>
      <c r="O41" s="77" t="s">
        <v>59</v>
      </c>
      <c r="P41" s="77" t="s">
        <v>59</v>
      </c>
      <c r="Q41" s="77" t="s">
        <v>59</v>
      </c>
      <c r="R41" s="77" t="s">
        <v>59</v>
      </c>
      <c r="S41" s="77" t="s">
        <v>59</v>
      </c>
      <c r="T41" s="77" t="s">
        <v>59</v>
      </c>
      <c r="U41" s="77" t="s">
        <v>59</v>
      </c>
      <c r="V41" s="77" t="s">
        <v>59</v>
      </c>
      <c r="W41" s="77" t="s">
        <v>59</v>
      </c>
      <c r="X41" s="77" t="s">
        <v>59</v>
      </c>
      <c r="Y41" s="77" t="s">
        <v>59</v>
      </c>
      <c r="Z41" s="77" t="s">
        <v>59</v>
      </c>
      <c r="AA41" s="77" t="s">
        <v>59</v>
      </c>
      <c r="AB41" s="77" t="s">
        <v>59</v>
      </c>
      <c r="AC41" s="77" t="s">
        <v>59</v>
      </c>
      <c r="AD41" s="77" t="s">
        <v>59</v>
      </c>
      <c r="AE41" s="77" t="s">
        <v>59</v>
      </c>
      <c r="AF41" s="77" t="s">
        <v>59</v>
      </c>
      <c r="AG41" s="77" t="s">
        <v>59</v>
      </c>
      <c r="AH41" s="77" t="s">
        <v>59</v>
      </c>
      <c r="AI41" s="77" t="s">
        <v>59</v>
      </c>
      <c r="AJ41" s="77" t="s">
        <v>59</v>
      </c>
      <c r="AK41" s="77" t="s">
        <v>59</v>
      </c>
      <c r="AL41" s="77" t="s">
        <v>59</v>
      </c>
      <c r="AM41" s="77"/>
      <c r="AN41" s="77"/>
      <c r="AO41" s="77"/>
      <c r="AP41" s="77"/>
      <c r="AQ41" s="77"/>
      <c r="AR41" s="77"/>
    </row>
    <row r="42" spans="1:44" hidden="1" outlineLevel="1">
      <c r="A42" s="63" t="s">
        <v>565</v>
      </c>
      <c r="B42" s="63" t="s">
        <v>68</v>
      </c>
      <c r="C42" s="82">
        <v>249.9</v>
      </c>
      <c r="D42" s="82">
        <v>384.5</v>
      </c>
      <c r="E42" s="82">
        <v>120.8</v>
      </c>
      <c r="F42" s="82">
        <v>132.30000000000001</v>
      </c>
      <c r="G42" s="82">
        <v>153.30000000000001</v>
      </c>
      <c r="H42" s="82">
        <v>161.5</v>
      </c>
      <c r="I42" s="82">
        <v>167.1</v>
      </c>
      <c r="J42" s="82">
        <v>176.8</v>
      </c>
      <c r="K42" s="82">
        <v>216.6</v>
      </c>
      <c r="L42" s="82">
        <v>222.58583426563666</v>
      </c>
      <c r="M42" s="82">
        <v>228.5</v>
      </c>
      <c r="N42" s="82">
        <v>236.2</v>
      </c>
      <c r="O42" s="82">
        <v>270.2</v>
      </c>
      <c r="P42" s="82">
        <v>274.3</v>
      </c>
      <c r="Q42" s="82">
        <v>280.10000000000002</v>
      </c>
      <c r="R42" s="82">
        <v>291.2</v>
      </c>
      <c r="S42" s="82">
        <v>353.9</v>
      </c>
      <c r="T42" s="82">
        <v>343.6</v>
      </c>
      <c r="U42" s="82">
        <v>341.4</v>
      </c>
      <c r="V42" s="82">
        <v>342.1</v>
      </c>
      <c r="W42" s="82">
        <v>387.8852911715</v>
      </c>
      <c r="X42" s="82">
        <v>381.6</v>
      </c>
      <c r="Y42" s="82">
        <v>379.3</v>
      </c>
      <c r="Z42" s="82">
        <v>394.6</v>
      </c>
      <c r="AA42" s="82">
        <v>437.4</v>
      </c>
      <c r="AB42" s="82">
        <v>438.6</v>
      </c>
      <c r="AC42" s="82">
        <v>408.3</v>
      </c>
      <c r="AD42" s="82">
        <v>414.3</v>
      </c>
      <c r="AE42" s="82">
        <v>443.8</v>
      </c>
      <c r="AF42" s="82">
        <v>418.2</v>
      </c>
      <c r="AG42" s="82">
        <v>416.3</v>
      </c>
      <c r="AH42" s="82">
        <v>406</v>
      </c>
      <c r="AI42" s="82">
        <v>433.6</v>
      </c>
      <c r="AJ42" s="82">
        <v>421.1</v>
      </c>
      <c r="AK42" s="82">
        <v>411.1</v>
      </c>
      <c r="AL42" s="82">
        <v>428.5</v>
      </c>
      <c r="AM42" s="82">
        <v>445.0752426052249</v>
      </c>
      <c r="AN42" s="82">
        <v>413.35578747622958</v>
      </c>
      <c r="AO42" s="82">
        <v>0</v>
      </c>
      <c r="AP42" s="82">
        <v>0</v>
      </c>
      <c r="AQ42" s="82">
        <v>0</v>
      </c>
      <c r="AR42" s="82">
        <v>0</v>
      </c>
    </row>
    <row r="43" spans="1:44" hidden="1" outlineLevel="1">
      <c r="A43" s="60" t="s">
        <v>570</v>
      </c>
      <c r="B43" s="60" t="s">
        <v>69</v>
      </c>
      <c r="C43" s="77">
        <v>29.2</v>
      </c>
      <c r="D43" s="77">
        <v>40.018141500730501</v>
      </c>
      <c r="E43" s="77">
        <v>10.8</v>
      </c>
      <c r="F43" s="77">
        <v>11</v>
      </c>
      <c r="G43" s="77">
        <v>10.199999999999999</v>
      </c>
      <c r="H43" s="77">
        <v>11.9</v>
      </c>
      <c r="I43" s="77">
        <v>10.4</v>
      </c>
      <c r="J43" s="77">
        <v>10.3</v>
      </c>
      <c r="K43" s="77">
        <v>9.1999999999999993</v>
      </c>
      <c r="L43" s="77">
        <v>14.6</v>
      </c>
      <c r="M43" s="77">
        <v>15.2</v>
      </c>
      <c r="N43" s="77">
        <v>19.7</v>
      </c>
      <c r="O43" s="77">
        <v>23.6</v>
      </c>
      <c r="P43" s="77">
        <v>35.1</v>
      </c>
      <c r="Q43" s="77">
        <v>20.6</v>
      </c>
      <c r="R43" s="77">
        <v>24.3</v>
      </c>
      <c r="S43" s="77">
        <v>23.9</v>
      </c>
      <c r="T43" s="77">
        <v>24.6</v>
      </c>
      <c r="U43" s="77">
        <v>25.7</v>
      </c>
      <c r="V43" s="77">
        <v>24.12</v>
      </c>
      <c r="W43" s="77">
        <v>28.48740653862329</v>
      </c>
      <c r="X43" s="77">
        <v>42.8</v>
      </c>
      <c r="Y43" s="77">
        <v>32.9</v>
      </c>
      <c r="Z43" s="77">
        <v>33.5</v>
      </c>
      <c r="AA43" s="77">
        <v>32</v>
      </c>
      <c r="AB43" s="77">
        <v>28.6</v>
      </c>
      <c r="AC43" s="77">
        <v>30.5</v>
      </c>
      <c r="AD43" s="77">
        <v>34.4</v>
      </c>
      <c r="AE43" s="77">
        <v>34.5</v>
      </c>
      <c r="AF43" s="77">
        <v>23.2</v>
      </c>
      <c r="AG43" s="77">
        <v>24.1</v>
      </c>
      <c r="AH43" s="77">
        <v>38.1</v>
      </c>
      <c r="AI43" s="77">
        <v>20.6</v>
      </c>
      <c r="AJ43" s="77">
        <v>21.6</v>
      </c>
      <c r="AK43" s="77">
        <v>19.100000000000001</v>
      </c>
      <c r="AL43" s="77">
        <v>33.4</v>
      </c>
      <c r="AM43" s="77">
        <v>35.281042133016925</v>
      </c>
      <c r="AN43" s="77">
        <v>68.771258108122794</v>
      </c>
      <c r="AO43" s="77">
        <v>0</v>
      </c>
      <c r="AP43" s="77">
        <v>0</v>
      </c>
      <c r="AQ43" s="77">
        <v>0</v>
      </c>
      <c r="AR43" s="77">
        <v>0</v>
      </c>
    </row>
    <row r="44" spans="1:44" hidden="1" outlineLevel="1">
      <c r="A44" s="59" t="s">
        <v>571</v>
      </c>
      <c r="B44" s="59" t="s">
        <v>70</v>
      </c>
      <c r="C44" s="81">
        <v>279.10000000000002</v>
      </c>
      <c r="D44" s="81">
        <v>424.5</v>
      </c>
      <c r="E44" s="81">
        <v>131.5</v>
      </c>
      <c r="F44" s="81">
        <v>143.30000000000001</v>
      </c>
      <c r="G44" s="81">
        <v>163.5</v>
      </c>
      <c r="H44" s="81">
        <v>173.4</v>
      </c>
      <c r="I44" s="81">
        <v>177.5</v>
      </c>
      <c r="J44" s="81">
        <v>187.1</v>
      </c>
      <c r="K44" s="81">
        <v>225.8</v>
      </c>
      <c r="L44" s="81">
        <v>237.1</v>
      </c>
      <c r="M44" s="81">
        <v>243.7</v>
      </c>
      <c r="N44" s="81">
        <v>256</v>
      </c>
      <c r="O44" s="81">
        <v>293.8</v>
      </c>
      <c r="P44" s="81">
        <v>309.39999999999998</v>
      </c>
      <c r="Q44" s="81">
        <v>300.7</v>
      </c>
      <c r="R44" s="81">
        <v>315.5</v>
      </c>
      <c r="S44" s="81">
        <v>377.6</v>
      </c>
      <c r="T44" s="81">
        <v>368.2</v>
      </c>
      <c r="U44" s="81">
        <v>367.1</v>
      </c>
      <c r="V44" s="81">
        <v>366.3</v>
      </c>
      <c r="W44" s="81">
        <v>416.3726977101233</v>
      </c>
      <c r="X44" s="81">
        <v>424.4</v>
      </c>
      <c r="Y44" s="81">
        <v>411.1</v>
      </c>
      <c r="Z44" s="81">
        <v>428.1</v>
      </c>
      <c r="AA44" s="81">
        <v>469.3</v>
      </c>
      <c r="AB44" s="81">
        <v>467.1</v>
      </c>
      <c r="AC44" s="81">
        <v>438.9</v>
      </c>
      <c r="AD44" s="81">
        <v>448.8</v>
      </c>
      <c r="AE44" s="81">
        <v>478.2</v>
      </c>
      <c r="AF44" s="81">
        <v>441.4</v>
      </c>
      <c r="AG44" s="81">
        <v>440.4</v>
      </c>
      <c r="AH44" s="81">
        <v>442</v>
      </c>
      <c r="AI44" s="81">
        <v>454.2</v>
      </c>
      <c r="AJ44" s="81">
        <v>442.7</v>
      </c>
      <c r="AK44" s="81">
        <v>430.2</v>
      </c>
      <c r="AL44" s="81">
        <v>462</v>
      </c>
      <c r="AM44" s="81">
        <v>480.35628473824181</v>
      </c>
      <c r="AN44" s="81">
        <f>AN43+AN42</f>
        <v>482.12704558435235</v>
      </c>
      <c r="AO44" s="81">
        <v>0</v>
      </c>
      <c r="AP44" s="81">
        <v>0</v>
      </c>
      <c r="AQ44" s="81">
        <v>0</v>
      </c>
      <c r="AR44" s="81">
        <v>0</v>
      </c>
    </row>
    <row r="45" spans="1:44" hidden="1" outlineLevel="1">
      <c r="A45" s="67" t="s">
        <v>572</v>
      </c>
      <c r="B45" s="68" t="s">
        <v>71</v>
      </c>
      <c r="C45" s="85" t="s">
        <v>59</v>
      </c>
      <c r="D45" s="85">
        <f>(D42*1000/D17)/12</f>
        <v>56.736018887413309</v>
      </c>
      <c r="E45" s="85">
        <f t="shared" ref="E45:AL45" si="17">(E42*1000/E17)/3</f>
        <v>56.17720186845002</v>
      </c>
      <c r="F45" s="85">
        <f t="shared" si="17"/>
        <v>55.131822563042171</v>
      </c>
      <c r="G45" s="85">
        <f t="shared" si="17"/>
        <v>57.948761274351092</v>
      </c>
      <c r="H45" s="85">
        <f t="shared" si="17"/>
        <v>57.186643749517536</v>
      </c>
      <c r="I45" s="85">
        <f t="shared" si="17"/>
        <v>57.288907859482755</v>
      </c>
      <c r="J45" s="85">
        <f t="shared" si="17"/>
        <v>58.057163648137468</v>
      </c>
      <c r="K45" s="85">
        <f t="shared" si="17"/>
        <v>62.981383418362562</v>
      </c>
      <c r="L45" s="85">
        <f t="shared" si="17"/>
        <v>59.012392666206068</v>
      </c>
      <c r="M45" s="85">
        <f t="shared" si="17"/>
        <v>60.038755870857557</v>
      </c>
      <c r="N45" s="85">
        <f t="shared" si="17"/>
        <v>60.615905849794188</v>
      </c>
      <c r="O45" s="85">
        <f t="shared" si="17"/>
        <v>67.466729189497855</v>
      </c>
      <c r="P45" s="85">
        <f t="shared" si="17"/>
        <v>67.300166594287703</v>
      </c>
      <c r="Q45" s="85">
        <f t="shared" si="17"/>
        <v>67.598590831232187</v>
      </c>
      <c r="R45" s="85">
        <f t="shared" si="17"/>
        <v>68.742321226587748</v>
      </c>
      <c r="S45" s="85">
        <f t="shared" si="17"/>
        <v>82.019121185627071</v>
      </c>
      <c r="T45" s="85">
        <f t="shared" si="17"/>
        <v>78.646825967689566</v>
      </c>
      <c r="U45" s="85">
        <f t="shared" si="17"/>
        <v>77.547139018238227</v>
      </c>
      <c r="V45" s="85">
        <f t="shared" si="17"/>
        <v>78.645793461571273</v>
      </c>
      <c r="W45" s="85">
        <f t="shared" si="17"/>
        <v>91.10427576200847</v>
      </c>
      <c r="X45" s="85">
        <f t="shared" si="17"/>
        <v>91.783666187424117</v>
      </c>
      <c r="Y45" s="85">
        <f t="shared" si="17"/>
        <v>92.587947871008126</v>
      </c>
      <c r="Z45" s="85">
        <f t="shared" si="17"/>
        <v>95.384269161547877</v>
      </c>
      <c r="AA45" s="85">
        <f t="shared" si="17"/>
        <v>105.50366603530898</v>
      </c>
      <c r="AB45" s="85">
        <f t="shared" si="17"/>
        <v>106.66740599387647</v>
      </c>
      <c r="AC45" s="85">
        <f t="shared" si="17"/>
        <v>100.09906939491179</v>
      </c>
      <c r="AD45" s="85">
        <f t="shared" si="17"/>
        <v>102.47057217311811</v>
      </c>
      <c r="AE45" s="85">
        <f t="shared" si="17"/>
        <v>112.81163164689094</v>
      </c>
      <c r="AF45" s="85">
        <f t="shared" si="17"/>
        <v>112.03653323281657</v>
      </c>
      <c r="AG45" s="85">
        <f t="shared" si="17"/>
        <v>114.00964357813915</v>
      </c>
      <c r="AH45" s="85">
        <f t="shared" si="17"/>
        <v>110.45518144984125</v>
      </c>
      <c r="AI45" s="85">
        <f t="shared" si="17"/>
        <v>119.99262222484197</v>
      </c>
      <c r="AJ45" s="85">
        <f t="shared" si="17"/>
        <v>119.73776547889986</v>
      </c>
      <c r="AK45" s="85">
        <f t="shared" si="17"/>
        <v>121.20515247201314</v>
      </c>
      <c r="AL45" s="85">
        <f t="shared" si="17"/>
        <v>129.6964452429024</v>
      </c>
      <c r="AM45" s="85">
        <v>125.81356665832054</v>
      </c>
      <c r="AN45" s="85">
        <f>+AN42/AN17*1000000/3/1000</f>
        <v>126.73585991345216</v>
      </c>
      <c r="AO45" s="85">
        <v>0</v>
      </c>
      <c r="AP45" s="85">
        <v>0</v>
      </c>
      <c r="AQ45" s="85">
        <v>0</v>
      </c>
      <c r="AR45" s="85">
        <v>0</v>
      </c>
    </row>
    <row r="46" spans="1:44" hidden="1" outlineLevel="1">
      <c r="A46" s="59" t="s">
        <v>573</v>
      </c>
      <c r="B46" s="59" t="s">
        <v>72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</row>
    <row r="47" spans="1:44" hidden="1" outlineLevel="1">
      <c r="A47" s="60" t="s">
        <v>73</v>
      </c>
      <c r="B47" s="60" t="s">
        <v>74</v>
      </c>
      <c r="C47" s="77">
        <v>0.6</v>
      </c>
      <c r="D47" s="77">
        <v>1.3274792900548</v>
      </c>
      <c r="E47" s="77">
        <v>0.6</v>
      </c>
      <c r="F47" s="77">
        <v>0.7</v>
      </c>
      <c r="G47" s="77">
        <v>0.8</v>
      </c>
      <c r="H47" s="77">
        <v>1</v>
      </c>
      <c r="I47" s="77">
        <v>0.8</v>
      </c>
      <c r="J47" s="77">
        <v>0.8</v>
      </c>
      <c r="K47" s="77">
        <v>0.86300082326517158</v>
      </c>
      <c r="L47" s="77">
        <v>0.7</v>
      </c>
      <c r="M47" s="77">
        <v>0.8</v>
      </c>
      <c r="N47" s="77">
        <v>0.8</v>
      </c>
      <c r="O47" s="77">
        <v>0.8</v>
      </c>
      <c r="P47" s="77">
        <v>0.7</v>
      </c>
      <c r="Q47" s="77">
        <v>0.7</v>
      </c>
      <c r="R47" s="77">
        <v>0.7</v>
      </c>
      <c r="S47" s="77">
        <v>0.8</v>
      </c>
      <c r="T47" s="77">
        <v>0.7</v>
      </c>
      <c r="U47" s="77">
        <v>0.7</v>
      </c>
      <c r="V47" s="77">
        <v>0.7</v>
      </c>
      <c r="W47" s="77">
        <v>0.7</v>
      </c>
      <c r="X47" s="77">
        <v>0.7</v>
      </c>
      <c r="Y47" s="77">
        <v>0.7</v>
      </c>
      <c r="Z47" s="77">
        <v>0.9</v>
      </c>
      <c r="AA47" s="77">
        <v>3.1</v>
      </c>
      <c r="AB47" s="77">
        <v>0.1</v>
      </c>
      <c r="AC47" s="77">
        <v>0.6</v>
      </c>
      <c r="AD47" s="77">
        <v>2.2999999999999998</v>
      </c>
      <c r="AE47" s="77">
        <v>1.3</v>
      </c>
      <c r="AF47" s="77">
        <v>0.8</v>
      </c>
      <c r="AG47" s="77">
        <v>1.2</v>
      </c>
      <c r="AH47" s="77">
        <v>1.1000000000000001</v>
      </c>
      <c r="AI47" s="77">
        <v>1.2</v>
      </c>
      <c r="AJ47" s="77">
        <v>1.2</v>
      </c>
      <c r="AK47" s="77">
        <v>0.9</v>
      </c>
      <c r="AL47" s="77">
        <v>1.3</v>
      </c>
      <c r="AM47" s="77">
        <v>1.0478867771731131</v>
      </c>
      <c r="AN47" s="77">
        <v>0.95560887848709808</v>
      </c>
      <c r="AO47" s="77">
        <v>0</v>
      </c>
      <c r="AP47" s="77">
        <v>0</v>
      </c>
      <c r="AQ47" s="77">
        <v>0</v>
      </c>
      <c r="AR47" s="77">
        <v>0</v>
      </c>
    </row>
    <row r="48" spans="1:44" hidden="1" outlineLevel="1">
      <c r="A48" s="64" t="s">
        <v>570</v>
      </c>
      <c r="B48" s="64" t="s">
        <v>69</v>
      </c>
      <c r="C48" s="82" t="s">
        <v>59</v>
      </c>
      <c r="D48" s="82" t="s">
        <v>59</v>
      </c>
      <c r="E48" s="82" t="s">
        <v>59</v>
      </c>
      <c r="F48" s="82" t="s">
        <v>59</v>
      </c>
      <c r="G48" s="82" t="s">
        <v>59</v>
      </c>
      <c r="H48" s="82" t="s">
        <v>59</v>
      </c>
      <c r="I48" s="82" t="s">
        <v>59</v>
      </c>
      <c r="J48" s="82" t="s">
        <v>59</v>
      </c>
      <c r="K48" s="82" t="s">
        <v>59</v>
      </c>
      <c r="L48" s="82" t="s">
        <v>59</v>
      </c>
      <c r="M48" s="82" t="s">
        <v>59</v>
      </c>
      <c r="N48" s="82" t="s">
        <v>59</v>
      </c>
      <c r="O48" s="82" t="s">
        <v>59</v>
      </c>
      <c r="P48" s="82" t="s">
        <v>59</v>
      </c>
      <c r="Q48" s="82" t="s">
        <v>59</v>
      </c>
      <c r="R48" s="82" t="s">
        <v>59</v>
      </c>
      <c r="S48" s="82" t="s">
        <v>59</v>
      </c>
      <c r="T48" s="82" t="s">
        <v>59</v>
      </c>
      <c r="U48" s="82" t="s">
        <v>59</v>
      </c>
      <c r="V48" s="82" t="s">
        <v>59</v>
      </c>
      <c r="W48" s="82" t="s">
        <v>59</v>
      </c>
      <c r="X48" s="82" t="s">
        <v>59</v>
      </c>
      <c r="Y48" s="82" t="s">
        <v>59</v>
      </c>
      <c r="Z48" s="82" t="s">
        <v>59</v>
      </c>
      <c r="AA48" s="82" t="s">
        <v>59</v>
      </c>
      <c r="AB48" s="82" t="s">
        <v>59</v>
      </c>
      <c r="AC48" s="82" t="s">
        <v>59</v>
      </c>
      <c r="AD48" s="82" t="s">
        <v>59</v>
      </c>
      <c r="AE48" s="82" t="s">
        <v>59</v>
      </c>
      <c r="AF48" s="82" t="s">
        <v>59</v>
      </c>
      <c r="AG48" s="82" t="s">
        <v>59</v>
      </c>
      <c r="AH48" s="82" t="s">
        <v>59</v>
      </c>
      <c r="AI48" s="82" t="s">
        <v>59</v>
      </c>
      <c r="AJ48" s="82" t="s">
        <v>59</v>
      </c>
      <c r="AK48" s="82" t="s">
        <v>59</v>
      </c>
      <c r="AL48" s="82" t="s">
        <v>59</v>
      </c>
      <c r="AM48" s="82"/>
      <c r="AN48" s="82"/>
      <c r="AO48" s="82">
        <v>0</v>
      </c>
      <c r="AP48" s="82">
        <v>0</v>
      </c>
      <c r="AQ48" s="82">
        <v>0</v>
      </c>
      <c r="AR48" s="82">
        <v>0</v>
      </c>
    </row>
    <row r="49" spans="1:44" hidden="1" outlineLevel="1">
      <c r="A49" s="60" t="s">
        <v>574</v>
      </c>
      <c r="B49" s="60" t="s">
        <v>75</v>
      </c>
      <c r="C49" s="77">
        <v>0.6</v>
      </c>
      <c r="D49" s="77">
        <v>1.3274792900548</v>
      </c>
      <c r="E49" s="77">
        <v>0.6</v>
      </c>
      <c r="F49" s="77">
        <v>0.7</v>
      </c>
      <c r="G49" s="77">
        <v>0.8</v>
      </c>
      <c r="H49" s="77">
        <v>1</v>
      </c>
      <c r="I49" s="77">
        <v>0.8</v>
      </c>
      <c r="J49" s="77">
        <v>0.8</v>
      </c>
      <c r="K49" s="77">
        <v>0.86300082326517158</v>
      </c>
      <c r="L49" s="77">
        <v>0.7</v>
      </c>
      <c r="M49" s="77">
        <v>0.8</v>
      </c>
      <c r="N49" s="77">
        <v>0.8</v>
      </c>
      <c r="O49" s="77">
        <v>0.8</v>
      </c>
      <c r="P49" s="77">
        <v>0.7</v>
      </c>
      <c r="Q49" s="77">
        <v>0.7</v>
      </c>
      <c r="R49" s="77">
        <v>0.7</v>
      </c>
      <c r="S49" s="77">
        <v>0.8</v>
      </c>
      <c r="T49" s="77">
        <v>0.7</v>
      </c>
      <c r="U49" s="77">
        <v>0.7</v>
      </c>
      <c r="V49" s="77">
        <v>0.7</v>
      </c>
      <c r="W49" s="77">
        <v>0.7</v>
      </c>
      <c r="X49" s="77">
        <v>0.7</v>
      </c>
      <c r="Y49" s="77">
        <v>0.7</v>
      </c>
      <c r="Z49" s="77">
        <v>0.9</v>
      </c>
      <c r="AA49" s="77">
        <v>3.1</v>
      </c>
      <c r="AB49" s="77">
        <v>0.1</v>
      </c>
      <c r="AC49" s="77">
        <v>0.6</v>
      </c>
      <c r="AD49" s="77">
        <v>2.2999999999999998</v>
      </c>
      <c r="AE49" s="77">
        <v>1.3</v>
      </c>
      <c r="AF49" s="77">
        <v>0.8</v>
      </c>
      <c r="AG49" s="77">
        <v>1.2</v>
      </c>
      <c r="AH49" s="77">
        <v>1.1000000000000001</v>
      </c>
      <c r="AI49" s="77">
        <v>1.2</v>
      </c>
      <c r="AJ49" s="77">
        <v>1.2</v>
      </c>
      <c r="AK49" s="77">
        <v>0.9</v>
      </c>
      <c r="AL49" s="77">
        <v>1.3</v>
      </c>
      <c r="AM49" s="77">
        <v>1.0478867771731131</v>
      </c>
      <c r="AN49" s="77">
        <f>AN48+AN47</f>
        <v>0.95560887848709808</v>
      </c>
      <c r="AO49" s="77">
        <v>0</v>
      </c>
      <c r="AP49" s="77">
        <v>0</v>
      </c>
      <c r="AQ49" s="77">
        <v>0</v>
      </c>
      <c r="AR49" s="77">
        <v>0</v>
      </c>
    </row>
    <row r="50" spans="1:44" hidden="1" outlineLevel="1">
      <c r="A50" s="69" t="s">
        <v>575</v>
      </c>
      <c r="B50" s="70" t="s">
        <v>76</v>
      </c>
      <c r="C50" s="83" t="s">
        <v>59</v>
      </c>
      <c r="D50" s="83">
        <f>(D47*1000/D23)/12</f>
        <v>0.68222802449110909</v>
      </c>
      <c r="E50" s="83">
        <f t="shared" ref="E50:AL50" si="18">(E47*1000/E23)/3</f>
        <v>1.0685758555285443</v>
      </c>
      <c r="F50" s="83">
        <f t="shared" si="18"/>
        <v>0.78882394238429931</v>
      </c>
      <c r="G50" s="83">
        <f t="shared" si="18"/>
        <v>0.66096255977580154</v>
      </c>
      <c r="H50" s="83">
        <f t="shared" si="18"/>
        <v>0.80275054446555671</v>
      </c>
      <c r="I50" s="83">
        <f t="shared" si="18"/>
        <v>0.63879217176163305</v>
      </c>
      <c r="J50" s="83">
        <f t="shared" si="18"/>
        <v>0.63053019313533898</v>
      </c>
      <c r="K50" s="83">
        <f t="shared" si="18"/>
        <v>0.62719815174050708</v>
      </c>
      <c r="L50" s="83">
        <f t="shared" si="18"/>
        <v>0.4957830113576806</v>
      </c>
      <c r="M50" s="83">
        <f t="shared" si="18"/>
        <v>0.56829846467066047</v>
      </c>
      <c r="N50" s="83">
        <f t="shared" si="18"/>
        <v>0.54737514800510845</v>
      </c>
      <c r="O50" s="83">
        <f t="shared" si="18"/>
        <v>0.5423057825048766</v>
      </c>
      <c r="P50" s="83">
        <f t="shared" si="18"/>
        <v>0.46623260411223816</v>
      </c>
      <c r="Q50" s="83">
        <f t="shared" si="18"/>
        <v>0.45381640144339547</v>
      </c>
      <c r="R50" s="83">
        <f t="shared" si="18"/>
        <v>0.48941363352567291</v>
      </c>
      <c r="S50" s="83">
        <f t="shared" si="18"/>
        <v>0.60556376851416605</v>
      </c>
      <c r="T50" s="83">
        <f t="shared" si="18"/>
        <v>0.53745051136496691</v>
      </c>
      <c r="U50" s="83">
        <f t="shared" si="18"/>
        <v>0.48593495968822414</v>
      </c>
      <c r="V50" s="83">
        <f t="shared" si="18"/>
        <v>0.48458315983525563</v>
      </c>
      <c r="W50" s="83">
        <f t="shared" si="18"/>
        <v>0.5482365969857953</v>
      </c>
      <c r="X50" s="83">
        <f t="shared" si="18"/>
        <v>0.5487800814781626</v>
      </c>
      <c r="Y50" s="83">
        <f t="shared" si="18"/>
        <v>0.5594993599726964</v>
      </c>
      <c r="Z50" s="83">
        <f t="shared" si="18"/>
        <v>0.72132810931487057</v>
      </c>
      <c r="AA50" s="83">
        <f t="shared" si="18"/>
        <v>2.4418293240071209</v>
      </c>
      <c r="AB50" s="83">
        <f t="shared" si="18"/>
        <v>7.8928249091239869E-2</v>
      </c>
      <c r="AC50" s="83">
        <f t="shared" si="18"/>
        <v>0.48296463008531565</v>
      </c>
      <c r="AD50" s="83">
        <f t="shared" si="18"/>
        <v>1.9231717952641478</v>
      </c>
      <c r="AE50" s="83">
        <f t="shared" si="18"/>
        <v>1.115593508618818</v>
      </c>
      <c r="AF50" s="83">
        <f t="shared" si="18"/>
        <v>0.72750023643757677</v>
      </c>
      <c r="AG50" s="83">
        <f t="shared" si="18"/>
        <v>1.7085182448392073</v>
      </c>
      <c r="AH50" s="83">
        <f t="shared" si="18"/>
        <v>3.0324457915855141</v>
      </c>
      <c r="AI50" s="83">
        <f t="shared" si="18"/>
        <v>3.6629868910856636</v>
      </c>
      <c r="AJ50" s="83">
        <f t="shared" si="18"/>
        <v>4.0999779626184507</v>
      </c>
      <c r="AK50" s="83">
        <f t="shared" si="18"/>
        <v>2.131363006642748</v>
      </c>
      <c r="AL50" s="83">
        <f t="shared" si="18"/>
        <v>2.4107355617801982</v>
      </c>
      <c r="AM50" s="83">
        <v>3.7104041596889474</v>
      </c>
      <c r="AN50" s="83">
        <f>+AN47/AN23*1000000/3/1000</f>
        <v>1.6020857072467019</v>
      </c>
      <c r="AO50" s="83">
        <v>0</v>
      </c>
      <c r="AP50" s="83">
        <v>0</v>
      </c>
      <c r="AQ50" s="83">
        <v>0</v>
      </c>
      <c r="AR50" s="83">
        <v>0</v>
      </c>
    </row>
    <row r="51" spans="1:44" hidden="1" outlineLevel="1">
      <c r="A51" s="60" t="s">
        <v>576</v>
      </c>
      <c r="B51" s="60" t="s">
        <v>77</v>
      </c>
      <c r="C51" s="77">
        <v>279.8</v>
      </c>
      <c r="D51" s="77">
        <v>425.8</v>
      </c>
      <c r="E51" s="77">
        <v>132.1</v>
      </c>
      <c r="F51" s="77">
        <v>144</v>
      </c>
      <c r="G51" s="77">
        <v>164.3</v>
      </c>
      <c r="H51" s="77">
        <v>174.3</v>
      </c>
      <c r="I51" s="77">
        <v>178.3</v>
      </c>
      <c r="J51" s="77">
        <v>187.9</v>
      </c>
      <c r="K51" s="77">
        <v>226.7</v>
      </c>
      <c r="L51" s="77">
        <v>237.8</v>
      </c>
      <c r="M51" s="77">
        <v>244.5</v>
      </c>
      <c r="N51" s="77">
        <v>256.8</v>
      </c>
      <c r="O51" s="77">
        <v>294.60000000000002</v>
      </c>
      <c r="P51" s="77">
        <v>310.10000000000002</v>
      </c>
      <c r="Q51" s="77">
        <v>301.39999999999998</v>
      </c>
      <c r="R51" s="77">
        <v>316.2</v>
      </c>
      <c r="S51" s="77">
        <v>378.7</v>
      </c>
      <c r="T51" s="77">
        <v>368.9</v>
      </c>
      <c r="U51" s="77">
        <v>367.7816600446784</v>
      </c>
      <c r="V51" s="77">
        <v>367</v>
      </c>
      <c r="W51" s="77">
        <v>417.1</v>
      </c>
      <c r="X51" s="77">
        <v>425.1</v>
      </c>
      <c r="Y51" s="77">
        <v>411.8</v>
      </c>
      <c r="Z51" s="77">
        <v>429</v>
      </c>
      <c r="AA51" s="77">
        <v>472.4</v>
      </c>
      <c r="AB51" s="77">
        <v>467.2</v>
      </c>
      <c r="AC51" s="77">
        <v>439.5</v>
      </c>
      <c r="AD51" s="77">
        <v>451.1</v>
      </c>
      <c r="AE51" s="77">
        <v>479.5</v>
      </c>
      <c r="AF51" s="77">
        <v>442.2</v>
      </c>
      <c r="AG51" s="77">
        <v>441.6</v>
      </c>
      <c r="AH51" s="77">
        <v>445.3</v>
      </c>
      <c r="AI51" s="77">
        <v>455.4</v>
      </c>
      <c r="AJ51" s="77">
        <v>443.9</v>
      </c>
      <c r="AK51" s="77">
        <v>431.1</v>
      </c>
      <c r="AL51" s="77">
        <v>463.3</v>
      </c>
      <c r="AM51" s="77">
        <v>481.40417151541493</v>
      </c>
      <c r="AN51" s="77">
        <f>AN47+AN44</f>
        <v>483.08265446283946</v>
      </c>
      <c r="AO51" s="77">
        <v>0</v>
      </c>
      <c r="AP51" s="77">
        <v>0</v>
      </c>
      <c r="AQ51" s="77">
        <v>0</v>
      </c>
      <c r="AR51" s="77">
        <v>0</v>
      </c>
    </row>
    <row r="52" spans="1:44" hidden="1" outlineLevel="1">
      <c r="A52" s="64" t="s">
        <v>562</v>
      </c>
      <c r="B52" s="64" t="s">
        <v>78</v>
      </c>
      <c r="C52" s="82">
        <v>19.8</v>
      </c>
      <c r="D52" s="82">
        <v>26.3</v>
      </c>
      <c r="E52" s="82">
        <v>7.2</v>
      </c>
      <c r="F52" s="82">
        <v>9.5</v>
      </c>
      <c r="G52" s="82">
        <v>8.6999999999999993</v>
      </c>
      <c r="H52" s="82">
        <v>9.6</v>
      </c>
      <c r="I52" s="82">
        <v>11.6</v>
      </c>
      <c r="J52" s="82">
        <v>15</v>
      </c>
      <c r="K52" s="82">
        <v>17.5</v>
      </c>
      <c r="L52" s="82">
        <v>13.4</v>
      </c>
      <c r="M52" s="82">
        <v>14.7</v>
      </c>
      <c r="N52" s="82">
        <v>15.4</v>
      </c>
      <c r="O52" s="82">
        <v>16.8</v>
      </c>
      <c r="P52" s="82">
        <v>16.2</v>
      </c>
      <c r="Q52" s="82">
        <v>17.8</v>
      </c>
      <c r="R52" s="82">
        <v>17.7</v>
      </c>
      <c r="S52" s="82">
        <v>17.8</v>
      </c>
      <c r="T52" s="82">
        <v>16.544246247612357</v>
      </c>
      <c r="U52" s="82">
        <v>16.5</v>
      </c>
      <c r="V52" s="82">
        <v>16.894728548177625</v>
      </c>
      <c r="W52" s="82">
        <v>16.600000000000001</v>
      </c>
      <c r="X52" s="82">
        <v>17.100000000000001</v>
      </c>
      <c r="Y52" s="82">
        <v>15.9</v>
      </c>
      <c r="Z52" s="82">
        <v>13.6</v>
      </c>
      <c r="AA52" s="82">
        <v>14.8</v>
      </c>
      <c r="AB52" s="82">
        <v>12.9</v>
      </c>
      <c r="AC52" s="82">
        <v>12.4</v>
      </c>
      <c r="AD52" s="82">
        <v>11.4</v>
      </c>
      <c r="AE52" s="82">
        <v>13</v>
      </c>
      <c r="AF52" s="82">
        <v>12.2</v>
      </c>
      <c r="AG52" s="82">
        <v>10.3</v>
      </c>
      <c r="AH52" s="82">
        <v>11.8</v>
      </c>
      <c r="AI52" s="82">
        <v>11.1</v>
      </c>
      <c r="AJ52" s="82">
        <v>11.5</v>
      </c>
      <c r="AK52" s="82">
        <v>13.2</v>
      </c>
      <c r="AL52" s="82">
        <v>11.2</v>
      </c>
      <c r="AM52" s="82">
        <v>13.236103391988287</v>
      </c>
      <c r="AN52" s="82">
        <v>15.546104462505411</v>
      </c>
      <c r="AO52" s="82">
        <v>0</v>
      </c>
      <c r="AP52" s="82">
        <v>0</v>
      </c>
      <c r="AQ52" s="82">
        <v>0</v>
      </c>
      <c r="AR52" s="82">
        <v>0</v>
      </c>
    </row>
    <row r="53" spans="1:44" hidden="1" outlineLevel="1">
      <c r="A53" s="60" t="s">
        <v>79</v>
      </c>
      <c r="B53" s="60" t="s">
        <v>80</v>
      </c>
      <c r="C53" s="77">
        <v>9.5</v>
      </c>
      <c r="D53" s="77">
        <v>17.899999999999999</v>
      </c>
      <c r="E53" s="77">
        <v>4.8</v>
      </c>
      <c r="F53" s="77">
        <v>6.4</v>
      </c>
      <c r="G53" s="77">
        <v>7.5</v>
      </c>
      <c r="H53" s="77">
        <v>7.8</v>
      </c>
      <c r="I53" s="77">
        <v>8.5</v>
      </c>
      <c r="J53" s="77">
        <v>8.5</v>
      </c>
      <c r="K53" s="77">
        <v>7.5</v>
      </c>
      <c r="L53" s="77">
        <v>7.9</v>
      </c>
      <c r="M53" s="77">
        <v>7.6</v>
      </c>
      <c r="N53" s="77">
        <v>7.6</v>
      </c>
      <c r="O53" s="77">
        <v>7.9</v>
      </c>
      <c r="P53" s="77">
        <v>7.6</v>
      </c>
      <c r="Q53" s="77">
        <v>7.9</v>
      </c>
      <c r="R53" s="77">
        <v>10.1</v>
      </c>
      <c r="S53" s="77">
        <v>9.4</v>
      </c>
      <c r="T53" s="77">
        <v>8.4</v>
      </c>
      <c r="U53" s="77">
        <v>9.3000000000000007</v>
      </c>
      <c r="V53" s="77">
        <v>8.9758771056148969</v>
      </c>
      <c r="W53" s="77">
        <v>10.7</v>
      </c>
      <c r="X53" s="77">
        <v>10.7</v>
      </c>
      <c r="Y53" s="77">
        <v>26.966547070314615</v>
      </c>
      <c r="Z53" s="77">
        <v>30</v>
      </c>
      <c r="AA53" s="77">
        <v>34.4</v>
      </c>
      <c r="AB53" s="77">
        <v>35.299999999999997</v>
      </c>
      <c r="AC53" s="77">
        <v>29.5</v>
      </c>
      <c r="AD53" s="77">
        <v>29.7</v>
      </c>
      <c r="AE53" s="77">
        <v>28.1</v>
      </c>
      <c r="AF53" s="77">
        <v>28.9</v>
      </c>
      <c r="AG53" s="77">
        <v>27.2</v>
      </c>
      <c r="AH53" s="77">
        <v>25.6</v>
      </c>
      <c r="AI53" s="77">
        <v>24.6</v>
      </c>
      <c r="AJ53" s="77">
        <v>23.7</v>
      </c>
      <c r="AK53" s="77">
        <v>22.2</v>
      </c>
      <c r="AL53" s="77">
        <v>23</v>
      </c>
      <c r="AM53" s="77">
        <v>23.052500100000003</v>
      </c>
      <c r="AN53" s="77">
        <v>22.563489380000004</v>
      </c>
      <c r="AO53" s="77">
        <v>0</v>
      </c>
      <c r="AP53" s="77">
        <v>0</v>
      </c>
      <c r="AQ53" s="77">
        <v>0</v>
      </c>
      <c r="AR53" s="77">
        <v>0</v>
      </c>
    </row>
    <row r="54" spans="1:44" hidden="1" outlineLevel="1">
      <c r="A54" s="69" t="s">
        <v>81</v>
      </c>
      <c r="B54" s="70" t="s">
        <v>82</v>
      </c>
      <c r="C54" s="83">
        <v>309</v>
      </c>
      <c r="D54" s="83">
        <v>470</v>
      </c>
      <c r="E54" s="83">
        <v>144</v>
      </c>
      <c r="F54" s="83">
        <v>159.80000000000001</v>
      </c>
      <c r="G54" s="83">
        <v>180.6</v>
      </c>
      <c r="H54" s="83">
        <v>191.7</v>
      </c>
      <c r="I54" s="83">
        <v>198.4</v>
      </c>
      <c r="J54" s="83">
        <v>211.4</v>
      </c>
      <c r="K54" s="83">
        <v>251.6</v>
      </c>
      <c r="L54" s="83">
        <v>259.2</v>
      </c>
      <c r="M54" s="83">
        <v>266.8</v>
      </c>
      <c r="N54" s="83">
        <v>279.8</v>
      </c>
      <c r="O54" s="83">
        <v>319.3</v>
      </c>
      <c r="P54" s="83">
        <v>333.90000000000003</v>
      </c>
      <c r="Q54" s="83">
        <v>327.10000000000002</v>
      </c>
      <c r="R54" s="83">
        <v>344</v>
      </c>
      <c r="S54" s="83">
        <v>405.9</v>
      </c>
      <c r="T54" s="83">
        <v>393.9</v>
      </c>
      <c r="U54" s="83">
        <v>393.6</v>
      </c>
      <c r="V54" s="83">
        <v>392.8706056537925</v>
      </c>
      <c r="W54" s="83">
        <v>444.4</v>
      </c>
      <c r="X54" s="83">
        <v>452.9</v>
      </c>
      <c r="Y54" s="83">
        <v>454.7</v>
      </c>
      <c r="Z54" s="83">
        <v>472.57224890867383</v>
      </c>
      <c r="AA54" s="83">
        <v>521.6</v>
      </c>
      <c r="AB54" s="83">
        <v>515.5</v>
      </c>
      <c r="AC54" s="83">
        <v>481.4</v>
      </c>
      <c r="AD54" s="83">
        <v>492.2</v>
      </c>
      <c r="AE54" s="83">
        <v>520.6</v>
      </c>
      <c r="AF54" s="83">
        <v>483.3</v>
      </c>
      <c r="AG54" s="83">
        <v>479.2</v>
      </c>
      <c r="AH54" s="83">
        <v>482.8</v>
      </c>
      <c r="AI54" s="83">
        <v>491.1</v>
      </c>
      <c r="AJ54" s="83">
        <v>479.1</v>
      </c>
      <c r="AK54" s="83">
        <v>466.6</v>
      </c>
      <c r="AL54" s="83">
        <v>497.5</v>
      </c>
      <c r="AM54" s="83">
        <v>517.69277500740327</v>
      </c>
      <c r="AN54" s="83">
        <f>AN53+AN52+AN51</f>
        <v>521.19224830534483</v>
      </c>
      <c r="AO54" s="83">
        <f>AO53+AO52+AO51</f>
        <v>0</v>
      </c>
      <c r="AP54" s="83">
        <f>AP53+AP52+AP51</f>
        <v>0</v>
      </c>
      <c r="AQ54" s="83">
        <f>AQ53+AQ52+AQ51</f>
        <v>0</v>
      </c>
      <c r="AR54" s="83">
        <f>AR53+AR52+AR51</f>
        <v>0</v>
      </c>
    </row>
    <row r="55" spans="1:44" collapsed="1"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</row>
    <row r="56" spans="1:44"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</row>
    <row r="57" spans="1:44"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</row>
    <row r="58" spans="1:44"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</row>
    <row r="59" spans="1:44"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</row>
    <row r="60" spans="1:44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</row>
  </sheetData>
  <mergeCells count="1">
    <mergeCell ref="AK2:AQ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849D-6F99-4FD1-98C4-9FE6A27E24B4}">
  <dimension ref="B1:BX120"/>
  <sheetViews>
    <sheetView showGridLines="0" zoomScale="70" zoomScaleNormal="70" workbookViewId="0">
      <pane xSplit="2" ySplit="4" topLeftCell="D5" activePane="bottomRight" state="frozen"/>
      <selection activeCell="J21" sqref="J21"/>
      <selection pane="topRight" activeCell="J21" sqref="J21"/>
      <selection pane="bottomLeft" activeCell="J21" sqref="J21"/>
      <selection pane="bottomRight" activeCell="K22" sqref="K22"/>
    </sheetView>
  </sheetViews>
  <sheetFormatPr defaultColWidth="9.1796875" defaultRowHeight="17.5" outlineLevelRow="1" outlineLevelCol="1"/>
  <cols>
    <col min="1" max="1" width="5.7265625" style="203" customWidth="1"/>
    <col min="2" max="2" width="47.7265625" style="180" customWidth="1"/>
    <col min="3" max="3" width="41.453125" style="180" hidden="1" customWidth="1" outlineLevel="1"/>
    <col min="4" max="4" width="11.54296875" style="180" customWidth="1" collapsed="1"/>
    <col min="5" max="18" width="11.54296875" style="180" customWidth="1"/>
    <col min="19" max="20" width="12.26953125" bestFit="1" customWidth="1"/>
    <col min="21" max="23" width="12.26953125" customWidth="1"/>
    <col min="24" max="24" width="5.7265625" customWidth="1"/>
    <col min="25" max="25" width="14" style="249" customWidth="1"/>
    <col min="26" max="26" width="16.453125" style="249" customWidth="1"/>
    <col min="27" max="27" width="6.81640625" style="203" customWidth="1"/>
    <col min="28" max="28" width="12" style="230" customWidth="1"/>
    <col min="29" max="29" width="12" style="230" bestFit="1" customWidth="1"/>
    <col min="30" max="30" width="9.26953125" style="211" bestFit="1" customWidth="1"/>
    <col min="31" max="31" width="17" bestFit="1" customWidth="1"/>
    <col min="32" max="40" width="9.26953125" bestFit="1" customWidth="1"/>
    <col min="41" max="76" width="8.7265625" customWidth="1"/>
    <col min="77" max="16384" width="9.1796875" style="203"/>
  </cols>
  <sheetData>
    <row r="1" spans="2:30" customFormat="1" ht="14.5">
      <c r="Y1" s="211"/>
      <c r="Z1" s="211"/>
      <c r="AB1" s="227"/>
      <c r="AC1" s="227"/>
      <c r="AD1" s="211"/>
    </row>
    <row r="2" spans="2:30" customFormat="1" ht="14.5">
      <c r="Y2" s="211"/>
      <c r="Z2" s="211"/>
      <c r="AB2" s="227"/>
      <c r="AC2" s="227"/>
      <c r="AD2" s="211"/>
    </row>
    <row r="3" spans="2:30" customFormat="1" ht="15" thickBot="1">
      <c r="Y3" s="211"/>
      <c r="Z3" s="211"/>
      <c r="AB3" s="227"/>
      <c r="AC3" s="227"/>
      <c r="AD3" s="211"/>
    </row>
    <row r="4" spans="2:30" ht="18" thickBot="1">
      <c r="B4" s="182" t="s">
        <v>631</v>
      </c>
      <c r="C4" s="182" t="s">
        <v>748</v>
      </c>
      <c r="D4" s="167" t="s">
        <v>40</v>
      </c>
      <c r="E4" s="167" t="s">
        <v>41</v>
      </c>
      <c r="F4" s="167" t="s">
        <v>42</v>
      </c>
      <c r="G4" s="167" t="s">
        <v>586</v>
      </c>
      <c r="H4" s="288" t="s">
        <v>903</v>
      </c>
      <c r="I4" s="167" t="s">
        <v>622</v>
      </c>
      <c r="J4" s="167" t="s">
        <v>760</v>
      </c>
      <c r="K4" s="167" t="s">
        <v>768</v>
      </c>
      <c r="L4" s="167" t="s">
        <v>772</v>
      </c>
      <c r="M4" s="288" t="s">
        <v>902</v>
      </c>
      <c r="N4" s="168" t="s">
        <v>828</v>
      </c>
      <c r="O4" s="168" t="s">
        <v>860</v>
      </c>
      <c r="P4" s="168" t="s">
        <v>868</v>
      </c>
      <c r="Q4" s="168" t="s">
        <v>870</v>
      </c>
      <c r="R4" s="168">
        <v>2022</v>
      </c>
      <c r="S4" s="168" t="s">
        <v>896</v>
      </c>
      <c r="T4" s="168" t="s">
        <v>904</v>
      </c>
      <c r="U4" s="168" t="s">
        <v>912</v>
      </c>
      <c r="V4" s="168" t="s">
        <v>953</v>
      </c>
      <c r="W4" s="168">
        <v>2023</v>
      </c>
      <c r="X4" s="280"/>
      <c r="Y4" s="241" t="s">
        <v>761</v>
      </c>
      <c r="Z4" s="241" t="s">
        <v>762</v>
      </c>
      <c r="AB4" s="228" t="s">
        <v>761</v>
      </c>
      <c r="AC4" s="228" t="s">
        <v>762</v>
      </c>
    </row>
    <row r="5" spans="2:30">
      <c r="B5" s="303" t="s">
        <v>965</v>
      </c>
      <c r="C5" s="303" t="s">
        <v>966</v>
      </c>
      <c r="D5" s="163">
        <f>D6+D11</f>
        <v>500.42788459300704</v>
      </c>
      <c r="E5" s="163">
        <f>E6+E11</f>
        <v>497.35964162320101</v>
      </c>
      <c r="F5" s="163">
        <f>F6+F11</f>
        <v>536.35904664483758</v>
      </c>
      <c r="G5" s="163">
        <f>G6+G11</f>
        <v>523.75074884496962</v>
      </c>
      <c r="H5" s="169">
        <f>SUM(D5:G5)</f>
        <v>2057.8973217060152</v>
      </c>
      <c r="I5" s="169">
        <v>534.75855181189661</v>
      </c>
      <c r="J5" s="169">
        <v>523.39602261432219</v>
      </c>
      <c r="K5" s="169">
        <f t="shared" ref="K5:Q5" si="0">K6+K11</f>
        <v>543.53520675433992</v>
      </c>
      <c r="L5" s="169">
        <f t="shared" si="0"/>
        <v>523.45951739216582</v>
      </c>
      <c r="M5" s="169">
        <f>SUM(I5:L5)</f>
        <v>2125.1492985727245</v>
      </c>
      <c r="N5" s="169">
        <f t="shared" si="0"/>
        <v>507.3494677099107</v>
      </c>
      <c r="O5" s="169">
        <f t="shared" si="0"/>
        <v>492.34424075284147</v>
      </c>
      <c r="P5" s="169">
        <f t="shared" si="0"/>
        <v>515.88120573296635</v>
      </c>
      <c r="Q5" s="169">
        <f t="shared" si="0"/>
        <v>446.35692727766479</v>
      </c>
      <c r="R5" s="169">
        <f>SUM(N5:Q5)</f>
        <v>1961.9318414733834</v>
      </c>
      <c r="S5" s="169">
        <f t="shared" ref="S5" si="1">S6+S11</f>
        <v>459.89210000896969</v>
      </c>
      <c r="T5" s="169">
        <f>T6+T11</f>
        <v>436.08493896483731</v>
      </c>
      <c r="U5" s="169">
        <f>U6+U11</f>
        <v>440.75093367613101</v>
      </c>
      <c r="V5" s="169">
        <f>V6+V11</f>
        <v>410.99878933454926</v>
      </c>
      <c r="W5" s="169">
        <f>SUM(S5:V5)</f>
        <v>1747.7267619844872</v>
      </c>
      <c r="X5" s="106"/>
      <c r="Y5" s="242">
        <f t="shared" ref="Y5:Y21" si="2">IFERROR(V5/Q5-1,"NM")</f>
        <v>-7.9214941635979863E-2</v>
      </c>
      <c r="Z5" s="242">
        <f>IFERROR(V5/U5-1,"NM")</f>
        <v>-6.75033041755142E-2</v>
      </c>
      <c r="AB5" s="229">
        <f>V5-Q5</f>
        <v>-35.358137943115537</v>
      </c>
      <c r="AC5" s="229">
        <f>V5-U5</f>
        <v>-29.752144341581754</v>
      </c>
    </row>
    <row r="6" spans="2:30">
      <c r="B6" s="304" t="s">
        <v>620</v>
      </c>
      <c r="C6" s="305" t="s">
        <v>967</v>
      </c>
      <c r="D6" s="163">
        <f t="shared" ref="D6:P6" si="3">SUM(D7:D10)</f>
        <v>495.15482596020706</v>
      </c>
      <c r="E6" s="163">
        <f t="shared" si="3"/>
        <v>492.26832431306303</v>
      </c>
      <c r="F6" s="163">
        <f t="shared" si="3"/>
        <v>529.20896580321789</v>
      </c>
      <c r="G6" s="163">
        <f t="shared" si="3"/>
        <v>518.96202875988934</v>
      </c>
      <c r="H6" s="163">
        <f t="shared" ref="H6" si="4">SUM(H7:H10)</f>
        <v>2035.5941448363774</v>
      </c>
      <c r="I6" s="163">
        <f t="shared" si="3"/>
        <v>529.52498882299653</v>
      </c>
      <c r="J6" s="163">
        <f t="shared" si="3"/>
        <v>517.62114615476321</v>
      </c>
      <c r="K6" s="163">
        <f t="shared" si="3"/>
        <v>540.35844171645442</v>
      </c>
      <c r="L6" s="163">
        <f t="shared" si="3"/>
        <v>518.47922084527499</v>
      </c>
      <c r="M6" s="163">
        <f t="shared" si="3"/>
        <v>2105.9837975394894</v>
      </c>
      <c r="N6" s="163">
        <f t="shared" si="3"/>
        <v>503.55484875054049</v>
      </c>
      <c r="O6" s="163">
        <f t="shared" si="3"/>
        <v>489.07186720945117</v>
      </c>
      <c r="P6" s="163">
        <f t="shared" si="3"/>
        <v>512.33404439149592</v>
      </c>
      <c r="Q6" s="163">
        <f t="shared" ref="Q6:R6" si="5">SUM(Q7:Q10)</f>
        <v>442.87415088225833</v>
      </c>
      <c r="R6" s="163">
        <f t="shared" si="5"/>
        <v>1947.834911233746</v>
      </c>
      <c r="S6" s="163">
        <f>SUM(S7:S10)</f>
        <v>456.40189858470194</v>
      </c>
      <c r="T6" s="163">
        <f>SUM(T7:T10)</f>
        <v>432.89807690039396</v>
      </c>
      <c r="U6" s="163">
        <f>SUM(U7:U10)</f>
        <v>437.58371107669228</v>
      </c>
      <c r="V6" s="163">
        <f>SUM(V7:V10)</f>
        <v>408.18893234302669</v>
      </c>
      <c r="W6" s="163">
        <f t="shared" ref="W6" si="6">SUM(W7:W10)</f>
        <v>1735.072618904815</v>
      </c>
      <c r="Y6" s="242">
        <f t="shared" si="2"/>
        <v>-7.8318453380344155E-2</v>
      </c>
      <c r="Z6" s="242">
        <f t="shared" ref="Z6:Z20" si="7">IFERROR(V6/U6-1,"NM")</f>
        <v>-6.7175212398419837E-2</v>
      </c>
      <c r="AB6" s="229">
        <f t="shared" ref="AB6:AB69" si="8">V6-Q6</f>
        <v>-34.685218539231641</v>
      </c>
      <c r="AC6" s="229">
        <f t="shared" ref="AC6:AC69" si="9">V6-U6</f>
        <v>-29.394778733665589</v>
      </c>
    </row>
    <row r="7" spans="2:30" hidden="1" outlineLevel="1">
      <c r="B7" s="183" t="s">
        <v>613</v>
      </c>
      <c r="C7" s="281" t="s">
        <v>749</v>
      </c>
      <c r="D7" s="164">
        <v>33.187919350970517</v>
      </c>
      <c r="E7" s="164">
        <v>24.924563801464622</v>
      </c>
      <c r="F7" s="164">
        <v>20.745338521303943</v>
      </c>
      <c r="G7" s="164">
        <v>22.355155191990601</v>
      </c>
      <c r="H7" s="164">
        <f t="shared" ref="H7:H71" si="10">SUM(D7:G7)</f>
        <v>101.21297686572969</v>
      </c>
      <c r="I7" s="164">
        <v>37.631139870000098</v>
      </c>
      <c r="J7" s="164">
        <v>31.768264659999996</v>
      </c>
      <c r="K7" s="164">
        <v>48.953678960000005</v>
      </c>
      <c r="L7" s="164">
        <v>44.113824099999931</v>
      </c>
      <c r="M7" s="164">
        <f t="shared" ref="M7:M71" si="11">SUM(I7:L7)</f>
        <v>162.46690759000003</v>
      </c>
      <c r="N7" s="164">
        <v>32.126958385000002</v>
      </c>
      <c r="O7" s="164">
        <v>30.218314249999999</v>
      </c>
      <c r="P7" s="164">
        <v>33.535569720000019</v>
      </c>
      <c r="Q7" s="164">
        <v>14.53869279999995</v>
      </c>
      <c r="R7" s="164">
        <f t="shared" ref="R7:R71" si="12">SUM(N7:Q7)</f>
        <v>110.41953515499998</v>
      </c>
      <c r="S7" s="164">
        <v>20.952404909999998</v>
      </c>
      <c r="T7" s="164">
        <v>19.26550202</v>
      </c>
      <c r="U7" s="164">
        <v>14.681159190000002</v>
      </c>
      <c r="V7" s="164">
        <v>11.367976530000004</v>
      </c>
      <c r="W7" s="164">
        <f t="shared" ref="W7:W64" si="13">SUM(S7:V7)</f>
        <v>66.267042650000008</v>
      </c>
      <c r="Y7" s="243">
        <f t="shared" si="2"/>
        <v>-0.21808812618971885</v>
      </c>
      <c r="Z7" s="243">
        <f t="shared" si="7"/>
        <v>-0.22567582144717546</v>
      </c>
      <c r="AB7" s="230">
        <f t="shared" si="8"/>
        <v>-3.1707162699999465</v>
      </c>
      <c r="AC7" s="230">
        <f t="shared" si="9"/>
        <v>-3.3131826599999989</v>
      </c>
    </row>
    <row r="8" spans="2:30" hidden="1" outlineLevel="1">
      <c r="B8" s="183" t="s">
        <v>599</v>
      </c>
      <c r="C8" s="281" t="s">
        <v>855</v>
      </c>
      <c r="D8" s="164">
        <v>330.02538507590015</v>
      </c>
      <c r="E8" s="164">
        <v>330.30725040097462</v>
      </c>
      <c r="F8" s="164">
        <v>357.10835703140094</v>
      </c>
      <c r="G8" s="164">
        <v>351.813573563126</v>
      </c>
      <c r="H8" s="164">
        <f t="shared" si="10"/>
        <v>1369.2545660714018</v>
      </c>
      <c r="I8" s="164">
        <v>346.06416034299707</v>
      </c>
      <c r="J8" s="164">
        <v>341.00687943476333</v>
      </c>
      <c r="K8" s="164">
        <v>346.06204558645481</v>
      </c>
      <c r="L8" s="164">
        <v>338.21486533527496</v>
      </c>
      <c r="M8" s="164">
        <f t="shared" si="11"/>
        <v>1371.3479506994902</v>
      </c>
      <c r="N8" s="164">
        <v>334.05485294954036</v>
      </c>
      <c r="O8" s="164">
        <v>327.88261388945125</v>
      </c>
      <c r="P8" s="164">
        <v>336.20316975189633</v>
      </c>
      <c r="Q8" s="164">
        <v>322.99041958917098</v>
      </c>
      <c r="R8" s="164">
        <f>SUM(N8:Q8)</f>
        <v>1321.131056180059</v>
      </c>
      <c r="S8" s="164">
        <v>317.25153966836098</v>
      </c>
      <c r="T8" s="164">
        <v>311.82063063454405</v>
      </c>
      <c r="U8" s="164">
        <v>321.28063982669215</v>
      </c>
      <c r="V8" s="164">
        <v>303.22929808302666</v>
      </c>
      <c r="W8" s="164">
        <f>SUM(S8:V8)</f>
        <v>1253.5821082126238</v>
      </c>
      <c r="Y8" s="243">
        <f t="shared" si="2"/>
        <v>-6.118175743812948E-2</v>
      </c>
      <c r="Z8" s="243">
        <f t="shared" si="7"/>
        <v>-5.6185588255186825E-2</v>
      </c>
      <c r="AB8" s="230">
        <f t="shared" si="8"/>
        <v>-19.76112150614432</v>
      </c>
      <c r="AC8" s="230">
        <f t="shared" si="9"/>
        <v>-18.051341743665489</v>
      </c>
    </row>
    <row r="9" spans="2:30" hidden="1" outlineLevel="1">
      <c r="B9" s="183" t="s">
        <v>600</v>
      </c>
      <c r="C9" s="281" t="s">
        <v>601</v>
      </c>
      <c r="D9" s="164">
        <v>131.4814339663364</v>
      </c>
      <c r="E9" s="164">
        <v>136.68730005732314</v>
      </c>
      <c r="F9" s="164">
        <v>151.08050524301296</v>
      </c>
      <c r="G9" s="164">
        <v>144.47438194877265</v>
      </c>
      <c r="H9" s="164">
        <f t="shared" si="10"/>
        <v>563.72362121544518</v>
      </c>
      <c r="I9" s="164">
        <v>145.43481381999936</v>
      </c>
      <c r="J9" s="164">
        <v>144.38772073999985</v>
      </c>
      <c r="K9" s="164">
        <v>144.98540767999958</v>
      </c>
      <c r="L9" s="164">
        <v>135.88723038000012</v>
      </c>
      <c r="M9" s="164">
        <f t="shared" si="11"/>
        <v>570.69517261999886</v>
      </c>
      <c r="N9" s="164">
        <v>137.12391854600008</v>
      </c>
      <c r="O9" s="164">
        <v>130.70553391999994</v>
      </c>
      <c r="P9" s="164">
        <v>142.12327720959956</v>
      </c>
      <c r="Q9" s="164">
        <v>104.27496935308744</v>
      </c>
      <c r="R9" s="164">
        <f t="shared" si="12"/>
        <v>514.22769902868708</v>
      </c>
      <c r="S9" s="164">
        <v>117.939096716341</v>
      </c>
      <c r="T9" s="164">
        <v>101.52243384584995</v>
      </c>
      <c r="U9" s="164">
        <v>101.33362440000013</v>
      </c>
      <c r="V9" s="164">
        <v>93.303017910000023</v>
      </c>
      <c r="W9" s="164">
        <f t="shared" si="13"/>
        <v>414.09817287219107</v>
      </c>
      <c r="Y9" s="243">
        <f t="shared" si="2"/>
        <v>-0.10522133462283823</v>
      </c>
      <c r="Z9" s="243">
        <f t="shared" si="7"/>
        <v>-7.9249178518479013E-2</v>
      </c>
      <c r="AB9" s="230">
        <f t="shared" si="8"/>
        <v>-10.97195144308742</v>
      </c>
      <c r="AC9" s="230">
        <f t="shared" si="9"/>
        <v>-8.0306064900001104</v>
      </c>
    </row>
    <row r="10" spans="2:30" hidden="1" outlineLevel="1">
      <c r="B10" s="183" t="s">
        <v>774</v>
      </c>
      <c r="C10" s="281" t="s">
        <v>883</v>
      </c>
      <c r="D10" s="164">
        <v>0.46008756700000003</v>
      </c>
      <c r="E10" s="164">
        <v>0.34921005330060007</v>
      </c>
      <c r="F10" s="164">
        <v>0.27476500749999999</v>
      </c>
      <c r="G10" s="164">
        <v>0.31891805599999995</v>
      </c>
      <c r="H10" s="164">
        <f t="shared" si="10"/>
        <v>1.4029806838006003</v>
      </c>
      <c r="I10" s="164">
        <v>0.39487479000000003</v>
      </c>
      <c r="J10" s="164">
        <v>0.45828131999999999</v>
      </c>
      <c r="K10" s="164">
        <v>0.35730949000000001</v>
      </c>
      <c r="L10" s="164">
        <v>0.26330102999999999</v>
      </c>
      <c r="M10" s="164">
        <f t="shared" si="11"/>
        <v>1.4737666300000001</v>
      </c>
      <c r="N10" s="164">
        <v>0.24911886999999999</v>
      </c>
      <c r="O10" s="164">
        <v>0.26540514999999998</v>
      </c>
      <c r="P10" s="164">
        <v>0.47202771000000016</v>
      </c>
      <c r="Q10" s="164">
        <v>1.07006914</v>
      </c>
      <c r="R10" s="164">
        <f t="shared" si="12"/>
        <v>2.0566208700000002</v>
      </c>
      <c r="S10" s="164">
        <v>0.25885729000000002</v>
      </c>
      <c r="T10" s="164">
        <v>0.2895104</v>
      </c>
      <c r="U10" s="164">
        <v>0.28828766</v>
      </c>
      <c r="V10" s="164">
        <v>0.28863981999999999</v>
      </c>
      <c r="W10" s="164">
        <f t="shared" si="13"/>
        <v>1.12529517</v>
      </c>
      <c r="Y10" s="243">
        <f t="shared" si="2"/>
        <v>-0.73026058858215459</v>
      </c>
      <c r="Z10" s="243">
        <f t="shared" si="7"/>
        <v>1.2215576622320867E-3</v>
      </c>
      <c r="AB10" s="230">
        <f t="shared" si="8"/>
        <v>-0.78142931999999998</v>
      </c>
      <c r="AC10" s="230">
        <f t="shared" si="9"/>
        <v>3.5215999999999026E-4</v>
      </c>
    </row>
    <row r="11" spans="2:30" collapsed="1">
      <c r="B11" s="306" t="s">
        <v>959</v>
      </c>
      <c r="C11" s="307" t="s">
        <v>968</v>
      </c>
      <c r="D11" s="165">
        <v>5.2730586327999882</v>
      </c>
      <c r="E11" s="165">
        <v>5.09131731013799</v>
      </c>
      <c r="F11" s="165">
        <v>7.1500808416196664</v>
      </c>
      <c r="G11" s="165">
        <v>4.788720085080314</v>
      </c>
      <c r="H11" s="170">
        <f t="shared" si="10"/>
        <v>22.303176869637959</v>
      </c>
      <c r="I11" s="170">
        <v>5.2335629889000073</v>
      </c>
      <c r="J11" s="170">
        <v>5.7748762995591383</v>
      </c>
      <c r="K11" s="170">
        <v>3.1767650378854815</v>
      </c>
      <c r="L11" s="170">
        <v>4.9802965468908509</v>
      </c>
      <c r="M11" s="170">
        <f t="shared" si="11"/>
        <v>19.165500873235477</v>
      </c>
      <c r="N11" s="170">
        <v>3.7946189593702138</v>
      </c>
      <c r="O11" s="170">
        <v>3.2723735433903185</v>
      </c>
      <c r="P11" s="170">
        <v>3.5471613414703889</v>
      </c>
      <c r="Q11" s="170">
        <v>3.4827763954064603</v>
      </c>
      <c r="R11" s="170">
        <f t="shared" si="12"/>
        <v>14.096930239637382</v>
      </c>
      <c r="S11" s="170">
        <v>3.4902014242677488</v>
      </c>
      <c r="T11" s="170">
        <v>3.1868620644433325</v>
      </c>
      <c r="U11" s="170">
        <v>3.1672225994387202</v>
      </c>
      <c r="V11" s="170">
        <v>2.8098569915225817</v>
      </c>
      <c r="W11" s="170">
        <f t="shared" si="13"/>
        <v>12.654143079672382</v>
      </c>
      <c r="Y11" s="242">
        <f t="shared" si="2"/>
        <v>-0.19321349621279515</v>
      </c>
      <c r="Z11" s="242">
        <f t="shared" si="7"/>
        <v>-0.11283248862251394</v>
      </c>
      <c r="AB11" s="229">
        <f t="shared" si="8"/>
        <v>-0.67291940388387861</v>
      </c>
      <c r="AC11" s="229">
        <f t="shared" si="9"/>
        <v>-0.35736560791613847</v>
      </c>
    </row>
    <row r="12" spans="2:30">
      <c r="B12" s="184" t="s">
        <v>46</v>
      </c>
      <c r="C12" s="282" t="s">
        <v>47</v>
      </c>
      <c r="D12" s="165">
        <v>12.172011130985389</v>
      </c>
      <c r="E12" s="165">
        <v>5.2620477134190109</v>
      </c>
      <c r="F12" s="165">
        <v>7.6549179459954031</v>
      </c>
      <c r="G12" s="165">
        <v>6.9101541745235977</v>
      </c>
      <c r="H12" s="170">
        <f t="shared" si="10"/>
        <v>31.999130964923403</v>
      </c>
      <c r="I12" s="170">
        <v>5.8918703600000004</v>
      </c>
      <c r="J12" s="170">
        <v>7.1267709200000011</v>
      </c>
      <c r="K12" s="170">
        <v>4.5265659099999986</v>
      </c>
      <c r="L12" s="170">
        <v>6.8931434859999978</v>
      </c>
      <c r="M12" s="170">
        <f t="shared" si="11"/>
        <v>24.438350675999999</v>
      </c>
      <c r="N12" s="170">
        <v>4.6273938044999996</v>
      </c>
      <c r="O12" s="170">
        <v>4.5698941740000016</v>
      </c>
      <c r="P12" s="170">
        <v>5.1616173069999798</v>
      </c>
      <c r="Q12" s="170">
        <v>11.687094749999991</v>
      </c>
      <c r="R12" s="170">
        <f t="shared" si="12"/>
        <v>26.046000035499972</v>
      </c>
      <c r="S12" s="170">
        <v>5.6036184500000026</v>
      </c>
      <c r="T12" s="170">
        <v>3.2361192200000009</v>
      </c>
      <c r="U12" s="170">
        <v>5.6463359400000011</v>
      </c>
      <c r="V12" s="170">
        <v>4.9254264700000014</v>
      </c>
      <c r="W12" s="170">
        <f t="shared" si="13"/>
        <v>19.411500080000007</v>
      </c>
      <c r="Y12" s="242">
        <f t="shared" si="2"/>
        <v>-0.57855852328056079</v>
      </c>
      <c r="Z12" s="242">
        <f t="shared" si="7"/>
        <v>-0.12767739604243233</v>
      </c>
      <c r="AB12" s="229">
        <f t="shared" si="8"/>
        <v>-6.7616682799999897</v>
      </c>
      <c r="AC12" s="229">
        <f t="shared" si="9"/>
        <v>-0.72090946999999961</v>
      </c>
    </row>
    <row r="13" spans="2:30">
      <c r="B13" s="184" t="s">
        <v>621</v>
      </c>
      <c r="C13" s="282" t="s">
        <v>750</v>
      </c>
      <c r="D13" s="165">
        <f t="shared" ref="D13:V13" si="14">SUM(D14:D15)</f>
        <v>8.9494051020003749</v>
      </c>
      <c r="E13" s="165">
        <f t="shared" si="14"/>
        <v>3.8431635299999991</v>
      </c>
      <c r="F13" s="165">
        <f t="shared" si="14"/>
        <v>4.3550379000000046</v>
      </c>
      <c r="G13" s="165">
        <f t="shared" si="14"/>
        <v>4.0390229700000004</v>
      </c>
      <c r="H13" s="165">
        <f t="shared" si="14"/>
        <v>21.186629502000379</v>
      </c>
      <c r="I13" s="165">
        <f t="shared" si="14"/>
        <v>5.9486107424999997</v>
      </c>
      <c r="J13" s="165">
        <f t="shared" si="14"/>
        <v>6.8528855199999885</v>
      </c>
      <c r="K13" s="165">
        <f t="shared" si="14"/>
        <v>9.3725224699999856</v>
      </c>
      <c r="L13" s="165">
        <f t="shared" si="14"/>
        <v>9.0772383879999978</v>
      </c>
      <c r="M13" s="165">
        <f t="shared" si="14"/>
        <v>31.251257120499972</v>
      </c>
      <c r="N13" s="165">
        <f t="shared" si="14"/>
        <v>7.5488169600000141</v>
      </c>
      <c r="O13" s="165">
        <f t="shared" si="14"/>
        <v>10.352579510000005</v>
      </c>
      <c r="P13" s="165">
        <f t="shared" si="14"/>
        <v>9.133327039999994</v>
      </c>
      <c r="Q13" s="165">
        <f t="shared" si="14"/>
        <v>9.3140250499999979</v>
      </c>
      <c r="R13" s="165">
        <f>SUM(R14:R15)</f>
        <v>36.348748560000011</v>
      </c>
      <c r="S13" s="165">
        <f t="shared" ref="S13" si="15">SUM(S14:S15)</f>
        <v>9.3650037000000381</v>
      </c>
      <c r="T13" s="165">
        <f t="shared" si="14"/>
        <v>9.8129449591500162</v>
      </c>
      <c r="U13" s="165">
        <f t="shared" si="14"/>
        <v>9.6264929200000076</v>
      </c>
      <c r="V13" s="165">
        <f t="shared" si="14"/>
        <v>7.6032983400000012</v>
      </c>
      <c r="W13" s="165">
        <f>SUM(W14:W15)</f>
        <v>36.40773991915006</v>
      </c>
      <c r="Y13" s="242">
        <f t="shared" si="2"/>
        <v>-0.18367211821059004</v>
      </c>
      <c r="Z13" s="242">
        <f t="shared" si="7"/>
        <v>-0.2101694352048622</v>
      </c>
      <c r="AB13" s="229">
        <f t="shared" si="8"/>
        <v>-1.7107267099999968</v>
      </c>
      <c r="AC13" s="229">
        <f t="shared" si="9"/>
        <v>-2.0231945800000064</v>
      </c>
    </row>
    <row r="14" spans="2:30" hidden="1" outlineLevel="1">
      <c r="B14" s="185" t="s">
        <v>560</v>
      </c>
      <c r="C14" s="283" t="s">
        <v>681</v>
      </c>
      <c r="D14" s="171">
        <v>3.0601305520000013</v>
      </c>
      <c r="E14" s="171">
        <v>2.952961345999999</v>
      </c>
      <c r="F14" s="171">
        <v>4.3550379000000046</v>
      </c>
      <c r="G14" s="171">
        <v>4.0390229700000004</v>
      </c>
      <c r="H14" s="171">
        <f t="shared" si="10"/>
        <v>14.407152768000007</v>
      </c>
      <c r="I14" s="171">
        <v>5.9486107424999997</v>
      </c>
      <c r="J14" s="171">
        <v>6.8528855199999885</v>
      </c>
      <c r="K14" s="171">
        <v>9.3725224699999856</v>
      </c>
      <c r="L14" s="171">
        <v>9.0772383879999978</v>
      </c>
      <c r="M14" s="171">
        <f t="shared" si="11"/>
        <v>31.251257120499972</v>
      </c>
      <c r="N14" s="171">
        <v>7.5488169600000141</v>
      </c>
      <c r="O14" s="171">
        <v>10.352579510000005</v>
      </c>
      <c r="P14" s="171">
        <v>9.133327039999994</v>
      </c>
      <c r="Q14" s="171">
        <v>9.3140250499999979</v>
      </c>
      <c r="R14" s="171">
        <f t="shared" si="12"/>
        <v>36.348748560000011</v>
      </c>
      <c r="S14" s="171">
        <v>9.3650037000000381</v>
      </c>
      <c r="T14" s="171">
        <v>9.8129449591500162</v>
      </c>
      <c r="U14" s="171">
        <v>9.6264929200000076</v>
      </c>
      <c r="V14" s="171">
        <v>7.6032983400000012</v>
      </c>
      <c r="W14" s="171">
        <f t="shared" si="13"/>
        <v>36.40773991915006</v>
      </c>
      <c r="Y14" s="243">
        <f t="shared" si="2"/>
        <v>-0.18367211821059004</v>
      </c>
      <c r="Z14" s="243">
        <f t="shared" si="7"/>
        <v>-0.2101694352048622</v>
      </c>
      <c r="AB14" s="230">
        <f t="shared" si="8"/>
        <v>-1.7107267099999968</v>
      </c>
      <c r="AC14" s="230">
        <f t="shared" si="9"/>
        <v>-2.0231945800000064</v>
      </c>
    </row>
    <row r="15" spans="2:30" hidden="1" outlineLevel="1">
      <c r="B15" s="185" t="s">
        <v>561</v>
      </c>
      <c r="C15" s="283" t="s">
        <v>682</v>
      </c>
      <c r="D15" s="171">
        <v>5.8892745500003736</v>
      </c>
      <c r="E15" s="171">
        <v>0.89020218400000029</v>
      </c>
      <c r="F15" s="171">
        <v>0</v>
      </c>
      <c r="G15" s="171">
        <v>0</v>
      </c>
      <c r="H15" s="171">
        <f t="shared" si="10"/>
        <v>6.7794767340003741</v>
      </c>
      <c r="I15" s="171">
        <v>0</v>
      </c>
      <c r="J15" s="171">
        <v>0</v>
      </c>
      <c r="K15" s="171">
        <v>0</v>
      </c>
      <c r="L15" s="171">
        <v>0</v>
      </c>
      <c r="M15" s="171">
        <f t="shared" si="11"/>
        <v>0</v>
      </c>
      <c r="N15" s="171"/>
      <c r="O15" s="171"/>
      <c r="P15" s="171"/>
      <c r="Q15" s="171"/>
      <c r="R15" s="171">
        <f t="shared" si="12"/>
        <v>0</v>
      </c>
      <c r="S15" s="171"/>
      <c r="T15" s="171"/>
      <c r="U15" s="171"/>
      <c r="V15" s="171"/>
      <c r="W15" s="171">
        <f t="shared" si="13"/>
        <v>0</v>
      </c>
      <c r="Y15" s="243" t="str">
        <f t="shared" si="2"/>
        <v>NM</v>
      </c>
      <c r="Z15" s="243" t="str">
        <f t="shared" si="7"/>
        <v>NM</v>
      </c>
      <c r="AB15" s="230">
        <f t="shared" si="8"/>
        <v>0</v>
      </c>
      <c r="AC15" s="230">
        <f t="shared" si="9"/>
        <v>0</v>
      </c>
    </row>
    <row r="16" spans="2:30" collapsed="1">
      <c r="B16" s="186" t="s">
        <v>935</v>
      </c>
      <c r="C16" s="284" t="s">
        <v>935</v>
      </c>
      <c r="D16" s="169">
        <v>25.503361589999997</v>
      </c>
      <c r="E16" s="169">
        <v>25.18212067</v>
      </c>
      <c r="F16" s="169">
        <v>23.778654529999997</v>
      </c>
      <c r="G16" s="169">
        <v>24.070096469999996</v>
      </c>
      <c r="H16" s="172">
        <f t="shared" si="10"/>
        <v>98.534233259999993</v>
      </c>
      <c r="I16" s="169">
        <v>23.079237280000001</v>
      </c>
      <c r="J16" s="169">
        <v>24.246728820000001</v>
      </c>
      <c r="K16" s="169">
        <v>23.69871912</v>
      </c>
      <c r="L16" s="169">
        <v>23.849125029999996</v>
      </c>
      <c r="M16" s="172">
        <f t="shared" si="11"/>
        <v>94.873810250000005</v>
      </c>
      <c r="N16" s="172">
        <v>25.345642139999995</v>
      </c>
      <c r="O16" s="172">
        <v>23.002647469999999</v>
      </c>
      <c r="P16" s="172">
        <v>19.046648249999997</v>
      </c>
      <c r="Q16" s="172">
        <v>18.975886750000001</v>
      </c>
      <c r="R16" s="172">
        <f t="shared" si="12"/>
        <v>86.37082461</v>
      </c>
      <c r="S16" s="172">
        <v>20.6272722</v>
      </c>
      <c r="T16" s="172">
        <v>21.177719869999997</v>
      </c>
      <c r="U16" s="172">
        <v>22.773993349999998</v>
      </c>
      <c r="V16" s="172">
        <v>23.40246681</v>
      </c>
      <c r="W16" s="172">
        <f>SUM(S16:V16)</f>
        <v>87.981452230000002</v>
      </c>
      <c r="Y16" s="242">
        <f t="shared" si="2"/>
        <v>0.23327395016203911</v>
      </c>
      <c r="Z16" s="242">
        <f t="shared" si="7"/>
        <v>2.7596102727412086E-2</v>
      </c>
      <c r="AB16" s="229">
        <f t="shared" si="8"/>
        <v>4.4265800599999992</v>
      </c>
      <c r="AC16" s="229">
        <f t="shared" si="9"/>
        <v>0.62847346000000215</v>
      </c>
    </row>
    <row r="17" spans="2:31">
      <c r="B17" s="187" t="s">
        <v>563</v>
      </c>
      <c r="C17" s="285" t="s">
        <v>751</v>
      </c>
      <c r="D17" s="166">
        <f t="shared" ref="D17:O17" si="16">SUM(D16,D13,D12,D5)</f>
        <v>547.05266241599281</v>
      </c>
      <c r="E17" s="166">
        <f t="shared" si="16"/>
        <v>531.64697353662007</v>
      </c>
      <c r="F17" s="166">
        <f t="shared" si="16"/>
        <v>572.14765702083298</v>
      </c>
      <c r="G17" s="166">
        <f t="shared" si="16"/>
        <v>558.77002245949325</v>
      </c>
      <c r="H17" s="166">
        <f t="shared" si="16"/>
        <v>2209.617315432939</v>
      </c>
      <c r="I17" s="166">
        <f t="shared" si="16"/>
        <v>569.67827019439665</v>
      </c>
      <c r="J17" s="166">
        <f t="shared" si="16"/>
        <v>561.62240787432222</v>
      </c>
      <c r="K17" s="166">
        <f t="shared" si="16"/>
        <v>581.13301425433997</v>
      </c>
      <c r="L17" s="166">
        <f t="shared" si="16"/>
        <v>563.27902429616586</v>
      </c>
      <c r="M17" s="166">
        <f t="shared" si="16"/>
        <v>2275.7127166192245</v>
      </c>
      <c r="N17" s="166">
        <f t="shared" si="16"/>
        <v>544.87132061441071</v>
      </c>
      <c r="O17" s="166">
        <f t="shared" si="16"/>
        <v>530.26936190684148</v>
      </c>
      <c r="P17" s="166">
        <f>SUM(P16,P13,P12,P5)</f>
        <v>549.22279832996628</v>
      </c>
      <c r="Q17" s="166">
        <f t="shared" ref="Q17:V17" si="17">SUM(Q16,Q13,Q12,Q5)</f>
        <v>486.33393382766479</v>
      </c>
      <c r="R17" s="166">
        <f t="shared" si="17"/>
        <v>2110.6974146788834</v>
      </c>
      <c r="S17" s="166">
        <f t="shared" si="17"/>
        <v>495.48799435896973</v>
      </c>
      <c r="T17" s="166">
        <f t="shared" si="17"/>
        <v>470.31172301398732</v>
      </c>
      <c r="U17" s="166">
        <f t="shared" si="17"/>
        <v>478.79775588613103</v>
      </c>
      <c r="V17" s="166">
        <f t="shared" si="17"/>
        <v>446.92998095454925</v>
      </c>
      <c r="W17" s="166">
        <f>SUM(W16,W13,W12,W5)</f>
        <v>1891.5274542136372</v>
      </c>
      <c r="Y17" s="242">
        <f t="shared" si="2"/>
        <v>-8.102242128775361E-2</v>
      </c>
      <c r="Z17" s="242">
        <f t="shared" si="7"/>
        <v>-6.6557903707386346E-2</v>
      </c>
      <c r="AB17" s="229">
        <f t="shared" si="8"/>
        <v>-39.403952873115543</v>
      </c>
      <c r="AC17" s="229">
        <f t="shared" si="9"/>
        <v>-31.867774931581778</v>
      </c>
    </row>
    <row r="18" spans="2:31">
      <c r="B18" s="188" t="s">
        <v>775</v>
      </c>
      <c r="C18" s="286" t="s">
        <v>777</v>
      </c>
      <c r="D18" s="171">
        <v>-44.494458716694439</v>
      </c>
      <c r="E18" s="171">
        <v>-47.856161600000014</v>
      </c>
      <c r="F18" s="171">
        <v>-47.283755491000036</v>
      </c>
      <c r="G18" s="171">
        <v>-43.411393846476216</v>
      </c>
      <c r="H18" s="171">
        <f t="shared" si="10"/>
        <v>-183.0457696541707</v>
      </c>
      <c r="I18" s="171">
        <v>-46.373755355849262</v>
      </c>
      <c r="J18" s="171">
        <v>-44.100358416073369</v>
      </c>
      <c r="K18" s="171">
        <v>-45.515402647500011</v>
      </c>
      <c r="L18" s="171">
        <v>-41.237083338229539</v>
      </c>
      <c r="M18" s="171">
        <f t="shared" si="11"/>
        <v>-177.2265997576522</v>
      </c>
      <c r="N18" s="171">
        <v>-42.096298339999997</v>
      </c>
      <c r="O18" s="171">
        <v>-40.954953130000007</v>
      </c>
      <c r="P18" s="171">
        <v>-41.705331190000017</v>
      </c>
      <c r="Q18" s="171">
        <v>-33.088421170000004</v>
      </c>
      <c r="R18" s="171">
        <f t="shared" si="12"/>
        <v>-157.84500383000002</v>
      </c>
      <c r="S18" s="171">
        <v>-37.924795389999993</v>
      </c>
      <c r="T18" s="171">
        <v>-35.174226600000019</v>
      </c>
      <c r="U18" s="171">
        <v>-35.56271315999998</v>
      </c>
      <c r="V18" s="171">
        <v>-32.471381690000001</v>
      </c>
      <c r="W18" s="171">
        <f t="shared" si="13"/>
        <v>-141.13311684000001</v>
      </c>
      <c r="Y18" s="243">
        <f t="shared" si="2"/>
        <v>-1.8648199526650422E-2</v>
      </c>
      <c r="Z18" s="243">
        <f t="shared" si="7"/>
        <v>-8.6926198687141465E-2</v>
      </c>
      <c r="AB18" s="230">
        <f t="shared" si="8"/>
        <v>0.61703948000000253</v>
      </c>
      <c r="AC18" s="230">
        <f t="shared" si="9"/>
        <v>3.0913314699999788</v>
      </c>
    </row>
    <row r="19" spans="2:31" ht="18" thickBot="1">
      <c r="B19" s="188" t="s">
        <v>776</v>
      </c>
      <c r="C19" s="286" t="s">
        <v>778</v>
      </c>
      <c r="D19" s="171">
        <v>-7.9361200000000014E-3</v>
      </c>
      <c r="E19" s="171">
        <v>-8.9017560000000009E-2</v>
      </c>
      <c r="F19" s="171">
        <v>-0.26052383000000001</v>
      </c>
      <c r="G19" s="171">
        <v>-0.26532235999999998</v>
      </c>
      <c r="H19" s="171">
        <f t="shared" si="10"/>
        <v>-0.62279987000000003</v>
      </c>
      <c r="I19" s="171">
        <v>-0.31633699999999998</v>
      </c>
      <c r="J19" s="171">
        <v>-0.31987520000000003</v>
      </c>
      <c r="K19" s="171">
        <v>-0.75836485000000009</v>
      </c>
      <c r="L19" s="171">
        <v>-0.54444561000000002</v>
      </c>
      <c r="M19" s="171">
        <f t="shared" si="11"/>
        <v>-1.93902266</v>
      </c>
      <c r="N19" s="171">
        <v>-0.56707314999999991</v>
      </c>
      <c r="O19" s="171">
        <v>-0.26760079000000003</v>
      </c>
      <c r="P19" s="171">
        <v>-0.42388854000000004</v>
      </c>
      <c r="Q19" s="171">
        <v>-0.18402124</v>
      </c>
      <c r="R19" s="171">
        <f t="shared" si="12"/>
        <v>-1.44258372</v>
      </c>
      <c r="S19" s="171">
        <v>-0.21486057000000003</v>
      </c>
      <c r="T19" s="171">
        <v>-0.16696654</v>
      </c>
      <c r="U19" s="171">
        <v>-6.6375200000000009E-2</v>
      </c>
      <c r="V19" s="171">
        <v>-3.9218840000000005E-2</v>
      </c>
      <c r="W19" s="171">
        <f>SUM(S19:V19)</f>
        <v>-0.48742115000000008</v>
      </c>
      <c r="Y19" s="243">
        <f t="shared" si="2"/>
        <v>-0.78687873204201864</v>
      </c>
      <c r="Z19" s="243">
        <f t="shared" si="7"/>
        <v>-0.40913413443575308</v>
      </c>
      <c r="AB19" s="230">
        <f t="shared" si="8"/>
        <v>0.1448024</v>
      </c>
      <c r="AC19" s="230">
        <f t="shared" si="9"/>
        <v>2.7156360000000004E-2</v>
      </c>
    </row>
    <row r="20" spans="2:31" ht="18" thickBot="1">
      <c r="B20" s="189" t="s">
        <v>602</v>
      </c>
      <c r="C20" s="189" t="s">
        <v>752</v>
      </c>
      <c r="D20" s="200">
        <f t="shared" ref="D20:P20" si="18">SUM(D17:D19)</f>
        <v>502.55026757929835</v>
      </c>
      <c r="E20" s="200">
        <f t="shared" si="18"/>
        <v>483.70179437662006</v>
      </c>
      <c r="F20" s="200">
        <f t="shared" si="18"/>
        <v>524.60337769983289</v>
      </c>
      <c r="G20" s="200">
        <f t="shared" si="18"/>
        <v>515.09330625301698</v>
      </c>
      <c r="H20" s="200">
        <f t="shared" si="18"/>
        <v>2025.9487459087682</v>
      </c>
      <c r="I20" s="200">
        <f t="shared" si="18"/>
        <v>522.98817783854736</v>
      </c>
      <c r="J20" s="200">
        <f t="shared" si="18"/>
        <v>517.20217425824887</v>
      </c>
      <c r="K20" s="200">
        <f t="shared" si="18"/>
        <v>534.85924675683998</v>
      </c>
      <c r="L20" s="200">
        <f t="shared" si="18"/>
        <v>521.49749534793625</v>
      </c>
      <c r="M20" s="200">
        <f t="shared" si="18"/>
        <v>2096.5470942015722</v>
      </c>
      <c r="N20" s="200">
        <f t="shared" si="18"/>
        <v>502.20794912441073</v>
      </c>
      <c r="O20" s="200">
        <f t="shared" si="18"/>
        <v>489.04680798684143</v>
      </c>
      <c r="P20" s="200">
        <f t="shared" si="18"/>
        <v>507.09357859996624</v>
      </c>
      <c r="Q20" s="200">
        <f>SUM(Q17:Q19)</f>
        <v>453.0614914176648</v>
      </c>
      <c r="R20" s="200">
        <f t="shared" ref="R20" si="19">SUM(R17:R19)</f>
        <v>1951.4098271288835</v>
      </c>
      <c r="S20" s="200">
        <f>SUM(S17:S19)</f>
        <v>457.34833839896976</v>
      </c>
      <c r="T20" s="200">
        <f>SUM(T17:T19)</f>
        <v>434.97052987398735</v>
      </c>
      <c r="U20" s="200">
        <f>SUM(U17:U19)</f>
        <v>443.16866752613106</v>
      </c>
      <c r="V20" s="200">
        <f>SUM(V17:V19)</f>
        <v>414.41938042454927</v>
      </c>
      <c r="W20" s="200">
        <f>SUM(W17:W19)</f>
        <v>1749.9069162236372</v>
      </c>
      <c r="X20" s="106"/>
      <c r="Y20" s="244">
        <f t="shared" si="2"/>
        <v>-8.5291095635167236E-2</v>
      </c>
      <c r="Z20" s="244">
        <f t="shared" si="7"/>
        <v>-6.4872111248448383E-2</v>
      </c>
      <c r="AB20" s="231">
        <f t="shared" si="8"/>
        <v>-38.642110993115523</v>
      </c>
      <c r="AC20" s="231">
        <f t="shared" si="9"/>
        <v>-28.749287101581785</v>
      </c>
      <c r="AE20" s="290"/>
    </row>
    <row r="21" spans="2:31">
      <c r="B21" s="258" t="s">
        <v>603</v>
      </c>
      <c r="C21" s="258" t="s">
        <v>753</v>
      </c>
      <c r="D21" s="259">
        <f t="shared" ref="D21:Q21" si="20">D20+D24</f>
        <v>418.35779043929836</v>
      </c>
      <c r="E21" s="259">
        <f t="shared" si="20"/>
        <v>393.43823139662004</v>
      </c>
      <c r="F21" s="259">
        <f t="shared" si="20"/>
        <v>432.18622975983288</v>
      </c>
      <c r="G21" s="259">
        <f t="shared" si="20"/>
        <v>419.787128843017</v>
      </c>
      <c r="H21" s="259">
        <f t="shared" si="10"/>
        <v>1663.7693804387682</v>
      </c>
      <c r="I21" s="259">
        <f t="shared" si="20"/>
        <v>415.78683220854737</v>
      </c>
      <c r="J21" s="259">
        <f t="shared" si="20"/>
        <v>408.5803680082488</v>
      </c>
      <c r="K21" s="259">
        <f t="shared" si="20"/>
        <v>431.23173837683998</v>
      </c>
      <c r="L21" s="259">
        <f t="shared" si="20"/>
        <v>415.08098649793624</v>
      </c>
      <c r="M21" s="259">
        <f t="shared" si="11"/>
        <v>1670.6799250915724</v>
      </c>
      <c r="N21" s="259">
        <f t="shared" si="20"/>
        <v>399.52363946441068</v>
      </c>
      <c r="O21" s="259">
        <f t="shared" si="20"/>
        <v>386.96174777684149</v>
      </c>
      <c r="P21" s="259">
        <f t="shared" si="20"/>
        <v>404.50256092996631</v>
      </c>
      <c r="Q21" s="259">
        <f t="shared" si="20"/>
        <v>316.20200817194279</v>
      </c>
      <c r="R21" s="259">
        <f t="shared" si="12"/>
        <v>1507.1899563431612</v>
      </c>
      <c r="S21" s="259">
        <f>S20+S24</f>
        <v>364.13803931897013</v>
      </c>
      <c r="T21" s="259">
        <f>T20+T24</f>
        <v>344.08526604398747</v>
      </c>
      <c r="U21" s="259">
        <f>U20+U24</f>
        <v>354.74879999613114</v>
      </c>
      <c r="V21" s="259">
        <f>V20+V24</f>
        <v>317.97186578454932</v>
      </c>
      <c r="W21" s="259">
        <f t="shared" si="13"/>
        <v>1380.943971143638</v>
      </c>
      <c r="Y21" s="245">
        <f t="shared" si="2"/>
        <v>5.5972371043391256E-3</v>
      </c>
      <c r="Z21" s="245">
        <f>IFERROR(V21/U21-1,"NM")</f>
        <v>-0.1036703555078492</v>
      </c>
      <c r="AB21" s="238">
        <f t="shared" si="8"/>
        <v>1.7698576126065291</v>
      </c>
      <c r="AC21" s="238">
        <f t="shared" si="9"/>
        <v>-36.776934211581818</v>
      </c>
    </row>
    <row r="22" spans="2:31" ht="18" thickBot="1">
      <c r="B22" s="256" t="s">
        <v>858</v>
      </c>
      <c r="C22" s="256" t="s">
        <v>859</v>
      </c>
      <c r="D22" s="257">
        <f t="shared" ref="D22:W22" si="21">D21/D20</f>
        <v>0.83246954071770518</v>
      </c>
      <c r="E22" s="257">
        <f t="shared" si="21"/>
        <v>0.81339005968268341</v>
      </c>
      <c r="F22" s="257">
        <f t="shared" si="21"/>
        <v>0.82383424913272452</v>
      </c>
      <c r="G22" s="257">
        <f t="shared" si="21"/>
        <v>0.8149729840146962</v>
      </c>
      <c r="H22" s="257">
        <f t="shared" si="21"/>
        <v>0.82122974917238623</v>
      </c>
      <c r="I22" s="257">
        <f t="shared" si="21"/>
        <v>0.79502147434182668</v>
      </c>
      <c r="J22" s="257">
        <f t="shared" si="21"/>
        <v>0.78998192262864864</v>
      </c>
      <c r="K22" s="257">
        <f t="shared" si="21"/>
        <v>0.80625274965637539</v>
      </c>
      <c r="L22" s="257">
        <f t="shared" si="21"/>
        <v>0.79594051783700259</v>
      </c>
      <c r="M22" s="257">
        <f t="shared" si="21"/>
        <v>0.79687211878625475</v>
      </c>
      <c r="N22" s="257">
        <f t="shared" si="21"/>
        <v>0.79553428049271613</v>
      </c>
      <c r="O22" s="257">
        <f t="shared" si="21"/>
        <v>0.79125707694477643</v>
      </c>
      <c r="P22" s="257">
        <f t="shared" si="21"/>
        <v>0.79768819405435332</v>
      </c>
      <c r="Q22" s="257">
        <f t="shared" si="21"/>
        <v>0.69792294017865431</v>
      </c>
      <c r="R22" s="257">
        <f t="shared" si="21"/>
        <v>0.7723595194560926</v>
      </c>
      <c r="S22" s="257">
        <f t="shared" si="21"/>
        <v>0.79619407953618226</v>
      </c>
      <c r="T22" s="257">
        <f t="shared" si="21"/>
        <v>0.7910542034736705</v>
      </c>
      <c r="U22" s="257">
        <f t="shared" si="21"/>
        <v>0.80048258369983627</v>
      </c>
      <c r="V22" s="257">
        <f t="shared" si="21"/>
        <v>0.76727074264433548</v>
      </c>
      <c r="W22" s="257">
        <f t="shared" si="21"/>
        <v>0.78915281626737344</v>
      </c>
      <c r="X22" s="224"/>
      <c r="Y22" s="255">
        <f>-(Q22-V22)*10000</f>
        <v>693.47802465681173</v>
      </c>
      <c r="Z22" s="255">
        <f>-(U22-V22)*10000</f>
        <v>-332.11841055500793</v>
      </c>
      <c r="AA22" s="236"/>
      <c r="AB22" s="237">
        <f t="shared" si="8"/>
        <v>6.9347802465681174E-2</v>
      </c>
      <c r="AC22" s="237">
        <f t="shared" si="9"/>
        <v>-3.321184105550079E-2</v>
      </c>
    </row>
    <row r="23" spans="2:31" ht="18" thickBot="1">
      <c r="B23" s="189" t="s">
        <v>944</v>
      </c>
      <c r="C23" s="189" t="s">
        <v>945</v>
      </c>
      <c r="D23" s="173">
        <f>D24+D31+D38+D45</f>
        <v>-277.51526019995418</v>
      </c>
      <c r="E23" s="173">
        <f t="shared" ref="E23:V23" si="22">E24+E31+E38+E45</f>
        <v>-191.5552276400457</v>
      </c>
      <c r="F23" s="173">
        <f t="shared" si="22"/>
        <v>-223.11137574999998</v>
      </c>
      <c r="G23" s="173">
        <f t="shared" si="22"/>
        <v>-357.06193245080613</v>
      </c>
      <c r="H23" s="173">
        <f t="shared" si="22"/>
        <v>-1049.243796040806</v>
      </c>
      <c r="I23" s="173">
        <f t="shared" si="22"/>
        <v>-251.95381122000003</v>
      </c>
      <c r="J23" s="173">
        <f t="shared" si="22"/>
        <v>-283.20325679000013</v>
      </c>
      <c r="K23" s="173">
        <f t="shared" si="22"/>
        <v>-266.28587641000001</v>
      </c>
      <c r="L23" s="173">
        <f t="shared" si="22"/>
        <v>-295.47551033999997</v>
      </c>
      <c r="M23" s="173">
        <f t="shared" si="22"/>
        <v>-1096.9184547600003</v>
      </c>
      <c r="N23" s="173">
        <f t="shared" si="22"/>
        <v>-250.66777268000004</v>
      </c>
      <c r="O23" s="173">
        <f t="shared" si="22"/>
        <v>-257.93653490999992</v>
      </c>
      <c r="P23" s="173">
        <f t="shared" si="22"/>
        <v>-273.34029780999998</v>
      </c>
      <c r="Q23" s="173">
        <f t="shared" si="22"/>
        <v>-391.75606510000017</v>
      </c>
      <c r="R23" s="173">
        <f t="shared" si="22"/>
        <v>-1173.7006705000001</v>
      </c>
      <c r="S23" s="173">
        <f t="shared" si="22"/>
        <v>-251.76987185999948</v>
      </c>
      <c r="T23" s="173">
        <f t="shared" si="22"/>
        <v>-240.82385572999976</v>
      </c>
      <c r="U23" s="173">
        <f t="shared" si="22"/>
        <v>-347.90107438999974</v>
      </c>
      <c r="V23" s="173">
        <f t="shared" si="22"/>
        <v>-316.60061436000001</v>
      </c>
      <c r="W23" s="173">
        <f>W24+W31+W38+W45</f>
        <v>-1157.095416339999</v>
      </c>
      <c r="X23" s="106"/>
      <c r="Y23" s="244">
        <f t="shared" ref="Y23:Y65" si="23">IFERROR(V23/Q23-1,"NM")</f>
        <v>-0.19184246891191303</v>
      </c>
      <c r="Z23" s="244">
        <f>IFERROR(V23/U23-1,"NM")</f>
        <v>-8.9969426179212331E-2</v>
      </c>
      <c r="AB23" s="231">
        <f t="shared" si="8"/>
        <v>75.155450740000163</v>
      </c>
      <c r="AC23" s="231">
        <f t="shared" si="9"/>
        <v>31.300460029999726</v>
      </c>
    </row>
    <row r="24" spans="2:31">
      <c r="B24" s="190" t="s">
        <v>623</v>
      </c>
      <c r="C24" s="190" t="s">
        <v>129</v>
      </c>
      <c r="D24" s="174">
        <f t="shared" ref="D24:P24" si="24">SUM(D25:D30)</f>
        <v>-84.19247713999998</v>
      </c>
      <c r="E24" s="174">
        <f t="shared" si="24"/>
        <v>-90.263562980000032</v>
      </c>
      <c r="F24" s="174">
        <f t="shared" si="24"/>
        <v>-92.417147940000007</v>
      </c>
      <c r="G24" s="174">
        <f t="shared" si="24"/>
        <v>-95.306177409999961</v>
      </c>
      <c r="H24" s="174">
        <f t="shared" ref="H24" si="25">SUM(H25:H30)</f>
        <v>-362.17936546999994</v>
      </c>
      <c r="I24" s="174">
        <f t="shared" si="24"/>
        <v>-107.20134563000002</v>
      </c>
      <c r="J24" s="174">
        <f t="shared" si="24"/>
        <v>-108.62180625000006</v>
      </c>
      <c r="K24" s="174">
        <f t="shared" si="24"/>
        <v>-103.62750837999999</v>
      </c>
      <c r="L24" s="174">
        <f t="shared" si="24"/>
        <v>-106.41650885</v>
      </c>
      <c r="M24" s="174">
        <f t="shared" si="24"/>
        <v>-425.86716911000013</v>
      </c>
      <c r="N24" s="174">
        <f t="shared" si="24"/>
        <v>-102.68430966000004</v>
      </c>
      <c r="O24" s="174">
        <f t="shared" si="24"/>
        <v>-102.08506020999992</v>
      </c>
      <c r="P24" s="174">
        <f t="shared" si="24"/>
        <v>-102.59101766999993</v>
      </c>
      <c r="Q24" s="174">
        <f t="shared" ref="Q24:T24" si="26">SUM(Q25:Q30)</f>
        <v>-136.859483245722</v>
      </c>
      <c r="R24" s="174">
        <f t="shared" si="26"/>
        <v>-444.21987078572187</v>
      </c>
      <c r="S24" s="174">
        <f t="shared" si="26"/>
        <v>-93.210299079999643</v>
      </c>
      <c r="T24" s="174">
        <f t="shared" si="26"/>
        <v>-90.885263829999857</v>
      </c>
      <c r="U24" s="174">
        <f>SUM(U25:U30)</f>
        <v>-88.419867529999905</v>
      </c>
      <c r="V24" s="174">
        <f>SUM(V25:V30)</f>
        <v>-96.447514639999937</v>
      </c>
      <c r="W24" s="174">
        <f>SUM(W25:W30)</f>
        <v>-368.96294507999937</v>
      </c>
      <c r="Y24" s="242">
        <f t="shared" si="23"/>
        <v>-0.29528073354745243</v>
      </c>
      <c r="Z24" s="242">
        <f t="shared" ref="Z24:Z80" si="27">IFERROR(V24/U24-1,"NM")</f>
        <v>9.0790082978537967E-2</v>
      </c>
      <c r="AB24" s="229">
        <f t="shared" si="8"/>
        <v>40.411968605722066</v>
      </c>
      <c r="AC24" s="229">
        <f t="shared" si="9"/>
        <v>-8.0276471100000322</v>
      </c>
    </row>
    <row r="25" spans="2:31" hidden="1" outlineLevel="1">
      <c r="B25" s="191" t="s">
        <v>779</v>
      </c>
      <c r="C25" s="191" t="s">
        <v>781</v>
      </c>
      <c r="D25" s="175">
        <v>-28.065799349999978</v>
      </c>
      <c r="E25" s="175">
        <v>-29.648222900000015</v>
      </c>
      <c r="F25" s="175">
        <v>-30.254827100000014</v>
      </c>
      <c r="G25" s="175">
        <v>-26.562568149999972</v>
      </c>
      <c r="H25" s="175">
        <f t="shared" si="10"/>
        <v>-114.53141749999998</v>
      </c>
      <c r="I25" s="201">
        <v>-34.96435505000003</v>
      </c>
      <c r="J25" s="201">
        <v>-36.934471010000053</v>
      </c>
      <c r="K25" s="201">
        <v>-35.775388670000005</v>
      </c>
      <c r="L25" s="201">
        <v>-37.512244729999985</v>
      </c>
      <c r="M25" s="175">
        <f t="shared" si="11"/>
        <v>-145.18645946000009</v>
      </c>
      <c r="N25" s="175">
        <v>-33.603197220000041</v>
      </c>
      <c r="O25" s="175">
        <v>-31.441823299999946</v>
      </c>
      <c r="P25" s="175">
        <v>-30.724291749999935</v>
      </c>
      <c r="Q25" s="175">
        <v>-29.364939575721994</v>
      </c>
      <c r="R25" s="175">
        <f t="shared" si="12"/>
        <v>-125.13425184572191</v>
      </c>
      <c r="S25" s="175">
        <v>-29.534848469999655</v>
      </c>
      <c r="T25" s="175">
        <v>-32.480647109999801</v>
      </c>
      <c r="U25" s="175">
        <v>-31.529974599999907</v>
      </c>
      <c r="V25" s="175">
        <v>-27.418893209999961</v>
      </c>
      <c r="W25" s="175">
        <f t="shared" si="13"/>
        <v>-120.96436338999932</v>
      </c>
      <c r="Y25" s="243">
        <f t="shared" si="23"/>
        <v>-6.6271083606484371E-2</v>
      </c>
      <c r="Z25" s="243">
        <f t="shared" si="27"/>
        <v>-0.13038644788505338</v>
      </c>
      <c r="AB25" s="230">
        <f t="shared" si="8"/>
        <v>1.946046365722033</v>
      </c>
      <c r="AC25" s="230">
        <f t="shared" si="9"/>
        <v>4.1110813899999457</v>
      </c>
    </row>
    <row r="26" spans="2:31" hidden="1" outlineLevel="1">
      <c r="B26" s="191" t="s">
        <v>604</v>
      </c>
      <c r="C26" s="191" t="s">
        <v>755</v>
      </c>
      <c r="D26" s="175">
        <v>-23.797770590000002</v>
      </c>
      <c r="E26" s="175">
        <v>-24.328331570000017</v>
      </c>
      <c r="F26" s="175">
        <v>-25.069277270000004</v>
      </c>
      <c r="G26" s="175">
        <v>-29.38572752999999</v>
      </c>
      <c r="H26" s="175">
        <f t="shared" si="10"/>
        <v>-102.58110696</v>
      </c>
      <c r="I26" s="201">
        <v>-32.946381209999984</v>
      </c>
      <c r="J26" s="201">
        <v>-30.00761056000001</v>
      </c>
      <c r="K26" s="201">
        <v>-29.255493720000011</v>
      </c>
      <c r="L26" s="201">
        <v>-28.765510750000018</v>
      </c>
      <c r="M26" s="175">
        <f t="shared" si="11"/>
        <v>-120.97499624000002</v>
      </c>
      <c r="N26" s="175">
        <v>-28.089698420000001</v>
      </c>
      <c r="O26" s="175">
        <v>-27.022837280000005</v>
      </c>
      <c r="P26" s="175">
        <v>-28.772714829999998</v>
      </c>
      <c r="Q26" s="175">
        <v>-26.147896220000018</v>
      </c>
      <c r="R26" s="175">
        <f t="shared" si="12"/>
        <v>-110.03314675000003</v>
      </c>
      <c r="S26" s="175">
        <v>-22.469786079999992</v>
      </c>
      <c r="T26" s="175">
        <v>-22.216343620000057</v>
      </c>
      <c r="U26" s="175">
        <v>-17.543927880000037</v>
      </c>
      <c r="V26" s="175">
        <v>-19.711998150000028</v>
      </c>
      <c r="W26" s="175">
        <f t="shared" si="13"/>
        <v>-81.942055730000121</v>
      </c>
      <c r="Y26" s="243">
        <f t="shared" si="23"/>
        <v>-0.24613445058257866</v>
      </c>
      <c r="Z26" s="243">
        <f t="shared" si="27"/>
        <v>0.12357952476945466</v>
      </c>
      <c r="AB26" s="230">
        <f t="shared" si="8"/>
        <v>6.4358980699999897</v>
      </c>
      <c r="AC26" s="230">
        <f t="shared" si="9"/>
        <v>-2.1680702699999905</v>
      </c>
    </row>
    <row r="27" spans="2:31" hidden="1" outlineLevel="1">
      <c r="B27" s="191" t="s">
        <v>618</v>
      </c>
      <c r="C27" s="191" t="s">
        <v>782</v>
      </c>
      <c r="D27" s="175">
        <v>-1.7296866599999996</v>
      </c>
      <c r="E27" s="175">
        <v>-1.5976735399999993</v>
      </c>
      <c r="F27" s="175">
        <v>-1.5090213600000002</v>
      </c>
      <c r="G27" s="175">
        <v>-1.9081255799999992</v>
      </c>
      <c r="H27" s="175">
        <f t="shared" si="10"/>
        <v>-6.7445071399999987</v>
      </c>
      <c r="I27" s="201">
        <v>-2.2768578799999992</v>
      </c>
      <c r="J27" s="201">
        <v>-1.8981373399999999</v>
      </c>
      <c r="K27" s="201">
        <v>-1.9594783900000006</v>
      </c>
      <c r="L27" s="201">
        <v>-2.3109248299999994</v>
      </c>
      <c r="M27" s="175">
        <f t="shared" si="11"/>
        <v>-8.44539844</v>
      </c>
      <c r="N27" s="175">
        <v>-2.357122229999999</v>
      </c>
      <c r="O27" s="175">
        <v>-3.3284502699999976</v>
      </c>
      <c r="P27" s="175">
        <v>-2.1164628800000003</v>
      </c>
      <c r="Q27" s="175">
        <v>-2.0075363799999968</v>
      </c>
      <c r="R27" s="175">
        <f t="shared" si="12"/>
        <v>-9.8095717599999936</v>
      </c>
      <c r="S27" s="175">
        <v>-1.6063407600000004</v>
      </c>
      <c r="T27" s="175">
        <v>-1.2761568700000008</v>
      </c>
      <c r="U27" s="175">
        <v>-1.1204928499999993</v>
      </c>
      <c r="V27" s="175">
        <v>-0.86062913000000008</v>
      </c>
      <c r="W27" s="175">
        <f t="shared" si="13"/>
        <v>-4.8636196100000015</v>
      </c>
      <c r="Y27" s="243">
        <f t="shared" si="23"/>
        <v>-0.57130085483183057</v>
      </c>
      <c r="Z27" s="243">
        <f t="shared" si="27"/>
        <v>-0.23191912380342217</v>
      </c>
      <c r="AB27" s="230">
        <f t="shared" si="8"/>
        <v>1.1469072499999968</v>
      </c>
      <c r="AC27" s="230">
        <f t="shared" si="9"/>
        <v>0.25986371999999924</v>
      </c>
    </row>
    <row r="28" spans="2:31" hidden="1" outlineLevel="1">
      <c r="B28" s="191" t="s">
        <v>793</v>
      </c>
      <c r="C28" s="191" t="s">
        <v>798</v>
      </c>
      <c r="D28" s="175">
        <v>0</v>
      </c>
      <c r="E28" s="175">
        <v>0</v>
      </c>
      <c r="F28" s="175">
        <v>0</v>
      </c>
      <c r="G28" s="175">
        <v>0</v>
      </c>
      <c r="H28" s="175">
        <f t="shared" si="10"/>
        <v>0</v>
      </c>
      <c r="I28" s="201">
        <v>0</v>
      </c>
      <c r="J28" s="201">
        <v>0</v>
      </c>
      <c r="K28" s="201">
        <v>0</v>
      </c>
      <c r="L28" s="201">
        <v>0</v>
      </c>
      <c r="M28" s="175">
        <f t="shared" si="11"/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f t="shared" si="12"/>
        <v>0</v>
      </c>
      <c r="S28" s="175">
        <v>0</v>
      </c>
      <c r="T28" s="175">
        <v>0</v>
      </c>
      <c r="U28" s="175">
        <v>0</v>
      </c>
      <c r="V28" s="175">
        <v>0</v>
      </c>
      <c r="W28" s="175">
        <f t="shared" si="13"/>
        <v>0</v>
      </c>
      <c r="Y28" s="243" t="str">
        <f t="shared" si="23"/>
        <v>NM</v>
      </c>
      <c r="Z28" s="243" t="str">
        <f t="shared" si="27"/>
        <v>NM</v>
      </c>
      <c r="AB28" s="230">
        <f t="shared" si="8"/>
        <v>0</v>
      </c>
      <c r="AC28" s="230">
        <f t="shared" si="9"/>
        <v>0</v>
      </c>
    </row>
    <row r="29" spans="2:31" hidden="1" outlineLevel="1">
      <c r="B29" s="191" t="s">
        <v>780</v>
      </c>
      <c r="C29" s="191" t="s">
        <v>783</v>
      </c>
      <c r="D29" s="175">
        <v>-25.515937099999999</v>
      </c>
      <c r="E29" s="175">
        <v>-27.211019769999996</v>
      </c>
      <c r="F29" s="175">
        <v>-29.248407850000007</v>
      </c>
      <c r="G29" s="175">
        <v>-31.182883219999997</v>
      </c>
      <c r="H29" s="175">
        <f t="shared" si="10"/>
        <v>-113.15824794</v>
      </c>
      <c r="I29" s="201">
        <v>-27.862859080000007</v>
      </c>
      <c r="J29" s="201">
        <v>-31.893272149999994</v>
      </c>
      <c r="K29" s="201">
        <v>-27.993453739999982</v>
      </c>
      <c r="L29" s="201">
        <v>-30.940358539999998</v>
      </c>
      <c r="M29" s="175">
        <f t="shared" si="11"/>
        <v>-118.68994350999998</v>
      </c>
      <c r="N29" s="175">
        <v>-32.055767989999993</v>
      </c>
      <c r="O29" s="175">
        <v>-33.761824629999985</v>
      </c>
      <c r="P29" s="175">
        <v>-31.703491670000002</v>
      </c>
      <c r="Q29" s="175">
        <v>-73.054026239999999</v>
      </c>
      <c r="R29" s="175">
        <f t="shared" si="12"/>
        <v>-170.57511052999996</v>
      </c>
      <c r="S29" s="175">
        <v>-33.460907980000002</v>
      </c>
      <c r="T29" s="175">
        <v>-31.857629810000006</v>
      </c>
      <c r="U29" s="175">
        <v>-32.987703849999974</v>
      </c>
      <c r="V29" s="175">
        <v>-32.502508729999931</v>
      </c>
      <c r="W29" s="175">
        <f t="shared" si="13"/>
        <v>-130.80875036999993</v>
      </c>
      <c r="Y29" s="243">
        <f t="shared" si="23"/>
        <v>-0.55508942623885793</v>
      </c>
      <c r="Z29" s="243">
        <f t="shared" si="27"/>
        <v>-1.4708362916264095E-2</v>
      </c>
      <c r="AB29" s="230">
        <f t="shared" si="8"/>
        <v>40.551517510000068</v>
      </c>
      <c r="AC29" s="230">
        <f t="shared" si="9"/>
        <v>0.48519512000004283</v>
      </c>
    </row>
    <row r="30" spans="2:31" hidden="1" outlineLevel="1">
      <c r="B30" s="191" t="s">
        <v>784</v>
      </c>
      <c r="C30" s="191" t="s">
        <v>785</v>
      </c>
      <c r="D30" s="175">
        <v>-5.0832834399999998</v>
      </c>
      <c r="E30" s="175">
        <v>-7.4783151999999973</v>
      </c>
      <c r="F30" s="175">
        <v>-6.3356143599999992</v>
      </c>
      <c r="G30" s="175">
        <v>-6.2668729300000097</v>
      </c>
      <c r="H30" s="175">
        <f t="shared" si="10"/>
        <v>-25.164085930000002</v>
      </c>
      <c r="I30" s="201">
        <v>-9.1508924100000026</v>
      </c>
      <c r="J30" s="201">
        <v>-7.8883151900000019</v>
      </c>
      <c r="K30" s="201">
        <v>-8.6436938599999955</v>
      </c>
      <c r="L30" s="201">
        <v>-6.8874699999999969</v>
      </c>
      <c r="M30" s="175">
        <f t="shared" si="11"/>
        <v>-32.570371459999997</v>
      </c>
      <c r="N30" s="175">
        <v>-6.5785237999999993</v>
      </c>
      <c r="O30" s="175">
        <v>-6.5301247300000007</v>
      </c>
      <c r="P30" s="175">
        <v>-9.2740565399999966</v>
      </c>
      <c r="Q30" s="175">
        <v>-6.2850848300000006</v>
      </c>
      <c r="R30" s="175">
        <f t="shared" si="12"/>
        <v>-28.667789899999995</v>
      </c>
      <c r="S30" s="175">
        <v>-6.138415789999998</v>
      </c>
      <c r="T30" s="175">
        <v>-3.054486420000003</v>
      </c>
      <c r="U30" s="175">
        <v>-5.2377683500000014</v>
      </c>
      <c r="V30" s="175">
        <v>-15.953485420000002</v>
      </c>
      <c r="W30" s="175">
        <f t="shared" si="13"/>
        <v>-30.384155980000003</v>
      </c>
      <c r="Y30" s="243">
        <f t="shared" si="23"/>
        <v>1.5383086865989046</v>
      </c>
      <c r="Z30" s="243">
        <f t="shared" si="27"/>
        <v>2.0458554777436841</v>
      </c>
      <c r="AB30" s="230">
        <f t="shared" si="8"/>
        <v>-9.668400590000001</v>
      </c>
      <c r="AC30" s="230">
        <f t="shared" si="9"/>
        <v>-10.71571707</v>
      </c>
    </row>
    <row r="31" spans="2:31" collapsed="1">
      <c r="B31" s="190" t="s">
        <v>624</v>
      </c>
      <c r="C31" s="190" t="s">
        <v>754</v>
      </c>
      <c r="D31" s="174">
        <f t="shared" ref="D31:P31" si="28">SUM(D32:D37)</f>
        <v>-106.71687363995424</v>
      </c>
      <c r="E31" s="174">
        <f t="shared" si="28"/>
        <v>-47.181467560045661</v>
      </c>
      <c r="F31" s="174">
        <f t="shared" si="28"/>
        <v>-44.050076779999984</v>
      </c>
      <c r="G31" s="174">
        <f t="shared" si="28"/>
        <v>-67.056413689999999</v>
      </c>
      <c r="H31" s="174">
        <f t="shared" ref="H31" si="29">SUM(H32:H37)</f>
        <v>-265.00483166999987</v>
      </c>
      <c r="I31" s="174">
        <f t="shared" si="28"/>
        <v>-58.698571490000035</v>
      </c>
      <c r="J31" s="174">
        <f t="shared" si="28"/>
        <v>-75.818909850000082</v>
      </c>
      <c r="K31" s="174">
        <f t="shared" si="28"/>
        <v>-51.077709760000026</v>
      </c>
      <c r="L31" s="174">
        <f t="shared" si="28"/>
        <v>-51.839343349999965</v>
      </c>
      <c r="M31" s="174">
        <f t="shared" si="28"/>
        <v>-237.43453445000009</v>
      </c>
      <c r="N31" s="174">
        <f t="shared" si="28"/>
        <v>-54.107976150000013</v>
      </c>
      <c r="O31" s="174">
        <f t="shared" si="28"/>
        <v>-60.79359899</v>
      </c>
      <c r="P31" s="174">
        <f t="shared" si="28"/>
        <v>-55.313041440000035</v>
      </c>
      <c r="Q31" s="174">
        <f t="shared" ref="Q31:V31" si="30">SUM(Q32:Q37)</f>
        <v>-73.56984948398302</v>
      </c>
      <c r="R31" s="174">
        <f t="shared" si="30"/>
        <v>-243.78446606398307</v>
      </c>
      <c r="S31" s="174">
        <f t="shared" si="30"/>
        <v>-57.769351229999835</v>
      </c>
      <c r="T31" s="174">
        <f t="shared" si="30"/>
        <v>-55.231066769999991</v>
      </c>
      <c r="U31" s="174">
        <f t="shared" si="30"/>
        <v>-65.377326399999873</v>
      </c>
      <c r="V31" s="174">
        <f t="shared" si="30"/>
        <v>-57.708372720000057</v>
      </c>
      <c r="W31" s="174">
        <f>SUM(W32:W37)</f>
        <v>-236.08611711999976</v>
      </c>
      <c r="Y31" s="242">
        <f t="shared" si="23"/>
        <v>-0.21559751549357442</v>
      </c>
      <c r="Z31" s="242">
        <f t="shared" si="27"/>
        <v>-0.11730295657975742</v>
      </c>
      <c r="AB31" s="229">
        <f t="shared" si="8"/>
        <v>15.861476763982964</v>
      </c>
      <c r="AC31" s="229">
        <f t="shared" si="9"/>
        <v>7.6689536799998166</v>
      </c>
    </row>
    <row r="32" spans="2:31" hidden="1" outlineLevel="1">
      <c r="B32" s="191" t="s">
        <v>779</v>
      </c>
      <c r="C32" s="191" t="s">
        <v>781</v>
      </c>
      <c r="D32" s="175">
        <v>-83.749155449954245</v>
      </c>
      <c r="E32" s="175">
        <v>-19.67968979004565</v>
      </c>
      <c r="F32" s="175">
        <v>-23.108681039999993</v>
      </c>
      <c r="G32" s="175">
        <v>-37.71833500999999</v>
      </c>
      <c r="H32" s="175">
        <f t="shared" si="10"/>
        <v>-164.25586128999987</v>
      </c>
      <c r="I32" s="201">
        <v>-33.987078100000033</v>
      </c>
      <c r="J32" s="201">
        <v>-47.183947930000073</v>
      </c>
      <c r="K32" s="201">
        <v>-29.331024350000035</v>
      </c>
      <c r="L32" s="201">
        <v>-26.544567569999963</v>
      </c>
      <c r="M32" s="175">
        <f t="shared" si="11"/>
        <v>-137.0466179500001</v>
      </c>
      <c r="N32" s="175">
        <v>-33.852136380000019</v>
      </c>
      <c r="O32" s="175">
        <v>-38.828820090000008</v>
      </c>
      <c r="P32" s="175">
        <v>-31.154084570000027</v>
      </c>
      <c r="Q32" s="175">
        <v>-49.22123447398301</v>
      </c>
      <c r="R32" s="175">
        <f t="shared" si="12"/>
        <v>-153.05627551398305</v>
      </c>
      <c r="S32" s="175">
        <v>-36.556083409999829</v>
      </c>
      <c r="T32" s="175">
        <v>-33.494037550000051</v>
      </c>
      <c r="U32" s="175">
        <v>-40.218893209999933</v>
      </c>
      <c r="V32" s="175">
        <v>-31.909474970000055</v>
      </c>
      <c r="W32" s="175">
        <f t="shared" si="13"/>
        <v>-142.17848913999987</v>
      </c>
      <c r="Y32" s="243">
        <f t="shared" si="23"/>
        <v>-0.35171323289612888</v>
      </c>
      <c r="Z32" s="243">
        <f t="shared" si="27"/>
        <v>-0.20660484605115503</v>
      </c>
      <c r="AB32" s="230">
        <f t="shared" si="8"/>
        <v>17.311759503982955</v>
      </c>
      <c r="AC32" s="230">
        <f t="shared" si="9"/>
        <v>8.3094182399998786</v>
      </c>
    </row>
    <row r="33" spans="2:29" hidden="1" outlineLevel="1">
      <c r="B33" s="191" t="s">
        <v>604</v>
      </c>
      <c r="C33" s="191" t="s">
        <v>755</v>
      </c>
      <c r="D33" s="175">
        <v>-18.778379930000007</v>
      </c>
      <c r="E33" s="175">
        <v>-12.422238820000008</v>
      </c>
      <c r="F33" s="175">
        <v>-14.924466729999995</v>
      </c>
      <c r="G33" s="175">
        <v>-23.214647040000003</v>
      </c>
      <c r="H33" s="175">
        <f t="shared" si="10"/>
        <v>-69.339732520000013</v>
      </c>
      <c r="I33" s="201">
        <v>-19.576433999999999</v>
      </c>
      <c r="J33" s="201">
        <v>-24.486737070000004</v>
      </c>
      <c r="K33" s="201">
        <v>-18.872490039999995</v>
      </c>
      <c r="L33" s="201">
        <v>-20.456051479999999</v>
      </c>
      <c r="M33" s="175">
        <f t="shared" si="11"/>
        <v>-83.391712589999997</v>
      </c>
      <c r="N33" s="175">
        <v>-17.618812749999989</v>
      </c>
      <c r="O33" s="175">
        <v>-19.030594959999995</v>
      </c>
      <c r="P33" s="175">
        <v>-21.107884550000009</v>
      </c>
      <c r="Q33" s="175">
        <v>-17.492980110000005</v>
      </c>
      <c r="R33" s="175">
        <f t="shared" si="12"/>
        <v>-75.250272370000005</v>
      </c>
      <c r="S33" s="175">
        <v>-18.333568710000009</v>
      </c>
      <c r="T33" s="175">
        <v>-19.658787869999941</v>
      </c>
      <c r="U33" s="175">
        <v>-23.482611539999937</v>
      </c>
      <c r="V33" s="175">
        <v>-22.674192940000008</v>
      </c>
      <c r="W33" s="175">
        <f t="shared" si="13"/>
        <v>-84.149161059999898</v>
      </c>
      <c r="Y33" s="243">
        <f t="shared" si="23"/>
        <v>0.29618811645696219</v>
      </c>
      <c r="Z33" s="243">
        <f t="shared" si="27"/>
        <v>-3.4426264669194961E-2</v>
      </c>
      <c r="AB33" s="230">
        <f t="shared" si="8"/>
        <v>-5.1812128300000033</v>
      </c>
      <c r="AC33" s="230">
        <f t="shared" si="9"/>
        <v>0.80841859999992849</v>
      </c>
    </row>
    <row r="34" spans="2:29" hidden="1" outlineLevel="1">
      <c r="B34" s="191" t="s">
        <v>618</v>
      </c>
      <c r="C34" s="191" t="s">
        <v>782</v>
      </c>
      <c r="D34" s="175">
        <v>-1.0619258200000004</v>
      </c>
      <c r="E34" s="175">
        <v>-3.5422483500000004</v>
      </c>
      <c r="F34" s="175">
        <v>-0.32555837000000021</v>
      </c>
      <c r="G34" s="175">
        <v>-0.57859553999999991</v>
      </c>
      <c r="H34" s="175">
        <f t="shared" si="10"/>
        <v>-5.508328080000001</v>
      </c>
      <c r="I34" s="201">
        <v>-1.6818845700000007</v>
      </c>
      <c r="J34" s="201">
        <v>-0.42643277999999962</v>
      </c>
      <c r="K34" s="201">
        <v>-0.60390587000000007</v>
      </c>
      <c r="L34" s="201">
        <v>-0.62793630999999939</v>
      </c>
      <c r="M34" s="175">
        <f t="shared" si="11"/>
        <v>-3.3401595299999998</v>
      </c>
      <c r="N34" s="175">
        <v>-0.76258596000000145</v>
      </c>
      <c r="O34" s="175">
        <v>-0.8152700099999991</v>
      </c>
      <c r="P34" s="175">
        <v>-0.83102366000000027</v>
      </c>
      <c r="Q34" s="175">
        <v>-0.39389272999999936</v>
      </c>
      <c r="R34" s="175">
        <f t="shared" si="12"/>
        <v>-2.8027723600000001</v>
      </c>
      <c r="S34" s="175">
        <v>-0.52294810999999686</v>
      </c>
      <c r="T34" s="175">
        <v>-0.27962417999999695</v>
      </c>
      <c r="U34" s="175">
        <v>-0.33668654999999975</v>
      </c>
      <c r="V34" s="175">
        <v>-0.28187243999999917</v>
      </c>
      <c r="W34" s="175">
        <f t="shared" si="13"/>
        <v>-1.4211312799999929</v>
      </c>
      <c r="Y34" s="243">
        <f t="shared" si="23"/>
        <v>-0.28439288534216001</v>
      </c>
      <c r="Z34" s="243">
        <f t="shared" si="27"/>
        <v>-0.16280457297744932</v>
      </c>
      <c r="AB34" s="230">
        <f t="shared" si="8"/>
        <v>0.11202029000000019</v>
      </c>
      <c r="AC34" s="230">
        <f t="shared" si="9"/>
        <v>5.4814110000000582E-2</v>
      </c>
    </row>
    <row r="35" spans="2:29" hidden="1" outlineLevel="1">
      <c r="B35" s="191" t="s">
        <v>793</v>
      </c>
      <c r="C35" s="191" t="s">
        <v>798</v>
      </c>
      <c r="D35" s="175">
        <v>0</v>
      </c>
      <c r="E35" s="175">
        <v>0</v>
      </c>
      <c r="F35" s="175">
        <v>0</v>
      </c>
      <c r="G35" s="175">
        <v>0</v>
      </c>
      <c r="H35" s="175">
        <f t="shared" si="10"/>
        <v>0</v>
      </c>
      <c r="I35" s="201">
        <v>0</v>
      </c>
      <c r="J35" s="201">
        <v>0</v>
      </c>
      <c r="K35" s="201">
        <v>0</v>
      </c>
      <c r="L35" s="201">
        <v>0</v>
      </c>
      <c r="M35" s="175">
        <f t="shared" si="11"/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f t="shared" si="12"/>
        <v>0</v>
      </c>
      <c r="S35" s="175">
        <v>0</v>
      </c>
      <c r="T35" s="175">
        <v>0</v>
      </c>
      <c r="U35" s="175">
        <v>0</v>
      </c>
      <c r="V35" s="175">
        <v>0</v>
      </c>
      <c r="W35" s="175">
        <f t="shared" si="13"/>
        <v>0</v>
      </c>
      <c r="Y35" s="243" t="str">
        <f t="shared" si="23"/>
        <v>NM</v>
      </c>
      <c r="Z35" s="243" t="str">
        <f t="shared" si="27"/>
        <v>NM</v>
      </c>
      <c r="AB35" s="230">
        <f t="shared" si="8"/>
        <v>0</v>
      </c>
      <c r="AC35" s="230">
        <f t="shared" si="9"/>
        <v>0</v>
      </c>
    </row>
    <row r="36" spans="2:29" hidden="1" outlineLevel="1">
      <c r="B36" s="191" t="s">
        <v>780</v>
      </c>
      <c r="C36" s="191" t="s">
        <v>783</v>
      </c>
      <c r="D36" s="175">
        <v>0</v>
      </c>
      <c r="E36" s="175">
        <v>0</v>
      </c>
      <c r="F36" s="175">
        <v>0</v>
      </c>
      <c r="G36" s="175">
        <v>0</v>
      </c>
      <c r="H36" s="175">
        <f t="shared" si="10"/>
        <v>0</v>
      </c>
      <c r="I36" s="201">
        <v>0</v>
      </c>
      <c r="J36" s="201">
        <v>0</v>
      </c>
      <c r="K36" s="201">
        <v>0</v>
      </c>
      <c r="L36" s="201">
        <v>0</v>
      </c>
      <c r="M36" s="175">
        <f t="shared" si="11"/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f t="shared" si="12"/>
        <v>0</v>
      </c>
      <c r="S36" s="175">
        <v>0</v>
      </c>
      <c r="T36" s="175">
        <v>0</v>
      </c>
      <c r="U36" s="175">
        <v>0</v>
      </c>
      <c r="V36" s="175">
        <v>0</v>
      </c>
      <c r="W36" s="175">
        <f>SUM(S36:V36)</f>
        <v>0</v>
      </c>
      <c r="Y36" s="243" t="str">
        <f t="shared" si="23"/>
        <v>NM</v>
      </c>
      <c r="Z36" s="243" t="str">
        <f t="shared" si="27"/>
        <v>NM</v>
      </c>
      <c r="AB36" s="230">
        <f t="shared" si="8"/>
        <v>0</v>
      </c>
      <c r="AC36" s="230">
        <f t="shared" si="9"/>
        <v>0</v>
      </c>
    </row>
    <row r="37" spans="2:29" hidden="1" outlineLevel="1">
      <c r="B37" s="191" t="s">
        <v>784</v>
      </c>
      <c r="C37" s="191" t="s">
        <v>785</v>
      </c>
      <c r="D37" s="175">
        <v>-3.1274124399999907</v>
      </c>
      <c r="E37" s="175">
        <v>-11.537290599999997</v>
      </c>
      <c r="F37" s="175">
        <v>-5.6913706399999988</v>
      </c>
      <c r="G37" s="175">
        <v>-5.544836100000003</v>
      </c>
      <c r="H37" s="175">
        <f t="shared" si="10"/>
        <v>-25.900909779999992</v>
      </c>
      <c r="I37" s="201">
        <v>-3.4531748200000019</v>
      </c>
      <c r="J37" s="201">
        <v>-3.721792070000002</v>
      </c>
      <c r="K37" s="201">
        <v>-2.2702894999999996</v>
      </c>
      <c r="L37" s="201">
        <v>-4.2107879899999983</v>
      </c>
      <c r="M37" s="175">
        <f t="shared" si="11"/>
        <v>-13.656044380000003</v>
      </c>
      <c r="N37" s="175">
        <v>-1.8744410599999994</v>
      </c>
      <c r="O37" s="175">
        <v>-2.1189139300000006</v>
      </c>
      <c r="P37" s="175">
        <v>-2.2200486599999998</v>
      </c>
      <c r="Q37" s="175">
        <v>-6.4617421699999991</v>
      </c>
      <c r="R37" s="175">
        <f t="shared" si="12"/>
        <v>-12.675145819999999</v>
      </c>
      <c r="S37" s="175">
        <v>-2.3567510000000009</v>
      </c>
      <c r="T37" s="175">
        <v>-1.7986171700000002</v>
      </c>
      <c r="U37" s="175">
        <v>-1.3391351000000005</v>
      </c>
      <c r="V37" s="175">
        <v>-2.8428323699999991</v>
      </c>
      <c r="W37" s="175">
        <f t="shared" si="13"/>
        <v>-8.3373356399999992</v>
      </c>
      <c r="Y37" s="243">
        <f t="shared" si="23"/>
        <v>-0.56005171744573035</v>
      </c>
      <c r="Z37" s="243">
        <f t="shared" si="27"/>
        <v>1.1228869066310025</v>
      </c>
      <c r="AB37" s="230">
        <f t="shared" si="8"/>
        <v>3.6189098</v>
      </c>
      <c r="AC37" s="230">
        <f t="shared" si="9"/>
        <v>-1.5036972699999986</v>
      </c>
    </row>
    <row r="38" spans="2:29" collapsed="1">
      <c r="B38" s="190" t="s">
        <v>625</v>
      </c>
      <c r="C38" s="190" t="s">
        <v>799</v>
      </c>
      <c r="D38" s="174">
        <f t="shared" ref="D38:V38" si="31">SUM(D39:D44)</f>
        <v>-42.638361509999989</v>
      </c>
      <c r="E38" s="174">
        <f t="shared" si="31"/>
        <v>-45.137059669999999</v>
      </c>
      <c r="F38" s="174">
        <f t="shared" si="31"/>
        <v>-42.445793739999999</v>
      </c>
      <c r="G38" s="174">
        <f t="shared" si="31"/>
        <v>-53.172156783333335</v>
      </c>
      <c r="H38" s="174">
        <f t="shared" si="31"/>
        <v>-183.39337170333332</v>
      </c>
      <c r="I38" s="174">
        <f t="shared" si="31"/>
        <v>-60.325728650000009</v>
      </c>
      <c r="J38" s="174">
        <f t="shared" si="31"/>
        <v>-66.881848389999988</v>
      </c>
      <c r="K38" s="174">
        <f t="shared" si="31"/>
        <v>-79.800882799999997</v>
      </c>
      <c r="L38" s="174">
        <f t="shared" si="31"/>
        <v>-88.209865339999993</v>
      </c>
      <c r="M38" s="174">
        <f t="shared" si="31"/>
        <v>-295.21832518000002</v>
      </c>
      <c r="N38" s="174">
        <f t="shared" si="31"/>
        <v>-65.078260049999969</v>
      </c>
      <c r="O38" s="174">
        <f t="shared" si="31"/>
        <v>-63.316012310000005</v>
      </c>
      <c r="P38" s="174">
        <f t="shared" si="31"/>
        <v>-72.491852450000039</v>
      </c>
      <c r="Q38" s="174">
        <f t="shared" si="31"/>
        <v>-68.687822240295048</v>
      </c>
      <c r="R38" s="174">
        <f t="shared" si="31"/>
        <v>-269.57394705029509</v>
      </c>
      <c r="S38" s="174">
        <f t="shared" si="31"/>
        <v>-64.888210530000023</v>
      </c>
      <c r="T38" s="174">
        <f t="shared" si="31"/>
        <v>-58.415643639999892</v>
      </c>
      <c r="U38" s="174">
        <f t="shared" si="31"/>
        <v>-55.995332929999954</v>
      </c>
      <c r="V38" s="174">
        <f t="shared" si="31"/>
        <v>-48.325342109999987</v>
      </c>
      <c r="W38" s="174">
        <f>SUM(W39:W44)</f>
        <v>-227.62452920999991</v>
      </c>
      <c r="Y38" s="242">
        <f t="shared" si="23"/>
        <v>-0.29644963934159507</v>
      </c>
      <c r="Z38" s="242">
        <f t="shared" si="27"/>
        <v>-0.13697553740038049</v>
      </c>
      <c r="AB38" s="229">
        <f t="shared" si="8"/>
        <v>20.362480130295062</v>
      </c>
      <c r="AC38" s="229">
        <f t="shared" si="9"/>
        <v>7.6699908199999669</v>
      </c>
    </row>
    <row r="39" spans="2:29" hidden="1" outlineLevel="1">
      <c r="B39" s="191" t="s">
        <v>779</v>
      </c>
      <c r="C39" s="191" t="s">
        <v>781</v>
      </c>
      <c r="D39" s="175">
        <v>-12.155423399999993</v>
      </c>
      <c r="E39" s="175">
        <v>-14.683033379999994</v>
      </c>
      <c r="F39" s="175">
        <v>-14.25763869</v>
      </c>
      <c r="G39" s="175">
        <v>-13.881086889999994</v>
      </c>
      <c r="H39" s="175">
        <f t="shared" si="10"/>
        <v>-54.977182359999979</v>
      </c>
      <c r="I39" s="201">
        <v>-20.340510500000004</v>
      </c>
      <c r="J39" s="201">
        <v>-15.867938620000018</v>
      </c>
      <c r="K39" s="201">
        <v>-24.957974180000011</v>
      </c>
      <c r="L39" s="201">
        <v>-29.700182220000002</v>
      </c>
      <c r="M39" s="175">
        <f t="shared" si="11"/>
        <v>-90.866605520000036</v>
      </c>
      <c r="N39" s="175">
        <v>-27.877881579999979</v>
      </c>
      <c r="O39" s="175">
        <v>-19.614994840000005</v>
      </c>
      <c r="P39" s="175">
        <v>-22.181788300000051</v>
      </c>
      <c r="Q39" s="175">
        <v>-21.426345270295041</v>
      </c>
      <c r="R39" s="175">
        <f t="shared" si="12"/>
        <v>-91.101009990295083</v>
      </c>
      <c r="S39" s="175">
        <v>-22.389928929999989</v>
      </c>
      <c r="T39" s="175">
        <v>-17.427612919999891</v>
      </c>
      <c r="U39" s="175">
        <v>-17.629882039999977</v>
      </c>
      <c r="V39" s="175">
        <v>-12.833256029999975</v>
      </c>
      <c r="W39" s="175">
        <f t="shared" si="13"/>
        <v>-70.280679919999841</v>
      </c>
      <c r="Y39" s="243">
        <f t="shared" si="23"/>
        <v>-0.4010524955092698</v>
      </c>
      <c r="Z39" s="243">
        <f t="shared" si="27"/>
        <v>-0.27207363039168742</v>
      </c>
      <c r="AB39" s="230">
        <f t="shared" si="8"/>
        <v>8.5930892402950665</v>
      </c>
      <c r="AC39" s="230">
        <f t="shared" si="9"/>
        <v>4.7966260100000024</v>
      </c>
    </row>
    <row r="40" spans="2:29" hidden="1" outlineLevel="1">
      <c r="B40" s="191" t="s">
        <v>604</v>
      </c>
      <c r="C40" s="191" t="s">
        <v>755</v>
      </c>
      <c r="D40" s="175">
        <v>-1.7305771599999997</v>
      </c>
      <c r="E40" s="175">
        <v>-2.0441524500000003</v>
      </c>
      <c r="F40" s="175">
        <v>-1.3220636099999992</v>
      </c>
      <c r="G40" s="175">
        <v>-1.7431825200000008</v>
      </c>
      <c r="H40" s="175">
        <f t="shared" si="10"/>
        <v>-6.8399757399999999</v>
      </c>
      <c r="I40" s="201">
        <v>-1.5509950599999995</v>
      </c>
      <c r="J40" s="201">
        <v>-2.469888800000001</v>
      </c>
      <c r="K40" s="201">
        <v>-2.8001607700000002</v>
      </c>
      <c r="L40" s="201">
        <v>-1.8385307000000006</v>
      </c>
      <c r="M40" s="175">
        <f t="shared" si="11"/>
        <v>-8.6595753300000027</v>
      </c>
      <c r="N40" s="175">
        <v>-2.1218556999999993</v>
      </c>
      <c r="O40" s="175">
        <v>-3.0549687700000003</v>
      </c>
      <c r="P40" s="175">
        <v>-3.5534759999999967</v>
      </c>
      <c r="Q40" s="175">
        <v>-2.2814746199999982</v>
      </c>
      <c r="R40" s="175">
        <f t="shared" si="12"/>
        <v>-11.011775089999993</v>
      </c>
      <c r="S40" s="175">
        <v>-2.8973549100000016</v>
      </c>
      <c r="T40" s="175">
        <v>-2.5960404999999982</v>
      </c>
      <c r="U40" s="175">
        <v>-3.0004245599999995</v>
      </c>
      <c r="V40" s="175">
        <v>-2.2885101199999998</v>
      </c>
      <c r="W40" s="175">
        <f t="shared" si="13"/>
        <v>-10.782330089999999</v>
      </c>
      <c r="Y40" s="243">
        <f t="shared" si="23"/>
        <v>3.0837511573991172E-3</v>
      </c>
      <c r="Z40" s="243">
        <f t="shared" si="27"/>
        <v>-0.23727123470819733</v>
      </c>
      <c r="AB40" s="230">
        <f t="shared" si="8"/>
        <v>-7.0355000000015266E-3</v>
      </c>
      <c r="AC40" s="230">
        <f t="shared" si="9"/>
        <v>0.7119144399999997</v>
      </c>
    </row>
    <row r="41" spans="2:29" hidden="1" outlineLevel="1">
      <c r="B41" s="191" t="s">
        <v>618</v>
      </c>
      <c r="C41" s="191" t="s">
        <v>782</v>
      </c>
      <c r="D41" s="175">
        <v>-0.56956768999999952</v>
      </c>
      <c r="E41" s="175">
        <v>-0.34583775999999983</v>
      </c>
      <c r="F41" s="175">
        <v>-0.30908948000000008</v>
      </c>
      <c r="G41" s="175">
        <v>-0.52629305000000004</v>
      </c>
      <c r="H41" s="175">
        <f t="shared" si="10"/>
        <v>-1.7507879799999995</v>
      </c>
      <c r="I41" s="201">
        <v>-0.85848878999999956</v>
      </c>
      <c r="J41" s="201">
        <v>-2.4207949600000007</v>
      </c>
      <c r="K41" s="201">
        <v>-3.0718470199999999</v>
      </c>
      <c r="L41" s="201">
        <v>-2.99034741</v>
      </c>
      <c r="M41" s="175">
        <f t="shared" si="11"/>
        <v>-9.3414781799999993</v>
      </c>
      <c r="N41" s="175">
        <v>-1.8966649</v>
      </c>
      <c r="O41" s="175">
        <v>-1.9248919600000001</v>
      </c>
      <c r="P41" s="175">
        <v>-2.1789099299999992</v>
      </c>
      <c r="Q41" s="175">
        <v>-2.1481534099999995</v>
      </c>
      <c r="R41" s="175">
        <f t="shared" si="12"/>
        <v>-8.1486201999999981</v>
      </c>
      <c r="S41" s="175">
        <v>-1.9262889900000002</v>
      </c>
      <c r="T41" s="175">
        <v>-1.2141558700000001</v>
      </c>
      <c r="U41" s="175">
        <v>-0.9187012200000001</v>
      </c>
      <c r="V41" s="175">
        <v>-0.9760707399999996</v>
      </c>
      <c r="W41" s="175">
        <f t="shared" si="13"/>
        <v>-5.0352168200000005</v>
      </c>
      <c r="Y41" s="243">
        <f t="shared" si="23"/>
        <v>-0.54562335471189649</v>
      </c>
      <c r="Z41" s="243">
        <f t="shared" si="27"/>
        <v>6.2446330483810097E-2</v>
      </c>
      <c r="AB41" s="230">
        <f t="shared" si="8"/>
        <v>1.17208267</v>
      </c>
      <c r="AC41" s="230">
        <f t="shared" si="9"/>
        <v>-5.7369519999999508E-2</v>
      </c>
    </row>
    <row r="42" spans="2:29" hidden="1" outlineLevel="1">
      <c r="B42" s="191" t="s">
        <v>793</v>
      </c>
      <c r="C42" s="191" t="s">
        <v>798</v>
      </c>
      <c r="D42" s="175">
        <v>-10.334427160000001</v>
      </c>
      <c r="E42" s="175">
        <v>-10.232299399999997</v>
      </c>
      <c r="F42" s="175">
        <v>-11.147383039999999</v>
      </c>
      <c r="G42" s="175">
        <v>-12.382942722500006</v>
      </c>
      <c r="H42" s="175">
        <f t="shared" si="10"/>
        <v>-44.097052322500005</v>
      </c>
      <c r="I42" s="201">
        <v>-19.701268040000002</v>
      </c>
      <c r="J42" s="201">
        <v>-25.819540629999999</v>
      </c>
      <c r="K42" s="201">
        <v>-25.309445419999996</v>
      </c>
      <c r="L42" s="201">
        <v>-21.412091090000001</v>
      </c>
      <c r="M42" s="175">
        <f t="shared" si="11"/>
        <v>-92.242345180000001</v>
      </c>
      <c r="N42" s="175">
        <v>-9.7556337800000001</v>
      </c>
      <c r="O42" s="175">
        <v>-9.4270076200000013</v>
      </c>
      <c r="P42" s="175">
        <v>-10.337199230000007</v>
      </c>
      <c r="Q42" s="175">
        <v>-12.961001339999999</v>
      </c>
      <c r="R42" s="175">
        <f t="shared" si="12"/>
        <v>-42.480841970000007</v>
      </c>
      <c r="S42" s="175">
        <v>-9.5539370699999981</v>
      </c>
      <c r="T42" s="175">
        <v>-7.8289832599999984</v>
      </c>
      <c r="U42" s="175">
        <v>-6.9482927499999985</v>
      </c>
      <c r="V42" s="175">
        <v>-6.3194964200000001</v>
      </c>
      <c r="W42" s="175">
        <f t="shared" si="13"/>
        <v>-30.650709499999998</v>
      </c>
      <c r="Y42" s="243">
        <f t="shared" si="23"/>
        <v>-0.51242220765019986</v>
      </c>
      <c r="Z42" s="243">
        <f t="shared" si="27"/>
        <v>-9.0496522329171936E-2</v>
      </c>
      <c r="AB42" s="230">
        <f t="shared" si="8"/>
        <v>6.6415049199999991</v>
      </c>
      <c r="AC42" s="230">
        <f t="shared" si="9"/>
        <v>0.62879632999999835</v>
      </c>
    </row>
    <row r="43" spans="2:29" hidden="1" outlineLevel="1">
      <c r="B43" s="191" t="s">
        <v>780</v>
      </c>
      <c r="C43" s="191" t="s">
        <v>783</v>
      </c>
      <c r="D43" s="175">
        <v>-16.69138538</v>
      </c>
      <c r="E43" s="175">
        <v>-17.778551120000007</v>
      </c>
      <c r="F43" s="175">
        <v>-15.085819839999996</v>
      </c>
      <c r="G43" s="175">
        <v>-15.150386110833331</v>
      </c>
      <c r="H43" s="175">
        <f t="shared" si="10"/>
        <v>-64.70614245083334</v>
      </c>
      <c r="I43" s="201">
        <v>-18.246054490000006</v>
      </c>
      <c r="J43" s="201">
        <v>-19.209178019999978</v>
      </c>
      <c r="K43" s="201">
        <v>-21.380852589999996</v>
      </c>
      <c r="L43" s="201">
        <v>-27.466530569999996</v>
      </c>
      <c r="M43" s="175">
        <f t="shared" si="11"/>
        <v>-86.30261566999998</v>
      </c>
      <c r="N43" s="175">
        <v>-21.813899069999994</v>
      </c>
      <c r="O43" s="175">
        <v>-24.497429709999999</v>
      </c>
      <c r="P43" s="175">
        <v>-31.08307237999999</v>
      </c>
      <c r="Q43" s="175">
        <v>-27.190692609999999</v>
      </c>
      <c r="R43" s="175">
        <f t="shared" si="12"/>
        <v>-104.58509376999999</v>
      </c>
      <c r="S43" s="175">
        <v>-27.453813980000035</v>
      </c>
      <c r="T43" s="175">
        <v>-28.353945390000014</v>
      </c>
      <c r="U43" s="175">
        <v>-26.950207519999982</v>
      </c>
      <c r="V43" s="175">
        <v>-25.484895740000013</v>
      </c>
      <c r="W43" s="175">
        <f t="shared" si="13"/>
        <v>-108.24286263000005</v>
      </c>
      <c r="Y43" s="243">
        <f t="shared" si="23"/>
        <v>-6.2734586958356542E-2</v>
      </c>
      <c r="Z43" s="243">
        <f t="shared" si="27"/>
        <v>-5.4371075952292736E-2</v>
      </c>
      <c r="AB43" s="230">
        <f t="shared" si="8"/>
        <v>1.7057968699999861</v>
      </c>
      <c r="AC43" s="230">
        <f t="shared" si="9"/>
        <v>1.4653117799999684</v>
      </c>
    </row>
    <row r="44" spans="2:29" hidden="1" outlineLevel="1">
      <c r="B44" s="191" t="s">
        <v>784</v>
      </c>
      <c r="C44" s="191" t="s">
        <v>785</v>
      </c>
      <c r="D44" s="175">
        <v>-1.1569807200000002</v>
      </c>
      <c r="E44" s="175">
        <v>-5.3185559999999937E-2</v>
      </c>
      <c r="F44" s="175">
        <v>-0.32379907999999996</v>
      </c>
      <c r="G44" s="175">
        <v>-9.4882654899999999</v>
      </c>
      <c r="H44" s="175">
        <f t="shared" si="10"/>
        <v>-11.02223085</v>
      </c>
      <c r="I44" s="201">
        <v>0.37158822999999941</v>
      </c>
      <c r="J44" s="201">
        <v>-1.0945073599999997</v>
      </c>
      <c r="K44" s="201">
        <v>-2.2806028200000013</v>
      </c>
      <c r="L44" s="201">
        <v>-4.8021833500000053</v>
      </c>
      <c r="M44" s="175">
        <f t="shared" si="11"/>
        <v>-7.8057053000000067</v>
      </c>
      <c r="N44" s="175">
        <v>-1.6123250200000001</v>
      </c>
      <c r="O44" s="175">
        <v>-4.7967194100000015</v>
      </c>
      <c r="P44" s="175">
        <v>-3.1574066100000007</v>
      </c>
      <c r="Q44" s="175">
        <v>-2.680154990000001</v>
      </c>
      <c r="R44" s="175">
        <f t="shared" si="12"/>
        <v>-12.246606030000002</v>
      </c>
      <c r="S44" s="175">
        <v>-0.66688665000000047</v>
      </c>
      <c r="T44" s="175">
        <v>-0.99490569999999934</v>
      </c>
      <c r="U44" s="175">
        <v>-0.5478248399999982</v>
      </c>
      <c r="V44" s="175">
        <v>-0.42311306000000115</v>
      </c>
      <c r="W44" s="175">
        <f t="shared" si="13"/>
        <v>-2.6327302499999994</v>
      </c>
      <c r="Y44" s="243">
        <f t="shared" si="23"/>
        <v>-0.84213112242437849</v>
      </c>
      <c r="Z44" s="243">
        <f t="shared" si="27"/>
        <v>-0.22764900547408085</v>
      </c>
      <c r="AB44" s="230">
        <f t="shared" si="8"/>
        <v>2.2570419299999998</v>
      </c>
      <c r="AC44" s="230">
        <f t="shared" si="9"/>
        <v>0.12471177999999705</v>
      </c>
    </row>
    <row r="45" spans="2:29" ht="18" collapsed="1" thickBot="1">
      <c r="B45" s="190" t="s">
        <v>917</v>
      </c>
      <c r="C45" s="296" t="s">
        <v>921</v>
      </c>
      <c r="D45" s="174">
        <f t="shared" ref="D45:T45" si="32">SUM(D54,D60,D64)</f>
        <v>-43.967547909999993</v>
      </c>
      <c r="E45" s="174">
        <f t="shared" si="32"/>
        <v>-8.9731374300000013</v>
      </c>
      <c r="F45" s="174">
        <f t="shared" si="32"/>
        <v>-44.19835728999999</v>
      </c>
      <c r="G45" s="174">
        <f t="shared" si="32"/>
        <v>-141.52718456747286</v>
      </c>
      <c r="H45" s="174">
        <f t="shared" si="32"/>
        <v>-238.66622719747284</v>
      </c>
      <c r="I45" s="174">
        <f t="shared" si="32"/>
        <v>-25.728165449999977</v>
      </c>
      <c r="J45" s="174">
        <f t="shared" si="32"/>
        <v>-31.880692299999993</v>
      </c>
      <c r="K45" s="174">
        <f t="shared" si="32"/>
        <v>-31.779775470000004</v>
      </c>
      <c r="L45" s="174">
        <f t="shared" si="32"/>
        <v>-49.009792800000014</v>
      </c>
      <c r="M45" s="174">
        <f>SUM(M54,M60,M64)</f>
        <v>-138.39842601999999</v>
      </c>
      <c r="N45" s="174">
        <f t="shared" si="32"/>
        <v>-28.797226820000002</v>
      </c>
      <c r="O45" s="174">
        <f t="shared" si="32"/>
        <v>-31.741863400000014</v>
      </c>
      <c r="P45" s="174">
        <f t="shared" si="32"/>
        <v>-42.944386249999994</v>
      </c>
      <c r="Q45" s="174">
        <f>SUM(Q54,Q60,Q64)</f>
        <v>-112.63891013000004</v>
      </c>
      <c r="R45" s="174">
        <f t="shared" si="32"/>
        <v>-216.12238660000006</v>
      </c>
      <c r="S45" s="174">
        <f t="shared" si="32"/>
        <v>-35.902011019999996</v>
      </c>
      <c r="T45" s="174">
        <f t="shared" si="32"/>
        <v>-36.291881490000002</v>
      </c>
      <c r="U45" s="174">
        <f>SUM(U54,U60,U64)</f>
        <v>-138.10854752999998</v>
      </c>
      <c r="V45" s="174">
        <f>SUM(V54,V60,V64)</f>
        <v>-114.11938489000003</v>
      </c>
      <c r="W45" s="174">
        <f t="shared" ref="W45" si="33">SUM(W54,W60,W64)</f>
        <v>-324.42182493000001</v>
      </c>
      <c r="Y45" s="243">
        <f t="shared" si="23"/>
        <v>1.3143546562119024E-2</v>
      </c>
      <c r="Z45" s="243">
        <f t="shared" si="27"/>
        <v>-0.17369788524340979</v>
      </c>
      <c r="AB45" s="230">
        <f t="shared" si="8"/>
        <v>-1.4804747599999928</v>
      </c>
      <c r="AC45" s="230">
        <f t="shared" si="9"/>
        <v>23.989162639999947</v>
      </c>
    </row>
    <row r="46" spans="2:29" ht="18" thickBot="1">
      <c r="B46" s="189" t="s">
        <v>944</v>
      </c>
      <c r="C46" s="189" t="s">
        <v>945</v>
      </c>
      <c r="D46" s="173">
        <f>D47+D53</f>
        <v>-277.51526019995384</v>
      </c>
      <c r="E46" s="173">
        <f>E47+E53</f>
        <v>-191.55522764004607</v>
      </c>
      <c r="F46" s="173">
        <f t="shared" ref="F46:T46" si="34">F47+F53</f>
        <v>-223.11137575000009</v>
      </c>
      <c r="G46" s="173">
        <f t="shared" si="34"/>
        <v>-357.06193245080635</v>
      </c>
      <c r="H46" s="173">
        <f t="shared" si="34"/>
        <v>-1049.2437960408063</v>
      </c>
      <c r="I46" s="173">
        <f t="shared" si="34"/>
        <v>-251.95381121999981</v>
      </c>
      <c r="J46" s="173">
        <f t="shared" si="34"/>
        <v>-283.20325678999973</v>
      </c>
      <c r="K46" s="173">
        <f t="shared" si="34"/>
        <v>-266.28587641000007</v>
      </c>
      <c r="L46" s="173">
        <f t="shared" si="34"/>
        <v>-295.47551034000082</v>
      </c>
      <c r="M46" s="173">
        <f>M47+M53</f>
        <v>-1096.9184547600003</v>
      </c>
      <c r="N46" s="173">
        <f t="shared" si="34"/>
        <v>-250.66777268000055</v>
      </c>
      <c r="O46" s="173">
        <f t="shared" si="34"/>
        <v>-257.93653490999986</v>
      </c>
      <c r="P46" s="173">
        <f t="shared" si="34"/>
        <v>-273.34029781000021</v>
      </c>
      <c r="Q46" s="173">
        <f t="shared" si="34"/>
        <v>-391.75606509999966</v>
      </c>
      <c r="R46" s="173">
        <f>R47+R53</f>
        <v>-1173.7006705000001</v>
      </c>
      <c r="S46" s="173">
        <f t="shared" si="34"/>
        <v>-251.76987185999963</v>
      </c>
      <c r="T46" s="173">
        <f t="shared" si="34"/>
        <v>-240.82385572999874</v>
      </c>
      <c r="U46" s="173">
        <f>U47+U53</f>
        <v>-347.90107439000008</v>
      </c>
      <c r="V46" s="173">
        <f>V47+V53</f>
        <v>-316.60061435999995</v>
      </c>
      <c r="W46" s="173">
        <f>W47+W53</f>
        <v>-1157.0954163399983</v>
      </c>
      <c r="Y46" s="244">
        <f t="shared" si="23"/>
        <v>-0.19184246891191215</v>
      </c>
      <c r="Z46" s="244">
        <f t="shared" si="27"/>
        <v>-8.996942617921333E-2</v>
      </c>
      <c r="AB46" s="232">
        <f t="shared" si="8"/>
        <v>75.155450739999708</v>
      </c>
      <c r="AC46" s="232">
        <f t="shared" si="9"/>
        <v>31.300460030000124</v>
      </c>
    </row>
    <row r="47" spans="2:29">
      <c r="B47" s="192" t="s">
        <v>914</v>
      </c>
      <c r="C47" s="251" t="s">
        <v>922</v>
      </c>
      <c r="D47" s="174">
        <f>SUM(D48:D52)</f>
        <v>-191.34038980995385</v>
      </c>
      <c r="E47" s="174">
        <f t="shared" ref="E47:T47" si="35">SUM(E48:E52)</f>
        <v>-137.59251932004605</v>
      </c>
      <c r="F47" s="174">
        <f t="shared" si="35"/>
        <v>-134.5787907700001</v>
      </c>
      <c r="G47" s="174">
        <f t="shared" si="35"/>
        <v>-169.20147855250013</v>
      </c>
      <c r="H47" s="174">
        <f t="shared" si="35"/>
        <v>-632.71317845250019</v>
      </c>
      <c r="I47" s="174">
        <f t="shared" si="35"/>
        <v>-180.11673219999983</v>
      </c>
      <c r="J47" s="174">
        <f t="shared" si="35"/>
        <v>-200.22011431999974</v>
      </c>
      <c r="K47" s="174">
        <f t="shared" si="35"/>
        <v>-185.1317946100001</v>
      </c>
      <c r="L47" s="174">
        <f t="shared" si="35"/>
        <v>-188.05882843000083</v>
      </c>
      <c r="M47" s="174">
        <f t="shared" si="35"/>
        <v>-753.52746956000044</v>
      </c>
      <c r="N47" s="174">
        <f t="shared" si="35"/>
        <v>-168.00087880000058</v>
      </c>
      <c r="O47" s="174">
        <f t="shared" si="35"/>
        <v>-167.93541716999991</v>
      </c>
      <c r="P47" s="174">
        <f t="shared" si="35"/>
        <v>-167.60934751000025</v>
      </c>
      <c r="Q47" s="174">
        <f t="shared" si="35"/>
        <v>-178.87243611999961</v>
      </c>
      <c r="R47" s="174">
        <f t="shared" si="35"/>
        <v>-682.41807960000028</v>
      </c>
      <c r="S47" s="174">
        <f t="shared" si="35"/>
        <v>-154.95313887999961</v>
      </c>
      <c r="T47" s="174">
        <f t="shared" si="35"/>
        <v>-144.32039903999876</v>
      </c>
      <c r="U47" s="174">
        <f>SUM(U48:U52)</f>
        <v>-149.85461549000001</v>
      </c>
      <c r="V47" s="174">
        <f>SUM(V48:V52)</f>
        <v>-144.49382499999993</v>
      </c>
      <c r="W47" s="174">
        <f>SUM(W48:W52)</f>
        <v>-593.62197840999829</v>
      </c>
      <c r="Y47" s="242">
        <f t="shared" si="23"/>
        <v>-0.19219624815159453</v>
      </c>
      <c r="Z47" s="242">
        <f t="shared" si="27"/>
        <v>-3.5773275801156856E-2</v>
      </c>
      <c r="AB47" s="229">
        <f t="shared" si="8"/>
        <v>34.378611119999675</v>
      </c>
      <c r="AC47" s="229">
        <f t="shared" si="9"/>
        <v>5.3607904900000847</v>
      </c>
    </row>
    <row r="48" spans="2:29">
      <c r="B48" s="299" t="s">
        <v>779</v>
      </c>
      <c r="C48" s="191" t="s">
        <v>781</v>
      </c>
      <c r="D48" s="175">
        <v>-123.97037819995386</v>
      </c>
      <c r="E48" s="175">
        <v>-64.010946070046103</v>
      </c>
      <c r="F48" s="175">
        <v>-67.621146830000143</v>
      </c>
      <c r="G48" s="175">
        <v>-78.161990050000071</v>
      </c>
      <c r="H48" s="175">
        <f t="shared" si="10"/>
        <v>-333.76446115000022</v>
      </c>
      <c r="I48" s="201">
        <v>-89.291943649999894</v>
      </c>
      <c r="J48" s="201">
        <v>-99.986357559999874</v>
      </c>
      <c r="K48" s="201">
        <v>-90.064387200000112</v>
      </c>
      <c r="L48" s="201">
        <v>-93.756994520000802</v>
      </c>
      <c r="M48" s="175">
        <f t="shared" si="11"/>
        <v>-373.09968293000065</v>
      </c>
      <c r="N48" s="175">
        <v>-95.333215180000565</v>
      </c>
      <c r="O48" s="175">
        <v>-89.885638229999799</v>
      </c>
      <c r="P48" s="175">
        <v>-84.060164620000208</v>
      </c>
      <c r="Q48" s="175">
        <v>-100.01251931999957</v>
      </c>
      <c r="R48" s="175">
        <f t="shared" si="12"/>
        <v>-369.29153735000011</v>
      </c>
      <c r="S48" s="175">
        <v>-88.480860809999626</v>
      </c>
      <c r="T48" s="175">
        <v>-83.402297579998731</v>
      </c>
      <c r="U48" s="175">
        <v>-89.378749849999991</v>
      </c>
      <c r="V48" s="175">
        <v>-72.161624209999815</v>
      </c>
      <c r="W48" s="175">
        <f t="shared" si="13"/>
        <v>-333.42353244999811</v>
      </c>
      <c r="Y48" s="243">
        <f t="shared" si="23"/>
        <v>-0.27847408803780016</v>
      </c>
      <c r="Z48" s="243">
        <f t="shared" si="27"/>
        <v>-0.19263108590011435</v>
      </c>
      <c r="AB48" s="230">
        <f t="shared" si="8"/>
        <v>27.850895109999755</v>
      </c>
      <c r="AC48" s="230">
        <f t="shared" si="9"/>
        <v>17.217125640000177</v>
      </c>
    </row>
    <row r="49" spans="2:29">
      <c r="B49" s="299" t="s">
        <v>604</v>
      </c>
      <c r="C49" s="191" t="s">
        <v>946</v>
      </c>
      <c r="D49" s="175">
        <v>-44.306727680000009</v>
      </c>
      <c r="E49" s="175">
        <v>-38.794722839999949</v>
      </c>
      <c r="F49" s="175">
        <v>-41.315807609999936</v>
      </c>
      <c r="G49" s="175">
        <v>-54.343557090000076</v>
      </c>
      <c r="H49" s="175">
        <f t="shared" si="10"/>
        <v>-178.76081521999998</v>
      </c>
      <c r="I49" s="201">
        <v>-54.07381026999991</v>
      </c>
      <c r="J49" s="201">
        <v>-56.964236429999872</v>
      </c>
      <c r="K49" s="201">
        <v>-50.928144530000004</v>
      </c>
      <c r="L49" s="201">
        <v>-51.06009293000001</v>
      </c>
      <c r="M49" s="175">
        <f t="shared" si="11"/>
        <v>-213.02628415999982</v>
      </c>
      <c r="N49" s="175">
        <v>-47.830366870000006</v>
      </c>
      <c r="O49" s="175">
        <v>-49.108401010000108</v>
      </c>
      <c r="P49" s="175">
        <v>-53.434075380000039</v>
      </c>
      <c r="Q49" s="175">
        <v>-45.922350950000038</v>
      </c>
      <c r="R49" s="175">
        <f t="shared" si="12"/>
        <v>-196.29519421000018</v>
      </c>
      <c r="S49" s="175">
        <v>-43.700709699999997</v>
      </c>
      <c r="T49" s="175">
        <v>-44.471171990000016</v>
      </c>
      <c r="U49" s="175">
        <v>-44.026963979999998</v>
      </c>
      <c r="V49" s="175">
        <v>-44.674701210000094</v>
      </c>
      <c r="W49" s="175">
        <f t="shared" si="13"/>
        <v>-176.87354688000011</v>
      </c>
      <c r="Y49" s="243">
        <f t="shared" si="23"/>
        <v>-2.7168681789797255E-2</v>
      </c>
      <c r="Z49" s="243">
        <f t="shared" si="27"/>
        <v>1.4712284732927294E-2</v>
      </c>
      <c r="AB49" s="230">
        <f t="shared" si="8"/>
        <v>1.2476497399999431</v>
      </c>
      <c r="AC49" s="230">
        <f t="shared" si="9"/>
        <v>-0.64773723000009653</v>
      </c>
    </row>
    <row r="50" spans="2:29">
      <c r="B50" s="299" t="s">
        <v>618</v>
      </c>
      <c r="C50" s="191" t="s">
        <v>782</v>
      </c>
      <c r="D50" s="175">
        <v>-3.3611801700000035</v>
      </c>
      <c r="E50" s="175">
        <v>-5.4857596500000003</v>
      </c>
      <c r="F50" s="175">
        <v>-2.143669210000001</v>
      </c>
      <c r="G50" s="175">
        <v>-3.0130141700000022</v>
      </c>
      <c r="H50" s="175">
        <f t="shared" si="10"/>
        <v>-14.003623200000005</v>
      </c>
      <c r="I50" s="201">
        <v>-4.8172312400000035</v>
      </c>
      <c r="J50" s="201">
        <v>-4.7453650800000009</v>
      </c>
      <c r="K50" s="201">
        <v>-5.6352312800000011</v>
      </c>
      <c r="L50" s="201">
        <v>-5.9292085499999967</v>
      </c>
      <c r="M50" s="175">
        <f t="shared" si="11"/>
        <v>-21.127036150000002</v>
      </c>
      <c r="N50" s="175">
        <v>-5.0163730899999956</v>
      </c>
      <c r="O50" s="175">
        <v>-6.068612239999994</v>
      </c>
      <c r="P50" s="175">
        <v>-5.1263964700000013</v>
      </c>
      <c r="Q50" s="175">
        <v>-4.549582520000012</v>
      </c>
      <c r="R50" s="175">
        <f t="shared" si="12"/>
        <v>-20.760964320000003</v>
      </c>
      <c r="S50" s="175">
        <v>-4.0555778600000103</v>
      </c>
      <c r="T50" s="175">
        <v>-2.7699369199999939</v>
      </c>
      <c r="U50" s="175">
        <v>-2.3758806199999976</v>
      </c>
      <c r="V50" s="175">
        <v>-2.1185723100000007</v>
      </c>
      <c r="W50" s="175">
        <f t="shared" si="13"/>
        <v>-11.319967710000004</v>
      </c>
      <c r="Y50" s="243">
        <f t="shared" si="23"/>
        <v>-0.53433698571534094</v>
      </c>
      <c r="Z50" s="243">
        <f t="shared" si="27"/>
        <v>-0.10830018471214142</v>
      </c>
      <c r="AB50" s="230">
        <f t="shared" si="8"/>
        <v>2.4310102100000113</v>
      </c>
      <c r="AC50" s="230">
        <f t="shared" si="9"/>
        <v>0.25730830999999688</v>
      </c>
    </row>
    <row r="51" spans="2:29">
      <c r="B51" s="299" t="s">
        <v>793</v>
      </c>
      <c r="C51" s="191" t="s">
        <v>798</v>
      </c>
      <c r="D51" s="175">
        <v>-10.334427160000001</v>
      </c>
      <c r="E51" s="175">
        <v>-10.2322994</v>
      </c>
      <c r="F51" s="175">
        <v>-11.147383040000005</v>
      </c>
      <c r="G51" s="175">
        <v>-12.382942722500003</v>
      </c>
      <c r="H51" s="175">
        <f t="shared" si="10"/>
        <v>-44.097052322500005</v>
      </c>
      <c r="I51" s="201">
        <v>-19.701268040000002</v>
      </c>
      <c r="J51" s="201">
        <v>-25.819540630000002</v>
      </c>
      <c r="K51" s="201">
        <v>-25.309445420000017</v>
      </c>
      <c r="L51" s="201">
        <v>-21.41209108999999</v>
      </c>
      <c r="M51" s="175">
        <f t="shared" si="11"/>
        <v>-92.242345180000015</v>
      </c>
      <c r="N51" s="175">
        <v>-9.7556337800000179</v>
      </c>
      <c r="O51" s="175">
        <v>-9.4270076200000013</v>
      </c>
      <c r="P51" s="175">
        <v>-10.337199230000014</v>
      </c>
      <c r="Q51" s="175">
        <v>-12.961001340000006</v>
      </c>
      <c r="R51" s="175">
        <f>SUM(N51:Q51)</f>
        <v>-42.480841970000043</v>
      </c>
      <c r="S51" s="175">
        <v>-9.5539370699999946</v>
      </c>
      <c r="T51" s="175">
        <v>-7.82898326000001</v>
      </c>
      <c r="U51" s="175">
        <v>-6.9482927500000109</v>
      </c>
      <c r="V51" s="175">
        <v>-6.3194964200000001</v>
      </c>
      <c r="W51" s="175">
        <f>SUM(S51:V51)</f>
        <v>-30.650709500000016</v>
      </c>
      <c r="Y51" s="243">
        <f t="shared" si="23"/>
        <v>-0.51242220765020019</v>
      </c>
      <c r="Z51" s="243">
        <f t="shared" si="27"/>
        <v>-9.0496522329173601E-2</v>
      </c>
      <c r="AB51" s="230">
        <f t="shared" si="8"/>
        <v>6.6415049200000063</v>
      </c>
      <c r="AC51" s="230">
        <f t="shared" si="9"/>
        <v>0.62879633000001078</v>
      </c>
    </row>
    <row r="52" spans="2:29">
      <c r="B52" s="299" t="s">
        <v>784</v>
      </c>
      <c r="C52" s="191" t="s">
        <v>947</v>
      </c>
      <c r="D52" s="175">
        <v>-9.367676599999994</v>
      </c>
      <c r="E52" s="175">
        <v>-19.068791359999977</v>
      </c>
      <c r="F52" s="175">
        <v>-12.350784079999999</v>
      </c>
      <c r="G52" s="175">
        <v>-21.299974520000003</v>
      </c>
      <c r="H52" s="175">
        <f t="shared" si="10"/>
        <v>-62.087226559999976</v>
      </c>
      <c r="I52" s="201">
        <v>-12.232479000000009</v>
      </c>
      <c r="J52" s="201">
        <v>-12.704614619999996</v>
      </c>
      <c r="K52" s="201">
        <v>-13.194586179999995</v>
      </c>
      <c r="L52" s="201">
        <v>-15.900441340000009</v>
      </c>
      <c r="M52" s="175">
        <f t="shared" si="11"/>
        <v>-54.032121140000008</v>
      </c>
      <c r="N52" s="175">
        <v>-10.065289879999996</v>
      </c>
      <c r="O52" s="175">
        <v>-13.445758070000004</v>
      </c>
      <c r="P52" s="175">
        <v>-14.651511809999981</v>
      </c>
      <c r="Q52" s="175">
        <v>-15.426981989999994</v>
      </c>
      <c r="R52" s="175">
        <f t="shared" si="12"/>
        <v>-53.589541749999974</v>
      </c>
      <c r="S52" s="175">
        <v>-9.1620534400000047</v>
      </c>
      <c r="T52" s="175">
        <v>-5.8480092900000136</v>
      </c>
      <c r="U52" s="175">
        <v>-7.1247282900000091</v>
      </c>
      <c r="V52" s="175">
        <v>-19.219430849999998</v>
      </c>
      <c r="W52" s="175">
        <f t="shared" si="13"/>
        <v>-41.354221870000032</v>
      </c>
      <c r="Y52" s="243">
        <f t="shared" si="23"/>
        <v>0.2458321959835259</v>
      </c>
      <c r="Z52" s="243">
        <f t="shared" si="27"/>
        <v>1.6975668499493017</v>
      </c>
      <c r="AB52" s="230">
        <f t="shared" si="8"/>
        <v>-3.7924488600000039</v>
      </c>
      <c r="AC52" s="230">
        <f t="shared" si="9"/>
        <v>-12.094702559999989</v>
      </c>
    </row>
    <row r="53" spans="2:29">
      <c r="B53" s="192" t="s">
        <v>915</v>
      </c>
      <c r="C53" s="251" t="s">
        <v>923</v>
      </c>
      <c r="D53" s="174">
        <f t="shared" ref="D53:V53" si="36">SUM(D54,D60,D59,D64)</f>
        <v>-86.174870389999995</v>
      </c>
      <c r="E53" s="174">
        <f t="shared" si="36"/>
        <v>-53.962708320000011</v>
      </c>
      <c r="F53" s="174">
        <f t="shared" si="36"/>
        <v>-88.53258498000001</v>
      </c>
      <c r="G53" s="174">
        <f t="shared" si="36"/>
        <v>-187.86045389830619</v>
      </c>
      <c r="H53" s="174">
        <f t="shared" si="36"/>
        <v>-416.53061758830614</v>
      </c>
      <c r="I53" s="174">
        <f t="shared" si="36"/>
        <v>-71.837079019999962</v>
      </c>
      <c r="J53" s="174">
        <f t="shared" si="36"/>
        <v>-82.983142469999976</v>
      </c>
      <c r="K53" s="174">
        <f t="shared" si="36"/>
        <v>-81.154081799999986</v>
      </c>
      <c r="L53" s="174">
        <f t="shared" si="36"/>
        <v>-107.41668190999999</v>
      </c>
      <c r="M53" s="174">
        <f t="shared" si="36"/>
        <v>-343.39098519999993</v>
      </c>
      <c r="N53" s="174">
        <f t="shared" si="36"/>
        <v>-82.666893879999989</v>
      </c>
      <c r="O53" s="174">
        <f t="shared" si="36"/>
        <v>-90.00111773999997</v>
      </c>
      <c r="P53" s="174">
        <f t="shared" si="36"/>
        <v>-105.73095029999995</v>
      </c>
      <c r="Q53" s="174">
        <f t="shared" si="36"/>
        <v>-212.88362898000003</v>
      </c>
      <c r="R53" s="174">
        <f t="shared" si="36"/>
        <v>-491.28259089999989</v>
      </c>
      <c r="S53" s="174">
        <f t="shared" si="36"/>
        <v>-96.816732980000012</v>
      </c>
      <c r="T53" s="174">
        <f t="shared" si="36"/>
        <v>-96.503456689999979</v>
      </c>
      <c r="U53" s="174">
        <f t="shared" si="36"/>
        <v>-198.04645890000006</v>
      </c>
      <c r="V53" s="174">
        <f t="shared" si="36"/>
        <v>-172.10678936000002</v>
      </c>
      <c r="W53" s="174">
        <f>SUM(W54,W60,W59,W64)</f>
        <v>-563.47343793000005</v>
      </c>
      <c r="Y53" s="242">
        <f t="shared" si="23"/>
        <v>-0.19154521094635657</v>
      </c>
      <c r="Z53" s="242">
        <f t="shared" si="27"/>
        <v>-0.13097769929376923</v>
      </c>
      <c r="AB53" s="229">
        <f t="shared" si="8"/>
        <v>40.776839620000004</v>
      </c>
      <c r="AC53" s="229">
        <f t="shared" si="9"/>
        <v>25.93966954000004</v>
      </c>
    </row>
    <row r="54" spans="2:29">
      <c r="B54" s="299" t="s">
        <v>787</v>
      </c>
      <c r="C54" s="299" t="s">
        <v>788</v>
      </c>
      <c r="D54" s="175">
        <f t="shared" ref="D54:W54" si="37">SUM(D55:D58)</f>
        <v>-16.909773379999997</v>
      </c>
      <c r="E54" s="175">
        <f t="shared" si="37"/>
        <v>-23.29264891</v>
      </c>
      <c r="F54" s="175">
        <f t="shared" si="37"/>
        <v>-8.3780487099999981</v>
      </c>
      <c r="G54" s="175">
        <f t="shared" si="37"/>
        <v>-20.734654399999997</v>
      </c>
      <c r="H54" s="175">
        <f t="shared" si="37"/>
        <v>-69.315125399999999</v>
      </c>
      <c r="I54" s="175">
        <f t="shared" si="37"/>
        <v>-9.0376708699999977</v>
      </c>
      <c r="J54" s="175">
        <f t="shared" si="37"/>
        <v>-10.464597139999997</v>
      </c>
      <c r="K54" s="175">
        <f t="shared" si="37"/>
        <v>-8.8251356699999999</v>
      </c>
      <c r="L54" s="175">
        <f t="shared" si="37"/>
        <v>3.7536429200000003</v>
      </c>
      <c r="M54" s="175">
        <f t="shared" si="37"/>
        <v>-24.573760759999995</v>
      </c>
      <c r="N54" s="175">
        <f t="shared" si="37"/>
        <v>-5.6713922499999994</v>
      </c>
      <c r="O54" s="175">
        <f t="shared" si="37"/>
        <v>-10.502668599999998</v>
      </c>
      <c r="P54" s="175">
        <f t="shared" si="37"/>
        <v>-6.8434752499999991</v>
      </c>
      <c r="Q54" s="175">
        <f t="shared" si="37"/>
        <v>-23.344075250000007</v>
      </c>
      <c r="R54" s="175">
        <f t="shared" si="37"/>
        <v>-46.361611350000011</v>
      </c>
      <c r="S54" s="175">
        <f t="shared" si="37"/>
        <v>-5.5094731899999996</v>
      </c>
      <c r="T54" s="175">
        <f t="shared" si="37"/>
        <v>-9.0248287999999945</v>
      </c>
      <c r="U54" s="175">
        <f t="shared" si="37"/>
        <v>-13.339383579999998</v>
      </c>
      <c r="V54" s="175">
        <f t="shared" si="37"/>
        <v>-10.546800510000011</v>
      </c>
      <c r="W54" s="175">
        <f t="shared" si="37"/>
        <v>-38.420486080000003</v>
      </c>
      <c r="X54" s="106"/>
      <c r="Y54" s="243">
        <f t="shared" si="23"/>
        <v>-0.54820225701594205</v>
      </c>
      <c r="Z54" s="243">
        <f t="shared" si="27"/>
        <v>-0.20934873438881851</v>
      </c>
      <c r="AB54" s="230">
        <f t="shared" si="8"/>
        <v>12.797274739999995</v>
      </c>
      <c r="AC54" s="230">
        <f t="shared" si="9"/>
        <v>2.7925830699999867</v>
      </c>
    </row>
    <row r="55" spans="2:29" hidden="1" outlineLevel="1">
      <c r="B55" s="191" t="s">
        <v>663</v>
      </c>
      <c r="C55" s="191" t="s">
        <v>884</v>
      </c>
      <c r="D55" s="175">
        <v>-7.25244088</v>
      </c>
      <c r="E55" s="175">
        <v>-14.276095480000004</v>
      </c>
      <c r="F55" s="175">
        <v>3.2686915300000012</v>
      </c>
      <c r="G55" s="175">
        <v>-11.986840119999997</v>
      </c>
      <c r="H55" s="175">
        <f t="shared" si="10"/>
        <v>-30.246684949999999</v>
      </c>
      <c r="I55" s="201">
        <v>1.8682710599999997</v>
      </c>
      <c r="J55" s="201">
        <v>-1.7670084399999999</v>
      </c>
      <c r="K55" s="201">
        <v>-1.1132002999999999</v>
      </c>
      <c r="L55" s="201">
        <v>7.5218196899999992</v>
      </c>
      <c r="M55" s="175">
        <f t="shared" si="11"/>
        <v>6.5098820099999992</v>
      </c>
      <c r="N55" s="175">
        <v>-1.10285236</v>
      </c>
      <c r="O55" s="175">
        <v>-3.3700663999999998</v>
      </c>
      <c r="P55" s="175">
        <v>0.16249490000000022</v>
      </c>
      <c r="Q55" s="175">
        <v>1.950791009999999</v>
      </c>
      <c r="R55" s="175">
        <f t="shared" si="12"/>
        <v>-2.3596328500000006</v>
      </c>
      <c r="S55" s="175">
        <v>3.3679241300000005</v>
      </c>
      <c r="T55" s="175">
        <v>-1.6896985399999995</v>
      </c>
      <c r="U55" s="175">
        <v>-3.7442928700000002</v>
      </c>
      <c r="V55" s="175">
        <v>0.87552695999999919</v>
      </c>
      <c r="W55" s="175">
        <f t="shared" si="13"/>
        <v>-1.1905403200000002</v>
      </c>
      <c r="Y55" s="243">
        <f t="shared" si="23"/>
        <v>-0.55119387186431634</v>
      </c>
      <c r="Z55" s="243">
        <f t="shared" si="27"/>
        <v>-1.2338297217653273</v>
      </c>
      <c r="AB55" s="230">
        <f t="shared" si="8"/>
        <v>-1.0752640499999999</v>
      </c>
      <c r="AC55" s="230">
        <f t="shared" si="9"/>
        <v>4.6198198299999991</v>
      </c>
    </row>
    <row r="56" spans="2:29" hidden="1" outlineLevel="1">
      <c r="B56" s="191" t="s">
        <v>196</v>
      </c>
      <c r="C56" s="191" t="s">
        <v>796</v>
      </c>
      <c r="D56" s="175">
        <v>-4.5405284699999982</v>
      </c>
      <c r="E56" s="175">
        <v>-7.4135546199999993</v>
      </c>
      <c r="F56" s="175">
        <v>-5.807487919999998</v>
      </c>
      <c r="G56" s="175">
        <v>-5.7436447199999989</v>
      </c>
      <c r="H56" s="175">
        <f t="shared" si="10"/>
        <v>-23.505215729999996</v>
      </c>
      <c r="I56" s="201">
        <v>-7.8530969599999967</v>
      </c>
      <c r="J56" s="201">
        <v>-6.7653812699999962</v>
      </c>
      <c r="K56" s="201">
        <v>-5.3612161</v>
      </c>
      <c r="L56" s="201">
        <v>-2.5239274999999997</v>
      </c>
      <c r="M56" s="175">
        <f t="shared" si="11"/>
        <v>-22.503621829999993</v>
      </c>
      <c r="N56" s="175">
        <v>-3.2504706399999996</v>
      </c>
      <c r="O56" s="175">
        <v>-5.2127692199999984</v>
      </c>
      <c r="P56" s="175">
        <v>-4.9716072799999997</v>
      </c>
      <c r="Q56" s="175">
        <v>-23.929068240000007</v>
      </c>
      <c r="R56" s="175">
        <f t="shared" si="12"/>
        <v>-37.363915380000009</v>
      </c>
      <c r="S56" s="175">
        <v>-7.2328372400000003</v>
      </c>
      <c r="T56" s="175">
        <v>-3.9888529499999965</v>
      </c>
      <c r="U56" s="175">
        <v>-7.2245199399999986</v>
      </c>
      <c r="V56" s="175">
        <v>-7.8297387700000094</v>
      </c>
      <c r="W56" s="175">
        <f t="shared" si="13"/>
        <v>-26.275948900000007</v>
      </c>
      <c r="Y56" s="243">
        <f t="shared" si="23"/>
        <v>-0.67279383002001891</v>
      </c>
      <c r="Z56" s="243">
        <f t="shared" si="27"/>
        <v>8.3772878340205859E-2</v>
      </c>
      <c r="AB56" s="230">
        <f t="shared" si="8"/>
        <v>16.099329469999997</v>
      </c>
      <c r="AC56" s="230">
        <f t="shared" si="9"/>
        <v>-0.60521883000001075</v>
      </c>
    </row>
    <row r="57" spans="2:29" hidden="1" outlineLevel="1">
      <c r="B57" s="191" t="s">
        <v>794</v>
      </c>
      <c r="C57" s="191" t="s">
        <v>797</v>
      </c>
      <c r="D57" s="175">
        <v>-4.3806474900000003</v>
      </c>
      <c r="E57" s="175">
        <v>-0.69279464999999996</v>
      </c>
      <c r="F57" s="175">
        <v>-5.3722777000000015</v>
      </c>
      <c r="G57" s="175">
        <v>-2.8931578299999998</v>
      </c>
      <c r="H57" s="175">
        <f t="shared" si="10"/>
        <v>-13.338877670000002</v>
      </c>
      <c r="I57" s="201">
        <v>-2.5249742099999999</v>
      </c>
      <c r="J57" s="201">
        <v>-1.3882956600000003</v>
      </c>
      <c r="K57" s="201">
        <v>-1.7508213699999997</v>
      </c>
      <c r="L57" s="201">
        <v>-1.0697691899999999</v>
      </c>
      <c r="M57" s="175">
        <f t="shared" si="11"/>
        <v>-6.7338604299999991</v>
      </c>
      <c r="N57" s="175">
        <v>-0.67477434000000014</v>
      </c>
      <c r="O57" s="175">
        <v>-0.99818898</v>
      </c>
      <c r="P57" s="175">
        <v>-0.7249578499999999</v>
      </c>
      <c r="Q57" s="175">
        <v>-0.37088215000000002</v>
      </c>
      <c r="R57" s="175">
        <f t="shared" si="12"/>
        <v>-2.76880332</v>
      </c>
      <c r="S57" s="175">
        <v>-0.47123995000000002</v>
      </c>
      <c r="T57" s="175">
        <v>-1.2592320099999998</v>
      </c>
      <c r="U57" s="175">
        <v>-0.68247605999999994</v>
      </c>
      <c r="V57" s="175">
        <v>-0.45407886999999997</v>
      </c>
      <c r="W57" s="175">
        <f t="shared" si="13"/>
        <v>-2.86702689</v>
      </c>
      <c r="Y57" s="243">
        <f t="shared" si="23"/>
        <v>0.22432117587756628</v>
      </c>
      <c r="Z57" s="243">
        <f t="shared" si="27"/>
        <v>-0.33465963626621564</v>
      </c>
      <c r="AB57" s="230">
        <f t="shared" si="8"/>
        <v>-8.3196719999999946E-2</v>
      </c>
      <c r="AC57" s="230">
        <f t="shared" si="9"/>
        <v>0.22839718999999997</v>
      </c>
    </row>
    <row r="58" spans="2:29" hidden="1" outlineLevel="1">
      <c r="B58" s="191" t="s">
        <v>795</v>
      </c>
      <c r="C58" s="191" t="s">
        <v>885</v>
      </c>
      <c r="D58" s="175">
        <v>-0.73615654000000008</v>
      </c>
      <c r="E58" s="175">
        <v>-0.91020415999999971</v>
      </c>
      <c r="F58" s="175">
        <v>-0.46697462000000001</v>
      </c>
      <c r="G58" s="175">
        <v>-0.11101172999999986</v>
      </c>
      <c r="H58" s="175">
        <f t="shared" si="10"/>
        <v>-2.22434705</v>
      </c>
      <c r="I58" s="201">
        <v>-0.52787076000000011</v>
      </c>
      <c r="J58" s="201">
        <v>-0.54391177000000002</v>
      </c>
      <c r="K58" s="201">
        <v>-0.59989789999999998</v>
      </c>
      <c r="L58" s="201">
        <v>-0.1744800799999999</v>
      </c>
      <c r="M58" s="175">
        <f t="shared" si="11"/>
        <v>-1.84616051</v>
      </c>
      <c r="N58" s="175">
        <v>-0.64329490999999994</v>
      </c>
      <c r="O58" s="175">
        <v>-0.92164399999999991</v>
      </c>
      <c r="P58" s="175">
        <v>-1.30940502</v>
      </c>
      <c r="Q58" s="175">
        <v>-0.99491587000000004</v>
      </c>
      <c r="R58" s="175">
        <f t="shared" si="12"/>
        <v>-3.8692598</v>
      </c>
      <c r="S58" s="175">
        <v>-1.17332013</v>
      </c>
      <c r="T58" s="175">
        <v>-2.0870452999999998</v>
      </c>
      <c r="U58" s="175">
        <v>-1.6880947099999999</v>
      </c>
      <c r="V58" s="175">
        <v>-3.1385098300000003</v>
      </c>
      <c r="W58" s="175">
        <f t="shared" si="13"/>
        <v>-8.0869699700000002</v>
      </c>
      <c r="Y58" s="243">
        <f t="shared" si="23"/>
        <v>2.1545479619296857</v>
      </c>
      <c r="Z58" s="243">
        <f t="shared" si="27"/>
        <v>0.85920245553047225</v>
      </c>
      <c r="AB58" s="230">
        <f t="shared" si="8"/>
        <v>-2.1435939600000005</v>
      </c>
      <c r="AC58" s="230">
        <f t="shared" si="9"/>
        <v>-1.4504151200000004</v>
      </c>
    </row>
    <row r="59" spans="2:29" collapsed="1">
      <c r="B59" s="299" t="s">
        <v>780</v>
      </c>
      <c r="C59" s="299" t="s">
        <v>936</v>
      </c>
      <c r="D59" s="175">
        <v>-42.207322480000002</v>
      </c>
      <c r="E59" s="175">
        <v>-44.989570890000003</v>
      </c>
      <c r="F59" s="175">
        <v>-44.334227690000013</v>
      </c>
      <c r="G59" s="175">
        <v>-46.333269330833332</v>
      </c>
      <c r="H59" s="175">
        <f>SUM(D59:G59)</f>
        <v>-177.86439039083334</v>
      </c>
      <c r="I59" s="201">
        <v>-46.108913569999984</v>
      </c>
      <c r="J59" s="201">
        <v>-51.102450169999983</v>
      </c>
      <c r="K59" s="201">
        <v>-49.374306329999989</v>
      </c>
      <c r="L59" s="201">
        <v>-58.40688910999998</v>
      </c>
      <c r="M59" s="175">
        <f>SUM(I59:L59)</f>
        <v>-204.99255917999994</v>
      </c>
      <c r="N59" s="175">
        <v>-53.869667059999983</v>
      </c>
      <c r="O59" s="175">
        <v>-58.259254339999963</v>
      </c>
      <c r="P59" s="175">
        <v>-62.786564049999939</v>
      </c>
      <c r="Q59" s="175">
        <v>-100.24471884999996</v>
      </c>
      <c r="R59" s="175">
        <f>SUM(N59:Q59)</f>
        <v>-275.16020429999986</v>
      </c>
      <c r="S59" s="175">
        <v>-60.914721960000023</v>
      </c>
      <c r="T59" s="175">
        <v>-60.211575199999977</v>
      </c>
      <c r="U59" s="175">
        <v>-59.937911370000052</v>
      </c>
      <c r="V59" s="175">
        <v>-57.987404469999987</v>
      </c>
      <c r="W59" s="175">
        <f>SUM(S59:V59)</f>
        <v>-239.05161300000003</v>
      </c>
      <c r="Y59" s="243">
        <f t="shared" si="23"/>
        <v>-0.42154155216127864</v>
      </c>
      <c r="Z59" s="243">
        <f t="shared" si="27"/>
        <v>-3.2542123264180489E-2</v>
      </c>
      <c r="AB59" s="230">
        <f t="shared" si="8"/>
        <v>42.257314379999968</v>
      </c>
      <c r="AC59" s="230">
        <f t="shared" si="9"/>
        <v>1.9505069000000645</v>
      </c>
    </row>
    <row r="60" spans="2:29">
      <c r="B60" s="299" t="s">
        <v>786</v>
      </c>
      <c r="C60" s="299" t="s">
        <v>773</v>
      </c>
      <c r="D60" s="175">
        <f t="shared" ref="D60:W60" si="38">SUM(D61:D63)</f>
        <v>-18.206319449999995</v>
      </c>
      <c r="E60" s="175">
        <f t="shared" si="38"/>
        <v>-16.85283171</v>
      </c>
      <c r="F60" s="175">
        <f t="shared" si="38"/>
        <v>-27.519756069999993</v>
      </c>
      <c r="G60" s="175">
        <f t="shared" si="38"/>
        <v>-49.016803447472888</v>
      </c>
      <c r="H60" s="175">
        <f t="shared" si="38"/>
        <v>-111.59571067747288</v>
      </c>
      <c r="I60" s="175">
        <f t="shared" si="38"/>
        <v>-17.918754599999982</v>
      </c>
      <c r="J60" s="175">
        <f t="shared" si="38"/>
        <v>-13.900706469999999</v>
      </c>
      <c r="K60" s="175">
        <f t="shared" si="38"/>
        <v>-16.306295339999995</v>
      </c>
      <c r="L60" s="175">
        <f t="shared" si="38"/>
        <v>-43.949645109999999</v>
      </c>
      <c r="M60" s="175">
        <f t="shared" si="38"/>
        <v>-92.075401519999986</v>
      </c>
      <c r="N60" s="175">
        <f t="shared" si="38"/>
        <v>-24.280212349999999</v>
      </c>
      <c r="O60" s="175">
        <f t="shared" si="38"/>
        <v>-24.90527834000001</v>
      </c>
      <c r="P60" s="175">
        <f t="shared" si="38"/>
        <v>-26.238291499999995</v>
      </c>
      <c r="Q60" s="175">
        <f t="shared" si="38"/>
        <v>-22.322253590000003</v>
      </c>
      <c r="R60" s="175">
        <f t="shared" si="38"/>
        <v>-97.74603578</v>
      </c>
      <c r="S60" s="175">
        <f t="shared" si="38"/>
        <v>-25.692136829999999</v>
      </c>
      <c r="T60" s="175">
        <f t="shared" si="38"/>
        <v>-25.008768830000001</v>
      </c>
      <c r="U60" s="175">
        <f t="shared" si="38"/>
        <v>-27.668923500000005</v>
      </c>
      <c r="V60" s="175">
        <f t="shared" si="38"/>
        <v>-63.602273600000018</v>
      </c>
      <c r="W60" s="175">
        <f t="shared" si="38"/>
        <v>-141.97210276000001</v>
      </c>
      <c r="X60" s="106"/>
      <c r="Y60" s="243">
        <f t="shared" si="23"/>
        <v>1.8492765456482751</v>
      </c>
      <c r="Z60" s="243">
        <f t="shared" si="27"/>
        <v>1.2986898496430483</v>
      </c>
      <c r="AB60" s="230">
        <f t="shared" si="8"/>
        <v>-41.280020010000015</v>
      </c>
      <c r="AC60" s="230">
        <f t="shared" si="9"/>
        <v>-35.933350100000013</v>
      </c>
    </row>
    <row r="61" spans="2:29" hidden="1" outlineLevel="1">
      <c r="B61" s="193" t="s">
        <v>610</v>
      </c>
      <c r="C61" s="193" t="s">
        <v>805</v>
      </c>
      <c r="D61" s="175">
        <v>-29.147193949999995</v>
      </c>
      <c r="E61" s="175">
        <v>-26.592466509999998</v>
      </c>
      <c r="F61" s="175">
        <v>-39.109798889999993</v>
      </c>
      <c r="G61" s="175">
        <v>-79.470871167472893</v>
      </c>
      <c r="H61" s="175">
        <f t="shared" si="10"/>
        <v>-174.32033051747288</v>
      </c>
      <c r="I61" s="201">
        <v>-25.894848619999991</v>
      </c>
      <c r="J61" s="201">
        <v>-23.592541970000003</v>
      </c>
      <c r="K61" s="201">
        <v>-25.002313099999995</v>
      </c>
      <c r="L61" s="201">
        <v>-49.75983343</v>
      </c>
      <c r="M61" s="175">
        <f t="shared" si="11"/>
        <v>-124.24953711999999</v>
      </c>
      <c r="N61" s="175">
        <v>-33.478703930000002</v>
      </c>
      <c r="O61" s="175">
        <v>-33.207609020000007</v>
      </c>
      <c r="P61" s="175">
        <v>-32.542875519999996</v>
      </c>
      <c r="Q61" s="175">
        <v>-31.644375630000003</v>
      </c>
      <c r="R61" s="175">
        <f t="shared" si="12"/>
        <v>-130.87356410000001</v>
      </c>
      <c r="S61" s="175">
        <v>-31.505184419999999</v>
      </c>
      <c r="T61" s="175">
        <v>-30.658319599999999</v>
      </c>
      <c r="U61" s="175">
        <v>-31.378676900000009</v>
      </c>
      <c r="V61" s="175">
        <v>-68.139433820000008</v>
      </c>
      <c r="W61" s="175">
        <f t="shared" si="13"/>
        <v>-161.68161474000001</v>
      </c>
      <c r="Y61" s="243">
        <f t="shared" si="23"/>
        <v>1.1532873524419101</v>
      </c>
      <c r="Z61" s="243">
        <f t="shared" si="27"/>
        <v>1.1715202982315671</v>
      </c>
      <c r="AB61" s="230">
        <f t="shared" si="8"/>
        <v>-36.495058190000009</v>
      </c>
      <c r="AC61" s="230">
        <f t="shared" si="9"/>
        <v>-36.760756919999999</v>
      </c>
    </row>
    <row r="62" spans="2:29" hidden="1" outlineLevel="1">
      <c r="B62" s="191" t="s">
        <v>608</v>
      </c>
      <c r="C62" s="191" t="s">
        <v>806</v>
      </c>
      <c r="D62" s="175">
        <v>-2.1318751499999999</v>
      </c>
      <c r="E62" s="175">
        <v>-1.63277538</v>
      </c>
      <c r="F62" s="175">
        <v>-1.5986556800000002</v>
      </c>
      <c r="G62" s="175">
        <v>-1.60313621</v>
      </c>
      <c r="H62" s="175">
        <f t="shared" si="10"/>
        <v>-6.9664424199999999</v>
      </c>
      <c r="I62" s="201">
        <v>-0.51928232000000007</v>
      </c>
      <c r="J62" s="201">
        <v>-2.9810903499999997</v>
      </c>
      <c r="K62" s="201">
        <v>-2.0810396399999997</v>
      </c>
      <c r="L62" s="201">
        <v>-1.3879029499999995</v>
      </c>
      <c r="M62" s="175">
        <f t="shared" si="11"/>
        <v>-6.9693152599999983</v>
      </c>
      <c r="N62" s="175">
        <v>-1.6943827699999998</v>
      </c>
      <c r="O62" s="175">
        <v>-1.1766590799999999</v>
      </c>
      <c r="P62" s="175">
        <v>-1.2682933300000001</v>
      </c>
      <c r="Q62" s="175">
        <v>-0.97665668999999999</v>
      </c>
      <c r="R62" s="175">
        <f t="shared" si="12"/>
        <v>-5.1159918700000002</v>
      </c>
      <c r="S62" s="175">
        <v>-0.9908728200000001</v>
      </c>
      <c r="T62" s="175">
        <v>-0.92776884999999987</v>
      </c>
      <c r="U62" s="175">
        <v>-1.0796303700000001</v>
      </c>
      <c r="V62" s="175">
        <v>-1.22820617</v>
      </c>
      <c r="W62" s="175">
        <f t="shared" si="13"/>
        <v>-4.2264782099999998</v>
      </c>
      <c r="Y62" s="243">
        <f t="shared" si="23"/>
        <v>0.25756182553769236</v>
      </c>
      <c r="Z62" s="243">
        <f t="shared" si="27"/>
        <v>0.13761728470087409</v>
      </c>
      <c r="AB62" s="230">
        <f t="shared" si="8"/>
        <v>-0.25154947999999999</v>
      </c>
      <c r="AC62" s="230">
        <f t="shared" si="9"/>
        <v>-0.14857579999999992</v>
      </c>
    </row>
    <row r="63" spans="2:29" hidden="1" outlineLevel="1">
      <c r="B63" s="191" t="s">
        <v>609</v>
      </c>
      <c r="C63" s="191" t="s">
        <v>807</v>
      </c>
      <c r="D63" s="175">
        <v>13.072749649999999</v>
      </c>
      <c r="E63" s="175">
        <v>11.372410179999999</v>
      </c>
      <c r="F63" s="175">
        <v>13.188698500000001</v>
      </c>
      <c r="G63" s="175">
        <v>32.057203930000007</v>
      </c>
      <c r="H63" s="175">
        <f t="shared" si="10"/>
        <v>69.691062259999995</v>
      </c>
      <c r="I63" s="201">
        <v>8.4953763400000071</v>
      </c>
      <c r="J63" s="201">
        <v>12.672925850000002</v>
      </c>
      <c r="K63" s="201">
        <v>10.7770574</v>
      </c>
      <c r="L63" s="201">
        <v>7.1980912699999999</v>
      </c>
      <c r="M63" s="175">
        <f t="shared" si="11"/>
        <v>39.143450860000009</v>
      </c>
      <c r="N63" s="175">
        <v>10.89287435</v>
      </c>
      <c r="O63" s="175">
        <v>9.4789897599999975</v>
      </c>
      <c r="P63" s="175">
        <v>7.5728773500000006</v>
      </c>
      <c r="Q63" s="175">
        <v>10.29877873</v>
      </c>
      <c r="R63" s="175">
        <f t="shared" si="12"/>
        <v>38.243520189999998</v>
      </c>
      <c r="S63" s="175">
        <v>6.8039204099999999</v>
      </c>
      <c r="T63" s="175">
        <v>6.577319619999999</v>
      </c>
      <c r="U63" s="175">
        <v>4.7893837700000006</v>
      </c>
      <c r="V63" s="175">
        <v>5.7653663899999996</v>
      </c>
      <c r="W63" s="175">
        <f t="shared" si="13"/>
        <v>23.935990190000002</v>
      </c>
      <c r="Y63" s="243">
        <f t="shared" si="23"/>
        <v>-0.44018931359252544</v>
      </c>
      <c r="Z63" s="243">
        <f t="shared" si="27"/>
        <v>0.20378041661923429</v>
      </c>
      <c r="AB63" s="230">
        <f t="shared" si="8"/>
        <v>-4.5334123400000008</v>
      </c>
      <c r="AC63" s="230">
        <f t="shared" si="9"/>
        <v>0.97598261999999902</v>
      </c>
    </row>
    <row r="64" spans="2:29" ht="18" collapsed="1" thickBot="1">
      <c r="B64" s="299" t="s">
        <v>916</v>
      </c>
      <c r="C64" s="299" t="s">
        <v>756</v>
      </c>
      <c r="D64" s="175">
        <v>-8.8514550799999991</v>
      </c>
      <c r="E64" s="175">
        <v>31.172343189999999</v>
      </c>
      <c r="F64" s="175">
        <v>-8.3005525099999993</v>
      </c>
      <c r="G64" s="175">
        <v>-71.775726719999966</v>
      </c>
      <c r="H64" s="175">
        <f t="shared" si="10"/>
        <v>-57.75539111999997</v>
      </c>
      <c r="I64" s="175">
        <v>1.2282600200000022</v>
      </c>
      <c r="J64" s="175">
        <v>-7.5153886899999947</v>
      </c>
      <c r="K64" s="175">
        <v>-6.6483444600000094</v>
      </c>
      <c r="L64" s="175">
        <v>-8.8137906100000105</v>
      </c>
      <c r="M64" s="175">
        <f t="shared" si="11"/>
        <v>-21.749263740000011</v>
      </c>
      <c r="N64" s="175">
        <v>1.1543777799999964</v>
      </c>
      <c r="O64" s="175">
        <v>3.6660835399999971</v>
      </c>
      <c r="P64" s="175">
        <v>-9.8626195000000028</v>
      </c>
      <c r="Q64" s="175">
        <v>-66.972581290000036</v>
      </c>
      <c r="R64" s="175">
        <f t="shared" si="12"/>
        <v>-72.014739470000052</v>
      </c>
      <c r="S64" s="175">
        <v>-4.7004009999999994</v>
      </c>
      <c r="T64" s="175">
        <v>-2.258283860000005</v>
      </c>
      <c r="U64" s="175">
        <v>-97.100240449999987</v>
      </c>
      <c r="V64" s="175">
        <v>-39.970310780000005</v>
      </c>
      <c r="W64" s="175">
        <f t="shared" si="13"/>
        <v>-144.02923608999998</v>
      </c>
      <c r="X64" s="106"/>
      <c r="Y64" s="243">
        <f t="shared" si="23"/>
        <v>-0.40318395961291487</v>
      </c>
      <c r="Z64" s="243">
        <f t="shared" si="27"/>
        <v>-0.58836033160410151</v>
      </c>
      <c r="AB64" s="230">
        <f t="shared" si="8"/>
        <v>27.002270510000031</v>
      </c>
      <c r="AC64" s="230">
        <f t="shared" si="9"/>
        <v>57.129929669999981</v>
      </c>
    </row>
    <row r="65" spans="2:32" ht="18" thickBot="1">
      <c r="B65" s="194" t="s">
        <v>612</v>
      </c>
      <c r="C65" s="194" t="s">
        <v>612</v>
      </c>
      <c r="D65" s="176">
        <f t="shared" ref="D65:W65" si="39">SUM(D46,D20)</f>
        <v>225.03500737934451</v>
      </c>
      <c r="E65" s="176">
        <f t="shared" si="39"/>
        <v>292.14656673657396</v>
      </c>
      <c r="F65" s="176">
        <f t="shared" si="39"/>
        <v>301.4920019498328</v>
      </c>
      <c r="G65" s="176">
        <f t="shared" si="39"/>
        <v>158.03137380221062</v>
      </c>
      <c r="H65" s="176">
        <f t="shared" si="39"/>
        <v>976.70494986796189</v>
      </c>
      <c r="I65" s="176">
        <f t="shared" si="39"/>
        <v>271.03436661854755</v>
      </c>
      <c r="J65" s="176">
        <f t="shared" si="39"/>
        <v>233.99891746824915</v>
      </c>
      <c r="K65" s="176">
        <f t="shared" si="39"/>
        <v>268.57337034683991</v>
      </c>
      <c r="L65" s="176">
        <f t="shared" si="39"/>
        <v>226.02198500793543</v>
      </c>
      <c r="M65" s="176">
        <f t="shared" si="39"/>
        <v>999.62863944157198</v>
      </c>
      <c r="N65" s="176">
        <f t="shared" si="39"/>
        <v>251.54017644441018</v>
      </c>
      <c r="O65" s="176">
        <f t="shared" si="39"/>
        <v>231.11027307684157</v>
      </c>
      <c r="P65" s="176">
        <f t="shared" si="39"/>
        <v>233.75328078996603</v>
      </c>
      <c r="Q65" s="176">
        <f t="shared" si="39"/>
        <v>61.305426317665138</v>
      </c>
      <c r="R65" s="176">
        <f>SUM(R46,R20)</f>
        <v>777.70915662888342</v>
      </c>
      <c r="S65" s="176">
        <f t="shared" si="39"/>
        <v>205.57846653897013</v>
      </c>
      <c r="T65" s="176">
        <f t="shared" si="39"/>
        <v>194.14667414398861</v>
      </c>
      <c r="U65" s="176">
        <f t="shared" si="39"/>
        <v>95.267593136130984</v>
      </c>
      <c r="V65" s="176">
        <f t="shared" si="39"/>
        <v>97.818766064549322</v>
      </c>
      <c r="W65" s="176">
        <f t="shared" si="39"/>
        <v>592.81149988363882</v>
      </c>
      <c r="X65" s="106"/>
      <c r="Y65" s="244">
        <f t="shared" si="23"/>
        <v>0.59559719163657254</v>
      </c>
      <c r="Z65" s="244">
        <f t="shared" si="27"/>
        <v>2.6779021537501002E-2</v>
      </c>
      <c r="AB65" s="232">
        <f t="shared" si="8"/>
        <v>36.513339746884185</v>
      </c>
      <c r="AC65" s="232">
        <f t="shared" si="9"/>
        <v>2.5511729284183389</v>
      </c>
    </row>
    <row r="66" spans="2:32">
      <c r="B66" s="260" t="s">
        <v>614</v>
      </c>
      <c r="C66" s="260" t="s">
        <v>800</v>
      </c>
      <c r="D66" s="261">
        <f t="shared" ref="D66:W66" si="40">D65/D20</f>
        <v>0.44778606618458483</v>
      </c>
      <c r="E66" s="261">
        <f t="shared" si="40"/>
        <v>0.60398073799391927</v>
      </c>
      <c r="F66" s="261">
        <f t="shared" si="40"/>
        <v>0.57470465263062076</v>
      </c>
      <c r="G66" s="261">
        <f t="shared" si="40"/>
        <v>0.306801451084252</v>
      </c>
      <c r="H66" s="261">
        <f t="shared" si="40"/>
        <v>0.48209756137233717</v>
      </c>
      <c r="I66" s="261">
        <f t="shared" si="40"/>
        <v>0.51824186110420845</v>
      </c>
      <c r="J66" s="261">
        <f t="shared" si="40"/>
        <v>0.45243219985268091</v>
      </c>
      <c r="K66" s="261">
        <f t="shared" si="40"/>
        <v>0.50213840739475879</v>
      </c>
      <c r="L66" s="261">
        <f t="shared" si="40"/>
        <v>0.4334095312521809</v>
      </c>
      <c r="M66" s="261">
        <f t="shared" si="40"/>
        <v>0.47679760793652021</v>
      </c>
      <c r="N66" s="261">
        <f t="shared" si="40"/>
        <v>0.50086856825537174</v>
      </c>
      <c r="O66" s="261">
        <f t="shared" si="40"/>
        <v>0.47257290979611088</v>
      </c>
      <c r="P66" s="261">
        <f t="shared" si="40"/>
        <v>0.46096675378011104</v>
      </c>
      <c r="Q66" s="261">
        <f t="shared" si="40"/>
        <v>0.13531369908714966</v>
      </c>
      <c r="R66" s="261">
        <f t="shared" si="40"/>
        <v>0.39853707089972473</v>
      </c>
      <c r="S66" s="261">
        <f t="shared" si="40"/>
        <v>0.44950084930588047</v>
      </c>
      <c r="T66" s="261">
        <f t="shared" si="40"/>
        <v>0.44634443211643249</v>
      </c>
      <c r="U66" s="261">
        <f t="shared" si="40"/>
        <v>0.21496915309454637</v>
      </c>
      <c r="V66" s="261">
        <f t="shared" si="40"/>
        <v>0.23603810701212746</v>
      </c>
      <c r="W66" s="261">
        <f t="shared" si="40"/>
        <v>0.33876744779256468</v>
      </c>
      <c r="Y66" s="255">
        <f>-(Q66-V66)*10000</f>
        <v>1007.244079249778</v>
      </c>
      <c r="Z66" s="255">
        <f>-(U66-V66)*10000</f>
        <v>210.68953917581095</v>
      </c>
      <c r="AB66" s="240">
        <f t="shared" si="8"/>
        <v>0.1007244079249778</v>
      </c>
      <c r="AC66" s="240">
        <f t="shared" si="9"/>
        <v>2.1068953917581096E-2</v>
      </c>
    </row>
    <row r="67" spans="2:32" ht="18" thickBot="1">
      <c r="B67" s="181" t="s">
        <v>767</v>
      </c>
      <c r="C67" s="181" t="s">
        <v>801</v>
      </c>
      <c r="D67" s="177">
        <f t="shared" ref="D67:Q67" si="41">SUM(D68:D74)</f>
        <v>47.179268185362297</v>
      </c>
      <c r="E67" s="177">
        <f t="shared" si="41"/>
        <v>-26.204801677108122</v>
      </c>
      <c r="F67" s="177">
        <f t="shared" si="41"/>
        <v>5.2511738400000008</v>
      </c>
      <c r="G67" s="177">
        <f t="shared" si="41"/>
        <v>68.243614340000008</v>
      </c>
      <c r="H67" s="177">
        <f t="shared" si="41"/>
        <v>94.469254688254182</v>
      </c>
      <c r="I67" s="177">
        <f t="shared" si="41"/>
        <v>7.2699326499999994</v>
      </c>
      <c r="J67" s="177">
        <f t="shared" si="41"/>
        <v>7.8027146500000004</v>
      </c>
      <c r="K67" s="177">
        <f t="shared" si="41"/>
        <v>0.33561850999999993</v>
      </c>
      <c r="L67" s="177">
        <f t="shared" si="41"/>
        <v>34.879273869999999</v>
      </c>
      <c r="M67" s="177">
        <f t="shared" si="41"/>
        <v>50.287539679999995</v>
      </c>
      <c r="N67" s="177">
        <f t="shared" si="41"/>
        <v>1.2610127500000001</v>
      </c>
      <c r="O67" s="177">
        <f t="shared" si="41"/>
        <v>3.0476815800000008</v>
      </c>
      <c r="P67" s="177">
        <f t="shared" si="41"/>
        <v>0.94413976999999982</v>
      </c>
      <c r="Q67" s="177">
        <f t="shared" si="41"/>
        <v>154.16702584000001</v>
      </c>
      <c r="R67" s="177">
        <f>SUM(R68:R74)</f>
        <v>159.41985994000001</v>
      </c>
      <c r="S67" s="177">
        <f t="shared" ref="S67:V67" si="42">SUM(S68:S76)</f>
        <v>4.7004974199999996</v>
      </c>
      <c r="T67" s="177">
        <f t="shared" si="42"/>
        <v>0.66020603000000011</v>
      </c>
      <c r="U67" s="177">
        <f t="shared" si="42"/>
        <v>104.53685755999999</v>
      </c>
      <c r="V67" s="177">
        <f t="shared" si="42"/>
        <v>71.87282817000002</v>
      </c>
      <c r="W67" s="177">
        <f>SUM(W68:W76)</f>
        <v>181.77038918</v>
      </c>
      <c r="X67" s="106"/>
      <c r="Y67" s="248">
        <f>IFERROR(V67/Q67-1,"NM")</f>
        <v>-0.53379895747231854</v>
      </c>
      <c r="Z67" s="248">
        <f t="shared" si="27"/>
        <v>-0.31246423656127331</v>
      </c>
      <c r="AB67" s="229">
        <f t="shared" si="8"/>
        <v>-82.294197669999988</v>
      </c>
      <c r="AC67" s="229">
        <f t="shared" si="9"/>
        <v>-32.664029389999968</v>
      </c>
    </row>
    <row r="68" spans="2:32" hidden="1" outlineLevel="1">
      <c r="B68" s="275" t="s">
        <v>876</v>
      </c>
      <c r="C68" s="275" t="s">
        <v>886</v>
      </c>
      <c r="D68" s="175">
        <v>0</v>
      </c>
      <c r="E68" s="175">
        <v>0</v>
      </c>
      <c r="F68" s="175">
        <v>0</v>
      </c>
      <c r="G68" s="175">
        <v>0</v>
      </c>
      <c r="H68" s="175">
        <f t="shared" si="10"/>
        <v>0</v>
      </c>
      <c r="I68" s="175">
        <v>0</v>
      </c>
      <c r="J68" s="175">
        <v>0</v>
      </c>
      <c r="K68" s="175">
        <v>0</v>
      </c>
      <c r="L68" s="175">
        <v>0</v>
      </c>
      <c r="M68" s="175">
        <f t="shared" si="11"/>
        <v>0</v>
      </c>
      <c r="N68" s="175">
        <v>0</v>
      </c>
      <c r="O68" s="175">
        <v>0</v>
      </c>
      <c r="P68" s="175">
        <v>0</v>
      </c>
      <c r="Q68" s="175">
        <v>97.102714759999998</v>
      </c>
      <c r="R68" s="175">
        <f t="shared" si="12"/>
        <v>97.102714759999998</v>
      </c>
      <c r="S68" s="175">
        <v>0</v>
      </c>
      <c r="T68" s="175">
        <v>0</v>
      </c>
      <c r="U68" s="175">
        <v>0</v>
      </c>
      <c r="V68" s="175">
        <v>0</v>
      </c>
      <c r="W68" s="175">
        <f>SUM(S68:V68)</f>
        <v>0</v>
      </c>
      <c r="X68" s="274"/>
      <c r="Y68" s="243" t="s">
        <v>913</v>
      </c>
      <c r="Z68" s="243" t="str">
        <f t="shared" si="27"/>
        <v>NM</v>
      </c>
      <c r="AB68" s="230">
        <f t="shared" si="8"/>
        <v>-97.102714759999998</v>
      </c>
      <c r="AC68" s="230">
        <f t="shared" si="9"/>
        <v>0</v>
      </c>
    </row>
    <row r="69" spans="2:32" hidden="1" outlineLevel="1">
      <c r="B69" s="275" t="s">
        <v>897</v>
      </c>
      <c r="C69" s="275" t="s">
        <v>887</v>
      </c>
      <c r="D69" s="175">
        <v>0</v>
      </c>
      <c r="E69" s="175">
        <v>0</v>
      </c>
      <c r="F69" s="175">
        <v>0</v>
      </c>
      <c r="G69" s="175">
        <v>0</v>
      </c>
      <c r="H69" s="175">
        <f t="shared" si="10"/>
        <v>0</v>
      </c>
      <c r="I69" s="175">
        <v>0</v>
      </c>
      <c r="J69" s="175">
        <v>0</v>
      </c>
      <c r="K69" s="175">
        <v>0</v>
      </c>
      <c r="L69" s="175">
        <v>0</v>
      </c>
      <c r="M69" s="175">
        <f t="shared" si="11"/>
        <v>0</v>
      </c>
      <c r="N69" s="175">
        <v>0</v>
      </c>
      <c r="O69" s="175">
        <v>0</v>
      </c>
      <c r="P69" s="175">
        <v>0</v>
      </c>
      <c r="Q69" s="175">
        <v>27.330556220000002</v>
      </c>
      <c r="R69" s="175">
        <f t="shared" si="12"/>
        <v>27.330556220000002</v>
      </c>
      <c r="S69" s="175">
        <v>0</v>
      </c>
      <c r="T69" s="175">
        <v>0</v>
      </c>
      <c r="U69" s="175">
        <v>0</v>
      </c>
      <c r="V69" s="175">
        <v>0</v>
      </c>
      <c r="W69" s="175">
        <f t="shared" ref="W69:W74" si="43">SUM(S69:V69)</f>
        <v>0</v>
      </c>
      <c r="X69" s="274"/>
      <c r="Y69" s="243" t="s">
        <v>913</v>
      </c>
      <c r="Z69" s="243" t="str">
        <f t="shared" si="27"/>
        <v>NM</v>
      </c>
      <c r="AB69" s="230">
        <f t="shared" si="8"/>
        <v>-27.330556220000002</v>
      </c>
      <c r="AC69" s="230">
        <f t="shared" si="9"/>
        <v>0</v>
      </c>
    </row>
    <row r="70" spans="2:32" hidden="1" outlineLevel="1">
      <c r="B70" s="275" t="s">
        <v>877</v>
      </c>
      <c r="C70" s="275" t="s">
        <v>888</v>
      </c>
      <c r="D70" s="175">
        <v>36.227104245362298</v>
      </c>
      <c r="E70" s="175">
        <v>-7.0832928271081226</v>
      </c>
      <c r="F70" s="175">
        <v>0</v>
      </c>
      <c r="G70" s="175">
        <v>1.8359092100000001</v>
      </c>
      <c r="H70" s="175">
        <f t="shared" si="10"/>
        <v>30.979720628254174</v>
      </c>
      <c r="I70" s="175">
        <v>0</v>
      </c>
      <c r="J70" s="175">
        <v>0</v>
      </c>
      <c r="K70" s="175">
        <v>0</v>
      </c>
      <c r="L70" s="175">
        <v>7.4199512699999968</v>
      </c>
      <c r="M70" s="175">
        <f t="shared" si="11"/>
        <v>7.4199512699999968</v>
      </c>
      <c r="N70" s="175">
        <v>0.23009488000000003</v>
      </c>
      <c r="O70" s="175">
        <v>0.63527153000000003</v>
      </c>
      <c r="P70" s="175">
        <v>0</v>
      </c>
      <c r="Q70" s="175">
        <v>14.847609780000008</v>
      </c>
      <c r="R70" s="175">
        <f t="shared" si="12"/>
        <v>15.712976190000008</v>
      </c>
      <c r="S70" s="175">
        <v>2.2803471000000002</v>
      </c>
      <c r="T70" s="175">
        <v>1.6665790000000034E-2</v>
      </c>
      <c r="U70" s="175">
        <v>7.5979042999999988</v>
      </c>
      <c r="V70" s="175">
        <v>3.0063836299999998</v>
      </c>
      <c r="W70" s="175">
        <f t="shared" si="43"/>
        <v>12.901300819999999</v>
      </c>
      <c r="X70" s="274"/>
      <c r="Y70" s="243">
        <f>IFERROR(V70/Q70-1,"NM")</f>
        <v>-0.79751733278647641</v>
      </c>
      <c r="Z70" s="243">
        <f t="shared" si="27"/>
        <v>-0.60431409619097198</v>
      </c>
      <c r="AB70" s="230">
        <f t="shared" ref="AB70:AB99" si="44">V70-Q70</f>
        <v>-11.841226150000008</v>
      </c>
      <c r="AC70" s="230">
        <f t="shared" ref="AC70:AC100" si="45">V70-U70</f>
        <v>-4.5915206699999995</v>
      </c>
    </row>
    <row r="71" spans="2:32" hidden="1" outlineLevel="1">
      <c r="B71" s="275" t="s">
        <v>878</v>
      </c>
      <c r="C71" s="275" t="s">
        <v>881</v>
      </c>
      <c r="D71" s="175">
        <v>0</v>
      </c>
      <c r="E71" s="175">
        <v>0</v>
      </c>
      <c r="F71" s="175">
        <v>0</v>
      </c>
      <c r="G71" s="175">
        <v>0</v>
      </c>
      <c r="H71" s="175">
        <f t="shared" si="10"/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f t="shared" si="11"/>
        <v>0</v>
      </c>
      <c r="N71" s="175">
        <v>0</v>
      </c>
      <c r="O71" s="175">
        <v>0</v>
      </c>
      <c r="P71" s="175">
        <v>0</v>
      </c>
      <c r="Q71" s="175">
        <v>13.762995399999998</v>
      </c>
      <c r="R71" s="175">
        <f t="shared" si="12"/>
        <v>13.762995399999998</v>
      </c>
      <c r="S71" s="175">
        <v>0</v>
      </c>
      <c r="T71" s="175">
        <v>0</v>
      </c>
      <c r="U71" s="175">
        <v>0</v>
      </c>
      <c r="V71" s="175">
        <v>0</v>
      </c>
      <c r="W71" s="175">
        <f t="shared" si="43"/>
        <v>0</v>
      </c>
      <c r="X71" s="274"/>
      <c r="Y71" s="243" t="s">
        <v>913</v>
      </c>
      <c r="Z71" s="243" t="str">
        <f t="shared" si="27"/>
        <v>NM</v>
      </c>
      <c r="AB71" s="230">
        <f t="shared" si="44"/>
        <v>-13.762995399999998</v>
      </c>
      <c r="AC71" s="230">
        <f t="shared" si="45"/>
        <v>0</v>
      </c>
    </row>
    <row r="72" spans="2:32" hidden="1" outlineLevel="1">
      <c r="B72" s="275" t="s">
        <v>879</v>
      </c>
      <c r="C72" s="275" t="s">
        <v>882</v>
      </c>
      <c r="D72" s="175">
        <v>10.95216394</v>
      </c>
      <c r="E72" s="175">
        <v>-19.121508849999998</v>
      </c>
      <c r="F72" s="175">
        <v>5.2511738400000008</v>
      </c>
      <c r="G72" s="175">
        <v>34.631171550000005</v>
      </c>
      <c r="H72" s="175">
        <f t="shared" ref="H72:H99" si="46">SUM(D72:G72)</f>
        <v>31.713000480000009</v>
      </c>
      <c r="I72" s="175">
        <v>7.2699326499999994</v>
      </c>
      <c r="J72" s="175">
        <v>7.8027146500000004</v>
      </c>
      <c r="K72" s="175">
        <v>0.33561850999999993</v>
      </c>
      <c r="L72" s="175">
        <v>27.4593226</v>
      </c>
      <c r="M72" s="175">
        <f t="shared" ref="M72:M99" si="47">SUM(I72:L72)</f>
        <v>42.867588409999996</v>
      </c>
      <c r="N72" s="175">
        <v>1.0309178700000001</v>
      </c>
      <c r="O72" s="175">
        <v>2.4124100500000005</v>
      </c>
      <c r="P72" s="175">
        <v>0.94413976999999982</v>
      </c>
      <c r="Q72" s="175">
        <v>1.12314968</v>
      </c>
      <c r="R72" s="175">
        <f t="shared" ref="R72:R99" si="48">SUM(N72:Q72)</f>
        <v>5.5106173700000003</v>
      </c>
      <c r="S72" s="175">
        <v>2.4201503199999994</v>
      </c>
      <c r="T72" s="175">
        <v>0.6435402400000001</v>
      </c>
      <c r="U72" s="175">
        <v>0.65879430000000005</v>
      </c>
      <c r="V72" s="175">
        <v>3.3019544200000142</v>
      </c>
      <c r="W72" s="175">
        <f t="shared" si="43"/>
        <v>7.0244392800000135</v>
      </c>
      <c r="X72" s="274"/>
      <c r="Y72" s="243">
        <f t="shared" ref="Y72:Y77" si="49">IFERROR(V72/Q72-1,"NM")</f>
        <v>1.9399059437919388</v>
      </c>
      <c r="Z72" s="243">
        <f t="shared" si="27"/>
        <v>4.0121174697474062</v>
      </c>
      <c r="AB72" s="230">
        <f t="shared" si="44"/>
        <v>2.1788047400000141</v>
      </c>
      <c r="AC72" s="230">
        <f t="shared" si="45"/>
        <v>2.6431601200000143</v>
      </c>
    </row>
    <row r="73" spans="2:32" hidden="1" outlineLevel="1">
      <c r="B73" s="275" t="s">
        <v>880</v>
      </c>
      <c r="C73" s="275" t="s">
        <v>607</v>
      </c>
      <c r="D73" s="175">
        <v>0</v>
      </c>
      <c r="E73" s="175">
        <v>0</v>
      </c>
      <c r="F73" s="175">
        <v>0</v>
      </c>
      <c r="G73" s="175">
        <v>31.776533580000002</v>
      </c>
      <c r="H73" s="175">
        <f t="shared" si="46"/>
        <v>31.776533580000002</v>
      </c>
      <c r="I73" s="175">
        <v>0</v>
      </c>
      <c r="J73" s="175">
        <v>0</v>
      </c>
      <c r="K73" s="175">
        <v>0</v>
      </c>
      <c r="L73" s="175">
        <v>0</v>
      </c>
      <c r="M73" s="175">
        <f t="shared" si="47"/>
        <v>0</v>
      </c>
      <c r="N73" s="175">
        <v>0</v>
      </c>
      <c r="O73" s="175">
        <v>0</v>
      </c>
      <c r="P73" s="175">
        <v>0</v>
      </c>
      <c r="Q73" s="175">
        <v>0</v>
      </c>
      <c r="R73" s="175">
        <f t="shared" si="48"/>
        <v>0</v>
      </c>
      <c r="S73" s="175">
        <v>0</v>
      </c>
      <c r="T73" s="175">
        <v>0</v>
      </c>
      <c r="U73" s="175">
        <v>0</v>
      </c>
      <c r="V73" s="175">
        <v>19.398339379999999</v>
      </c>
      <c r="W73" s="175">
        <f t="shared" si="43"/>
        <v>19.398339379999999</v>
      </c>
      <c r="Y73" s="243" t="str">
        <f t="shared" si="49"/>
        <v>NM</v>
      </c>
      <c r="Z73" s="243" t="str">
        <f t="shared" si="27"/>
        <v>NM</v>
      </c>
      <c r="AB73" s="230">
        <f t="shared" si="44"/>
        <v>19.398339379999999</v>
      </c>
      <c r="AC73" s="230">
        <f t="shared" si="45"/>
        <v>19.398339379999999</v>
      </c>
    </row>
    <row r="74" spans="2:32" hidden="1" outlineLevel="1">
      <c r="B74" s="250" t="s">
        <v>929</v>
      </c>
      <c r="C74" s="250" t="s">
        <v>930</v>
      </c>
      <c r="D74" s="175">
        <v>0</v>
      </c>
      <c r="E74" s="175">
        <v>0</v>
      </c>
      <c r="F74" s="175">
        <v>0</v>
      </c>
      <c r="G74" s="175">
        <v>0</v>
      </c>
      <c r="H74" s="175">
        <v>0</v>
      </c>
      <c r="I74" s="175">
        <v>0</v>
      </c>
      <c r="J74" s="175">
        <v>0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>
        <v>0</v>
      </c>
      <c r="Q74" s="175">
        <v>0</v>
      </c>
      <c r="R74" s="175">
        <v>0</v>
      </c>
      <c r="S74" s="175">
        <v>0</v>
      </c>
      <c r="T74" s="175">
        <v>0</v>
      </c>
      <c r="U74" s="175">
        <v>96.280158959999994</v>
      </c>
      <c r="V74" s="175">
        <v>0</v>
      </c>
      <c r="W74" s="175">
        <f t="shared" si="43"/>
        <v>96.280158959999994</v>
      </c>
      <c r="Y74" s="243" t="str">
        <f t="shared" si="49"/>
        <v>NM</v>
      </c>
      <c r="Z74" s="243">
        <f t="shared" si="27"/>
        <v>-1</v>
      </c>
      <c r="AB74" s="230">
        <f t="shared" si="44"/>
        <v>0</v>
      </c>
      <c r="AC74" s="230">
        <f t="shared" si="45"/>
        <v>-96.280158959999994</v>
      </c>
    </row>
    <row r="75" spans="2:32" hidden="1" outlineLevel="1">
      <c r="B75" s="275" t="s">
        <v>954</v>
      </c>
      <c r="C75" s="275" t="s">
        <v>955</v>
      </c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>
        <v>0</v>
      </c>
      <c r="T75" s="175">
        <v>0</v>
      </c>
      <c r="U75" s="175">
        <v>0</v>
      </c>
      <c r="V75" s="175">
        <v>30.505371919999998</v>
      </c>
      <c r="W75" s="175">
        <f>SUM(S75:V75)</f>
        <v>30.505371919999998</v>
      </c>
      <c r="Y75" s="243" t="str">
        <f t="shared" si="49"/>
        <v>NM</v>
      </c>
      <c r="Z75" s="243" t="str">
        <f t="shared" si="27"/>
        <v>NM</v>
      </c>
      <c r="AB75" s="230">
        <f t="shared" si="44"/>
        <v>30.505371919999998</v>
      </c>
      <c r="AC75" s="230">
        <f t="shared" si="45"/>
        <v>30.505371919999998</v>
      </c>
    </row>
    <row r="76" spans="2:32" ht="18" hidden="1" outlineLevel="1" thickBot="1">
      <c r="B76" s="275" t="s">
        <v>956</v>
      </c>
      <c r="C76" s="275" t="s">
        <v>956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>
        <v>0</v>
      </c>
      <c r="T76" s="175">
        <v>0</v>
      </c>
      <c r="U76" s="175">
        <v>0</v>
      </c>
      <c r="V76" s="175">
        <v>15.660778820000001</v>
      </c>
      <c r="W76" s="175">
        <f>SUM(S76:V76)</f>
        <v>15.660778820000001</v>
      </c>
      <c r="Y76" s="243" t="str">
        <f t="shared" si="49"/>
        <v>NM</v>
      </c>
      <c r="Z76" s="243" t="str">
        <f t="shared" si="27"/>
        <v>NM</v>
      </c>
      <c r="AB76" s="230">
        <f t="shared" si="44"/>
        <v>15.660778820000001</v>
      </c>
      <c r="AC76" s="230">
        <f t="shared" si="45"/>
        <v>15.660778820000001</v>
      </c>
    </row>
    <row r="77" spans="2:32" ht="18" collapsed="1" thickBot="1">
      <c r="B77" s="195" t="s">
        <v>611</v>
      </c>
      <c r="C77" s="195" t="s">
        <v>802</v>
      </c>
      <c r="D77" s="178">
        <f t="shared" ref="D77:T77" si="50">SUM(D65,D67)</f>
        <v>272.21427556470678</v>
      </c>
      <c r="E77" s="178">
        <f t="shared" si="50"/>
        <v>265.94176505946587</v>
      </c>
      <c r="F77" s="178">
        <f t="shared" si="50"/>
        <v>306.74317578983278</v>
      </c>
      <c r="G77" s="178">
        <f t="shared" si="50"/>
        <v>226.27498814221065</v>
      </c>
      <c r="H77" s="178">
        <f t="shared" si="50"/>
        <v>1071.174204556216</v>
      </c>
      <c r="I77" s="178">
        <f t="shared" si="50"/>
        <v>278.30429926854754</v>
      </c>
      <c r="J77" s="178">
        <f t="shared" si="50"/>
        <v>241.80163211824916</v>
      </c>
      <c r="K77" s="178">
        <f t="shared" si="50"/>
        <v>268.90898885683993</v>
      </c>
      <c r="L77" s="178">
        <f t="shared" si="50"/>
        <v>260.90125887793545</v>
      </c>
      <c r="M77" s="178">
        <f t="shared" si="50"/>
        <v>1049.916179121572</v>
      </c>
      <c r="N77" s="178">
        <f t="shared" si="50"/>
        <v>252.80118919441017</v>
      </c>
      <c r="O77" s="178">
        <f t="shared" si="50"/>
        <v>234.15795465684155</v>
      </c>
      <c r="P77" s="178">
        <f t="shared" si="50"/>
        <v>234.69742055996602</v>
      </c>
      <c r="Q77" s="178">
        <f t="shared" si="50"/>
        <v>215.47245215766515</v>
      </c>
      <c r="R77" s="178">
        <f t="shared" si="50"/>
        <v>937.12901656888346</v>
      </c>
      <c r="S77" s="178">
        <f t="shared" si="50"/>
        <v>210.27896395897014</v>
      </c>
      <c r="T77" s="178">
        <f t="shared" si="50"/>
        <v>194.80688017398862</v>
      </c>
      <c r="U77" s="178">
        <f>SUM(U65,U67)</f>
        <v>199.80445069613097</v>
      </c>
      <c r="V77" s="178">
        <f>SUM(V65,V67)</f>
        <v>169.69159423454934</v>
      </c>
      <c r="W77" s="178">
        <f>SUM(W65,W67)</f>
        <v>774.58188906363876</v>
      </c>
      <c r="X77" s="106"/>
      <c r="Y77" s="246">
        <f t="shared" si="49"/>
        <v>-0.21246733614753277</v>
      </c>
      <c r="Z77" s="246">
        <f t="shared" si="27"/>
        <v>-0.15071164008943039</v>
      </c>
      <c r="AB77" s="233">
        <f t="shared" si="44"/>
        <v>-45.780857923115803</v>
      </c>
      <c r="AC77" s="233">
        <f t="shared" si="45"/>
        <v>-30.112856461581629</v>
      </c>
      <c r="AE77" s="290"/>
      <c r="AF77" s="291"/>
    </row>
    <row r="78" spans="2:32">
      <c r="B78" s="260" t="s">
        <v>898</v>
      </c>
      <c r="C78" s="260" t="s">
        <v>757</v>
      </c>
      <c r="D78" s="262">
        <f t="shared" ref="D78:W78" si="51">D77/D20</f>
        <v>0.54166576584650528</v>
      </c>
      <c r="E78" s="262">
        <f t="shared" si="51"/>
        <v>0.54980520674355449</v>
      </c>
      <c r="F78" s="262">
        <f t="shared" si="51"/>
        <v>0.58471445062891836</v>
      </c>
      <c r="G78" s="262">
        <f t="shared" si="51"/>
        <v>0.43928931980929875</v>
      </c>
      <c r="H78" s="262">
        <f t="shared" si="51"/>
        <v>0.52872719841474836</v>
      </c>
      <c r="I78" s="262">
        <f t="shared" si="51"/>
        <v>0.53214262016160407</v>
      </c>
      <c r="J78" s="262">
        <f t="shared" si="51"/>
        <v>0.4675185916707168</v>
      </c>
      <c r="K78" s="262">
        <f t="shared" si="51"/>
        <v>0.50276589679881234</v>
      </c>
      <c r="L78" s="262">
        <f t="shared" si="51"/>
        <v>0.50029244858379529</v>
      </c>
      <c r="M78" s="262">
        <f t="shared" si="51"/>
        <v>0.5007834939769914</v>
      </c>
      <c r="N78" s="262">
        <f t="shared" si="51"/>
        <v>0.50337950571105827</v>
      </c>
      <c r="O78" s="262">
        <f t="shared" si="51"/>
        <v>0.47880479093760275</v>
      </c>
      <c r="P78" s="262">
        <f t="shared" si="51"/>
        <v>0.4628286187491108</v>
      </c>
      <c r="Q78" s="262">
        <f t="shared" si="51"/>
        <v>0.47559206915475205</v>
      </c>
      <c r="R78" s="262">
        <f t="shared" si="51"/>
        <v>0.48023178091077096</v>
      </c>
      <c r="S78" s="262">
        <f t="shared" si="51"/>
        <v>0.45977856767795316</v>
      </c>
      <c r="T78" s="262">
        <f t="shared" si="51"/>
        <v>0.44786224995616353</v>
      </c>
      <c r="U78" s="262">
        <f t="shared" si="51"/>
        <v>0.45085419014725286</v>
      </c>
      <c r="V78" s="262">
        <f t="shared" si="51"/>
        <v>0.40946828804364765</v>
      </c>
      <c r="W78" s="262">
        <f t="shared" si="51"/>
        <v>0.44264176676049416</v>
      </c>
      <c r="Y78" s="255">
        <f>-(Q78-V78)*10000</f>
        <v>-661.23781111104392</v>
      </c>
      <c r="Z78" s="255">
        <f>-(U78-V78)*10000</f>
        <v>-413.85902103605213</v>
      </c>
      <c r="AB78" s="240">
        <f t="shared" si="44"/>
        <v>-6.6123781111104396E-2</v>
      </c>
      <c r="AC78" s="240">
        <f t="shared" si="45"/>
        <v>-4.138590210360521E-2</v>
      </c>
    </row>
    <row r="79" spans="2:32" ht="18" thickBot="1">
      <c r="B79" s="294" t="s">
        <v>918</v>
      </c>
      <c r="C79" s="294" t="s">
        <v>924</v>
      </c>
      <c r="D79" s="175">
        <f>'DFC Gerencial'!C17</f>
        <v>-37.28</v>
      </c>
      <c r="E79" s="175">
        <f>'DFC Gerencial'!D17</f>
        <v>-44.521000000000001</v>
      </c>
      <c r="F79" s="175">
        <f>'DFC Gerencial'!E17</f>
        <v>-44.697000000000003</v>
      </c>
      <c r="G79" s="175">
        <f>'DFC Gerencial'!F17</f>
        <v>-48.040999999999997</v>
      </c>
      <c r="H79" s="175">
        <f>'DFC Gerencial'!G17</f>
        <v>-174.53899999999999</v>
      </c>
      <c r="I79" s="175">
        <f>'DFC Gerencial'!H17</f>
        <v>-72.474999999999994</v>
      </c>
      <c r="J79" s="175">
        <f>'DFC Gerencial'!I17</f>
        <v>-109.09300000000002</v>
      </c>
      <c r="K79" s="175">
        <f>'DFC Gerencial'!J17</f>
        <v>-125.36999999999998</v>
      </c>
      <c r="L79" s="175">
        <f>'DFC Gerencial'!K17</f>
        <v>-101.87900000000002</v>
      </c>
      <c r="M79" s="175">
        <f>'DFC Gerencial'!L17</f>
        <v>-408.81700000000001</v>
      </c>
      <c r="N79" s="175">
        <f>'DFC Gerencial'!M17</f>
        <v>-64.561999999999998</v>
      </c>
      <c r="O79" s="175">
        <f>'DFC Gerencial'!N17</f>
        <v>-112.43900000000001</v>
      </c>
      <c r="P79" s="175">
        <f>'DFC Gerencial'!O17</f>
        <v>-90.945999999999998</v>
      </c>
      <c r="Q79" s="175">
        <f>'DFC Gerencial'!P17</f>
        <v>-69.94</v>
      </c>
      <c r="R79" s="175">
        <f>'DFC Gerencial'!Q17</f>
        <v>-337.887</v>
      </c>
      <c r="S79" s="175">
        <f>'DFC Gerencial'!R17</f>
        <v>-64.165246636588037</v>
      </c>
      <c r="T79" s="175">
        <f>'DFC Gerencial'!S17</f>
        <v>-53.285128307816173</v>
      </c>
      <c r="U79" s="175">
        <f>'DFC Gerencial'!T17</f>
        <v>-35.946041605652205</v>
      </c>
      <c r="V79" s="175">
        <f>'DFC Gerencial'!U17</f>
        <v>-32.726639371798548</v>
      </c>
      <c r="W79" s="175">
        <f>'DFC Gerencial'!V17</f>
        <v>-186.12305592185496</v>
      </c>
      <c r="Y79" s="225">
        <f>IFERROR(V79/Q79-1,"NM")</f>
        <v>-0.53207550226195954</v>
      </c>
      <c r="Z79" s="225">
        <f t="shared" si="27"/>
        <v>-8.9562079440408615E-2</v>
      </c>
      <c r="AB79" s="229">
        <f t="shared" si="44"/>
        <v>37.21336062820145</v>
      </c>
      <c r="AC79" s="229">
        <f t="shared" si="45"/>
        <v>3.219402233853657</v>
      </c>
    </row>
    <row r="80" spans="2:32" ht="18" collapsed="1" thickBot="1">
      <c r="B80" s="195" t="s">
        <v>919</v>
      </c>
      <c r="C80" s="195" t="s">
        <v>925</v>
      </c>
      <c r="D80" s="178">
        <f t="shared" ref="D80:T80" si="52">D77+D79</f>
        <v>234.93427556470678</v>
      </c>
      <c r="E80" s="178">
        <f t="shared" si="52"/>
        <v>221.42076505946585</v>
      </c>
      <c r="F80" s="178">
        <f t="shared" si="52"/>
        <v>262.04617578983277</v>
      </c>
      <c r="G80" s="178">
        <f t="shared" si="52"/>
        <v>178.23398814221065</v>
      </c>
      <c r="H80" s="178">
        <f t="shared" si="52"/>
        <v>896.63520455621597</v>
      </c>
      <c r="I80" s="178">
        <f t="shared" si="52"/>
        <v>205.82929926854754</v>
      </c>
      <c r="J80" s="178">
        <f t="shared" si="52"/>
        <v>132.70863211824914</v>
      </c>
      <c r="K80" s="178">
        <f t="shared" si="52"/>
        <v>143.53898885683995</v>
      </c>
      <c r="L80" s="178">
        <f t="shared" si="52"/>
        <v>159.02225887793543</v>
      </c>
      <c r="M80" s="178">
        <f t="shared" si="52"/>
        <v>641.09917912157198</v>
      </c>
      <c r="N80" s="178">
        <f t="shared" si="52"/>
        <v>188.23918919441019</v>
      </c>
      <c r="O80" s="178">
        <f t="shared" si="52"/>
        <v>121.71895465684155</v>
      </c>
      <c r="P80" s="178">
        <f t="shared" si="52"/>
        <v>143.75142055996602</v>
      </c>
      <c r="Q80" s="178">
        <f t="shared" si="52"/>
        <v>145.53245215766515</v>
      </c>
      <c r="R80" s="178">
        <f t="shared" si="52"/>
        <v>599.2420165688834</v>
      </c>
      <c r="S80" s="178">
        <f t="shared" si="52"/>
        <v>146.11371732238212</v>
      </c>
      <c r="T80" s="178">
        <f t="shared" si="52"/>
        <v>141.52175186617245</v>
      </c>
      <c r="U80" s="178">
        <f>U77+U79</f>
        <v>163.85840909047877</v>
      </c>
      <c r="V80" s="178">
        <f>V77+V79</f>
        <v>136.9649548627508</v>
      </c>
      <c r="W80" s="178">
        <f>W77+W79</f>
        <v>588.45883314178377</v>
      </c>
      <c r="X80" s="106"/>
      <c r="Y80" s="246">
        <f>IFERROR(V80/Q80-1,"NM")</f>
        <v>-5.8870012618440604E-2</v>
      </c>
      <c r="Z80" s="246">
        <f t="shared" si="27"/>
        <v>-0.16412617684380204</v>
      </c>
      <c r="AB80" s="233">
        <f t="shared" si="44"/>
        <v>-8.5674972949143466</v>
      </c>
      <c r="AC80" s="233">
        <f t="shared" si="45"/>
        <v>-26.893454227727972</v>
      </c>
      <c r="AE80" s="290"/>
      <c r="AF80" s="291"/>
    </row>
    <row r="81" spans="2:76">
      <c r="B81" s="295" t="s">
        <v>920</v>
      </c>
      <c r="C81" s="295" t="s">
        <v>926</v>
      </c>
      <c r="D81" s="262">
        <f>D80/D20</f>
        <v>0.46748413187868032</v>
      </c>
      <c r="E81" s="262">
        <f t="shared" ref="E81:T81" si="53">E80/E20</f>
        <v>0.45776295981044707</v>
      </c>
      <c r="F81" s="262">
        <f t="shared" si="53"/>
        <v>0.49951294049763084</v>
      </c>
      <c r="G81" s="262">
        <f t="shared" si="53"/>
        <v>0.3460227224437295</v>
      </c>
      <c r="H81" s="262">
        <f t="shared" si="53"/>
        <v>0.44257546315862867</v>
      </c>
      <c r="I81" s="262">
        <f t="shared" si="53"/>
        <v>0.39356396184559544</v>
      </c>
      <c r="J81" s="262">
        <f t="shared" si="53"/>
        <v>0.25658947066217319</v>
      </c>
      <c r="K81" s="262">
        <f t="shared" si="53"/>
        <v>0.26836778035941156</v>
      </c>
      <c r="L81" s="262">
        <f t="shared" si="53"/>
        <v>0.30493388807522054</v>
      </c>
      <c r="M81" s="262">
        <f t="shared" si="53"/>
        <v>0.30578811269952499</v>
      </c>
      <c r="N81" s="262">
        <f t="shared" si="53"/>
        <v>0.37482319728829733</v>
      </c>
      <c r="O81" s="262">
        <f t="shared" si="53"/>
        <v>0.24889019347227104</v>
      </c>
      <c r="P81" s="262">
        <f t="shared" si="53"/>
        <v>0.28348105088778497</v>
      </c>
      <c r="Q81" s="262">
        <f t="shared" si="53"/>
        <v>0.32122008803326618</v>
      </c>
      <c r="R81" s="262">
        <f t="shared" si="53"/>
        <v>0.30708158185846096</v>
      </c>
      <c r="S81" s="262">
        <f t="shared" si="53"/>
        <v>0.31948015342939584</v>
      </c>
      <c r="T81" s="262">
        <f t="shared" si="53"/>
        <v>0.32535940287074588</v>
      </c>
      <c r="U81" s="262">
        <f>U80/U20</f>
        <v>0.36974276634937647</v>
      </c>
      <c r="V81" s="262">
        <f>V80/V20</f>
        <v>0.33049843065360007</v>
      </c>
      <c r="W81" s="262">
        <f t="shared" ref="W81" si="54">W80/W20</f>
        <v>0.33628007734931376</v>
      </c>
      <c r="Y81" s="255">
        <f>-(Q81-V81)*10000</f>
        <v>92.783426203338905</v>
      </c>
      <c r="Z81" s="255">
        <f>-(U81-V81)*10000</f>
        <v>-392.44335695776402</v>
      </c>
      <c r="AB81" s="240">
        <f t="shared" si="44"/>
        <v>9.2783426203338903E-3</v>
      </c>
      <c r="AC81" s="240">
        <f t="shared" si="45"/>
        <v>-3.92443356957764E-2</v>
      </c>
    </row>
    <row r="82" spans="2:76">
      <c r="B82" s="196" t="s">
        <v>626</v>
      </c>
      <c r="C82" s="196" t="s">
        <v>626</v>
      </c>
      <c r="D82" s="174">
        <f t="shared" ref="D82:P82" si="55">SUM(D83:D85)</f>
        <v>-94.617464704011937</v>
      </c>
      <c r="E82" s="174">
        <f t="shared" si="55"/>
        <v>-102.43725032999885</v>
      </c>
      <c r="F82" s="174">
        <f t="shared" si="55"/>
        <v>-93.35592126999947</v>
      </c>
      <c r="G82" s="174">
        <f t="shared" si="55"/>
        <v>-77.067764560000967</v>
      </c>
      <c r="H82" s="174">
        <f t="shared" ref="H82" si="56">SUM(H83:H85)</f>
        <v>-367.47840086401123</v>
      </c>
      <c r="I82" s="174">
        <f t="shared" si="55"/>
        <v>-86.34469437000034</v>
      </c>
      <c r="J82" s="174">
        <f t="shared" si="55"/>
        <v>-88.725168240000571</v>
      </c>
      <c r="K82" s="174">
        <f t="shared" si="55"/>
        <v>-88.661874800000888</v>
      </c>
      <c r="L82" s="174">
        <f t="shared" si="55"/>
        <v>-99.110388909999344</v>
      </c>
      <c r="M82" s="174">
        <f t="shared" si="55"/>
        <v>-362.84212632000111</v>
      </c>
      <c r="N82" s="174">
        <f t="shared" si="55"/>
        <v>-97.868455200000639</v>
      </c>
      <c r="O82" s="174">
        <f t="shared" si="55"/>
        <v>-99.029410820000351</v>
      </c>
      <c r="P82" s="174">
        <f t="shared" si="55"/>
        <v>-106.34180565999958</v>
      </c>
      <c r="Q82" s="174">
        <f t="shared" ref="Q82:T82" si="57">SUM(Q83:Q85)</f>
        <v>-112.17954335999784</v>
      </c>
      <c r="R82" s="174">
        <f t="shared" si="57"/>
        <v>-415.41921503999839</v>
      </c>
      <c r="S82" s="174">
        <f t="shared" si="57"/>
        <v>-114.7066908200002</v>
      </c>
      <c r="T82" s="174">
        <f t="shared" si="57"/>
        <v>-114.26533053</v>
      </c>
      <c r="U82" s="174">
        <f>SUM(U83:U85)</f>
        <v>-120.89749298</v>
      </c>
      <c r="V82" s="174">
        <f>SUM(V83:V85)</f>
        <v>-125.44728626000007</v>
      </c>
      <c r="W82" s="174">
        <f t="shared" ref="W82" si="58">SUM(W83:W85)</f>
        <v>-475.3168005900003</v>
      </c>
      <c r="Y82" s="225">
        <f t="shared" ref="Y82:Y100" si="59">IFERROR(V82/Q82-1,"NM")</f>
        <v>0.11827239176241267</v>
      </c>
      <c r="Z82" s="225">
        <f>IFERROR(V82/U82-1,0)</f>
        <v>3.7633479138833303E-2</v>
      </c>
      <c r="AB82" s="229">
        <f t="shared" si="44"/>
        <v>-13.267742900002233</v>
      </c>
      <c r="AC82" s="229">
        <f t="shared" si="45"/>
        <v>-4.549793280000074</v>
      </c>
    </row>
    <row r="83" spans="2:76" hidden="1" outlineLevel="1">
      <c r="B83" s="191" t="s">
        <v>615</v>
      </c>
      <c r="C83" s="191" t="s">
        <v>889</v>
      </c>
      <c r="D83" s="175">
        <v>-59.000906869998488</v>
      </c>
      <c r="E83" s="175">
        <v>-64.529843939998841</v>
      </c>
      <c r="F83" s="175">
        <v>-53.717129739999464</v>
      </c>
      <c r="G83" s="175">
        <v>-35.425460980000977</v>
      </c>
      <c r="H83" s="175">
        <f t="shared" si="46"/>
        <v>-212.6733415299978</v>
      </c>
      <c r="I83" s="201">
        <v>-42.408127810000337</v>
      </c>
      <c r="J83" s="201">
        <v>-40.279811020000572</v>
      </c>
      <c r="K83" s="201">
        <v>-37.675346300000882</v>
      </c>
      <c r="L83" s="201">
        <v>-42.24119567999935</v>
      </c>
      <c r="M83" s="175">
        <f t="shared" si="47"/>
        <v>-162.60448081000115</v>
      </c>
      <c r="N83" s="175">
        <v>-36.350322680000637</v>
      </c>
      <c r="O83" s="175">
        <v>-35.961418810000339</v>
      </c>
      <c r="P83" s="175">
        <v>-36.446190399999608</v>
      </c>
      <c r="Q83" s="175">
        <v>-38.437519459997858</v>
      </c>
      <c r="R83" s="175">
        <f t="shared" si="48"/>
        <v>-147.19545134999845</v>
      </c>
      <c r="S83" s="175">
        <v>-39.610198770000217</v>
      </c>
      <c r="T83" s="175">
        <v>-34.609642469999997</v>
      </c>
      <c r="U83" s="175">
        <v>-34.297905499999999</v>
      </c>
      <c r="V83" s="175">
        <v>-40.356694730000065</v>
      </c>
      <c r="W83" s="175">
        <f t="shared" ref="W83:W98" si="60">SUM(S83:V83)</f>
        <v>-148.87444147000028</v>
      </c>
      <c r="Y83" s="226">
        <f t="shared" si="59"/>
        <v>4.9929737843762423E-2</v>
      </c>
      <c r="Z83" s="226">
        <f t="shared" ref="Z83:Z100" si="61">IFERROR(V83/U83-1,0)</f>
        <v>0.17665187251740688</v>
      </c>
      <c r="AB83" s="230">
        <f t="shared" si="44"/>
        <v>-1.9191752700022064</v>
      </c>
      <c r="AC83" s="230">
        <f t="shared" si="45"/>
        <v>-6.0587892300000661</v>
      </c>
    </row>
    <row r="84" spans="2:76" hidden="1" outlineLevel="1">
      <c r="B84" s="191" t="s">
        <v>617</v>
      </c>
      <c r="C84" s="287" t="s">
        <v>890</v>
      </c>
      <c r="D84" s="175">
        <v>-30.134184160000007</v>
      </c>
      <c r="E84" s="175">
        <v>-33.40864397</v>
      </c>
      <c r="F84" s="175">
        <v>-36.302913880000006</v>
      </c>
      <c r="G84" s="175">
        <v>-38.434306609999993</v>
      </c>
      <c r="H84" s="175">
        <f t="shared" si="46"/>
        <v>-138.28004862</v>
      </c>
      <c r="I84" s="201">
        <v>-40.850536579999996</v>
      </c>
      <c r="J84" s="201">
        <v>-46.201942629999998</v>
      </c>
      <c r="K84" s="201">
        <v>-47.853351369999999</v>
      </c>
      <c r="L84" s="201">
        <v>-54.239434579999994</v>
      </c>
      <c r="M84" s="175">
        <f t="shared" si="47"/>
        <v>-189.14526515999998</v>
      </c>
      <c r="N84" s="175">
        <v>-57.559505710000003</v>
      </c>
      <c r="O84" s="175">
        <v>-60.132762710000009</v>
      </c>
      <c r="P84" s="175">
        <v>-66.205136529999976</v>
      </c>
      <c r="Q84" s="175">
        <v>-68.998385589999984</v>
      </c>
      <c r="R84" s="175">
        <f t="shared" si="48"/>
        <v>-252.89579053999995</v>
      </c>
      <c r="S84" s="175">
        <v>-70.247017319999983</v>
      </c>
      <c r="T84" s="175">
        <v>-75.864740260000005</v>
      </c>
      <c r="U84" s="175">
        <v>-79.810509859999996</v>
      </c>
      <c r="V84" s="175">
        <v>-81.8058719</v>
      </c>
      <c r="W84" s="175">
        <f t="shared" si="60"/>
        <v>-307.72813933999998</v>
      </c>
      <c r="Y84" s="226">
        <f t="shared" si="59"/>
        <v>0.18562008662208784</v>
      </c>
      <c r="Z84" s="226">
        <f t="shared" si="61"/>
        <v>2.5001244115595567E-2</v>
      </c>
      <c r="AB84" s="230">
        <f t="shared" si="44"/>
        <v>-12.807486310000016</v>
      </c>
      <c r="AC84" s="230">
        <f t="shared" si="45"/>
        <v>-1.9953620400000034</v>
      </c>
    </row>
    <row r="85" spans="2:76" hidden="1" outlineLevel="1">
      <c r="B85" s="191" t="s">
        <v>616</v>
      </c>
      <c r="C85" s="287" t="s">
        <v>891</v>
      </c>
      <c r="D85" s="175">
        <v>-5.482373674013445</v>
      </c>
      <c r="E85" s="175">
        <v>-4.4987624200000003</v>
      </c>
      <c r="F85" s="175">
        <v>-3.33587765</v>
      </c>
      <c r="G85" s="175">
        <v>-3.2079969699999999</v>
      </c>
      <c r="H85" s="175">
        <f t="shared" si="46"/>
        <v>-16.525010714013447</v>
      </c>
      <c r="I85" s="201">
        <v>-3.0860299800000006</v>
      </c>
      <c r="J85" s="201">
        <v>-2.24341459</v>
      </c>
      <c r="K85" s="201">
        <v>-3.1331771300000004</v>
      </c>
      <c r="L85" s="201">
        <v>-2.6297586499999985</v>
      </c>
      <c r="M85" s="175">
        <f t="shared" si="47"/>
        <v>-11.092380349999999</v>
      </c>
      <c r="N85" s="175">
        <v>-3.9586268099999993</v>
      </c>
      <c r="O85" s="175">
        <v>-2.9352293000000005</v>
      </c>
      <c r="P85" s="175">
        <v>-3.6904787300000015</v>
      </c>
      <c r="Q85" s="175">
        <v>-4.7436383099999997</v>
      </c>
      <c r="R85" s="175">
        <f t="shared" si="48"/>
        <v>-15.32797315</v>
      </c>
      <c r="S85" s="175">
        <v>-4.8494747300000007</v>
      </c>
      <c r="T85" s="175">
        <v>-3.7909477999999992</v>
      </c>
      <c r="U85" s="175">
        <v>-6.7890776200000005</v>
      </c>
      <c r="V85" s="175">
        <v>-3.2847196299999997</v>
      </c>
      <c r="W85" s="175">
        <f t="shared" si="60"/>
        <v>-18.714219780000001</v>
      </c>
      <c r="Y85" s="226">
        <f t="shared" si="59"/>
        <v>-0.30755268101374278</v>
      </c>
      <c r="Z85" s="226">
        <f t="shared" si="61"/>
        <v>-0.51617586160400986</v>
      </c>
      <c r="AB85" s="230">
        <f t="shared" si="44"/>
        <v>1.45891868</v>
      </c>
      <c r="AC85" s="230">
        <f t="shared" si="45"/>
        <v>3.5043579900000008</v>
      </c>
    </row>
    <row r="86" spans="2:76" collapsed="1">
      <c r="B86" s="196" t="s">
        <v>627</v>
      </c>
      <c r="C86" s="196" t="s">
        <v>803</v>
      </c>
      <c r="D86" s="174">
        <f t="shared" ref="D86:W86" si="62">D65+D82</f>
        <v>130.41754267533258</v>
      </c>
      <c r="E86" s="174">
        <f t="shared" si="62"/>
        <v>189.70931640657511</v>
      </c>
      <c r="F86" s="174">
        <f t="shared" si="62"/>
        <v>208.13608067983333</v>
      </c>
      <c r="G86" s="174">
        <f t="shared" si="62"/>
        <v>80.963609242209657</v>
      </c>
      <c r="H86" s="174">
        <f t="shared" si="62"/>
        <v>609.22654900395059</v>
      </c>
      <c r="I86" s="174">
        <f t="shared" si="62"/>
        <v>184.6896722485472</v>
      </c>
      <c r="J86" s="174">
        <f t="shared" si="62"/>
        <v>145.27374922824856</v>
      </c>
      <c r="K86" s="174">
        <f t="shared" si="62"/>
        <v>179.91149554683903</v>
      </c>
      <c r="L86" s="174">
        <f t="shared" si="62"/>
        <v>126.91159609793608</v>
      </c>
      <c r="M86" s="174">
        <f t="shared" si="62"/>
        <v>636.78651312157081</v>
      </c>
      <c r="N86" s="174">
        <f t="shared" si="62"/>
        <v>153.67172124440953</v>
      </c>
      <c r="O86" s="174">
        <f t="shared" si="62"/>
        <v>132.08086225684121</v>
      </c>
      <c r="P86" s="174">
        <f t="shared" si="62"/>
        <v>127.41147512996645</v>
      </c>
      <c r="Q86" s="174">
        <f t="shared" si="62"/>
        <v>-50.874117042332699</v>
      </c>
      <c r="R86" s="174">
        <f>R65+R82</f>
        <v>362.28994158888503</v>
      </c>
      <c r="S86" s="174">
        <f t="shared" si="62"/>
        <v>90.871775718969928</v>
      </c>
      <c r="T86" s="174">
        <f t="shared" si="62"/>
        <v>79.881343613988605</v>
      </c>
      <c r="U86" s="174">
        <f t="shared" si="62"/>
        <v>-25.629899843869012</v>
      </c>
      <c r="V86" s="174">
        <f t="shared" si="62"/>
        <v>-27.628520195450747</v>
      </c>
      <c r="W86" s="174">
        <f t="shared" si="62"/>
        <v>117.49469929363852</v>
      </c>
      <c r="Y86" s="225">
        <f t="shared" si="59"/>
        <v>-0.45692383864940855</v>
      </c>
      <c r="Z86" s="225">
        <f t="shared" si="61"/>
        <v>7.7980029721412603E-2</v>
      </c>
      <c r="AB86" s="229">
        <f t="shared" si="44"/>
        <v>23.245596846881952</v>
      </c>
      <c r="AC86" s="229">
        <f t="shared" si="45"/>
        <v>-1.9986203515817351</v>
      </c>
    </row>
    <row r="87" spans="2:76">
      <c r="B87" s="197" t="s">
        <v>634</v>
      </c>
      <c r="C87" s="197" t="s">
        <v>758</v>
      </c>
      <c r="D87" s="177">
        <f t="shared" ref="D87:P87" si="63">SUM(D92:D94)+D88</f>
        <v>-21.111969635998022</v>
      </c>
      <c r="E87" s="177">
        <f t="shared" si="63"/>
        <v>-18.637130710000029</v>
      </c>
      <c r="F87" s="177">
        <f t="shared" si="63"/>
        <v>-10.142729769999772</v>
      </c>
      <c r="G87" s="177">
        <f t="shared" si="63"/>
        <v>-7.0509957299994062</v>
      </c>
      <c r="H87" s="177">
        <f t="shared" ref="H87" si="64">SUM(H92:H94)+H88</f>
        <v>-56.94282584599722</v>
      </c>
      <c r="I87" s="177">
        <f t="shared" si="63"/>
        <v>-9.3479934099990913</v>
      </c>
      <c r="J87" s="177">
        <f t="shared" si="63"/>
        <v>-13.26116887999877</v>
      </c>
      <c r="K87" s="177">
        <f t="shared" si="63"/>
        <v>-11.893286959998417</v>
      </c>
      <c r="L87" s="177">
        <f t="shared" si="63"/>
        <v>-47.933101599999553</v>
      </c>
      <c r="M87" s="177">
        <f t="shared" si="63"/>
        <v>-82.435550849995849</v>
      </c>
      <c r="N87" s="177">
        <f t="shared" si="63"/>
        <v>-40.45372916000003</v>
      </c>
      <c r="O87" s="177">
        <f t="shared" si="63"/>
        <v>-52.164501200000096</v>
      </c>
      <c r="P87" s="177">
        <f t="shared" si="63"/>
        <v>-53.275957970000626</v>
      </c>
      <c r="Q87" s="177">
        <f t="shared" ref="Q87:W87" si="65">SUM(Q92:Q94)+Q88</f>
        <v>-69.662298240000894</v>
      </c>
      <c r="R87" s="177">
        <f t="shared" si="65"/>
        <v>-215.55648657000165</v>
      </c>
      <c r="S87" s="177">
        <f t="shared" si="65"/>
        <v>-66.870579120039878</v>
      </c>
      <c r="T87" s="177">
        <f t="shared" si="65"/>
        <v>-56.381981789959596</v>
      </c>
      <c r="U87" s="177">
        <f t="shared" si="65"/>
        <v>-54.452704739999746</v>
      </c>
      <c r="V87" s="177">
        <f t="shared" si="65"/>
        <v>-51.414329010000941</v>
      </c>
      <c r="W87" s="177">
        <f t="shared" si="65"/>
        <v>-229.11959466000016</v>
      </c>
      <c r="X87" s="106"/>
      <c r="Y87" s="225">
        <f t="shared" si="59"/>
        <v>-0.26194899810988093</v>
      </c>
      <c r="Z87" s="225">
        <f t="shared" si="61"/>
        <v>-5.5798435440560956E-2</v>
      </c>
      <c r="AB87" s="229">
        <f t="shared" si="44"/>
        <v>18.247969229999953</v>
      </c>
      <c r="AC87" s="229">
        <f t="shared" si="45"/>
        <v>3.0383757299988048</v>
      </c>
    </row>
    <row r="88" spans="2:76" hidden="1" outlineLevel="1">
      <c r="B88" s="191" t="s">
        <v>862</v>
      </c>
      <c r="C88" s="191" t="s">
        <v>863</v>
      </c>
      <c r="D88" s="201">
        <f t="shared" ref="D88:Q88" si="66">SUM(D89:D91)</f>
        <v>-12.769981840000424</v>
      </c>
      <c r="E88" s="201">
        <f t="shared" si="66"/>
        <v>-8.4645413999999555</v>
      </c>
      <c r="F88" s="201">
        <f t="shared" si="66"/>
        <v>-4.744236119999762</v>
      </c>
      <c r="G88" s="201">
        <f t="shared" si="66"/>
        <v>-4.4058279799993825</v>
      </c>
      <c r="H88" s="201">
        <f t="shared" si="46"/>
        <v>-30.384587339999523</v>
      </c>
      <c r="I88" s="201">
        <f t="shared" si="66"/>
        <v>-4.6038364399990677</v>
      </c>
      <c r="J88" s="201">
        <f t="shared" si="66"/>
        <v>-7.1500200199987249</v>
      </c>
      <c r="K88" s="201">
        <f t="shared" si="66"/>
        <v>-10.031801549998413</v>
      </c>
      <c r="L88" s="201">
        <f t="shared" si="66"/>
        <v>-24.484434359999529</v>
      </c>
      <c r="M88" s="201">
        <f t="shared" si="47"/>
        <v>-46.270092369995737</v>
      </c>
      <c r="N88" s="201">
        <f t="shared" si="66"/>
        <v>-40.632807770000042</v>
      </c>
      <c r="O88" s="201">
        <f t="shared" si="66"/>
        <v>-49.424689020000102</v>
      </c>
      <c r="P88" s="201">
        <f t="shared" si="66"/>
        <v>-60.463893650000593</v>
      </c>
      <c r="Q88" s="201">
        <f t="shared" si="66"/>
        <v>-58.3471699000009</v>
      </c>
      <c r="R88" s="201">
        <f t="shared" si="48"/>
        <v>-208.86856034000164</v>
      </c>
      <c r="S88" s="201">
        <f t="shared" ref="S88:V88" si="67">SUM(S89:S91)</f>
        <v>-60.562539660000027</v>
      </c>
      <c r="T88" s="201">
        <f t="shared" si="67"/>
        <v>-54.023621870000071</v>
      </c>
      <c r="U88" s="201">
        <f t="shared" si="67"/>
        <v>-51.527437369999902</v>
      </c>
      <c r="V88" s="201">
        <f t="shared" si="67"/>
        <v>-46.618486120000668</v>
      </c>
      <c r="W88" s="201">
        <f t="shared" si="60"/>
        <v>-212.73208502000068</v>
      </c>
      <c r="X88" s="106"/>
      <c r="Y88" s="226">
        <f t="shared" si="59"/>
        <v>-0.20101546998940301</v>
      </c>
      <c r="Z88" s="226">
        <f t="shared" si="61"/>
        <v>-9.5268685976945267E-2</v>
      </c>
      <c r="AB88" s="230">
        <f t="shared" si="44"/>
        <v>11.728683780000232</v>
      </c>
      <c r="AC88" s="230">
        <f t="shared" si="45"/>
        <v>4.9089512499992338</v>
      </c>
    </row>
    <row r="89" spans="2:76" hidden="1" outlineLevel="1">
      <c r="B89" s="202" t="s">
        <v>632</v>
      </c>
      <c r="C89" s="202" t="s">
        <v>699</v>
      </c>
      <c r="D89" s="175">
        <v>4.1426286099995782</v>
      </c>
      <c r="E89" s="175">
        <v>4.9547645000000244</v>
      </c>
      <c r="F89" s="175">
        <v>5.7975457600002294</v>
      </c>
      <c r="G89" s="175">
        <v>5.5379864300006085</v>
      </c>
      <c r="H89" s="175">
        <f t="shared" si="46"/>
        <v>20.432925300000441</v>
      </c>
      <c r="I89" s="201">
        <v>5.2999691500009192</v>
      </c>
      <c r="J89" s="201">
        <v>7.3292544000012825</v>
      </c>
      <c r="K89" s="201">
        <v>15.208218510001597</v>
      </c>
      <c r="L89" s="201">
        <v>21.857480700000522</v>
      </c>
      <c r="M89" s="175">
        <f t="shared" si="47"/>
        <v>49.694922760004317</v>
      </c>
      <c r="N89" s="175">
        <v>17.043924319999928</v>
      </c>
      <c r="O89" s="175">
        <v>19.742331479999955</v>
      </c>
      <c r="P89" s="175">
        <v>34.969364649999477</v>
      </c>
      <c r="Q89" s="175">
        <v>24.190345699999718</v>
      </c>
      <c r="R89" s="175">
        <f t="shared" si="48"/>
        <v>95.945966149999066</v>
      </c>
      <c r="S89" s="175">
        <v>22.291943539999991</v>
      </c>
      <c r="T89" s="175">
        <v>27.400963030000167</v>
      </c>
      <c r="U89" s="175">
        <v>30.760595310000056</v>
      </c>
      <c r="V89" s="175">
        <v>27.861046509999738</v>
      </c>
      <c r="W89" s="175">
        <f t="shared" si="60"/>
        <v>108.31454838999996</v>
      </c>
      <c r="X89" s="106"/>
      <c r="Y89" s="226">
        <f t="shared" si="59"/>
        <v>0.15174238745997193</v>
      </c>
      <c r="Z89" s="226">
        <f t="shared" si="61"/>
        <v>-9.4261790800183043E-2</v>
      </c>
      <c r="AB89" s="230">
        <f t="shared" si="44"/>
        <v>3.6707008100000209</v>
      </c>
      <c r="AC89" s="230">
        <f t="shared" si="45"/>
        <v>-2.8995488000003178</v>
      </c>
    </row>
    <row r="90" spans="2:76" hidden="1" outlineLevel="1">
      <c r="B90" s="202" t="s">
        <v>832</v>
      </c>
      <c r="C90" s="202" t="s">
        <v>832</v>
      </c>
      <c r="D90" s="175">
        <v>0</v>
      </c>
      <c r="E90" s="175">
        <v>0</v>
      </c>
      <c r="F90" s="175">
        <v>0</v>
      </c>
      <c r="G90" s="175">
        <v>0</v>
      </c>
      <c r="H90" s="175">
        <f t="shared" si="46"/>
        <v>0</v>
      </c>
      <c r="I90" s="201">
        <v>0</v>
      </c>
      <c r="J90" s="201">
        <v>-0.23685605000000073</v>
      </c>
      <c r="K90" s="201">
        <v>-3.0754750200000034</v>
      </c>
      <c r="L90" s="201">
        <v>-14.978572550000006</v>
      </c>
      <c r="M90" s="175">
        <f t="shared" si="47"/>
        <v>-18.290903620000009</v>
      </c>
      <c r="N90" s="175">
        <v>-19.319291710000002</v>
      </c>
      <c r="O90" s="175">
        <v>-17.087763070000015</v>
      </c>
      <c r="P90" s="175">
        <v>-10.151321110000003</v>
      </c>
      <c r="Q90" s="175">
        <v>0</v>
      </c>
      <c r="R90" s="175">
        <f>SUM(N90:Q90)</f>
        <v>-46.558375890000022</v>
      </c>
      <c r="S90" s="175">
        <v>0</v>
      </c>
      <c r="T90" s="175">
        <v>0</v>
      </c>
      <c r="U90" s="175">
        <v>0</v>
      </c>
      <c r="V90" s="175">
        <v>0</v>
      </c>
      <c r="W90" s="175">
        <f>SUM(S90:V90)</f>
        <v>0</v>
      </c>
      <c r="X90" s="106"/>
      <c r="Y90" s="226" t="str">
        <f t="shared" si="59"/>
        <v>NM</v>
      </c>
      <c r="Z90" s="226">
        <f>IFERROR(V90/U90-1,0)</f>
        <v>0</v>
      </c>
      <c r="AB90" s="230">
        <f t="shared" si="44"/>
        <v>0</v>
      </c>
      <c r="AC90" s="230">
        <f t="shared" si="45"/>
        <v>0</v>
      </c>
    </row>
    <row r="91" spans="2:76" hidden="1" outlineLevel="1">
      <c r="B91" s="202" t="s">
        <v>789</v>
      </c>
      <c r="C91" s="202" t="s">
        <v>808</v>
      </c>
      <c r="D91" s="175">
        <v>-16.912610450000003</v>
      </c>
      <c r="E91" s="175">
        <v>-13.41930589999998</v>
      </c>
      <c r="F91" s="175">
        <v>-10.541781879999991</v>
      </c>
      <c r="G91" s="175">
        <v>-9.943814409999991</v>
      </c>
      <c r="H91" s="175">
        <f t="shared" si="46"/>
        <v>-50.817512639999961</v>
      </c>
      <c r="I91" s="201">
        <v>-9.9038055899999868</v>
      </c>
      <c r="J91" s="201">
        <v>-14.242418370000006</v>
      </c>
      <c r="K91" s="201">
        <v>-22.164545040000007</v>
      </c>
      <c r="L91" s="201">
        <v>-31.363342510000045</v>
      </c>
      <c r="M91" s="175">
        <f t="shared" si="47"/>
        <v>-77.674111510000046</v>
      </c>
      <c r="N91" s="175">
        <v>-38.357440379999971</v>
      </c>
      <c r="O91" s="175">
        <v>-52.079257430000041</v>
      </c>
      <c r="P91" s="175">
        <v>-85.281937190000065</v>
      </c>
      <c r="Q91" s="175">
        <v>-82.537515600000617</v>
      </c>
      <c r="R91" s="175">
        <f t="shared" si="48"/>
        <v>-258.25615060000069</v>
      </c>
      <c r="S91" s="175">
        <v>-82.854483200000018</v>
      </c>
      <c r="T91" s="175">
        <v>-81.424584900000241</v>
      </c>
      <c r="U91" s="175">
        <v>-82.288032679999958</v>
      </c>
      <c r="V91" s="175">
        <v>-74.479532630000406</v>
      </c>
      <c r="W91" s="175">
        <f>SUM(S91:V91)</f>
        <v>-321.0466334100006</v>
      </c>
      <c r="X91" s="106"/>
      <c r="Y91" s="226">
        <f t="shared" si="59"/>
        <v>-9.7628125967001544E-2</v>
      </c>
      <c r="Z91" s="226">
        <f t="shared" si="61"/>
        <v>-9.4892292301665404E-2</v>
      </c>
      <c r="AB91" s="230">
        <f t="shared" si="44"/>
        <v>8.0579829700002108</v>
      </c>
      <c r="AC91" s="230">
        <f t="shared" si="45"/>
        <v>7.8085000499995516</v>
      </c>
    </row>
    <row r="92" spans="2:76" hidden="1" outlineLevel="1">
      <c r="B92" s="191" t="s">
        <v>619</v>
      </c>
      <c r="C92" s="191" t="s">
        <v>942</v>
      </c>
      <c r="D92" s="175">
        <v>7.6523528900000013</v>
      </c>
      <c r="E92" s="175">
        <v>6.7767683199999995</v>
      </c>
      <c r="F92" s="175">
        <v>6.5010008700000004</v>
      </c>
      <c r="G92" s="175">
        <v>6.3721548299999995</v>
      </c>
      <c r="H92" s="175">
        <f t="shared" si="46"/>
        <v>27.302276910000003</v>
      </c>
      <c r="I92" s="201">
        <v>7.91081827</v>
      </c>
      <c r="J92" s="201">
        <v>8.1239979899999994</v>
      </c>
      <c r="K92" s="201">
        <v>8.4380906299999996</v>
      </c>
      <c r="L92" s="201">
        <v>8.28971941</v>
      </c>
      <c r="M92" s="175">
        <f t="shared" si="47"/>
        <v>32.762626299999994</v>
      </c>
      <c r="N92" s="175">
        <v>7.60378021</v>
      </c>
      <c r="O92" s="175">
        <v>8.0783746000000001</v>
      </c>
      <c r="P92" s="175">
        <v>7.9953355500000001</v>
      </c>
      <c r="Q92" s="175">
        <v>8.2041006799999998</v>
      </c>
      <c r="R92" s="175">
        <f t="shared" si="48"/>
        <v>31.88159104</v>
      </c>
      <c r="S92" s="175">
        <v>8.1364684</v>
      </c>
      <c r="T92" s="175">
        <v>7.7135028099999996</v>
      </c>
      <c r="U92" s="175">
        <v>7.4137061800000588</v>
      </c>
      <c r="V92" s="175">
        <v>6.8539563899999969</v>
      </c>
      <c r="W92" s="175">
        <f t="shared" si="60"/>
        <v>30.117633780000055</v>
      </c>
      <c r="X92" s="106"/>
      <c r="Y92" s="226">
        <f t="shared" si="59"/>
        <v>-0.16456944431354825</v>
      </c>
      <c r="Z92" s="226">
        <f t="shared" si="61"/>
        <v>-7.5502019692943567E-2</v>
      </c>
      <c r="AB92" s="230">
        <f t="shared" si="44"/>
        <v>-1.3501442900000029</v>
      </c>
      <c r="AC92" s="230">
        <f t="shared" si="45"/>
        <v>-0.55974979000006186</v>
      </c>
    </row>
    <row r="93" spans="2:76" hidden="1" outlineLevel="1">
      <c r="B93" s="191" t="s">
        <v>633</v>
      </c>
      <c r="C93" s="191" t="s">
        <v>943</v>
      </c>
      <c r="D93" s="175">
        <v>-2.0560109059975424</v>
      </c>
      <c r="E93" s="175">
        <v>-1.3232828600000008</v>
      </c>
      <c r="F93" s="175">
        <v>-0.73621758999999998</v>
      </c>
      <c r="G93" s="175">
        <v>-0.70908448999999996</v>
      </c>
      <c r="H93" s="175">
        <f t="shared" si="46"/>
        <v>-4.8245958459975427</v>
      </c>
      <c r="I93" s="201">
        <v>-0.66703535000000014</v>
      </c>
      <c r="J93" s="201">
        <v>-0.46495384000000017</v>
      </c>
      <c r="K93" s="201">
        <v>-0.5387197600000001</v>
      </c>
      <c r="L93" s="201">
        <v>-0.48239708999999997</v>
      </c>
      <c r="M93" s="175">
        <f t="shared" si="47"/>
        <v>-2.1531060400000004</v>
      </c>
      <c r="N93" s="175">
        <v>-0.46051887999999985</v>
      </c>
      <c r="O93" s="175">
        <v>-0.55180224</v>
      </c>
      <c r="P93" s="175">
        <v>-3.519755410000001</v>
      </c>
      <c r="Q93" s="175">
        <v>-1.5422870499999997</v>
      </c>
      <c r="R93" s="175">
        <f t="shared" si="48"/>
        <v>-6.0743635800000009</v>
      </c>
      <c r="S93" s="175">
        <v>-1.45821544554</v>
      </c>
      <c r="T93" s="175">
        <v>-1.44736513446</v>
      </c>
      <c r="U93" s="175">
        <v>-3.0762254799999997</v>
      </c>
      <c r="V93" s="175">
        <v>-1.1018270000000001</v>
      </c>
      <c r="W93" s="175">
        <f t="shared" si="60"/>
        <v>-7.0836330600000004</v>
      </c>
      <c r="X93" s="106"/>
      <c r="Y93" s="226">
        <f t="shared" si="59"/>
        <v>-0.28558889215856387</v>
      </c>
      <c r="Z93" s="226">
        <f t="shared" si="61"/>
        <v>-0.64182501992669272</v>
      </c>
      <c r="AB93" s="230">
        <f t="shared" si="44"/>
        <v>0.44046004999999955</v>
      </c>
      <c r="AC93" s="230">
        <f t="shared" si="45"/>
        <v>1.9743984799999996</v>
      </c>
    </row>
    <row r="94" spans="2:76" ht="18.649999999999999" hidden="1" customHeight="1" outlineLevel="1">
      <c r="B94" s="191" t="s">
        <v>790</v>
      </c>
      <c r="C94" s="191" t="s">
        <v>941</v>
      </c>
      <c r="D94" s="175">
        <v>-13.938329780000055</v>
      </c>
      <c r="E94" s="175">
        <v>-15.626074770000072</v>
      </c>
      <c r="F94" s="175">
        <v>-11.163276930000011</v>
      </c>
      <c r="G94" s="175">
        <v>-8.3082380900000228</v>
      </c>
      <c r="H94" s="175">
        <f t="shared" si="46"/>
        <v>-49.035919570000161</v>
      </c>
      <c r="I94" s="201">
        <v>-11.987939890000025</v>
      </c>
      <c r="J94" s="201">
        <v>-13.770193010000046</v>
      </c>
      <c r="K94" s="201">
        <v>-9.7608562800000023</v>
      </c>
      <c r="L94" s="201">
        <v>-31.255989560000025</v>
      </c>
      <c r="M94" s="175">
        <f t="shared" si="47"/>
        <v>-66.774978740000108</v>
      </c>
      <c r="N94" s="175">
        <v>-6.9641827199999877</v>
      </c>
      <c r="O94" s="175">
        <v>-10.266384539999995</v>
      </c>
      <c r="P94" s="175">
        <v>2.7123555399999679</v>
      </c>
      <c r="Q94" s="175">
        <v>-17.976941969999991</v>
      </c>
      <c r="R94" s="175">
        <f t="shared" si="48"/>
        <v>-32.495153690000009</v>
      </c>
      <c r="S94" s="175">
        <v>-12.986292414499845</v>
      </c>
      <c r="T94" s="175">
        <v>-8.6244975954995233</v>
      </c>
      <c r="U94" s="175">
        <v>-7.2627480699999047</v>
      </c>
      <c r="V94" s="175">
        <v>-10.54797228000027</v>
      </c>
      <c r="W94" s="175">
        <f t="shared" si="60"/>
        <v>-39.421510359999544</v>
      </c>
      <c r="X94" s="106"/>
      <c r="Y94" s="226">
        <f t="shared" si="59"/>
        <v>-0.41324991215954432</v>
      </c>
      <c r="Z94" s="226">
        <f t="shared" si="61"/>
        <v>0.45233900148217709</v>
      </c>
      <c r="AB94" s="230">
        <f t="shared" si="44"/>
        <v>7.4289696899997217</v>
      </c>
      <c r="AC94" s="230">
        <f t="shared" si="45"/>
        <v>-3.285224210000365</v>
      </c>
    </row>
    <row r="95" spans="2:76" ht="18" customHeight="1" collapsed="1">
      <c r="B95" s="198" t="s">
        <v>628</v>
      </c>
      <c r="C95" s="198" t="s">
        <v>804</v>
      </c>
      <c r="D95" s="174">
        <v>109.30896363202746</v>
      </c>
      <c r="E95" s="174">
        <v>171.07236668657328</v>
      </c>
      <c r="F95" s="174">
        <v>197.99323898983275</v>
      </c>
      <c r="G95" s="174">
        <v>73.914684952212895</v>
      </c>
      <c r="H95" s="174">
        <f t="shared" ref="H95" si="68">H86+H87</f>
        <v>552.28372315795332</v>
      </c>
      <c r="I95" s="174">
        <v>175.34167224854733</v>
      </c>
      <c r="J95" s="174">
        <v>132.01309518824851</v>
      </c>
      <c r="K95" s="174">
        <f t="shared" ref="K95:P95" si="69">K86+K87</f>
        <v>168.01820858684061</v>
      </c>
      <c r="L95" s="174">
        <f t="shared" si="69"/>
        <v>78.978494497936538</v>
      </c>
      <c r="M95" s="174">
        <f t="shared" si="69"/>
        <v>554.35096227157499</v>
      </c>
      <c r="N95" s="174">
        <f t="shared" si="69"/>
        <v>113.2179920844095</v>
      </c>
      <c r="O95" s="174">
        <f t="shared" si="69"/>
        <v>79.916361056841112</v>
      </c>
      <c r="P95" s="174">
        <f t="shared" si="69"/>
        <v>74.135517159965815</v>
      </c>
      <c r="Q95" s="174">
        <f t="shared" ref="Q95:W95" si="70">Q86+Q87</f>
        <v>-120.53641528233359</v>
      </c>
      <c r="R95" s="174">
        <f t="shared" si="70"/>
        <v>146.73345501888338</v>
      </c>
      <c r="S95" s="174">
        <f t="shared" si="70"/>
        <v>24.001196598930051</v>
      </c>
      <c r="T95" s="174">
        <f t="shared" si="70"/>
        <v>23.499361824029009</v>
      </c>
      <c r="U95" s="174">
        <f t="shared" si="70"/>
        <v>-80.082604583868758</v>
      </c>
      <c r="V95" s="174">
        <f t="shared" si="70"/>
        <v>-79.042849205451688</v>
      </c>
      <c r="W95" s="174">
        <f t="shared" si="70"/>
        <v>-111.62489536636164</v>
      </c>
      <c r="Y95" s="225">
        <f t="shared" si="59"/>
        <v>-0.34424091657024258</v>
      </c>
      <c r="Z95" s="225">
        <f t="shared" si="61"/>
        <v>-1.2983535985373162E-2</v>
      </c>
      <c r="AB95" s="229">
        <f t="shared" si="44"/>
        <v>41.493566076881905</v>
      </c>
      <c r="AC95" s="229">
        <f t="shared" si="45"/>
        <v>1.0397553784170697</v>
      </c>
    </row>
    <row r="96" spans="2:76" s="204" customFormat="1" ht="15.65" customHeight="1">
      <c r="B96" s="198" t="s">
        <v>791</v>
      </c>
      <c r="C96" s="198" t="s">
        <v>792</v>
      </c>
      <c r="D96" s="177">
        <f t="shared" ref="D96:W96" si="71">SUM(D97:D98)</f>
        <v>-40.798993442815537</v>
      </c>
      <c r="E96" s="177">
        <f t="shared" si="71"/>
        <v>-44.337509027184446</v>
      </c>
      <c r="F96" s="177">
        <f t="shared" si="71"/>
        <v>-67.082235029999993</v>
      </c>
      <c r="G96" s="177">
        <f t="shared" si="71"/>
        <v>-4.881999265725872</v>
      </c>
      <c r="H96" s="177">
        <f t="shared" si="71"/>
        <v>-157.10073676572586</v>
      </c>
      <c r="I96" s="177">
        <f t="shared" si="71"/>
        <v>-58.227651230000006</v>
      </c>
      <c r="J96" s="177">
        <f t="shared" si="71"/>
        <v>-39.421614400000003</v>
      </c>
      <c r="K96" s="177">
        <f t="shared" si="71"/>
        <v>-54.9072861</v>
      </c>
      <c r="L96" s="177">
        <f t="shared" si="71"/>
        <v>-24.488320080000001</v>
      </c>
      <c r="M96" s="177">
        <f t="shared" si="71"/>
        <v>-177.04487180999999</v>
      </c>
      <c r="N96" s="177">
        <f t="shared" si="71"/>
        <v>-36.862233209999985</v>
      </c>
      <c r="O96" s="177">
        <f t="shared" si="71"/>
        <v>-27.996787589999997</v>
      </c>
      <c r="P96" s="177">
        <f t="shared" si="71"/>
        <v>-22.851711590000001</v>
      </c>
      <c r="Q96" s="177">
        <f t="shared" si="71"/>
        <v>42.457238500000003</v>
      </c>
      <c r="R96" s="177">
        <f t="shared" si="71"/>
        <v>-45.253493889999987</v>
      </c>
      <c r="S96" s="177">
        <f t="shared" si="71"/>
        <v>-4.9024756700000047</v>
      </c>
      <c r="T96" s="177">
        <f t="shared" si="71"/>
        <v>-7.9646563199999907</v>
      </c>
      <c r="U96" s="177">
        <f t="shared" si="71"/>
        <v>27.342746619999993</v>
      </c>
      <c r="V96" s="177">
        <f t="shared" si="71"/>
        <v>21.775830740000025</v>
      </c>
      <c r="W96" s="177">
        <f t="shared" si="71"/>
        <v>36.251445370000027</v>
      </c>
      <c r="X96"/>
      <c r="Y96" s="225">
        <f t="shared" si="59"/>
        <v>-0.4871114676947248</v>
      </c>
      <c r="Z96" s="225">
        <f t="shared" si="61"/>
        <v>-0.2035975374883523</v>
      </c>
      <c r="AB96" s="229">
        <f t="shared" si="44"/>
        <v>-20.681407759999978</v>
      </c>
      <c r="AC96" s="229">
        <f t="shared" si="45"/>
        <v>-5.5669158799999678</v>
      </c>
      <c r="AD96" s="211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2:76" hidden="1" outlineLevel="1">
      <c r="B97" s="202" t="s">
        <v>937</v>
      </c>
      <c r="C97" s="202" t="s">
        <v>939</v>
      </c>
      <c r="D97" s="175">
        <v>-10.801708692804114</v>
      </c>
      <c r="E97" s="175">
        <v>-12.154639127195885</v>
      </c>
      <c r="F97" s="175">
        <v>-18.312312470000002</v>
      </c>
      <c r="G97" s="175">
        <v>-8.3024988026274364</v>
      </c>
      <c r="H97" s="175">
        <f t="shared" si="46"/>
        <v>-49.57115909262744</v>
      </c>
      <c r="I97" s="201">
        <v>-14.255822800000001</v>
      </c>
      <c r="J97" s="201">
        <v>-11.959976920000001</v>
      </c>
      <c r="K97" s="201">
        <v>-15.519418940000001</v>
      </c>
      <c r="L97" s="201">
        <v>-8.9313166199999987</v>
      </c>
      <c r="M97" s="175">
        <f t="shared" si="47"/>
        <v>-50.666535279999998</v>
      </c>
      <c r="N97" s="175">
        <v>-34.159678800000002</v>
      </c>
      <c r="O97" s="175">
        <v>-24.814154019999997</v>
      </c>
      <c r="P97" s="175">
        <v>-38.772913620000004</v>
      </c>
      <c r="Q97" s="175">
        <v>-4.1581997699999977</v>
      </c>
      <c r="R97" s="175">
        <f t="shared" si="48"/>
        <v>-101.90494621000001</v>
      </c>
      <c r="S97" s="175">
        <v>-7.6025325600000002</v>
      </c>
      <c r="T97" s="175">
        <v>-16.168855150000002</v>
      </c>
      <c r="U97" s="175">
        <v>-21.34641688</v>
      </c>
      <c r="V97" s="175">
        <v>26.493613650000004</v>
      </c>
      <c r="W97" s="175">
        <f t="shared" si="60"/>
        <v>-18.624190940000002</v>
      </c>
      <c r="Y97" s="226">
        <f t="shared" si="59"/>
        <v>-7.3714143416442974</v>
      </c>
      <c r="Z97" s="226">
        <f t="shared" si="61"/>
        <v>-2.2411269675344223</v>
      </c>
      <c r="AB97" s="230">
        <f t="shared" si="44"/>
        <v>30.651813420000003</v>
      </c>
      <c r="AC97" s="230">
        <f t="shared" si="45"/>
        <v>47.840030530000007</v>
      </c>
      <c r="AE97" s="292"/>
    </row>
    <row r="98" spans="2:76" hidden="1" outlineLevel="1">
      <c r="B98" s="202" t="s">
        <v>938</v>
      </c>
      <c r="C98" s="202" t="s">
        <v>940</v>
      </c>
      <c r="D98" s="175">
        <v>-29.997284750011421</v>
      </c>
      <c r="E98" s="175">
        <v>-32.18286989998856</v>
      </c>
      <c r="F98" s="175">
        <v>-48.769922559999991</v>
      </c>
      <c r="G98" s="175">
        <v>3.4204995369015645</v>
      </c>
      <c r="H98" s="175">
        <f t="shared" si="46"/>
        <v>-107.5295776730984</v>
      </c>
      <c r="I98" s="201">
        <v>-43.971828430000002</v>
      </c>
      <c r="J98" s="201">
        <v>-27.46163748</v>
      </c>
      <c r="K98" s="201">
        <v>-39.387867159999999</v>
      </c>
      <c r="L98" s="201">
        <v>-15.557003460000001</v>
      </c>
      <c r="M98" s="175">
        <f t="shared" si="47"/>
        <v>-126.37833653</v>
      </c>
      <c r="N98" s="175">
        <v>-2.7025544099999834</v>
      </c>
      <c r="O98" s="175">
        <v>-3.1826335699999992</v>
      </c>
      <c r="P98" s="175">
        <v>15.921202030000002</v>
      </c>
      <c r="Q98" s="175">
        <v>46.615438269999999</v>
      </c>
      <c r="R98" s="175">
        <f t="shared" si="48"/>
        <v>56.651452320000018</v>
      </c>
      <c r="S98" s="175">
        <v>2.7000568899999959</v>
      </c>
      <c r="T98" s="175">
        <v>8.2041988300000117</v>
      </c>
      <c r="U98" s="175">
        <v>48.689163499999992</v>
      </c>
      <c r="V98" s="175">
        <v>-4.7177829099999782</v>
      </c>
      <c r="W98" s="175">
        <f t="shared" si="60"/>
        <v>54.875636310000026</v>
      </c>
      <c r="Y98" s="226">
        <f t="shared" si="59"/>
        <v>-1.1012064475866179</v>
      </c>
      <c r="Z98" s="226">
        <f t="shared" si="61"/>
        <v>-1.0968959532442979</v>
      </c>
      <c r="AB98" s="230">
        <f t="shared" si="44"/>
        <v>-51.333221179999974</v>
      </c>
      <c r="AC98" s="230">
        <f t="shared" si="45"/>
        <v>-53.406946409999968</v>
      </c>
      <c r="AE98" s="293"/>
    </row>
    <row r="99" spans="2:76" s="204" customFormat="1" ht="18" collapsed="1" thickBot="1">
      <c r="B99" s="205" t="s">
        <v>629</v>
      </c>
      <c r="C99" s="205" t="s">
        <v>759</v>
      </c>
      <c r="D99" s="174">
        <v>-0.30699999999999994</v>
      </c>
      <c r="E99" s="174">
        <v>-0.623</v>
      </c>
      <c r="F99" s="174">
        <v>-0.753</v>
      </c>
      <c r="G99" s="174">
        <v>-1.4029999999999998</v>
      </c>
      <c r="H99" s="174">
        <f t="shared" si="46"/>
        <v>-3.0859999999999994</v>
      </c>
      <c r="I99" s="206">
        <v>-2.633</v>
      </c>
      <c r="J99" s="206">
        <v>-2.29</v>
      </c>
      <c r="K99" s="206">
        <v>-2.67</v>
      </c>
      <c r="L99" s="206">
        <v>-3.9008784156320031</v>
      </c>
      <c r="M99" s="174">
        <f t="shared" si="47"/>
        <v>-11.493878415632004</v>
      </c>
      <c r="N99" s="174">
        <v>-2.3030000000000008</v>
      </c>
      <c r="O99" s="174">
        <v>-2.54</v>
      </c>
      <c r="P99" s="174">
        <v>-2.052340631331</v>
      </c>
      <c r="Q99" s="174">
        <v>-1.7856118176311062</v>
      </c>
      <c r="R99" s="174">
        <f t="shared" si="48"/>
        <v>-8.6809524489621062</v>
      </c>
      <c r="S99" s="174">
        <v>-2.4145476564710009</v>
      </c>
      <c r="T99" s="174">
        <v>-1.8073797737239992</v>
      </c>
      <c r="U99" s="174">
        <v>-1.4381183310380656</v>
      </c>
      <c r="V99" s="174">
        <v>-1.3999542387669353</v>
      </c>
      <c r="W99" s="174">
        <f>SUM(S99:V99)</f>
        <v>-7.0600000000000014</v>
      </c>
      <c r="X99"/>
      <c r="Y99" s="226">
        <f t="shared" si="59"/>
        <v>-0.21598063759222097</v>
      </c>
      <c r="Z99" s="226">
        <f t="shared" si="61"/>
        <v>-2.6537518817093875E-2</v>
      </c>
      <c r="AA99" s="203"/>
      <c r="AB99" s="230">
        <f t="shared" si="44"/>
        <v>0.38565757886417096</v>
      </c>
      <c r="AC99" s="230">
        <f t="shared" si="45"/>
        <v>3.8164092271130379E-2</v>
      </c>
      <c r="AD99" s="211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2:76" ht="18" thickBot="1">
      <c r="B100" s="199" t="s">
        <v>630</v>
      </c>
      <c r="C100" s="199" t="s">
        <v>948</v>
      </c>
      <c r="D100" s="173">
        <f t="shared" ref="D100:P100" si="72">D95+D96+D99</f>
        <v>68.202970189211911</v>
      </c>
      <c r="E100" s="173">
        <f t="shared" si="72"/>
        <v>126.11185765938883</v>
      </c>
      <c r="F100" s="173">
        <f t="shared" si="72"/>
        <v>130.15800395983277</v>
      </c>
      <c r="G100" s="173">
        <f t="shared" si="72"/>
        <v>67.629685686487022</v>
      </c>
      <c r="H100" s="173">
        <f t="shared" si="72"/>
        <v>392.09698639222745</v>
      </c>
      <c r="I100" s="173">
        <f t="shared" si="72"/>
        <v>114.48102101854732</v>
      </c>
      <c r="J100" s="173">
        <f t="shared" si="72"/>
        <v>90.301480788248497</v>
      </c>
      <c r="K100" s="173">
        <f t="shared" si="72"/>
        <v>110.44092248684062</v>
      </c>
      <c r="L100" s="173">
        <f t="shared" si="72"/>
        <v>50.589296002304536</v>
      </c>
      <c r="M100" s="173">
        <f t="shared" si="72"/>
        <v>365.81221204594294</v>
      </c>
      <c r="N100" s="173">
        <f t="shared" si="72"/>
        <v>74.05275887440952</v>
      </c>
      <c r="O100" s="173">
        <f t="shared" si="72"/>
        <v>49.379573466841116</v>
      </c>
      <c r="P100" s="173">
        <f t="shared" si="72"/>
        <v>49.231464938634815</v>
      </c>
      <c r="Q100" s="173">
        <f t="shared" ref="Q100:V100" si="73">Q95+Q96+Q99</f>
        <v>-79.864788599964697</v>
      </c>
      <c r="R100" s="173">
        <f t="shared" si="73"/>
        <v>92.799008679921286</v>
      </c>
      <c r="S100" s="173">
        <f t="shared" si="73"/>
        <v>16.684173272459045</v>
      </c>
      <c r="T100" s="173">
        <f t="shared" si="73"/>
        <v>13.727325730305019</v>
      </c>
      <c r="U100" s="173">
        <f t="shared" si="73"/>
        <v>-54.177976294906827</v>
      </c>
      <c r="V100" s="173">
        <f t="shared" si="73"/>
        <v>-58.666972704218601</v>
      </c>
      <c r="W100" s="173">
        <f t="shared" ref="W100" si="74">W95+W96+W99</f>
        <v>-82.433449996361617</v>
      </c>
      <c r="Y100" s="244">
        <f t="shared" si="59"/>
        <v>-0.26542129851396701</v>
      </c>
      <c r="Z100" s="244">
        <f t="shared" si="61"/>
        <v>8.285647999985879E-2</v>
      </c>
      <c r="AB100" s="232">
        <f>V100-Q100</f>
        <v>21.197815895746096</v>
      </c>
      <c r="AC100" s="232">
        <f t="shared" si="45"/>
        <v>-4.488996409311774</v>
      </c>
      <c r="AE100" s="290"/>
    </row>
    <row r="101" spans="2:76">
      <c r="B101" s="209" t="s">
        <v>606</v>
      </c>
      <c r="C101" s="210"/>
      <c r="D101" s="289">
        <v>3.3905926929378438E-3</v>
      </c>
      <c r="E101" s="289">
        <v>1.8098999824189832E-4</v>
      </c>
      <c r="F101" s="289">
        <v>-1.1192000096116317E-4</v>
      </c>
      <c r="G101" s="289">
        <v>2.0714400027230795E-3</v>
      </c>
      <c r="H101" s="289">
        <v>0</v>
      </c>
      <c r="I101" s="289">
        <v>-6.5900008365815665E-6</v>
      </c>
      <c r="J101" s="289">
        <v>5.1499999884185854E-4</v>
      </c>
      <c r="K101" s="289">
        <v>1.2221335055073723E-12</v>
      </c>
      <c r="L101" s="289">
        <v>-7.3896444519050419E-13</v>
      </c>
      <c r="M101" s="289">
        <v>1.6000046798581025E-7</v>
      </c>
      <c r="N101" s="289">
        <v>1.4409295090445084E-8</v>
      </c>
      <c r="O101" s="289">
        <v>-1.9873157995675683E-5</v>
      </c>
      <c r="P101" s="289">
        <v>8.3409965249359175E-5</v>
      </c>
      <c r="Q101" s="289">
        <v>1.9676976665436996E-3</v>
      </c>
      <c r="R101" s="289">
        <v>2.0312488834690612E-3</v>
      </c>
      <c r="S101" s="289">
        <v>8.6501897115098814E-4</v>
      </c>
      <c r="T101" s="289">
        <v>-4.6020945276836756E-8</v>
      </c>
      <c r="U101" s="289">
        <v>1.0516125314552482E-5</v>
      </c>
      <c r="V101" s="289">
        <v>4.7477453938427061E-4</v>
      </c>
      <c r="W101" s="289">
        <v>1.3502636347197949E-3</v>
      </c>
      <c r="Y101" s="247"/>
      <c r="Z101" s="247"/>
      <c r="AB101" s="234"/>
      <c r="AC101" s="234"/>
      <c r="AE101" s="264"/>
    </row>
    <row r="102" spans="2:76">
      <c r="B102" s="207"/>
      <c r="C102" s="207"/>
      <c r="D102" s="208"/>
      <c r="E102" s="203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Y102" s="247"/>
      <c r="Z102" s="247"/>
      <c r="AB102" s="234"/>
      <c r="AC102" s="234"/>
    </row>
    <row r="103" spans="2:76">
      <c r="B103" s="267"/>
      <c r="C103" s="267"/>
      <c r="D103" s="268"/>
      <c r="E103" s="208"/>
      <c r="F103" s="268"/>
      <c r="G103" s="268"/>
      <c r="H103" s="268"/>
      <c r="I103" s="268"/>
      <c r="J103" s="268"/>
      <c r="K103" s="268"/>
      <c r="L103" s="268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Y103" s="245"/>
      <c r="Z103" s="245"/>
      <c r="AB103" s="234"/>
      <c r="AC103" s="234"/>
    </row>
    <row r="104" spans="2:76">
      <c r="B104" s="269"/>
      <c r="C104" s="269"/>
      <c r="D104" s="270"/>
      <c r="E104" s="270"/>
      <c r="F104" s="270"/>
      <c r="G104" s="270"/>
      <c r="H104" s="270"/>
      <c r="I104" s="270"/>
      <c r="J104" s="270"/>
      <c r="K104" s="270"/>
      <c r="L104" s="270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Y104" s="248"/>
      <c r="Z104" s="248"/>
      <c r="AB104" s="235"/>
      <c r="AC104" s="235"/>
    </row>
    <row r="105" spans="2:76">
      <c r="B105" s="269"/>
      <c r="C105" s="269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Y105" s="248"/>
      <c r="Z105" s="248"/>
      <c r="AB105" s="235"/>
      <c r="AC105" s="235"/>
    </row>
    <row r="106" spans="2:76">
      <c r="B106" s="269"/>
      <c r="C106" s="269"/>
      <c r="D106" s="270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270"/>
      <c r="Y106" s="248"/>
      <c r="Z106" s="248"/>
      <c r="AB106" s="235"/>
      <c r="AC106" s="235"/>
    </row>
    <row r="107" spans="2:76">
      <c r="B107" s="269"/>
      <c r="C107" s="269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Y107" s="248"/>
      <c r="Z107" s="248"/>
      <c r="AB107" s="235"/>
      <c r="AC107" s="235"/>
    </row>
    <row r="108" spans="2:76">
      <c r="B108" s="207"/>
      <c r="C108" s="207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Y108" s="245"/>
      <c r="Z108" s="245"/>
      <c r="AB108" s="234"/>
      <c r="AC108" s="234"/>
    </row>
    <row r="109" spans="2:76">
      <c r="B109" s="263"/>
      <c r="C109" s="263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Y109" s="255"/>
      <c r="Z109" s="255"/>
      <c r="AB109" s="239"/>
      <c r="AC109" s="239"/>
    </row>
    <row r="110" spans="2:76">
      <c r="C110" s="181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272"/>
      <c r="Q110" s="272"/>
      <c r="R110" s="272"/>
      <c r="Y110" s="273"/>
      <c r="Z110" s="273"/>
      <c r="AB110" s="234"/>
      <c r="AC110" s="234"/>
    </row>
    <row r="112" spans="2:76">
      <c r="N112" s="179">
        <f t="shared" ref="N112:O112" si="75">SUM(N83:N85)-N82</f>
        <v>0</v>
      </c>
      <c r="O112" s="179">
        <f t="shared" si="75"/>
        <v>0</v>
      </c>
      <c r="P112" s="179">
        <f>SUM(P83:P85)-P82</f>
        <v>0</v>
      </c>
      <c r="Q112" s="179">
        <f>SUM(Q83:Q85)-Q82</f>
        <v>0</v>
      </c>
      <c r="R112" s="179"/>
    </row>
    <row r="120" spans="16:16">
      <c r="P120" s="265"/>
    </row>
  </sheetData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178"/>
  <sheetViews>
    <sheetView showGridLines="0" zoomScaleNormal="100" workbookViewId="0">
      <pane xSplit="2" ySplit="3" topLeftCell="AW4" activePane="bottomRight" state="frozen"/>
      <selection activeCell="AT11" sqref="AT11"/>
      <selection pane="topRight" activeCell="AT11" sqref="AT11"/>
      <selection pane="bottomLeft" activeCell="AT11" sqref="AT11"/>
      <selection pane="bottomRight" activeCell="C5" sqref="C5:BE138"/>
    </sheetView>
  </sheetViews>
  <sheetFormatPr defaultRowHeight="14.5" outlineLevelCol="1"/>
  <cols>
    <col min="1" max="1" width="60.453125" bestFit="1" customWidth="1"/>
    <col min="2" max="2" width="60.453125" hidden="1" customWidth="1" outlineLevel="1"/>
    <col min="3" max="3" width="10.453125" bestFit="1" customWidth="1" collapsed="1"/>
    <col min="4" max="21" width="10.453125" bestFit="1" customWidth="1"/>
    <col min="22" max="22" width="11.54296875" bestFit="1" customWidth="1"/>
    <col min="23" max="26" width="10.453125" bestFit="1" customWidth="1"/>
    <col min="27" max="27" width="11.54296875" bestFit="1" customWidth="1"/>
    <col min="28" max="31" width="10.453125" bestFit="1" customWidth="1"/>
    <col min="32" max="32" width="11.54296875" bestFit="1" customWidth="1"/>
    <col min="33" max="36" width="10.453125" bestFit="1" customWidth="1"/>
    <col min="37" max="37" width="11.54296875" bestFit="1" customWidth="1"/>
    <col min="38" max="41" width="10.453125" bestFit="1" customWidth="1"/>
    <col min="42" max="42" width="11.54296875" bestFit="1" customWidth="1"/>
    <col min="43" max="46" width="10.453125" bestFit="1" customWidth="1"/>
    <col min="47" max="47" width="11.54296875" bestFit="1" customWidth="1"/>
    <col min="48" max="51" width="10.453125" bestFit="1" customWidth="1"/>
    <col min="52" max="52" width="12" customWidth="1"/>
    <col min="53" max="53" width="11" customWidth="1"/>
    <col min="54" max="55" width="9.54296875" bestFit="1" customWidth="1"/>
    <col min="56" max="56" width="9.81640625" bestFit="1" customWidth="1"/>
    <col min="57" max="57" width="12" customWidth="1"/>
    <col min="58" max="58" width="10.26953125" bestFit="1" customWidth="1"/>
  </cols>
  <sheetData>
    <row r="1" spans="1:57" ht="54" customHeight="1">
      <c r="A1" s="2"/>
      <c r="B1" s="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3"/>
      <c r="AW1" s="114"/>
      <c r="AX1" s="113"/>
      <c r="AY1" s="113"/>
      <c r="AZ1" s="113"/>
      <c r="BA1" s="113"/>
      <c r="BB1" s="113"/>
      <c r="BC1" s="113"/>
      <c r="BD1" s="113"/>
      <c r="BE1" s="113"/>
    </row>
    <row r="2" spans="1:57" ht="15" thickBot="1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317" t="s">
        <v>588</v>
      </c>
      <c r="AW2" s="317"/>
      <c r="AX2" s="317"/>
      <c r="AY2" s="317"/>
      <c r="AZ2" s="317"/>
      <c r="BA2" s="317"/>
      <c r="BB2" s="317"/>
      <c r="BC2" s="317"/>
      <c r="BD2" s="9"/>
      <c r="BE2" s="9"/>
    </row>
    <row r="3" spans="1:57" ht="16" thickBot="1">
      <c r="A3" s="10" t="s">
        <v>83</v>
      </c>
      <c r="B3" s="10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89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90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91</v>
      </c>
      <c r="W3" s="3" t="s">
        <v>16</v>
      </c>
      <c r="X3" s="3" t="s">
        <v>17</v>
      </c>
      <c r="Y3" s="3" t="s">
        <v>18</v>
      </c>
      <c r="Z3" s="3" t="s">
        <v>19</v>
      </c>
      <c r="AA3" s="3" t="s">
        <v>92</v>
      </c>
      <c r="AB3" s="3" t="s">
        <v>20</v>
      </c>
      <c r="AC3" s="3" t="s">
        <v>21</v>
      </c>
      <c r="AD3" s="3" t="s">
        <v>22</v>
      </c>
      <c r="AE3" s="3" t="s">
        <v>23</v>
      </c>
      <c r="AF3" s="3" t="s">
        <v>93</v>
      </c>
      <c r="AG3" s="3" t="s">
        <v>24</v>
      </c>
      <c r="AH3" s="3" t="s">
        <v>25</v>
      </c>
      <c r="AI3" s="3" t="s">
        <v>26</v>
      </c>
      <c r="AJ3" s="3" t="s">
        <v>27</v>
      </c>
      <c r="AK3" s="3" t="s">
        <v>94</v>
      </c>
      <c r="AL3" s="3" t="s">
        <v>28</v>
      </c>
      <c r="AM3" s="3" t="s">
        <v>29</v>
      </c>
      <c r="AN3" s="3" t="s">
        <v>30</v>
      </c>
      <c r="AO3" s="3" t="s">
        <v>31</v>
      </c>
      <c r="AP3" s="3" t="s">
        <v>95</v>
      </c>
      <c r="AQ3" s="3" t="s">
        <v>32</v>
      </c>
      <c r="AR3" s="3" t="s">
        <v>33</v>
      </c>
      <c r="AS3" s="3" t="s">
        <v>34</v>
      </c>
      <c r="AT3" s="3" t="s">
        <v>35</v>
      </c>
      <c r="AU3" s="3" t="s">
        <v>96</v>
      </c>
      <c r="AV3" s="3" t="s">
        <v>36</v>
      </c>
      <c r="AW3" s="3" t="s">
        <v>37</v>
      </c>
      <c r="AX3" s="3" t="s">
        <v>38</v>
      </c>
      <c r="AY3" s="3" t="s">
        <v>39</v>
      </c>
      <c r="AZ3" s="3">
        <v>2019</v>
      </c>
      <c r="BA3" s="3" t="s">
        <v>40</v>
      </c>
      <c r="BB3" s="3" t="s">
        <v>41</v>
      </c>
      <c r="BC3" s="3" t="s">
        <v>42</v>
      </c>
      <c r="BD3" s="3" t="s">
        <v>586</v>
      </c>
      <c r="BE3" s="3">
        <v>2020</v>
      </c>
    </row>
    <row r="4" spans="1:57">
      <c r="A4" s="28" t="s">
        <v>97</v>
      </c>
      <c r="B4" s="28" t="s">
        <v>98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57">
      <c r="A5" s="12" t="s">
        <v>99</v>
      </c>
      <c r="B5" s="12" t="s">
        <v>100</v>
      </c>
      <c r="C5" s="88">
        <v>41</v>
      </c>
      <c r="D5" s="88">
        <v>44.9</v>
      </c>
      <c r="E5" s="88">
        <v>55.6</v>
      </c>
      <c r="F5" s="88">
        <v>59.3</v>
      </c>
      <c r="G5" s="88">
        <v>200.8</v>
      </c>
      <c r="H5" s="88">
        <v>62.8</v>
      </c>
      <c r="I5" s="88">
        <v>65.599999999999994</v>
      </c>
      <c r="J5" s="88">
        <v>75.099999999999994</v>
      </c>
      <c r="K5" s="88">
        <v>77.900000000000006</v>
      </c>
      <c r="L5" s="88">
        <v>281.3</v>
      </c>
      <c r="M5" s="88">
        <v>82.4</v>
      </c>
      <c r="N5" s="88">
        <v>89.2</v>
      </c>
      <c r="O5" s="88">
        <v>117.7</v>
      </c>
      <c r="P5" s="88">
        <v>123.6</v>
      </c>
      <c r="Q5" s="88">
        <v>413</v>
      </c>
      <c r="R5" s="88">
        <v>126.6</v>
      </c>
      <c r="S5" s="88">
        <v>133.19999999999999</v>
      </c>
      <c r="T5" s="88">
        <v>152.19999999999999</v>
      </c>
      <c r="U5" s="88">
        <v>156.5</v>
      </c>
      <c r="V5" s="88">
        <v>568.6</v>
      </c>
      <c r="W5" s="88">
        <v>159.1</v>
      </c>
      <c r="X5" s="88">
        <v>165.5</v>
      </c>
      <c r="Y5" s="88">
        <v>193.3</v>
      </c>
      <c r="Z5" s="88">
        <v>195.8</v>
      </c>
      <c r="AA5" s="88">
        <v>713.7</v>
      </c>
      <c r="AB5" s="88">
        <v>200.4</v>
      </c>
      <c r="AC5" s="88">
        <v>200.4</v>
      </c>
      <c r="AD5" s="88">
        <v>229.6</v>
      </c>
      <c r="AE5" s="88">
        <v>230.8</v>
      </c>
      <c r="AF5" s="88">
        <v>861.2</v>
      </c>
      <c r="AG5" s="88">
        <v>236.4</v>
      </c>
      <c r="AH5" s="88">
        <v>242.8</v>
      </c>
      <c r="AI5" s="88">
        <v>279</v>
      </c>
      <c r="AJ5" s="88">
        <v>275.89999999999998</v>
      </c>
      <c r="AK5" s="88">
        <v>1034.0999999999999</v>
      </c>
      <c r="AL5" s="88">
        <v>280.2</v>
      </c>
      <c r="AM5" s="88">
        <v>279.7</v>
      </c>
      <c r="AN5" s="88">
        <v>301.5</v>
      </c>
      <c r="AO5" s="88">
        <v>285.8</v>
      </c>
      <c r="AP5" s="88">
        <v>1147.2</v>
      </c>
      <c r="AQ5" s="88">
        <v>284.3</v>
      </c>
      <c r="AR5" s="88">
        <v>286.89999999999998</v>
      </c>
      <c r="AS5" s="88">
        <v>309</v>
      </c>
      <c r="AT5" s="88">
        <v>311.8</v>
      </c>
      <c r="AU5" s="88">
        <v>1192</v>
      </c>
      <c r="AV5" s="96">
        <v>305.58200830771966</v>
      </c>
      <c r="AW5" s="96">
        <v>303.25472345143038</v>
      </c>
      <c r="AX5" s="96">
        <v>312.75068098637917</v>
      </c>
      <c r="AY5" s="96">
        <v>303.35440301507532</v>
      </c>
      <c r="AZ5" s="96">
        <v>1224.9418157606046</v>
      </c>
      <c r="BA5" s="96">
        <v>308.39727452956078</v>
      </c>
      <c r="BB5" s="96">
        <v>308.46499029059896</v>
      </c>
      <c r="BC5" s="96">
        <v>333.04714053791378</v>
      </c>
      <c r="BD5" s="96">
        <v>328.76389029626716</v>
      </c>
      <c r="BE5" s="96">
        <v>1278.6732956543406</v>
      </c>
    </row>
    <row r="6" spans="1:57">
      <c r="A6" s="13" t="s">
        <v>101</v>
      </c>
      <c r="B6" s="13" t="s">
        <v>102</v>
      </c>
      <c r="C6" s="89">
        <v>32.200000000000003</v>
      </c>
      <c r="D6" s="89">
        <v>35.200000000000003</v>
      </c>
      <c r="E6" s="89">
        <v>38.700000000000003</v>
      </c>
      <c r="F6" s="89">
        <v>41.5</v>
      </c>
      <c r="G6" s="89">
        <v>147.6</v>
      </c>
      <c r="H6" s="89">
        <v>46.2</v>
      </c>
      <c r="I6" s="89">
        <v>55.2</v>
      </c>
      <c r="J6" s="89">
        <v>64.400000000000006</v>
      </c>
      <c r="K6" s="89">
        <v>69.7</v>
      </c>
      <c r="L6" s="89">
        <v>235.5</v>
      </c>
      <c r="M6" s="89">
        <v>69.2</v>
      </c>
      <c r="N6" s="89">
        <v>71.5</v>
      </c>
      <c r="O6" s="89">
        <v>80.400000000000006</v>
      </c>
      <c r="P6" s="89">
        <v>81.400000000000006</v>
      </c>
      <c r="Q6" s="89">
        <v>302.5</v>
      </c>
      <c r="R6" s="89">
        <v>83.4</v>
      </c>
      <c r="S6" s="89">
        <v>84.3</v>
      </c>
      <c r="T6" s="89">
        <v>95.9</v>
      </c>
      <c r="U6" s="89">
        <v>96.1</v>
      </c>
      <c r="V6" s="89">
        <v>359.8</v>
      </c>
      <c r="W6" s="89">
        <v>99.7</v>
      </c>
      <c r="X6" s="89">
        <v>101.6</v>
      </c>
      <c r="Y6" s="89">
        <v>114.4</v>
      </c>
      <c r="Z6" s="89">
        <v>114.8</v>
      </c>
      <c r="AA6" s="89">
        <v>430.5</v>
      </c>
      <c r="AB6" s="89">
        <v>116.5</v>
      </c>
      <c r="AC6" s="89">
        <v>117.3</v>
      </c>
      <c r="AD6" s="89">
        <v>132.19999999999999</v>
      </c>
      <c r="AE6" s="89">
        <v>127.5</v>
      </c>
      <c r="AF6" s="89">
        <v>493.5</v>
      </c>
      <c r="AG6" s="89">
        <v>120.2</v>
      </c>
      <c r="AH6" s="89">
        <v>129.5</v>
      </c>
      <c r="AI6" s="89">
        <v>135.4</v>
      </c>
      <c r="AJ6" s="89">
        <v>138.4</v>
      </c>
      <c r="AK6" s="89">
        <v>523.5</v>
      </c>
      <c r="AL6" s="89">
        <v>128.1</v>
      </c>
      <c r="AM6" s="89">
        <v>134.69999999999999</v>
      </c>
      <c r="AN6" s="89">
        <v>142.19999999999999</v>
      </c>
      <c r="AO6" s="89">
        <v>132.4</v>
      </c>
      <c r="AP6" s="89">
        <v>537.4</v>
      </c>
      <c r="AQ6" s="89">
        <v>132</v>
      </c>
      <c r="AR6" s="89">
        <v>119.2</v>
      </c>
      <c r="AS6" s="89">
        <v>124.6</v>
      </c>
      <c r="AT6" s="89">
        <v>109.3</v>
      </c>
      <c r="AU6" s="89">
        <v>485.1</v>
      </c>
      <c r="AV6" s="97">
        <v>105.52477331840828</v>
      </c>
      <c r="AW6" s="97">
        <v>125.28094901912434</v>
      </c>
      <c r="AX6" s="97">
        <v>132.32456161884571</v>
      </c>
      <c r="AY6" s="97">
        <v>110.00138446115429</v>
      </c>
      <c r="AZ6" s="97">
        <v>473.13166841753264</v>
      </c>
      <c r="BA6" s="97">
        <v>121.57033542764485</v>
      </c>
      <c r="BB6" s="97">
        <v>122.31956297015485</v>
      </c>
      <c r="BC6" s="97">
        <v>138.02784170057254</v>
      </c>
      <c r="BD6" s="97">
        <v>133.21247408477115</v>
      </c>
      <c r="BE6" s="97">
        <v>515.13021418314338</v>
      </c>
    </row>
    <row r="7" spans="1:57">
      <c r="A7" s="12" t="s">
        <v>103</v>
      </c>
      <c r="B7" s="12" t="s">
        <v>104</v>
      </c>
      <c r="C7" s="88">
        <v>7.9</v>
      </c>
      <c r="D7" s="88">
        <v>12.1</v>
      </c>
      <c r="E7" s="88">
        <v>9.5</v>
      </c>
      <c r="F7" s="88">
        <v>10.5</v>
      </c>
      <c r="G7" s="88">
        <v>40</v>
      </c>
      <c r="H7" s="88">
        <v>11</v>
      </c>
      <c r="I7" s="88">
        <v>11</v>
      </c>
      <c r="J7" s="88">
        <v>10.1</v>
      </c>
      <c r="K7" s="88">
        <v>11.8</v>
      </c>
      <c r="L7" s="88">
        <v>43.9</v>
      </c>
      <c r="M7" s="88">
        <v>10.4</v>
      </c>
      <c r="N7" s="88">
        <v>10.3</v>
      </c>
      <c r="O7" s="88">
        <v>9.8000000000000007</v>
      </c>
      <c r="P7" s="88">
        <v>13.9</v>
      </c>
      <c r="Q7" s="88">
        <v>44.5</v>
      </c>
      <c r="R7" s="88">
        <v>15.1</v>
      </c>
      <c r="S7" s="88">
        <v>19.7</v>
      </c>
      <c r="T7" s="88">
        <v>23.6</v>
      </c>
      <c r="U7" s="88">
        <v>35.1</v>
      </c>
      <c r="V7" s="88">
        <v>93.6</v>
      </c>
      <c r="W7" s="88">
        <v>21.1</v>
      </c>
      <c r="X7" s="88">
        <v>24</v>
      </c>
      <c r="Y7" s="88">
        <v>22.4</v>
      </c>
      <c r="Z7" s="88">
        <v>24</v>
      </c>
      <c r="AA7" s="88">
        <v>91.6</v>
      </c>
      <c r="AB7" s="88">
        <v>25.7</v>
      </c>
      <c r="AC7" s="88">
        <v>24.2</v>
      </c>
      <c r="AD7" s="88">
        <v>28.5</v>
      </c>
      <c r="AE7" s="88">
        <v>42.7</v>
      </c>
      <c r="AF7" s="88">
        <v>121.1</v>
      </c>
      <c r="AG7" s="88">
        <v>31.9</v>
      </c>
      <c r="AH7" s="88">
        <v>33.5</v>
      </c>
      <c r="AI7" s="88">
        <v>31.9</v>
      </c>
      <c r="AJ7" s="88">
        <v>28.6</v>
      </c>
      <c r="AK7" s="88">
        <v>126</v>
      </c>
      <c r="AL7" s="88">
        <v>30.5</v>
      </c>
      <c r="AM7" s="88">
        <v>34.4</v>
      </c>
      <c r="AN7" s="88">
        <v>34.5</v>
      </c>
      <c r="AO7" s="88">
        <v>23.2</v>
      </c>
      <c r="AP7" s="88">
        <v>122.7</v>
      </c>
      <c r="AQ7" s="88">
        <v>24.1</v>
      </c>
      <c r="AR7" s="88">
        <v>38.1</v>
      </c>
      <c r="AS7" s="88">
        <v>20.6</v>
      </c>
      <c r="AT7" s="88">
        <v>21.6</v>
      </c>
      <c r="AU7" s="88">
        <v>104.4</v>
      </c>
      <c r="AV7" s="96">
        <v>18.250469698618371</v>
      </c>
      <c r="AW7" s="96">
        <v>32.928874158705476</v>
      </c>
      <c r="AX7" s="96">
        <v>35.281042133016925</v>
      </c>
      <c r="AY7" s="96">
        <v>68.771258108122794</v>
      </c>
      <c r="AZ7" s="96">
        <v>155.23164409846356</v>
      </c>
      <c r="BA7" s="96">
        <v>29.709169132828922</v>
      </c>
      <c r="BB7" s="96">
        <v>21.530325596825552</v>
      </c>
      <c r="BC7" s="96">
        <v>18.599386239139758</v>
      </c>
      <c r="BD7" s="96">
        <v>20.678509281273801</v>
      </c>
      <c r="BE7" s="96">
        <v>90.517390250068033</v>
      </c>
    </row>
    <row r="8" spans="1:57">
      <c r="A8" s="13" t="s">
        <v>105</v>
      </c>
      <c r="B8" s="13" t="s">
        <v>106</v>
      </c>
      <c r="C8" s="89">
        <v>7.6</v>
      </c>
      <c r="D8" s="89">
        <v>8.1999999999999993</v>
      </c>
      <c r="E8" s="89">
        <v>10.5</v>
      </c>
      <c r="F8" s="89">
        <v>11.2</v>
      </c>
      <c r="G8" s="89">
        <v>37.5</v>
      </c>
      <c r="H8" s="89">
        <v>12.2</v>
      </c>
      <c r="I8" s="89">
        <v>13.2</v>
      </c>
      <c r="J8" s="89">
        <v>14.7</v>
      </c>
      <c r="K8" s="89">
        <v>14.9</v>
      </c>
      <c r="L8" s="89">
        <v>54.9</v>
      </c>
      <c r="M8" s="89">
        <v>16.3</v>
      </c>
      <c r="N8" s="89">
        <v>17</v>
      </c>
      <c r="O8" s="89">
        <v>18.8</v>
      </c>
      <c r="P8" s="89">
        <v>18.899999999999999</v>
      </c>
      <c r="Q8" s="89">
        <v>70.900000000000006</v>
      </c>
      <c r="R8" s="89">
        <v>19.2</v>
      </c>
      <c r="S8" s="89">
        <v>19.5</v>
      </c>
      <c r="T8" s="89">
        <v>22.8</v>
      </c>
      <c r="U8" s="89">
        <v>22.3</v>
      </c>
      <c r="V8" s="89">
        <v>83.8</v>
      </c>
      <c r="W8" s="89">
        <v>22</v>
      </c>
      <c r="X8" s="89">
        <v>22.3</v>
      </c>
      <c r="Y8" s="89">
        <v>25.2</v>
      </c>
      <c r="Z8" s="89">
        <v>24.8</v>
      </c>
      <c r="AA8" s="89">
        <v>94.4</v>
      </c>
      <c r="AB8" s="89">
        <v>25.1</v>
      </c>
      <c r="AC8" s="89">
        <v>25.1</v>
      </c>
      <c r="AD8" s="89">
        <v>26.7</v>
      </c>
      <c r="AE8" s="89">
        <v>24.1</v>
      </c>
      <c r="AF8" s="89">
        <v>101</v>
      </c>
      <c r="AG8" s="89">
        <v>23.6</v>
      </c>
      <c r="AH8" s="89">
        <v>23.3</v>
      </c>
      <c r="AI8" s="89">
        <v>26.3</v>
      </c>
      <c r="AJ8" s="89">
        <v>25.6</v>
      </c>
      <c r="AK8" s="89">
        <v>98.8</v>
      </c>
      <c r="AL8" s="89">
        <v>25.7</v>
      </c>
      <c r="AM8" s="89">
        <v>24.6</v>
      </c>
      <c r="AN8" s="89">
        <v>26.7</v>
      </c>
      <c r="AO8" s="89">
        <v>23.5</v>
      </c>
      <c r="AP8" s="89">
        <v>100.5</v>
      </c>
      <c r="AQ8" s="89" t="s">
        <v>59</v>
      </c>
      <c r="AR8" s="89" t="s">
        <v>59</v>
      </c>
      <c r="AS8" s="89" t="s">
        <v>59</v>
      </c>
      <c r="AT8" s="89" t="s">
        <v>59</v>
      </c>
      <c r="AU8" s="89" t="s">
        <v>59</v>
      </c>
      <c r="AV8" s="97">
        <v>0.84902612977144187</v>
      </c>
      <c r="AW8" s="97">
        <v>0.50941586147242246</v>
      </c>
      <c r="AX8" s="97">
        <v>0</v>
      </c>
      <c r="AY8" s="97">
        <v>0</v>
      </c>
      <c r="AZ8" s="97">
        <v>1.3584419912438643</v>
      </c>
      <c r="BA8" s="97">
        <v>0</v>
      </c>
      <c r="BB8" s="97">
        <v>0</v>
      </c>
      <c r="BC8" s="97">
        <v>0</v>
      </c>
      <c r="BD8" s="97">
        <v>0</v>
      </c>
      <c r="BE8" s="97">
        <v>0</v>
      </c>
    </row>
    <row r="9" spans="1:57">
      <c r="A9" s="12" t="s">
        <v>107</v>
      </c>
      <c r="B9" s="12" t="s">
        <v>108</v>
      </c>
      <c r="C9" s="88" t="s">
        <v>59</v>
      </c>
      <c r="D9" s="88" t="s">
        <v>59</v>
      </c>
      <c r="E9" s="88" t="s">
        <v>59</v>
      </c>
      <c r="F9" s="88" t="s">
        <v>59</v>
      </c>
      <c r="G9" s="88" t="s">
        <v>59</v>
      </c>
      <c r="H9" s="88" t="s">
        <v>59</v>
      </c>
      <c r="I9" s="88" t="s">
        <v>59</v>
      </c>
      <c r="J9" s="88" t="s">
        <v>59</v>
      </c>
      <c r="K9" s="88" t="s">
        <v>59</v>
      </c>
      <c r="L9" s="88" t="s">
        <v>59</v>
      </c>
      <c r="M9" s="88" t="s">
        <v>59</v>
      </c>
      <c r="N9" s="88" t="s">
        <v>59</v>
      </c>
      <c r="O9" s="88" t="s">
        <v>59</v>
      </c>
      <c r="P9" s="88" t="s">
        <v>59</v>
      </c>
      <c r="Q9" s="88" t="s">
        <v>59</v>
      </c>
      <c r="R9" s="88" t="s">
        <v>59</v>
      </c>
      <c r="S9" s="88" t="s">
        <v>59</v>
      </c>
      <c r="T9" s="88" t="s">
        <v>59</v>
      </c>
      <c r="U9" s="88" t="s">
        <v>59</v>
      </c>
      <c r="V9" s="88" t="s">
        <v>59</v>
      </c>
      <c r="W9" s="88" t="s">
        <v>59</v>
      </c>
      <c r="X9" s="88">
        <v>2.9</v>
      </c>
      <c r="Y9" s="88">
        <v>10.1</v>
      </c>
      <c r="Z9" s="88">
        <v>10.1</v>
      </c>
      <c r="AA9" s="88">
        <v>23.2</v>
      </c>
      <c r="AB9" s="88" t="s">
        <v>59</v>
      </c>
      <c r="AC9" s="88" t="s">
        <v>59</v>
      </c>
      <c r="AD9" s="88" t="s">
        <v>59</v>
      </c>
      <c r="AE9" s="88" t="s">
        <v>59</v>
      </c>
      <c r="AF9" s="88" t="s">
        <v>59</v>
      </c>
      <c r="AG9" s="88" t="s">
        <v>59</v>
      </c>
      <c r="AH9" s="88" t="s">
        <v>59</v>
      </c>
      <c r="AI9" s="88" t="s">
        <v>59</v>
      </c>
      <c r="AJ9" s="88" t="s">
        <v>59</v>
      </c>
      <c r="AK9" s="88" t="s">
        <v>59</v>
      </c>
      <c r="AL9" s="88" t="s">
        <v>59</v>
      </c>
      <c r="AM9" s="88" t="s">
        <v>59</v>
      </c>
      <c r="AN9" s="88" t="s">
        <v>59</v>
      </c>
      <c r="AO9" s="88" t="s">
        <v>59</v>
      </c>
      <c r="AP9" s="88">
        <v>0.2</v>
      </c>
      <c r="AQ9" s="88" t="s">
        <v>59</v>
      </c>
      <c r="AR9" s="88" t="s">
        <v>59</v>
      </c>
      <c r="AS9" s="88" t="s">
        <v>59</v>
      </c>
      <c r="AT9" s="88" t="s">
        <v>59</v>
      </c>
      <c r="AU9" s="88" t="s">
        <v>59</v>
      </c>
      <c r="AV9" s="96">
        <v>0</v>
      </c>
      <c r="AW9" s="96">
        <v>0</v>
      </c>
      <c r="AX9" s="96">
        <v>0</v>
      </c>
      <c r="AY9" s="96">
        <v>0</v>
      </c>
      <c r="AZ9" s="96">
        <v>0</v>
      </c>
      <c r="BA9" s="96">
        <v>0</v>
      </c>
      <c r="BB9" s="96">
        <v>0</v>
      </c>
      <c r="BC9" s="96">
        <v>0</v>
      </c>
      <c r="BD9" s="96">
        <v>0</v>
      </c>
      <c r="BE9" s="96">
        <v>0</v>
      </c>
    </row>
    <row r="10" spans="1:57" s="75" customFormat="1">
      <c r="A10" s="74" t="s">
        <v>589</v>
      </c>
      <c r="B10" s="74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7">
        <v>0.94592200625078682</v>
      </c>
      <c r="AW10" s="97">
        <v>1.288676005825345</v>
      </c>
      <c r="AX10" s="97">
        <v>1.0478867771731131</v>
      </c>
      <c r="AY10" s="97">
        <v>0.95560887848709808</v>
      </c>
      <c r="AZ10" s="97">
        <v>4.2380936677363428</v>
      </c>
      <c r="BA10" s="97">
        <v>0.83866137042340039</v>
      </c>
      <c r="BB10" s="97">
        <v>0.84632355659202274</v>
      </c>
      <c r="BC10" s="97">
        <v>2.5578688724995509</v>
      </c>
      <c r="BD10" s="97">
        <v>0.70973640052337306</v>
      </c>
      <c r="BE10" s="97">
        <v>4.9525902000383466</v>
      </c>
    </row>
    <row r="11" spans="1:57">
      <c r="A11" s="14" t="s">
        <v>110</v>
      </c>
      <c r="B11" s="14" t="s">
        <v>111</v>
      </c>
      <c r="C11" s="91">
        <v>88.7</v>
      </c>
      <c r="D11" s="91">
        <v>100.3</v>
      </c>
      <c r="E11" s="91">
        <v>114.3</v>
      </c>
      <c r="F11" s="91">
        <v>122.5</v>
      </c>
      <c r="G11" s="91">
        <v>425.8</v>
      </c>
      <c r="H11" s="91">
        <v>132.1</v>
      </c>
      <c r="I11" s="91">
        <v>144.9</v>
      </c>
      <c r="J11" s="91">
        <v>164.3</v>
      </c>
      <c r="K11" s="91">
        <v>174.3</v>
      </c>
      <c r="L11" s="91">
        <v>615.6</v>
      </c>
      <c r="M11" s="91">
        <v>178.3</v>
      </c>
      <c r="N11" s="91">
        <v>187.9</v>
      </c>
      <c r="O11" s="91">
        <v>226.8</v>
      </c>
      <c r="P11" s="91">
        <v>237.9</v>
      </c>
      <c r="Q11" s="91">
        <v>830.9</v>
      </c>
      <c r="R11" s="91">
        <v>244.4</v>
      </c>
      <c r="S11" s="91">
        <v>256.7</v>
      </c>
      <c r="T11" s="91">
        <v>294.60000000000002</v>
      </c>
      <c r="U11" s="91">
        <v>310</v>
      </c>
      <c r="V11" s="91">
        <v>1105.7</v>
      </c>
      <c r="W11" s="91">
        <v>301.89999999999998</v>
      </c>
      <c r="X11" s="91">
        <v>316.39999999999998</v>
      </c>
      <c r="Y11" s="91">
        <v>365.5</v>
      </c>
      <c r="Z11" s="91">
        <v>369.6</v>
      </c>
      <c r="AA11" s="91">
        <v>1353.4</v>
      </c>
      <c r="AB11" s="91">
        <v>367.8</v>
      </c>
      <c r="AC11" s="91">
        <v>366.9</v>
      </c>
      <c r="AD11" s="91">
        <v>417</v>
      </c>
      <c r="AE11" s="91">
        <v>425.1</v>
      </c>
      <c r="AF11" s="91">
        <v>1576.9</v>
      </c>
      <c r="AG11" s="91">
        <v>412.1</v>
      </c>
      <c r="AH11" s="91">
        <v>429.1</v>
      </c>
      <c r="AI11" s="91">
        <v>472.7</v>
      </c>
      <c r="AJ11" s="91">
        <v>468.5</v>
      </c>
      <c r="AK11" s="91">
        <v>1782.4</v>
      </c>
      <c r="AL11" s="91">
        <v>438.9</v>
      </c>
      <c r="AM11" s="91">
        <v>448.8</v>
      </c>
      <c r="AN11" s="91">
        <v>478.2</v>
      </c>
      <c r="AO11" s="91">
        <v>441.4</v>
      </c>
      <c r="AP11" s="91">
        <v>1807.3</v>
      </c>
      <c r="AQ11" s="91">
        <v>440.4</v>
      </c>
      <c r="AR11" s="91">
        <v>444.2</v>
      </c>
      <c r="AS11" s="91">
        <v>454.2</v>
      </c>
      <c r="AT11" s="91">
        <v>442.7</v>
      </c>
      <c r="AU11" s="91">
        <v>1781.5</v>
      </c>
      <c r="AV11" s="98">
        <v>431.15219946076854</v>
      </c>
      <c r="AW11" s="98">
        <v>463.26263849655788</v>
      </c>
      <c r="AX11" s="98">
        <v>481.40417151541487</v>
      </c>
      <c r="AY11" s="98">
        <v>483.08265446283946</v>
      </c>
      <c r="AZ11" s="98">
        <v>1858.9016639355812</v>
      </c>
      <c r="BA11" s="98">
        <v>460.51544046045797</v>
      </c>
      <c r="BB11" s="98">
        <v>453.16120241417138</v>
      </c>
      <c r="BC11" s="98">
        <v>492.23223735012562</v>
      </c>
      <c r="BD11" s="98">
        <v>483.36461006283548</v>
      </c>
      <c r="BE11" s="98">
        <v>1889.2734902875904</v>
      </c>
    </row>
    <row r="12" spans="1:57">
      <c r="A12" s="13" t="s">
        <v>101</v>
      </c>
      <c r="B12" s="13" t="s">
        <v>102</v>
      </c>
      <c r="C12" s="89">
        <v>3.4</v>
      </c>
      <c r="D12" s="89">
        <v>5.0999999999999996</v>
      </c>
      <c r="E12" s="89">
        <v>6</v>
      </c>
      <c r="F12" s="89">
        <v>6.4</v>
      </c>
      <c r="G12" s="89">
        <v>21</v>
      </c>
      <c r="H12" s="89">
        <v>6.4</v>
      </c>
      <c r="I12" s="89">
        <v>6.7</v>
      </c>
      <c r="J12" s="89">
        <v>7.3</v>
      </c>
      <c r="K12" s="89">
        <v>7.3</v>
      </c>
      <c r="L12" s="89">
        <v>27.7</v>
      </c>
      <c r="M12" s="89">
        <v>8.6999999999999993</v>
      </c>
      <c r="N12" s="89">
        <v>9.8000000000000007</v>
      </c>
      <c r="O12" s="89">
        <v>9.6999999999999993</v>
      </c>
      <c r="P12" s="89">
        <v>10.6</v>
      </c>
      <c r="Q12" s="89">
        <v>38.799999999999997</v>
      </c>
      <c r="R12" s="89">
        <v>11.4</v>
      </c>
      <c r="S12" s="89">
        <v>12.3</v>
      </c>
      <c r="T12" s="89">
        <v>11.8</v>
      </c>
      <c r="U12" s="89">
        <v>12.1</v>
      </c>
      <c r="V12" s="89">
        <v>47.6</v>
      </c>
      <c r="W12" s="89">
        <v>12.4</v>
      </c>
      <c r="X12" s="89">
        <v>12</v>
      </c>
      <c r="Y12" s="89">
        <v>12.4</v>
      </c>
      <c r="Z12" s="89">
        <v>12.6</v>
      </c>
      <c r="AA12" s="89">
        <v>49.4</v>
      </c>
      <c r="AB12" s="89">
        <v>13.3</v>
      </c>
      <c r="AC12" s="89">
        <v>14.2</v>
      </c>
      <c r="AD12" s="89">
        <v>13.6</v>
      </c>
      <c r="AE12" s="89">
        <v>13.6</v>
      </c>
      <c r="AF12" s="89">
        <v>54.7</v>
      </c>
      <c r="AG12" s="89">
        <v>12.7</v>
      </c>
      <c r="AH12" s="89">
        <v>11.1</v>
      </c>
      <c r="AI12" s="89">
        <v>12.4</v>
      </c>
      <c r="AJ12" s="89">
        <v>10.9</v>
      </c>
      <c r="AK12" s="89">
        <v>47.1</v>
      </c>
      <c r="AL12" s="89">
        <v>9.6999999999999993</v>
      </c>
      <c r="AM12" s="89">
        <v>8.1</v>
      </c>
      <c r="AN12" s="89">
        <v>9.5</v>
      </c>
      <c r="AO12" s="89">
        <v>8.6</v>
      </c>
      <c r="AP12" s="89">
        <v>36</v>
      </c>
      <c r="AQ12" s="89">
        <v>8.9</v>
      </c>
      <c r="AR12" s="89">
        <v>10.3</v>
      </c>
      <c r="AS12" s="89">
        <v>9.9</v>
      </c>
      <c r="AT12" s="89">
        <v>10.1</v>
      </c>
      <c r="AU12" s="89">
        <v>39.200000000000003</v>
      </c>
      <c r="AV12" s="97">
        <v>11.300354321305276</v>
      </c>
      <c r="AW12" s="97">
        <v>10.142486998416658</v>
      </c>
      <c r="AX12" s="97">
        <v>11.542466124822434</v>
      </c>
      <c r="AY12" s="97">
        <v>12.056967443793939</v>
      </c>
      <c r="AZ12" s="97">
        <v>45.042274888338305</v>
      </c>
      <c r="BA12" s="97">
        <v>16.784397319268933</v>
      </c>
      <c r="BB12" s="97">
        <v>5.1097559434090076</v>
      </c>
      <c r="BC12" s="97">
        <v>6.4578271335127591</v>
      </c>
      <c r="BD12" s="97">
        <v>6.6321580351713694</v>
      </c>
      <c r="BE12" s="97">
        <v>34.984138431362069</v>
      </c>
    </row>
    <row r="13" spans="1:57">
      <c r="A13" s="12" t="s">
        <v>112</v>
      </c>
      <c r="B13" s="12" t="s">
        <v>112</v>
      </c>
      <c r="C13" s="88">
        <v>2.5</v>
      </c>
      <c r="D13" s="88">
        <v>2.8</v>
      </c>
      <c r="E13" s="88">
        <v>2.2000000000000002</v>
      </c>
      <c r="F13" s="88">
        <v>2.4</v>
      </c>
      <c r="G13" s="88">
        <v>10</v>
      </c>
      <c r="H13" s="88">
        <v>3.4</v>
      </c>
      <c r="I13" s="88">
        <v>3.5</v>
      </c>
      <c r="J13" s="88">
        <v>3.2</v>
      </c>
      <c r="K13" s="88">
        <v>4.8</v>
      </c>
      <c r="L13" s="88">
        <v>14.8</v>
      </c>
      <c r="M13" s="88">
        <v>4.3</v>
      </c>
      <c r="N13" s="88">
        <v>4.5999999999999996</v>
      </c>
      <c r="O13" s="88">
        <v>3.6</v>
      </c>
      <c r="P13" s="88">
        <v>4.0999999999999996</v>
      </c>
      <c r="Q13" s="88">
        <v>16.5</v>
      </c>
      <c r="R13" s="88">
        <v>4.2</v>
      </c>
      <c r="S13" s="88">
        <v>3.9</v>
      </c>
      <c r="T13" s="88">
        <v>4</v>
      </c>
      <c r="U13" s="88">
        <v>4.3</v>
      </c>
      <c r="V13" s="88">
        <v>16.5</v>
      </c>
      <c r="W13" s="88">
        <v>4.8</v>
      </c>
      <c r="X13" s="88">
        <v>5.9</v>
      </c>
      <c r="Y13" s="88">
        <v>5.6</v>
      </c>
      <c r="Z13" s="88">
        <v>4.9000000000000004</v>
      </c>
      <c r="AA13" s="88">
        <v>21.2</v>
      </c>
      <c r="AB13" s="88">
        <v>6.3</v>
      </c>
      <c r="AC13" s="88">
        <v>6.5</v>
      </c>
      <c r="AD13" s="88">
        <v>6.8</v>
      </c>
      <c r="AE13" s="88">
        <v>7.1</v>
      </c>
      <c r="AF13" s="88">
        <v>26.8</v>
      </c>
      <c r="AG13" s="88">
        <v>22.8</v>
      </c>
      <c r="AH13" s="88">
        <v>27.5</v>
      </c>
      <c r="AI13" s="88">
        <v>32.1</v>
      </c>
      <c r="AJ13" s="88">
        <v>32.1</v>
      </c>
      <c r="AK13" s="88">
        <v>114.5</v>
      </c>
      <c r="AL13" s="88">
        <v>29.5</v>
      </c>
      <c r="AM13" s="88">
        <v>29.7</v>
      </c>
      <c r="AN13" s="88">
        <v>28.1</v>
      </c>
      <c r="AO13" s="88">
        <v>28.9</v>
      </c>
      <c r="AP13" s="88">
        <v>116.2</v>
      </c>
      <c r="AQ13" s="88">
        <v>27.2</v>
      </c>
      <c r="AR13" s="88">
        <v>25.6</v>
      </c>
      <c r="AS13" s="88">
        <v>24.6</v>
      </c>
      <c r="AT13" s="88">
        <v>23.7</v>
      </c>
      <c r="AU13" s="88">
        <v>101.1</v>
      </c>
      <c r="AV13" s="96">
        <v>22.247578549999989</v>
      </c>
      <c r="AW13" s="96">
        <v>23.046077760000006</v>
      </c>
      <c r="AX13" s="96">
        <v>23.052500100000003</v>
      </c>
      <c r="AY13" s="96">
        <v>22.563489380000004</v>
      </c>
      <c r="AZ13" s="96">
        <v>90.909645789999999</v>
      </c>
      <c r="BA13" s="96">
        <v>23.270303680000012</v>
      </c>
      <c r="BB13" s="96">
        <v>22.93970028</v>
      </c>
      <c r="BC13" s="96">
        <v>21.779669739999999</v>
      </c>
      <c r="BD13" s="96">
        <v>21.74425948</v>
      </c>
      <c r="BE13" s="96">
        <v>89.733933180000008</v>
      </c>
    </row>
    <row r="14" spans="1:57">
      <c r="A14" s="13" t="s">
        <v>590</v>
      </c>
      <c r="B14" s="13" t="s">
        <v>113</v>
      </c>
      <c r="C14" s="89">
        <v>1.9</v>
      </c>
      <c r="D14" s="89">
        <v>2.1</v>
      </c>
      <c r="E14" s="89">
        <v>1.9</v>
      </c>
      <c r="F14" s="89">
        <v>2.1</v>
      </c>
      <c r="G14" s="89">
        <v>8</v>
      </c>
      <c r="H14" s="89">
        <v>1.3</v>
      </c>
      <c r="I14" s="89">
        <v>0.9</v>
      </c>
      <c r="J14" s="89">
        <v>1.2</v>
      </c>
      <c r="K14" s="89">
        <v>1</v>
      </c>
      <c r="L14" s="89">
        <v>4.4000000000000004</v>
      </c>
      <c r="M14" s="89">
        <v>0.9</v>
      </c>
      <c r="N14" s="89">
        <v>0.9</v>
      </c>
      <c r="O14" s="89">
        <v>1.3</v>
      </c>
      <c r="P14" s="89">
        <v>1.4</v>
      </c>
      <c r="Q14" s="89">
        <v>4.5</v>
      </c>
      <c r="R14" s="89">
        <v>1.4</v>
      </c>
      <c r="S14" s="89">
        <v>1.6</v>
      </c>
      <c r="T14" s="89">
        <v>1.7</v>
      </c>
      <c r="U14" s="89">
        <v>1.6</v>
      </c>
      <c r="V14" s="89">
        <v>6.2</v>
      </c>
      <c r="W14" s="89">
        <v>1</v>
      </c>
      <c r="X14" s="89">
        <v>1.3</v>
      </c>
      <c r="Y14" s="89">
        <v>1.1000000000000001</v>
      </c>
      <c r="Z14" s="89">
        <v>0.8</v>
      </c>
      <c r="AA14" s="89">
        <v>4.0999999999999996</v>
      </c>
      <c r="AB14" s="89">
        <v>0.7</v>
      </c>
      <c r="AC14" s="89">
        <v>0.5</v>
      </c>
      <c r="AD14" s="89">
        <v>0.8</v>
      </c>
      <c r="AE14" s="89">
        <v>0.6</v>
      </c>
      <c r="AF14" s="89">
        <v>2.6</v>
      </c>
      <c r="AG14" s="89">
        <v>0.4</v>
      </c>
      <c r="AH14" s="89" t="s">
        <v>59</v>
      </c>
      <c r="AI14" s="89" t="s">
        <v>59</v>
      </c>
      <c r="AJ14" s="89" t="s">
        <v>59</v>
      </c>
      <c r="AK14" s="89">
        <v>0.4</v>
      </c>
      <c r="AL14" s="89" t="s">
        <v>59</v>
      </c>
      <c r="AM14" s="89" t="s">
        <v>59</v>
      </c>
      <c r="AN14" s="89" t="s">
        <v>59</v>
      </c>
      <c r="AO14" s="89" t="s">
        <v>59</v>
      </c>
      <c r="AP14" s="89" t="s">
        <v>59</v>
      </c>
      <c r="AQ14" s="89" t="s">
        <v>59</v>
      </c>
      <c r="AR14" s="89" t="s">
        <v>59</v>
      </c>
      <c r="AS14" s="89" t="s">
        <v>59</v>
      </c>
      <c r="AT14" s="89" t="s">
        <v>59</v>
      </c>
      <c r="AU14" s="89" t="s">
        <v>59</v>
      </c>
      <c r="AV14" s="97">
        <v>0</v>
      </c>
      <c r="AW14" s="97">
        <v>0</v>
      </c>
      <c r="AX14" s="97">
        <v>0</v>
      </c>
      <c r="AY14" s="97">
        <v>0</v>
      </c>
      <c r="AZ14" s="97">
        <v>0</v>
      </c>
      <c r="BA14" s="97">
        <v>0</v>
      </c>
      <c r="BB14" s="97">
        <v>0</v>
      </c>
      <c r="BC14" s="97">
        <v>0</v>
      </c>
      <c r="BD14" s="97">
        <v>0</v>
      </c>
      <c r="BE14" s="97">
        <v>0</v>
      </c>
    </row>
    <row r="15" spans="1:57">
      <c r="A15" s="12" t="s">
        <v>103</v>
      </c>
      <c r="B15" s="12" t="s">
        <v>114</v>
      </c>
      <c r="C15" s="88">
        <v>0.5</v>
      </c>
      <c r="D15" s="88">
        <v>0.7</v>
      </c>
      <c r="E15" s="88">
        <v>2</v>
      </c>
      <c r="F15" s="88">
        <v>2.1</v>
      </c>
      <c r="G15" s="88">
        <v>5.3</v>
      </c>
      <c r="H15" s="88">
        <v>0.8</v>
      </c>
      <c r="I15" s="88">
        <v>1.7</v>
      </c>
      <c r="J15" s="88">
        <v>1.4</v>
      </c>
      <c r="K15" s="88">
        <v>1</v>
      </c>
      <c r="L15" s="88">
        <v>4.9000000000000004</v>
      </c>
      <c r="M15" s="88">
        <v>3</v>
      </c>
      <c r="N15" s="88">
        <v>5.2</v>
      </c>
      <c r="O15" s="88">
        <v>7.7</v>
      </c>
      <c r="P15" s="88">
        <v>2.8</v>
      </c>
      <c r="Q15" s="88">
        <v>18.7</v>
      </c>
      <c r="R15" s="88">
        <v>3.3</v>
      </c>
      <c r="S15" s="88">
        <v>3.1</v>
      </c>
      <c r="T15" s="88">
        <v>5</v>
      </c>
      <c r="U15" s="88">
        <v>4.0999999999999996</v>
      </c>
      <c r="V15" s="88">
        <v>15.5</v>
      </c>
      <c r="W15" s="88">
        <v>5.4</v>
      </c>
      <c r="X15" s="88">
        <v>5.6</v>
      </c>
      <c r="Y15" s="88">
        <v>4.3</v>
      </c>
      <c r="Z15" s="88">
        <v>3.6</v>
      </c>
      <c r="AA15" s="88">
        <v>18.8</v>
      </c>
      <c r="AB15" s="88">
        <v>3.2</v>
      </c>
      <c r="AC15" s="88">
        <v>3.2</v>
      </c>
      <c r="AD15" s="88">
        <v>3.9</v>
      </c>
      <c r="AE15" s="88">
        <v>3.4</v>
      </c>
      <c r="AF15" s="88">
        <v>13.8</v>
      </c>
      <c r="AG15" s="88">
        <v>4.3</v>
      </c>
      <c r="AH15" s="88">
        <v>3.7</v>
      </c>
      <c r="AI15" s="88">
        <v>2.9</v>
      </c>
      <c r="AJ15" s="88">
        <v>2.7</v>
      </c>
      <c r="AK15" s="88">
        <v>13.6</v>
      </c>
      <c r="AL15" s="88">
        <v>2.7</v>
      </c>
      <c r="AM15" s="88">
        <v>3.2</v>
      </c>
      <c r="AN15" s="88">
        <v>3.5</v>
      </c>
      <c r="AO15" s="88">
        <v>3.5</v>
      </c>
      <c r="AP15" s="88">
        <v>13</v>
      </c>
      <c r="AQ15" s="88">
        <v>1.4</v>
      </c>
      <c r="AR15" s="88">
        <v>1.5</v>
      </c>
      <c r="AS15" s="88">
        <v>1.2</v>
      </c>
      <c r="AT15" s="88">
        <v>1.4</v>
      </c>
      <c r="AU15" s="88">
        <v>5.5</v>
      </c>
      <c r="AV15" s="96">
        <v>1.9435407951133841</v>
      </c>
      <c r="AW15" s="96">
        <v>1.0309255277343548</v>
      </c>
      <c r="AX15" s="96">
        <v>1.6936372671658539</v>
      </c>
      <c r="AY15" s="96">
        <v>1.7891370187114741</v>
      </c>
      <c r="AZ15" s="96">
        <v>6.4572406087250673</v>
      </c>
      <c r="BA15" s="96">
        <v>1.9731083675059495</v>
      </c>
      <c r="BB15" s="96">
        <v>2.5008475575176257</v>
      </c>
      <c r="BC15" s="96">
        <v>4.1334572071943354</v>
      </c>
      <c r="BD15" s="96">
        <v>3.3490260625569346</v>
      </c>
      <c r="BE15" s="96">
        <v>11.956439194774845</v>
      </c>
    </row>
    <row r="16" spans="1:57">
      <c r="A16" s="13" t="s">
        <v>109</v>
      </c>
      <c r="B16" s="13" t="s">
        <v>115</v>
      </c>
      <c r="C16" s="89" t="s">
        <v>59</v>
      </c>
      <c r="D16" s="89" t="s">
        <v>59</v>
      </c>
      <c r="E16" s="89" t="s">
        <v>59</v>
      </c>
      <c r="F16" s="89" t="s">
        <v>59</v>
      </c>
      <c r="G16" s="89" t="s">
        <v>59</v>
      </c>
      <c r="H16" s="89" t="s">
        <v>59</v>
      </c>
      <c r="I16" s="89" t="s">
        <v>59</v>
      </c>
      <c r="J16" s="89">
        <v>1</v>
      </c>
      <c r="K16" s="89">
        <v>1.2</v>
      </c>
      <c r="L16" s="89">
        <v>2.2000000000000002</v>
      </c>
      <c r="M16" s="89">
        <v>1.2</v>
      </c>
      <c r="N16" s="89">
        <v>0.7</v>
      </c>
      <c r="O16" s="89">
        <v>0.4</v>
      </c>
      <c r="P16" s="89">
        <v>0.3</v>
      </c>
      <c r="Q16" s="89">
        <v>2.7</v>
      </c>
      <c r="R16" s="89">
        <v>0.2</v>
      </c>
      <c r="S16" s="89">
        <v>0.3</v>
      </c>
      <c r="T16" s="89">
        <v>0.3</v>
      </c>
      <c r="U16" s="89">
        <v>0.3</v>
      </c>
      <c r="V16" s="89">
        <v>1.1000000000000001</v>
      </c>
      <c r="W16" s="89">
        <v>0.5</v>
      </c>
      <c r="X16" s="89">
        <v>1.6</v>
      </c>
      <c r="Y16" s="89">
        <v>0.8</v>
      </c>
      <c r="Z16" s="89">
        <v>1.4</v>
      </c>
      <c r="AA16" s="89">
        <v>4.3</v>
      </c>
      <c r="AB16" s="89">
        <v>1.3</v>
      </c>
      <c r="AC16" s="89">
        <v>0.3</v>
      </c>
      <c r="AD16" s="89">
        <v>1.1000000000000001</v>
      </c>
      <c r="AE16" s="89">
        <v>2.1</v>
      </c>
      <c r="AF16" s="89">
        <v>4.8</v>
      </c>
      <c r="AG16" s="89">
        <v>1.6</v>
      </c>
      <c r="AH16" s="89">
        <v>0.9</v>
      </c>
      <c r="AI16" s="89">
        <v>1.5</v>
      </c>
      <c r="AJ16" s="89">
        <v>1.2</v>
      </c>
      <c r="AK16" s="89">
        <v>5.2</v>
      </c>
      <c r="AL16" s="89">
        <v>0.6</v>
      </c>
      <c r="AM16" s="89">
        <v>-2.2999999999999998</v>
      </c>
      <c r="AN16" s="89">
        <v>1.3</v>
      </c>
      <c r="AO16" s="89">
        <v>0.8</v>
      </c>
      <c r="AP16" s="89">
        <v>0.5</v>
      </c>
      <c r="AQ16" s="89">
        <v>1.2</v>
      </c>
      <c r="AR16" s="89">
        <v>1.1000000000000001</v>
      </c>
      <c r="AS16" s="89">
        <v>1.2</v>
      </c>
      <c r="AT16" s="89">
        <v>1.2</v>
      </c>
      <c r="AU16" s="89">
        <v>4.8</v>
      </c>
      <c r="AV16" s="97"/>
      <c r="AW16" s="97"/>
      <c r="AX16" s="97"/>
      <c r="AY16" s="97"/>
      <c r="AZ16" s="97">
        <v>0</v>
      </c>
      <c r="BA16" s="97"/>
      <c r="BB16" s="97"/>
      <c r="BC16" s="97"/>
      <c r="BD16" s="97"/>
      <c r="BE16" s="97">
        <v>0</v>
      </c>
    </row>
    <row r="17" spans="1:59">
      <c r="A17" s="12" t="s">
        <v>116</v>
      </c>
      <c r="B17" s="12" t="s">
        <v>117</v>
      </c>
      <c r="C17" s="88" t="s">
        <v>59</v>
      </c>
      <c r="D17" s="88" t="s">
        <v>59</v>
      </c>
      <c r="E17" s="88" t="s">
        <v>59</v>
      </c>
      <c r="F17" s="88" t="s">
        <v>59</v>
      </c>
      <c r="G17" s="88" t="s">
        <v>59</v>
      </c>
      <c r="H17" s="88" t="s">
        <v>59</v>
      </c>
      <c r="I17" s="88">
        <v>2.2000000000000002</v>
      </c>
      <c r="J17" s="88">
        <v>2.2000000000000002</v>
      </c>
      <c r="K17" s="88">
        <v>2</v>
      </c>
      <c r="L17" s="88">
        <v>6.4</v>
      </c>
      <c r="M17" s="88">
        <v>2.1</v>
      </c>
      <c r="N17" s="88">
        <v>2.2000000000000002</v>
      </c>
      <c r="O17" s="88">
        <v>2.2999999999999998</v>
      </c>
      <c r="P17" s="88">
        <v>2.1</v>
      </c>
      <c r="Q17" s="88">
        <v>8.6999999999999993</v>
      </c>
      <c r="R17" s="88">
        <v>1.8</v>
      </c>
      <c r="S17" s="88">
        <v>1.8</v>
      </c>
      <c r="T17" s="88">
        <v>1.9</v>
      </c>
      <c r="U17" s="88">
        <v>1.3</v>
      </c>
      <c r="V17" s="88">
        <v>6.8</v>
      </c>
      <c r="W17" s="88">
        <v>1.2</v>
      </c>
      <c r="X17" s="88">
        <v>1.3</v>
      </c>
      <c r="Y17" s="88">
        <v>1.3</v>
      </c>
      <c r="Z17" s="88">
        <v>1.1000000000000001</v>
      </c>
      <c r="AA17" s="88">
        <v>4.9000000000000004</v>
      </c>
      <c r="AB17" s="88">
        <v>1</v>
      </c>
      <c r="AC17" s="88">
        <v>1.1000000000000001</v>
      </c>
      <c r="AD17" s="88">
        <v>1.1000000000000001</v>
      </c>
      <c r="AE17" s="88">
        <v>0.9</v>
      </c>
      <c r="AF17" s="88">
        <v>4.0999999999999996</v>
      </c>
      <c r="AG17" s="88">
        <v>0.8</v>
      </c>
      <c r="AH17" s="88">
        <v>0.3</v>
      </c>
      <c r="AI17" s="88" t="s">
        <v>59</v>
      </c>
      <c r="AJ17" s="88" t="s">
        <v>59</v>
      </c>
      <c r="AK17" s="88">
        <v>1.1000000000000001</v>
      </c>
      <c r="AL17" s="88" t="s">
        <v>59</v>
      </c>
      <c r="AM17" s="88" t="s">
        <v>59</v>
      </c>
      <c r="AN17" s="88" t="s">
        <v>59</v>
      </c>
      <c r="AO17" s="88" t="s">
        <v>59</v>
      </c>
      <c r="AP17" s="88" t="s">
        <v>59</v>
      </c>
      <c r="AQ17" s="88" t="s">
        <v>59</v>
      </c>
      <c r="AR17" s="88" t="s">
        <v>59</v>
      </c>
      <c r="AS17" s="88" t="s">
        <v>59</v>
      </c>
      <c r="AT17" s="88" t="s">
        <v>59</v>
      </c>
      <c r="AU17" s="88" t="s">
        <v>59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</row>
    <row r="18" spans="1:59">
      <c r="A18" s="15" t="s">
        <v>118</v>
      </c>
      <c r="B18" s="15" t="s">
        <v>119</v>
      </c>
      <c r="C18" s="92">
        <v>8.3000000000000007</v>
      </c>
      <c r="D18" s="92">
        <v>10.7</v>
      </c>
      <c r="E18" s="92">
        <v>12.2</v>
      </c>
      <c r="F18" s="92">
        <v>13</v>
      </c>
      <c r="G18" s="92">
        <v>44.2</v>
      </c>
      <c r="H18" s="92">
        <v>12</v>
      </c>
      <c r="I18" s="92">
        <v>14.9</v>
      </c>
      <c r="J18" s="92">
        <v>16.2</v>
      </c>
      <c r="K18" s="92">
        <v>17.399999999999999</v>
      </c>
      <c r="L18" s="92">
        <v>60.5</v>
      </c>
      <c r="M18" s="92">
        <v>20.2</v>
      </c>
      <c r="N18" s="92">
        <v>23.5</v>
      </c>
      <c r="O18" s="92">
        <v>24.8</v>
      </c>
      <c r="P18" s="92">
        <v>21.2</v>
      </c>
      <c r="Q18" s="92">
        <v>89.8</v>
      </c>
      <c r="R18" s="92">
        <v>22.3</v>
      </c>
      <c r="S18" s="92">
        <v>23</v>
      </c>
      <c r="T18" s="92">
        <v>24.7</v>
      </c>
      <c r="U18" s="92">
        <v>23.8</v>
      </c>
      <c r="V18" s="92">
        <v>93.8</v>
      </c>
      <c r="W18" s="92">
        <v>25.2</v>
      </c>
      <c r="X18" s="92">
        <v>27.6</v>
      </c>
      <c r="Y18" s="92">
        <v>25.5</v>
      </c>
      <c r="Z18" s="92">
        <v>24.3</v>
      </c>
      <c r="AA18" s="92">
        <v>102.7</v>
      </c>
      <c r="AB18" s="92">
        <v>25.8</v>
      </c>
      <c r="AC18" s="92">
        <v>25.9</v>
      </c>
      <c r="AD18" s="92">
        <v>27.3</v>
      </c>
      <c r="AE18" s="92">
        <v>27.8</v>
      </c>
      <c r="AF18" s="92">
        <v>106.7</v>
      </c>
      <c r="AG18" s="92">
        <v>42.7</v>
      </c>
      <c r="AH18" s="92">
        <v>43.4</v>
      </c>
      <c r="AI18" s="92">
        <v>48.9</v>
      </c>
      <c r="AJ18" s="92">
        <v>46.9</v>
      </c>
      <c r="AK18" s="92">
        <v>182</v>
      </c>
      <c r="AL18" s="92">
        <v>42.5</v>
      </c>
      <c r="AM18" s="92">
        <v>38.799999999999997</v>
      </c>
      <c r="AN18" s="92">
        <v>42.4</v>
      </c>
      <c r="AO18" s="92">
        <v>41.9</v>
      </c>
      <c r="AP18" s="92">
        <v>165.6</v>
      </c>
      <c r="AQ18" s="92">
        <v>38.799999999999997</v>
      </c>
      <c r="AR18" s="92">
        <v>38.6</v>
      </c>
      <c r="AS18" s="92">
        <v>36.9</v>
      </c>
      <c r="AT18" s="92">
        <v>36.4</v>
      </c>
      <c r="AU18" s="92">
        <v>150.6</v>
      </c>
      <c r="AV18" s="99">
        <v>35.491473666418649</v>
      </c>
      <c r="AW18" s="99">
        <v>34.219490286151014</v>
      </c>
      <c r="AX18" s="99">
        <v>36.28860349198829</v>
      </c>
      <c r="AY18" s="99">
        <v>36.409593842505416</v>
      </c>
      <c r="AZ18" s="99">
        <v>142.40916128706337</v>
      </c>
      <c r="BA18" s="99">
        <v>42.027809366774896</v>
      </c>
      <c r="BB18" s="99">
        <v>30.550303780926637</v>
      </c>
      <c r="BC18" s="99">
        <v>32.370954080707094</v>
      </c>
      <c r="BD18" s="99">
        <v>31.725443577728303</v>
      </c>
      <c r="BE18" s="99">
        <v>136.67451080613694</v>
      </c>
    </row>
    <row r="19" spans="1:59">
      <c r="A19" s="12" t="s">
        <v>120</v>
      </c>
      <c r="B19" s="12" t="s">
        <v>121</v>
      </c>
      <c r="C19" s="88">
        <v>97</v>
      </c>
      <c r="D19" s="88">
        <v>111.1</v>
      </c>
      <c r="E19" s="88">
        <v>126.5</v>
      </c>
      <c r="F19" s="88">
        <v>135.5</v>
      </c>
      <c r="G19" s="88">
        <v>470</v>
      </c>
      <c r="H19" s="88">
        <v>144</v>
      </c>
      <c r="I19" s="88">
        <v>159.80000000000001</v>
      </c>
      <c r="J19" s="88">
        <v>180.6</v>
      </c>
      <c r="K19" s="88">
        <v>191.7</v>
      </c>
      <c r="L19" s="88">
        <v>676.1</v>
      </c>
      <c r="M19" s="88">
        <v>198.5</v>
      </c>
      <c r="N19" s="88">
        <v>211.4</v>
      </c>
      <c r="O19" s="88">
        <v>251.6</v>
      </c>
      <c r="P19" s="88">
        <v>259.10000000000002</v>
      </c>
      <c r="Q19" s="88">
        <v>920.7</v>
      </c>
      <c r="R19" s="88">
        <v>266.8</v>
      </c>
      <c r="S19" s="88">
        <v>279.7</v>
      </c>
      <c r="T19" s="88">
        <v>319.3</v>
      </c>
      <c r="U19" s="88">
        <v>333.8</v>
      </c>
      <c r="V19" s="88">
        <v>1199.5</v>
      </c>
      <c r="W19" s="88">
        <v>327.10000000000002</v>
      </c>
      <c r="X19" s="88">
        <v>344</v>
      </c>
      <c r="Y19" s="88">
        <v>391</v>
      </c>
      <c r="Z19" s="88">
        <v>393.9</v>
      </c>
      <c r="AA19" s="88">
        <v>1456</v>
      </c>
      <c r="AB19" s="88">
        <v>393.6</v>
      </c>
      <c r="AC19" s="88">
        <v>392.8</v>
      </c>
      <c r="AD19" s="88">
        <v>444.3</v>
      </c>
      <c r="AE19" s="88">
        <v>452.9</v>
      </c>
      <c r="AF19" s="88">
        <v>1683.6</v>
      </c>
      <c r="AG19" s="88">
        <v>454.8</v>
      </c>
      <c r="AH19" s="88">
        <v>472.6</v>
      </c>
      <c r="AI19" s="88">
        <v>521.6</v>
      </c>
      <c r="AJ19" s="88" t="s">
        <v>59</v>
      </c>
      <c r="AK19" s="88" t="s">
        <v>59</v>
      </c>
      <c r="AL19" s="88" t="s">
        <v>59</v>
      </c>
      <c r="AM19" s="88" t="s">
        <v>59</v>
      </c>
      <c r="AN19" s="88" t="s">
        <v>59</v>
      </c>
      <c r="AO19" s="88" t="s">
        <v>59</v>
      </c>
      <c r="AP19" s="88" t="s">
        <v>59</v>
      </c>
      <c r="AQ19" s="88" t="s">
        <v>59</v>
      </c>
      <c r="AR19" s="88" t="s">
        <v>59</v>
      </c>
      <c r="AS19" s="88" t="s">
        <v>59</v>
      </c>
      <c r="AT19" s="88" t="s">
        <v>59</v>
      </c>
      <c r="AU19" s="88" t="s">
        <v>59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</row>
    <row r="20" spans="1:59">
      <c r="A20" s="13" t="s">
        <v>122</v>
      </c>
      <c r="B20" s="13" t="s">
        <v>123</v>
      </c>
      <c r="C20" s="89" t="s">
        <v>59</v>
      </c>
      <c r="D20" s="89" t="s">
        <v>59</v>
      </c>
      <c r="E20" s="89" t="s">
        <v>59</v>
      </c>
      <c r="F20" s="89" t="s">
        <v>59</v>
      </c>
      <c r="G20" s="89" t="s">
        <v>59</v>
      </c>
      <c r="H20" s="89" t="s">
        <v>59</v>
      </c>
      <c r="I20" s="89" t="s">
        <v>59</v>
      </c>
      <c r="J20" s="89" t="s">
        <v>59</v>
      </c>
      <c r="K20" s="89" t="s">
        <v>59</v>
      </c>
      <c r="L20" s="89" t="s">
        <v>59</v>
      </c>
      <c r="M20" s="89" t="s">
        <v>59</v>
      </c>
      <c r="N20" s="89" t="s">
        <v>59</v>
      </c>
      <c r="O20" s="89" t="s">
        <v>59</v>
      </c>
      <c r="P20" s="89" t="s">
        <v>59</v>
      </c>
      <c r="Q20" s="89" t="s">
        <v>59</v>
      </c>
      <c r="R20" s="89" t="s">
        <v>59</v>
      </c>
      <c r="S20" s="89" t="s">
        <v>59</v>
      </c>
      <c r="T20" s="89" t="s">
        <v>59</v>
      </c>
      <c r="U20" s="89" t="s">
        <v>59</v>
      </c>
      <c r="V20" s="89" t="s">
        <v>59</v>
      </c>
      <c r="W20" s="89" t="s">
        <v>59</v>
      </c>
      <c r="X20" s="89" t="s">
        <v>59</v>
      </c>
      <c r="Y20" s="89">
        <v>14.8</v>
      </c>
      <c r="Z20" s="89" t="s">
        <v>59</v>
      </c>
      <c r="AA20" s="89">
        <v>14.8</v>
      </c>
      <c r="AB20" s="89" t="s">
        <v>59</v>
      </c>
      <c r="AC20" s="89" t="s">
        <v>59</v>
      </c>
      <c r="AD20" s="89" t="s">
        <v>59</v>
      </c>
      <c r="AE20" s="89" t="s">
        <v>59</v>
      </c>
      <c r="AF20" s="89" t="s">
        <v>59</v>
      </c>
      <c r="AG20" s="89" t="s">
        <v>59</v>
      </c>
      <c r="AH20" s="89" t="s">
        <v>59</v>
      </c>
      <c r="AI20" s="89" t="s">
        <v>59</v>
      </c>
      <c r="AJ20" s="89" t="s">
        <v>59</v>
      </c>
      <c r="AK20" s="89" t="s">
        <v>59</v>
      </c>
      <c r="AL20" s="89" t="s">
        <v>59</v>
      </c>
      <c r="AM20" s="89" t="s">
        <v>59</v>
      </c>
      <c r="AN20" s="89" t="s">
        <v>59</v>
      </c>
      <c r="AO20" s="89" t="s">
        <v>59</v>
      </c>
      <c r="AP20" s="89" t="s">
        <v>59</v>
      </c>
      <c r="AQ20" s="89" t="s">
        <v>59</v>
      </c>
      <c r="AR20" s="89" t="s">
        <v>59</v>
      </c>
      <c r="AS20" s="89" t="s">
        <v>59</v>
      </c>
      <c r="AT20" s="89" t="s">
        <v>59</v>
      </c>
      <c r="AU20" s="89" t="s">
        <v>59</v>
      </c>
      <c r="AV20" s="97">
        <v>0</v>
      </c>
      <c r="AW20" s="97">
        <v>0</v>
      </c>
      <c r="AX20" s="97">
        <v>0</v>
      </c>
      <c r="AY20" s="97">
        <v>0</v>
      </c>
      <c r="AZ20" s="97">
        <v>0</v>
      </c>
      <c r="BA20" s="97">
        <v>0</v>
      </c>
      <c r="BB20" s="97">
        <v>0</v>
      </c>
      <c r="BC20" s="97">
        <v>0</v>
      </c>
      <c r="BD20" s="97">
        <v>0</v>
      </c>
      <c r="BE20" s="97">
        <v>0</v>
      </c>
    </row>
    <row r="21" spans="1:59">
      <c r="A21" s="12" t="s">
        <v>124</v>
      </c>
      <c r="B21" s="12" t="s">
        <v>125</v>
      </c>
      <c r="C21" s="88" t="s">
        <v>59</v>
      </c>
      <c r="D21" s="88" t="s">
        <v>59</v>
      </c>
      <c r="E21" s="88" t="s">
        <v>59</v>
      </c>
      <c r="F21" s="88" t="s">
        <v>59</v>
      </c>
      <c r="G21" s="88" t="s">
        <v>59</v>
      </c>
      <c r="H21" s="88" t="s">
        <v>59</v>
      </c>
      <c r="I21" s="88" t="s">
        <v>59</v>
      </c>
      <c r="J21" s="88" t="s">
        <v>59</v>
      </c>
      <c r="K21" s="88" t="s">
        <v>59</v>
      </c>
      <c r="L21" s="88" t="s">
        <v>59</v>
      </c>
      <c r="M21" s="88" t="s">
        <v>59</v>
      </c>
      <c r="N21" s="88" t="s">
        <v>59</v>
      </c>
      <c r="O21" s="88" t="s">
        <v>59</v>
      </c>
      <c r="P21" s="88" t="s">
        <v>59</v>
      </c>
      <c r="Q21" s="88" t="s">
        <v>59</v>
      </c>
      <c r="R21" s="88" t="s">
        <v>59</v>
      </c>
      <c r="S21" s="88" t="s">
        <v>59</v>
      </c>
      <c r="T21" s="88" t="s">
        <v>59</v>
      </c>
      <c r="U21" s="88" t="s">
        <v>59</v>
      </c>
      <c r="V21" s="88" t="s">
        <v>59</v>
      </c>
      <c r="W21" s="88" t="s">
        <v>59</v>
      </c>
      <c r="X21" s="88" t="s">
        <v>59</v>
      </c>
      <c r="Y21" s="88">
        <v>7.7</v>
      </c>
      <c r="Z21" s="88">
        <v>14.4</v>
      </c>
      <c r="AA21" s="88">
        <v>22.1</v>
      </c>
      <c r="AB21" s="88">
        <v>8.8000000000000007</v>
      </c>
      <c r="AC21" s="88">
        <v>12.9</v>
      </c>
      <c r="AD21" s="88">
        <v>12.5</v>
      </c>
      <c r="AE21" s="88">
        <v>12.3</v>
      </c>
      <c r="AF21" s="88">
        <v>46.6</v>
      </c>
      <c r="AG21" s="88" t="s">
        <v>59</v>
      </c>
      <c r="AH21" s="88" t="s">
        <v>59</v>
      </c>
      <c r="AI21" s="88" t="s">
        <v>59</v>
      </c>
      <c r="AJ21" s="88" t="s">
        <v>59</v>
      </c>
      <c r="AK21" s="88" t="s">
        <v>59</v>
      </c>
      <c r="AL21" s="88" t="s">
        <v>59</v>
      </c>
      <c r="AM21" s="88" t="s">
        <v>59</v>
      </c>
      <c r="AN21" s="88" t="s">
        <v>59</v>
      </c>
      <c r="AO21" s="88" t="s">
        <v>59</v>
      </c>
      <c r="AP21" s="88" t="s">
        <v>59</v>
      </c>
      <c r="AQ21" s="88" t="s">
        <v>59</v>
      </c>
      <c r="AR21" s="88" t="s">
        <v>59</v>
      </c>
      <c r="AS21" s="88" t="s">
        <v>59</v>
      </c>
      <c r="AT21" s="88" t="s">
        <v>59</v>
      </c>
      <c r="AU21" s="88" t="s">
        <v>59</v>
      </c>
      <c r="AV21" s="96">
        <v>0</v>
      </c>
      <c r="AW21" s="96">
        <v>0</v>
      </c>
      <c r="AX21" s="96">
        <v>0</v>
      </c>
      <c r="AY21" s="96">
        <v>0</v>
      </c>
      <c r="AZ21" s="96">
        <v>0</v>
      </c>
      <c r="BA21" s="96">
        <v>0</v>
      </c>
      <c r="BB21" s="96">
        <v>0</v>
      </c>
      <c r="BC21" s="96">
        <v>0</v>
      </c>
      <c r="BD21" s="96">
        <v>0</v>
      </c>
      <c r="BE21" s="96">
        <v>0</v>
      </c>
    </row>
    <row r="22" spans="1:59">
      <c r="A22" s="15" t="s">
        <v>126</v>
      </c>
      <c r="B22" s="15" t="s">
        <v>127</v>
      </c>
      <c r="C22" s="92">
        <v>97</v>
      </c>
      <c r="D22" s="92">
        <v>111.1</v>
      </c>
      <c r="E22" s="92">
        <v>126.5</v>
      </c>
      <c r="F22" s="92">
        <v>135.5</v>
      </c>
      <c r="G22" s="92">
        <v>470</v>
      </c>
      <c r="H22" s="92">
        <v>144</v>
      </c>
      <c r="I22" s="92">
        <v>159.80000000000001</v>
      </c>
      <c r="J22" s="92">
        <v>180.6</v>
      </c>
      <c r="K22" s="92">
        <v>191.7</v>
      </c>
      <c r="L22" s="92">
        <v>676.1</v>
      </c>
      <c r="M22" s="92">
        <v>198.5</v>
      </c>
      <c r="N22" s="92">
        <v>211.4</v>
      </c>
      <c r="O22" s="92">
        <v>251.6</v>
      </c>
      <c r="P22" s="92">
        <v>259.10000000000002</v>
      </c>
      <c r="Q22" s="92">
        <v>920.7</v>
      </c>
      <c r="R22" s="92">
        <v>266.8</v>
      </c>
      <c r="S22" s="92">
        <v>279.7</v>
      </c>
      <c r="T22" s="92">
        <v>319.3</v>
      </c>
      <c r="U22" s="92">
        <v>333.8</v>
      </c>
      <c r="V22" s="92">
        <v>1199.5</v>
      </c>
      <c r="W22" s="92">
        <v>327.10000000000002</v>
      </c>
      <c r="X22" s="92">
        <v>344</v>
      </c>
      <c r="Y22" s="92">
        <v>413.6</v>
      </c>
      <c r="Z22" s="92">
        <v>408.3</v>
      </c>
      <c r="AA22" s="92">
        <v>1493</v>
      </c>
      <c r="AB22" s="92">
        <v>402.3</v>
      </c>
      <c r="AC22" s="92">
        <v>405.7</v>
      </c>
      <c r="AD22" s="92">
        <v>456.8</v>
      </c>
      <c r="AE22" s="92">
        <v>465.2</v>
      </c>
      <c r="AF22" s="92">
        <v>1730.2</v>
      </c>
      <c r="AG22" s="92">
        <v>454.8</v>
      </c>
      <c r="AH22" s="92">
        <v>472.6</v>
      </c>
      <c r="AI22" s="92">
        <v>521.6</v>
      </c>
      <c r="AJ22" s="92">
        <v>515.5</v>
      </c>
      <c r="AK22" s="92">
        <v>1964.4</v>
      </c>
      <c r="AL22" s="92">
        <v>481.4</v>
      </c>
      <c r="AM22" s="92">
        <v>487.6</v>
      </c>
      <c r="AN22" s="92">
        <v>520.6</v>
      </c>
      <c r="AO22" s="92">
        <v>483.3</v>
      </c>
      <c r="AP22" s="92">
        <v>1972.9</v>
      </c>
      <c r="AQ22" s="92">
        <v>479.2</v>
      </c>
      <c r="AR22" s="92">
        <v>482.8</v>
      </c>
      <c r="AS22" s="92">
        <v>491.1</v>
      </c>
      <c r="AT22" s="92">
        <v>479</v>
      </c>
      <c r="AU22" s="92">
        <v>1932.1</v>
      </c>
      <c r="AV22" s="99">
        <v>466.64367312718718</v>
      </c>
      <c r="AW22" s="99">
        <v>497.48212878270891</v>
      </c>
      <c r="AX22" s="99">
        <v>517.69277500740316</v>
      </c>
      <c r="AY22" s="99">
        <v>519.4922483053449</v>
      </c>
      <c r="AZ22" s="99">
        <v>2001.3108252226446</v>
      </c>
      <c r="BA22" s="99">
        <v>502.54324982723284</v>
      </c>
      <c r="BB22" s="99">
        <v>483.71150619509802</v>
      </c>
      <c r="BC22" s="99">
        <v>524.60319143083268</v>
      </c>
      <c r="BD22" s="99">
        <v>515.09005364056384</v>
      </c>
      <c r="BE22" s="99">
        <v>2025.9480010937273</v>
      </c>
      <c r="BG22" s="111"/>
    </row>
    <row r="23" spans="1:59">
      <c r="A23" s="12" t="s">
        <v>128</v>
      </c>
      <c r="B23" s="12" t="s">
        <v>129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</row>
    <row r="24" spans="1:59">
      <c r="A24" s="13" t="s">
        <v>130</v>
      </c>
      <c r="B24" s="13" t="s">
        <v>131</v>
      </c>
      <c r="C24" s="89">
        <v>-7.1</v>
      </c>
      <c r="D24" s="89">
        <v>-7.8</v>
      </c>
      <c r="E24" s="89">
        <v>-8.6999999999999993</v>
      </c>
      <c r="F24" s="89">
        <v>-9.1</v>
      </c>
      <c r="G24" s="89">
        <v>-32.6</v>
      </c>
      <c r="H24" s="89">
        <v>-8.4</v>
      </c>
      <c r="I24" s="89">
        <v>-11.1</v>
      </c>
      <c r="J24" s="89">
        <v>-12.7</v>
      </c>
      <c r="K24" s="89">
        <v>-13</v>
      </c>
      <c r="L24" s="89">
        <v>-45.2</v>
      </c>
      <c r="M24" s="89">
        <v>-14</v>
      </c>
      <c r="N24" s="89">
        <v>-15.5</v>
      </c>
      <c r="O24" s="89">
        <v>-16.8</v>
      </c>
      <c r="P24" s="89">
        <v>-19.5</v>
      </c>
      <c r="Q24" s="89">
        <v>-65.8</v>
      </c>
      <c r="R24" s="89">
        <v>-18.899999999999999</v>
      </c>
      <c r="S24" s="89">
        <v>-19.7</v>
      </c>
      <c r="T24" s="89">
        <v>-23.5</v>
      </c>
      <c r="U24" s="89">
        <v>-23.6</v>
      </c>
      <c r="V24" s="89">
        <v>-85.7</v>
      </c>
      <c r="W24" s="89">
        <v>-22</v>
      </c>
      <c r="X24" s="89">
        <v>-23.9</v>
      </c>
      <c r="Y24" s="89">
        <v>-24.8</v>
      </c>
      <c r="Z24" s="89">
        <v>-24.5</v>
      </c>
      <c r="AA24" s="89">
        <v>-95.1</v>
      </c>
      <c r="AB24" s="89">
        <v>-25.7</v>
      </c>
      <c r="AC24" s="89">
        <v>-26.9</v>
      </c>
      <c r="AD24" s="89">
        <v>-27.4</v>
      </c>
      <c r="AE24" s="89">
        <v>-28.9</v>
      </c>
      <c r="AF24" s="89">
        <v>-108.8</v>
      </c>
      <c r="AG24" s="89">
        <v>-37</v>
      </c>
      <c r="AH24" s="89">
        <v>-42.3</v>
      </c>
      <c r="AI24" s="89">
        <v>-43.2</v>
      </c>
      <c r="AJ24" s="89">
        <v>-44.5</v>
      </c>
      <c r="AK24" s="89">
        <v>-166.9</v>
      </c>
      <c r="AL24" s="89">
        <v>-41.7</v>
      </c>
      <c r="AM24" s="89">
        <v>-38.1</v>
      </c>
      <c r="AN24" s="89">
        <v>-38.6</v>
      </c>
      <c r="AO24" s="89">
        <v>-36.5</v>
      </c>
      <c r="AP24" s="89">
        <v>-154.80000000000001</v>
      </c>
      <c r="AQ24" s="89">
        <v>-30.3</v>
      </c>
      <c r="AR24" s="89">
        <v>-33.4</v>
      </c>
      <c r="AS24" s="89">
        <v>-31.6</v>
      </c>
      <c r="AT24" s="89">
        <v>-28.7</v>
      </c>
      <c r="AU24" s="89">
        <v>-124</v>
      </c>
      <c r="AV24" s="89">
        <v>-33.504432210000012</v>
      </c>
      <c r="AW24" s="89">
        <v>-31.375972760000153</v>
      </c>
      <c r="AX24" s="89">
        <v>-27.192873960000036</v>
      </c>
      <c r="AY24" s="89">
        <v>-28.652046789999975</v>
      </c>
      <c r="AZ24" s="89">
        <v>-120.72532572000019</v>
      </c>
      <c r="BA24" s="89">
        <v>-28.065799350000056</v>
      </c>
      <c r="BB24" s="89">
        <v>-29.648172690000003</v>
      </c>
      <c r="BC24" s="89">
        <v>-30.254668749999993</v>
      </c>
      <c r="BD24" s="89">
        <v>-26.560376350000006</v>
      </c>
      <c r="BE24" s="89">
        <v>-114.52901714000006</v>
      </c>
    </row>
    <row r="25" spans="1:59">
      <c r="A25" s="12" t="s">
        <v>132</v>
      </c>
      <c r="B25" s="12" t="s">
        <v>133</v>
      </c>
      <c r="C25" s="88">
        <v>-4.0999999999999996</v>
      </c>
      <c r="D25" s="88">
        <v>-3.7</v>
      </c>
      <c r="E25" s="88">
        <v>-4.5</v>
      </c>
      <c r="F25" s="88">
        <v>-4.8</v>
      </c>
      <c r="G25" s="88">
        <v>-17.2</v>
      </c>
      <c r="H25" s="88">
        <v>-5.5</v>
      </c>
      <c r="I25" s="88">
        <v>-6.6</v>
      </c>
      <c r="J25" s="88">
        <v>-8.4</v>
      </c>
      <c r="K25" s="88">
        <v>-8.5</v>
      </c>
      <c r="L25" s="88">
        <v>-29</v>
      </c>
      <c r="M25" s="88">
        <v>-8</v>
      </c>
      <c r="N25" s="88">
        <v>-9.5</v>
      </c>
      <c r="O25" s="88">
        <v>-11.8</v>
      </c>
      <c r="P25" s="88">
        <v>-11.9</v>
      </c>
      <c r="Q25" s="88">
        <v>-41.1</v>
      </c>
      <c r="R25" s="88">
        <v>-13.7</v>
      </c>
      <c r="S25" s="88">
        <v>-13.5</v>
      </c>
      <c r="T25" s="88">
        <v>-16</v>
      </c>
      <c r="U25" s="88">
        <v>-17.5</v>
      </c>
      <c r="V25" s="88">
        <v>-60.7</v>
      </c>
      <c r="W25" s="88">
        <v>-19.3</v>
      </c>
      <c r="X25" s="88">
        <v>-21.2</v>
      </c>
      <c r="Y25" s="88">
        <v>-19.899999999999999</v>
      </c>
      <c r="Z25" s="88">
        <v>-19.5</v>
      </c>
      <c r="AA25" s="88">
        <v>-79.900000000000006</v>
      </c>
      <c r="AB25" s="88">
        <v>-18.100000000000001</v>
      </c>
      <c r="AC25" s="88">
        <v>-20.3</v>
      </c>
      <c r="AD25" s="88">
        <v>-22.7</v>
      </c>
      <c r="AE25" s="88">
        <v>-23.1</v>
      </c>
      <c r="AF25" s="88">
        <v>-84.1</v>
      </c>
      <c r="AG25" s="88">
        <v>-21.9</v>
      </c>
      <c r="AH25" s="88">
        <v>-24.1</v>
      </c>
      <c r="AI25" s="88">
        <v>-24.6</v>
      </c>
      <c r="AJ25" s="88">
        <v>-25.5</v>
      </c>
      <c r="AK25" s="88">
        <v>-96.1</v>
      </c>
      <c r="AL25" s="88">
        <v>-22.7</v>
      </c>
      <c r="AM25" s="88">
        <v>-24.8</v>
      </c>
      <c r="AN25" s="88">
        <v>-22.7</v>
      </c>
      <c r="AO25" s="88">
        <v>-22.2</v>
      </c>
      <c r="AP25" s="88">
        <v>-92.4</v>
      </c>
      <c r="AQ25" s="88">
        <v>-24.8</v>
      </c>
      <c r="AR25" s="88">
        <v>-26.1</v>
      </c>
      <c r="AS25" s="88">
        <v>-26</v>
      </c>
      <c r="AT25" s="88">
        <v>-26.2</v>
      </c>
      <c r="AU25" s="88">
        <v>-103.1</v>
      </c>
      <c r="AV25" s="88">
        <v>-23.341078109999906</v>
      </c>
      <c r="AW25" s="88">
        <v>-28.371062990000066</v>
      </c>
      <c r="AX25" s="88">
        <v>-29.487516820000138</v>
      </c>
      <c r="AY25" s="88">
        <v>-27.74348561999993</v>
      </c>
      <c r="AZ25" s="88">
        <v>-108.94314354000004</v>
      </c>
      <c r="BA25" s="88">
        <v>-23.797770590000006</v>
      </c>
      <c r="BB25" s="88">
        <v>-24.328331570000003</v>
      </c>
      <c r="BC25" s="88">
        <v>-25.069277270000001</v>
      </c>
      <c r="BD25" s="88">
        <v>-29.385727529999997</v>
      </c>
      <c r="BE25" s="88">
        <v>-102.58110696</v>
      </c>
    </row>
    <row r="26" spans="1:59">
      <c r="A26" s="13" t="s">
        <v>134</v>
      </c>
      <c r="B26" s="13" t="s">
        <v>135</v>
      </c>
      <c r="C26" s="89">
        <v>-0.3</v>
      </c>
      <c r="D26" s="89">
        <v>-0.4</v>
      </c>
      <c r="E26" s="89">
        <v>-0.2</v>
      </c>
      <c r="F26" s="89">
        <v>-0.2</v>
      </c>
      <c r="G26" s="89">
        <v>-1.1000000000000001</v>
      </c>
      <c r="H26" s="89">
        <v>-0.3</v>
      </c>
      <c r="I26" s="89">
        <v>-0.9</v>
      </c>
      <c r="J26" s="89">
        <v>-0.4</v>
      </c>
      <c r="K26" s="89">
        <v>-0.4</v>
      </c>
      <c r="L26" s="89">
        <v>-2</v>
      </c>
      <c r="M26" s="89">
        <v>-0.5</v>
      </c>
      <c r="N26" s="89">
        <v>-0.3</v>
      </c>
      <c r="O26" s="89">
        <v>-0.3</v>
      </c>
      <c r="P26" s="89">
        <v>-0.2</v>
      </c>
      <c r="Q26" s="89">
        <v>-1.3</v>
      </c>
      <c r="R26" s="89">
        <v>-0.8</v>
      </c>
      <c r="S26" s="89">
        <v>-0.4</v>
      </c>
      <c r="T26" s="89">
        <v>0.1</v>
      </c>
      <c r="U26" s="89">
        <v>-0.5</v>
      </c>
      <c r="V26" s="89">
        <v>-1.5</v>
      </c>
      <c r="W26" s="89">
        <v>-0.3</v>
      </c>
      <c r="X26" s="89">
        <v>-0.8</v>
      </c>
      <c r="Y26" s="89">
        <v>-0.7</v>
      </c>
      <c r="Z26" s="89">
        <v>-0.7</v>
      </c>
      <c r="AA26" s="89">
        <v>-2.5</v>
      </c>
      <c r="AB26" s="89">
        <v>-0.5</v>
      </c>
      <c r="AC26" s="89">
        <v>-0.5</v>
      </c>
      <c r="AD26" s="89">
        <v>-0.5</v>
      </c>
      <c r="AE26" s="89">
        <v>-0.7</v>
      </c>
      <c r="AF26" s="89">
        <v>-2.2000000000000002</v>
      </c>
      <c r="AG26" s="89">
        <v>-0.6</v>
      </c>
      <c r="AH26" s="89">
        <v>-0.6</v>
      </c>
      <c r="AI26" s="89">
        <v>-0.4</v>
      </c>
      <c r="AJ26" s="89">
        <v>-0.5</v>
      </c>
      <c r="AK26" s="89">
        <v>-2.1</v>
      </c>
      <c r="AL26" s="89">
        <v>-0.8</v>
      </c>
      <c r="AM26" s="89">
        <v>-0.7</v>
      </c>
      <c r="AN26" s="89">
        <v>-0.2</v>
      </c>
      <c r="AO26" s="89">
        <v>-0.3</v>
      </c>
      <c r="AP26" s="89">
        <v>-1.9</v>
      </c>
      <c r="AQ26" s="89">
        <v>-0.4</v>
      </c>
      <c r="AR26" s="89">
        <v>-0.3</v>
      </c>
      <c r="AS26" s="89">
        <v>-0.6</v>
      </c>
      <c r="AT26" s="89">
        <v>-0.5</v>
      </c>
      <c r="AU26" s="89">
        <v>-1.8</v>
      </c>
      <c r="AV26" s="89">
        <v>-1.2587293999999996</v>
      </c>
      <c r="AW26" s="89">
        <v>-0.15674701000000024</v>
      </c>
      <c r="AX26" s="89">
        <v>-0.56898296999999987</v>
      </c>
      <c r="AY26" s="89">
        <v>-0.38268118999999995</v>
      </c>
      <c r="AZ26" s="89">
        <v>-2.3671405699999997</v>
      </c>
      <c r="BA26" s="89">
        <v>-0.49506978999999984</v>
      </c>
      <c r="BB26" s="89">
        <v>-0.48513487000000011</v>
      </c>
      <c r="BC26" s="89">
        <v>-0.49230880999999999</v>
      </c>
      <c r="BD26" s="89">
        <v>-0.53679793000000009</v>
      </c>
      <c r="BE26" s="89">
        <v>-2.0093114000000001</v>
      </c>
    </row>
    <row r="27" spans="1:59">
      <c r="A27" s="12" t="s">
        <v>136</v>
      </c>
      <c r="B27" s="12" t="s">
        <v>137</v>
      </c>
      <c r="C27" s="88">
        <v>-1.1000000000000001</v>
      </c>
      <c r="D27" s="88">
        <v>-1.2</v>
      </c>
      <c r="E27" s="88">
        <v>-1.4</v>
      </c>
      <c r="F27" s="88">
        <v>-1.4</v>
      </c>
      <c r="G27" s="88">
        <v>-5.0999999999999996</v>
      </c>
      <c r="H27" s="88">
        <v>-1.5</v>
      </c>
      <c r="I27" s="88">
        <v>-1.8</v>
      </c>
      <c r="J27" s="88">
        <v>-1.9</v>
      </c>
      <c r="K27" s="88">
        <v>-2.5</v>
      </c>
      <c r="L27" s="88">
        <v>-7.8</v>
      </c>
      <c r="M27" s="88">
        <v>-2.4</v>
      </c>
      <c r="N27" s="88">
        <v>-2.7</v>
      </c>
      <c r="O27" s="88">
        <v>-3</v>
      </c>
      <c r="P27" s="88">
        <v>-3.3</v>
      </c>
      <c r="Q27" s="88">
        <v>-11.5</v>
      </c>
      <c r="R27" s="88">
        <v>-3.6</v>
      </c>
      <c r="S27" s="88">
        <v>-3.6</v>
      </c>
      <c r="T27" s="88">
        <v>-3.1</v>
      </c>
      <c r="U27" s="88">
        <v>-2.5</v>
      </c>
      <c r="V27" s="88">
        <v>-12.8</v>
      </c>
      <c r="W27" s="88">
        <v>-2.4</v>
      </c>
      <c r="X27" s="88">
        <v>-2.1</v>
      </c>
      <c r="Y27" s="88">
        <v>-5.0999999999999996</v>
      </c>
      <c r="Z27" s="88">
        <v>-3.5</v>
      </c>
      <c r="AA27" s="88">
        <v>-13.2</v>
      </c>
      <c r="AB27" s="88">
        <v>-3.3</v>
      </c>
      <c r="AC27" s="88">
        <v>-4.4000000000000004</v>
      </c>
      <c r="AD27" s="88">
        <v>-5.0999999999999996</v>
      </c>
      <c r="AE27" s="88">
        <v>-4.2</v>
      </c>
      <c r="AF27" s="88">
        <v>-17</v>
      </c>
      <c r="AG27" s="88">
        <v>-3.7</v>
      </c>
      <c r="AH27" s="88">
        <v>-3.4</v>
      </c>
      <c r="AI27" s="88">
        <v>-3.6</v>
      </c>
      <c r="AJ27" s="88">
        <v>-2.7</v>
      </c>
      <c r="AK27" s="88">
        <v>-13.2</v>
      </c>
      <c r="AL27" s="88">
        <v>-2.9</v>
      </c>
      <c r="AM27" s="88">
        <v>-2.8</v>
      </c>
      <c r="AN27" s="88">
        <v>-3.4</v>
      </c>
      <c r="AO27" s="88">
        <v>-3</v>
      </c>
      <c r="AP27" s="88">
        <v>-12</v>
      </c>
      <c r="AQ27" s="88">
        <v>-1.8</v>
      </c>
      <c r="AR27" s="88">
        <v>-1.8</v>
      </c>
      <c r="AS27" s="88">
        <v>-2.4</v>
      </c>
      <c r="AT27" s="88">
        <v>-1.9</v>
      </c>
      <c r="AU27" s="88">
        <v>-7.9</v>
      </c>
      <c r="AV27" s="88">
        <v>-2.1404382599999994</v>
      </c>
      <c r="AW27" s="88">
        <v>-1.8667110700000009</v>
      </c>
      <c r="AX27" s="88">
        <v>-1.9066902599999962</v>
      </c>
      <c r="AY27" s="88">
        <v>-1.5923962599999975</v>
      </c>
      <c r="AZ27" s="88">
        <v>-7.5062358499999942</v>
      </c>
      <c r="BA27" s="88">
        <v>-1.7301861699999987</v>
      </c>
      <c r="BB27" s="88">
        <v>-1.5976735399999999</v>
      </c>
      <c r="BC27" s="88">
        <v>-1.50902136</v>
      </c>
      <c r="BD27" s="88">
        <v>-1.9081255800000005</v>
      </c>
      <c r="BE27" s="88">
        <v>-6.7450066499999988</v>
      </c>
    </row>
    <row r="28" spans="1:59">
      <c r="A28" s="13" t="s">
        <v>138</v>
      </c>
      <c r="B28" s="13" t="s">
        <v>139</v>
      </c>
      <c r="C28" s="89">
        <v>-1.1000000000000001</v>
      </c>
      <c r="D28" s="89">
        <v>-1.3</v>
      </c>
      <c r="E28" s="89">
        <v>-1.9</v>
      </c>
      <c r="F28" s="89">
        <v>-1.2</v>
      </c>
      <c r="G28" s="89">
        <v>-5.5</v>
      </c>
      <c r="H28" s="89">
        <v>-2</v>
      </c>
      <c r="I28" s="89">
        <v>-2.2999999999999998</v>
      </c>
      <c r="J28" s="89">
        <v>-1.9</v>
      </c>
      <c r="K28" s="89">
        <v>-1.4</v>
      </c>
      <c r="L28" s="89">
        <v>-7.5</v>
      </c>
      <c r="M28" s="89">
        <v>-2.5</v>
      </c>
      <c r="N28" s="89">
        <v>-3.5</v>
      </c>
      <c r="O28" s="89">
        <v>-3</v>
      </c>
      <c r="P28" s="89">
        <v>-2.2999999999999998</v>
      </c>
      <c r="Q28" s="89">
        <v>-11.4</v>
      </c>
      <c r="R28" s="89">
        <v>-1.7</v>
      </c>
      <c r="S28" s="89">
        <v>-1.5</v>
      </c>
      <c r="T28" s="89">
        <v>-1.9</v>
      </c>
      <c r="U28" s="89">
        <v>-2.1</v>
      </c>
      <c r="V28" s="89">
        <v>-7.1</v>
      </c>
      <c r="W28" s="89">
        <v>-2.1</v>
      </c>
      <c r="X28" s="89">
        <v>-2</v>
      </c>
      <c r="Y28" s="89">
        <v>-2.4</v>
      </c>
      <c r="Z28" s="89">
        <v>-2.1</v>
      </c>
      <c r="AA28" s="89">
        <v>-8.6</v>
      </c>
      <c r="AB28" s="89">
        <v>-1.8</v>
      </c>
      <c r="AC28" s="89">
        <v>-1.7</v>
      </c>
      <c r="AD28" s="89">
        <v>-2.5</v>
      </c>
      <c r="AE28" s="89">
        <v>-1.6</v>
      </c>
      <c r="AF28" s="89">
        <v>-7.5</v>
      </c>
      <c r="AG28" s="89">
        <v>-2</v>
      </c>
      <c r="AH28" s="89">
        <v>-1.9</v>
      </c>
      <c r="AI28" s="89">
        <v>-2.7</v>
      </c>
      <c r="AJ28" s="89">
        <v>-1.5</v>
      </c>
      <c r="AK28" s="89">
        <v>-8.1</v>
      </c>
      <c r="AL28" s="89">
        <v>-1.4</v>
      </c>
      <c r="AM28" s="89">
        <v>-1.7</v>
      </c>
      <c r="AN28" s="89">
        <v>-2.5</v>
      </c>
      <c r="AO28" s="89">
        <v>-1.0385331200000001</v>
      </c>
      <c r="AP28" s="89">
        <v>-6.636222189999998</v>
      </c>
      <c r="AQ28" s="89">
        <v>-1.2</v>
      </c>
      <c r="AR28" s="89">
        <v>-0.9</v>
      </c>
      <c r="AS28" s="89">
        <v>-2.2000000000000002</v>
      </c>
      <c r="AT28" s="89">
        <v>-0.8</v>
      </c>
      <c r="AU28" s="89">
        <v>-5.0999999999999996</v>
      </c>
      <c r="AV28" s="89">
        <v>-1.0233270499999996</v>
      </c>
      <c r="AW28" s="89">
        <v>-1.3329983500000018</v>
      </c>
      <c r="AX28" s="89">
        <v>-2.2027480700000002</v>
      </c>
      <c r="AY28" s="89">
        <v>-1.0794023199999985</v>
      </c>
      <c r="AZ28" s="89">
        <v>-5.6384757899999993</v>
      </c>
      <c r="BA28" s="89">
        <v>-1.05716773</v>
      </c>
      <c r="BB28" s="89">
        <v>-1.2596168999999999</v>
      </c>
      <c r="BC28" s="89">
        <v>-1.1258010599999999</v>
      </c>
      <c r="BD28" s="89">
        <v>-0.85022116000000003</v>
      </c>
      <c r="BE28" s="89">
        <v>-4.2928068499999998</v>
      </c>
    </row>
    <row r="29" spans="1:59">
      <c r="A29" s="12" t="s">
        <v>140</v>
      </c>
      <c r="B29" s="12" t="s">
        <v>141</v>
      </c>
      <c r="C29" s="88" t="s">
        <v>59</v>
      </c>
      <c r="D29" s="88" t="s">
        <v>59</v>
      </c>
      <c r="E29" s="88" t="s">
        <v>59</v>
      </c>
      <c r="F29" s="88" t="s">
        <v>59</v>
      </c>
      <c r="G29" s="88" t="s">
        <v>59</v>
      </c>
      <c r="H29" s="88" t="s">
        <v>59</v>
      </c>
      <c r="I29" s="88" t="s">
        <v>59</v>
      </c>
      <c r="J29" s="88" t="s">
        <v>59</v>
      </c>
      <c r="K29" s="88" t="s">
        <v>59</v>
      </c>
      <c r="L29" s="88" t="s">
        <v>59</v>
      </c>
      <c r="M29" s="88" t="s">
        <v>59</v>
      </c>
      <c r="N29" s="88" t="s">
        <v>59</v>
      </c>
      <c r="O29" s="88" t="s">
        <v>59</v>
      </c>
      <c r="P29" s="88" t="s">
        <v>59</v>
      </c>
      <c r="Q29" s="88" t="s">
        <v>59</v>
      </c>
      <c r="R29" s="88" t="s">
        <v>59</v>
      </c>
      <c r="S29" s="88" t="s">
        <v>59</v>
      </c>
      <c r="T29" s="88" t="s">
        <v>59</v>
      </c>
      <c r="U29" s="88" t="s">
        <v>59</v>
      </c>
      <c r="V29" s="88" t="s">
        <v>59</v>
      </c>
      <c r="W29" s="88" t="s">
        <v>59</v>
      </c>
      <c r="X29" s="88" t="s">
        <v>59</v>
      </c>
      <c r="Y29" s="88" t="s">
        <v>59</v>
      </c>
      <c r="Z29" s="88" t="s">
        <v>59</v>
      </c>
      <c r="AA29" s="88" t="s">
        <v>59</v>
      </c>
      <c r="AB29" s="88" t="s">
        <v>59</v>
      </c>
      <c r="AC29" s="88" t="s">
        <v>59</v>
      </c>
      <c r="AD29" s="88" t="s">
        <v>59</v>
      </c>
      <c r="AE29" s="88" t="s">
        <v>59</v>
      </c>
      <c r="AF29" s="88" t="s">
        <v>59</v>
      </c>
      <c r="AG29" s="88" t="s">
        <v>59</v>
      </c>
      <c r="AH29" s="88" t="s">
        <v>59</v>
      </c>
      <c r="AI29" s="88" t="s">
        <v>59</v>
      </c>
      <c r="AJ29" s="88" t="s">
        <v>59</v>
      </c>
      <c r="AK29" s="88" t="s">
        <v>59</v>
      </c>
      <c r="AL29" s="88">
        <v>-3.4</v>
      </c>
      <c r="AM29" s="88">
        <v>-1.3</v>
      </c>
      <c r="AN29" s="88">
        <v>-3.4</v>
      </c>
      <c r="AO29" s="88">
        <v>-2</v>
      </c>
      <c r="AP29" s="88">
        <v>-10.1</v>
      </c>
      <c r="AQ29" s="88">
        <v>-3.3</v>
      </c>
      <c r="AR29" s="88">
        <v>-3.8</v>
      </c>
      <c r="AS29" s="88">
        <v>-3.8</v>
      </c>
      <c r="AT29" s="88">
        <v>-4.4000000000000004</v>
      </c>
      <c r="AU29" s="88">
        <v>-15.3</v>
      </c>
      <c r="AV29" s="88">
        <v>-3.3557470500000002</v>
      </c>
      <c r="AW29" s="88">
        <v>-4.38269281</v>
      </c>
      <c r="AX29" s="88">
        <v>-3.6915020599999999</v>
      </c>
      <c r="AY29" s="88">
        <v>-3.0777148100000007</v>
      </c>
      <c r="AZ29" s="88">
        <v>-14.507656730000001</v>
      </c>
      <c r="BA29" s="88">
        <v>-2.4919669799999999</v>
      </c>
      <c r="BB29" s="88">
        <v>-2.3996989200000001</v>
      </c>
      <c r="BC29" s="88">
        <v>-4.7475220900000004</v>
      </c>
      <c r="BD29" s="88">
        <v>-2.4348362999999997</v>
      </c>
      <c r="BE29" s="88">
        <v>-12.074024290000001</v>
      </c>
    </row>
    <row r="30" spans="1:59">
      <c r="A30" s="13" t="s">
        <v>142</v>
      </c>
      <c r="B30" s="13" t="s">
        <v>143</v>
      </c>
      <c r="C30" s="89">
        <v>-0.4</v>
      </c>
      <c r="D30" s="89">
        <v>-0.7</v>
      </c>
      <c r="E30" s="89">
        <v>-1</v>
      </c>
      <c r="F30" s="89">
        <v>-1.1000000000000001</v>
      </c>
      <c r="G30" s="89">
        <v>-3.1</v>
      </c>
      <c r="H30" s="89">
        <v>-0.9</v>
      </c>
      <c r="I30" s="89">
        <v>-1.1000000000000001</v>
      </c>
      <c r="J30" s="89">
        <v>-1.2</v>
      </c>
      <c r="K30" s="89">
        <v>-1.2</v>
      </c>
      <c r="L30" s="89">
        <v>-4.4000000000000004</v>
      </c>
      <c r="M30" s="89">
        <v>-1.3</v>
      </c>
      <c r="N30" s="89">
        <v>-1.1000000000000001</v>
      </c>
      <c r="O30" s="89">
        <v>-1.6</v>
      </c>
      <c r="P30" s="89">
        <v>-2</v>
      </c>
      <c r="Q30" s="89">
        <v>-6.1</v>
      </c>
      <c r="R30" s="89">
        <v>-1.5</v>
      </c>
      <c r="S30" s="89">
        <v>-2</v>
      </c>
      <c r="T30" s="89">
        <v>-2.4</v>
      </c>
      <c r="U30" s="89">
        <v>-2.6</v>
      </c>
      <c r="V30" s="89">
        <v>-8.5</v>
      </c>
      <c r="W30" s="89">
        <v>-2.8</v>
      </c>
      <c r="X30" s="89">
        <v>-4.5</v>
      </c>
      <c r="Y30" s="89">
        <v>-6.6</v>
      </c>
      <c r="Z30" s="89">
        <v>-6.3</v>
      </c>
      <c r="AA30" s="89">
        <v>-20.100000000000001</v>
      </c>
      <c r="AB30" s="89">
        <v>-5.9</v>
      </c>
      <c r="AC30" s="89">
        <v>-4.7</v>
      </c>
      <c r="AD30" s="89">
        <v>-7</v>
      </c>
      <c r="AE30" s="89">
        <v>-6.2</v>
      </c>
      <c r="AF30" s="89">
        <v>-23.8</v>
      </c>
      <c r="AG30" s="89">
        <v>-4.2</v>
      </c>
      <c r="AH30" s="89">
        <v>-5.5</v>
      </c>
      <c r="AI30" s="89">
        <v>-4.4000000000000004</v>
      </c>
      <c r="AJ30" s="89">
        <v>-4.7</v>
      </c>
      <c r="AK30" s="89">
        <v>-18.8</v>
      </c>
      <c r="AL30" s="89">
        <v>-0.8</v>
      </c>
      <c r="AM30" s="89">
        <v>-0.9</v>
      </c>
      <c r="AN30" s="89">
        <v>-1.2</v>
      </c>
      <c r="AO30" s="89">
        <v>-1</v>
      </c>
      <c r="AP30" s="89">
        <v>-3.9</v>
      </c>
      <c r="AQ30" s="89">
        <v>-1.3</v>
      </c>
      <c r="AR30" s="89">
        <v>-1.4</v>
      </c>
      <c r="AS30" s="89">
        <v>-1.1000000000000001</v>
      </c>
      <c r="AT30" s="89">
        <v>-1.3</v>
      </c>
      <c r="AU30" s="89">
        <v>-5</v>
      </c>
      <c r="AV30" s="89">
        <v>-0.99833347000000139</v>
      </c>
      <c r="AW30" s="89">
        <v>-1.0286756599999998</v>
      </c>
      <c r="AX30" s="89">
        <v>-0.70556424999999934</v>
      </c>
      <c r="AY30" s="89">
        <v>-23.491927010000005</v>
      </c>
      <c r="AZ30" s="89">
        <v>-26.224500390000006</v>
      </c>
      <c r="BA30" s="89">
        <v>-3.5305464099999995</v>
      </c>
      <c r="BB30" s="89">
        <v>-5.7335634300000011</v>
      </c>
      <c r="BC30" s="89">
        <v>-3.2677921099999998</v>
      </c>
      <c r="BD30" s="89">
        <v>-4.9903670900000119</v>
      </c>
      <c r="BE30" s="89">
        <v>-17.522269040000012</v>
      </c>
    </row>
    <row r="31" spans="1:59">
      <c r="A31" s="12" t="s">
        <v>144</v>
      </c>
      <c r="B31" s="12" t="s">
        <v>144</v>
      </c>
      <c r="C31" s="88">
        <v>-9.3000000000000007</v>
      </c>
      <c r="D31" s="88">
        <v>-10.8</v>
      </c>
      <c r="E31" s="88">
        <v>-13.2</v>
      </c>
      <c r="F31" s="88">
        <v>-14.8</v>
      </c>
      <c r="G31" s="88">
        <v>-48.1</v>
      </c>
      <c r="H31" s="88">
        <v>-16.5</v>
      </c>
      <c r="I31" s="88">
        <v>-17.8</v>
      </c>
      <c r="J31" s="88">
        <v>-21.2</v>
      </c>
      <c r="K31" s="88">
        <v>-21.7</v>
      </c>
      <c r="L31" s="88">
        <v>-77.2</v>
      </c>
      <c r="M31" s="88">
        <v>-22.6</v>
      </c>
      <c r="N31" s="88">
        <v>-23.6</v>
      </c>
      <c r="O31" s="88">
        <v>-27.4</v>
      </c>
      <c r="P31" s="88">
        <v>-27.4</v>
      </c>
      <c r="Q31" s="88">
        <v>-101</v>
      </c>
      <c r="R31" s="88">
        <v>-28.1</v>
      </c>
      <c r="S31" s="88">
        <v>-27.9</v>
      </c>
      <c r="T31" s="88">
        <v>-32.200000000000003</v>
      </c>
      <c r="U31" s="88">
        <v>-32.5</v>
      </c>
      <c r="V31" s="88">
        <v>-120.7</v>
      </c>
      <c r="W31" s="88">
        <v>-32.9</v>
      </c>
      <c r="X31" s="88">
        <v>-33.1</v>
      </c>
      <c r="Y31" s="88">
        <v>-37.5</v>
      </c>
      <c r="Z31" s="88">
        <v>-38</v>
      </c>
      <c r="AA31" s="88">
        <v>-141.5</v>
      </c>
      <c r="AB31" s="88">
        <v>-37.5</v>
      </c>
      <c r="AC31" s="88">
        <v>-37.4</v>
      </c>
      <c r="AD31" s="88">
        <v>-41.5</v>
      </c>
      <c r="AE31" s="88">
        <v>-42.3</v>
      </c>
      <c r="AF31" s="88">
        <v>-158.69999999999999</v>
      </c>
      <c r="AG31" s="88">
        <v>-42.3</v>
      </c>
      <c r="AH31" s="88">
        <v>-43.2</v>
      </c>
      <c r="AI31" s="88">
        <v>-49.3</v>
      </c>
      <c r="AJ31" s="88">
        <v>-52</v>
      </c>
      <c r="AK31" s="88">
        <v>-186.9</v>
      </c>
      <c r="AL31" s="88">
        <v>-24.8</v>
      </c>
      <c r="AM31" s="88">
        <v>-24.5</v>
      </c>
      <c r="AN31" s="88">
        <v>-26.8</v>
      </c>
      <c r="AO31" s="88">
        <v>-26.6</v>
      </c>
      <c r="AP31" s="88">
        <v>-102.7</v>
      </c>
      <c r="AQ31" s="88">
        <v>-24.2</v>
      </c>
      <c r="AR31" s="88">
        <v>-22.2</v>
      </c>
      <c r="AS31" s="88">
        <v>-20.100000000000001</v>
      </c>
      <c r="AT31" s="88">
        <v>-20.6</v>
      </c>
      <c r="AU31" s="88">
        <v>-87</v>
      </c>
      <c r="AV31" s="88">
        <v>-18.325902679999995</v>
      </c>
      <c r="AW31" s="88">
        <v>-22.34738608</v>
      </c>
      <c r="AX31" s="88">
        <v>-21.62818579999999</v>
      </c>
      <c r="AY31" s="88">
        <v>-22.246106030000007</v>
      </c>
      <c r="AZ31" s="88">
        <v>-84.547580589999995</v>
      </c>
      <c r="BA31" s="88">
        <v>-23.026278280000007</v>
      </c>
      <c r="BB31" s="88">
        <v>-24.937966769999992</v>
      </c>
      <c r="BC31" s="88">
        <v>-27.066542960000007</v>
      </c>
      <c r="BD31" s="88">
        <v>-28.906058950000006</v>
      </c>
      <c r="BE31" s="88">
        <v>-103.93684696000001</v>
      </c>
    </row>
    <row r="32" spans="1:59">
      <c r="A32" s="13" t="s">
        <v>145</v>
      </c>
      <c r="B32" s="13" t="s">
        <v>146</v>
      </c>
      <c r="C32" s="89">
        <v>-1.9</v>
      </c>
      <c r="D32" s="89">
        <v>-1.7</v>
      </c>
      <c r="E32" s="89">
        <v>-1.8</v>
      </c>
      <c r="F32" s="89">
        <v>-1.7</v>
      </c>
      <c r="G32" s="89">
        <v>-7.1</v>
      </c>
      <c r="H32" s="89">
        <v>-1.9</v>
      </c>
      <c r="I32" s="89">
        <v>-1.7</v>
      </c>
      <c r="J32" s="89">
        <v>-1.9</v>
      </c>
      <c r="K32" s="89">
        <v>-1.7</v>
      </c>
      <c r="L32" s="89">
        <v>-7.1</v>
      </c>
      <c r="M32" s="89">
        <v>-1.8</v>
      </c>
      <c r="N32" s="89">
        <v>-1.8</v>
      </c>
      <c r="O32" s="89">
        <v>-1.8</v>
      </c>
      <c r="P32" s="89">
        <v>-1.7</v>
      </c>
      <c r="Q32" s="89">
        <v>-7.1</v>
      </c>
      <c r="R32" s="89">
        <v>-1.9</v>
      </c>
      <c r="S32" s="89">
        <v>-1.9</v>
      </c>
      <c r="T32" s="89">
        <v>-1.9</v>
      </c>
      <c r="U32" s="89">
        <v>-1.9</v>
      </c>
      <c r="V32" s="89">
        <v>-7.6</v>
      </c>
      <c r="W32" s="89">
        <v>-2.2000000000000002</v>
      </c>
      <c r="X32" s="89">
        <v>-2.2999999999999998</v>
      </c>
      <c r="Y32" s="89">
        <v>-2.2999999999999998</v>
      </c>
      <c r="Z32" s="89">
        <v>-2.2999999999999998</v>
      </c>
      <c r="AA32" s="89">
        <v>-9.1</v>
      </c>
      <c r="AB32" s="89">
        <v>-2.5</v>
      </c>
      <c r="AC32" s="89">
        <v>-2.5</v>
      </c>
      <c r="AD32" s="89">
        <v>-2.5</v>
      </c>
      <c r="AE32" s="89">
        <v>-2.4</v>
      </c>
      <c r="AF32" s="89">
        <v>-10</v>
      </c>
      <c r="AG32" s="89">
        <v>-2.6</v>
      </c>
      <c r="AH32" s="89">
        <v>-2.7</v>
      </c>
      <c r="AI32" s="89">
        <v>-2.6</v>
      </c>
      <c r="AJ32" s="89">
        <v>-2.6</v>
      </c>
      <c r="AK32" s="89">
        <v>-10.5</v>
      </c>
      <c r="AL32" s="89">
        <v>-2.7</v>
      </c>
      <c r="AM32" s="89">
        <v>-2.7</v>
      </c>
      <c r="AN32" s="89">
        <v>-2.6</v>
      </c>
      <c r="AO32" s="89">
        <v>-2.5</v>
      </c>
      <c r="AP32" s="89">
        <v>-10.5</v>
      </c>
      <c r="AQ32" s="89">
        <v>-2.5</v>
      </c>
      <c r="AR32" s="89">
        <v>-2.5</v>
      </c>
      <c r="AS32" s="89">
        <v>-2.4</v>
      </c>
      <c r="AT32" s="89">
        <v>-2.4</v>
      </c>
      <c r="AU32" s="89">
        <v>-9.9</v>
      </c>
      <c r="AV32" s="89">
        <v>-2.3759731400000001</v>
      </c>
      <c r="AW32" s="89">
        <v>-2.3634084499999997</v>
      </c>
      <c r="AX32" s="89">
        <v>-2.2104223300000001</v>
      </c>
      <c r="AY32" s="89">
        <v>-2.07068824</v>
      </c>
      <c r="AZ32" s="89">
        <v>-9.0204921599999999</v>
      </c>
      <c r="BA32" s="89">
        <v>-2.4896588199999998</v>
      </c>
      <c r="BB32" s="89">
        <v>-2.273053</v>
      </c>
      <c r="BC32" s="89">
        <v>-2.1818648899999999</v>
      </c>
      <c r="BD32" s="89">
        <v>-2.2768242700000001</v>
      </c>
      <c r="BE32" s="89">
        <v>-9.2214009800000003</v>
      </c>
    </row>
    <row r="33" spans="1:58">
      <c r="A33" s="12" t="s">
        <v>147</v>
      </c>
      <c r="B33" s="12" t="s">
        <v>148</v>
      </c>
      <c r="C33" s="88">
        <v>-25.3</v>
      </c>
      <c r="D33" s="88">
        <v>-27.5</v>
      </c>
      <c r="E33" s="88">
        <v>-32.700000000000003</v>
      </c>
      <c r="F33" s="88">
        <v>-34.299999999999997</v>
      </c>
      <c r="G33" s="88">
        <v>-119.8</v>
      </c>
      <c r="H33" s="88">
        <v>-37</v>
      </c>
      <c r="I33" s="88">
        <v>-43.3</v>
      </c>
      <c r="J33" s="88">
        <v>-49.6</v>
      </c>
      <c r="K33" s="88">
        <v>-50.3</v>
      </c>
      <c r="L33" s="88">
        <v>-180.2</v>
      </c>
      <c r="M33" s="88">
        <v>-53.1</v>
      </c>
      <c r="N33" s="88">
        <v>-58</v>
      </c>
      <c r="O33" s="88">
        <v>-65.8</v>
      </c>
      <c r="P33" s="88">
        <v>-68.400000000000006</v>
      </c>
      <c r="Q33" s="88">
        <v>-245.3</v>
      </c>
      <c r="R33" s="88">
        <v>-70.2</v>
      </c>
      <c r="S33" s="88">
        <v>-70.3</v>
      </c>
      <c r="T33" s="88">
        <v>-80.900000000000006</v>
      </c>
      <c r="U33" s="88">
        <v>-83.1</v>
      </c>
      <c r="V33" s="88">
        <v>-304.5</v>
      </c>
      <c r="W33" s="88">
        <v>-83.9</v>
      </c>
      <c r="X33" s="88">
        <v>-89.8</v>
      </c>
      <c r="Y33" s="88">
        <v>-99.3</v>
      </c>
      <c r="Z33" s="88">
        <v>-96.9</v>
      </c>
      <c r="AA33" s="88">
        <v>-369.9</v>
      </c>
      <c r="AB33" s="88">
        <v>-95.1</v>
      </c>
      <c r="AC33" s="88">
        <v>-98.3</v>
      </c>
      <c r="AD33" s="88">
        <v>-109.2</v>
      </c>
      <c r="AE33" s="88">
        <v>-109.5</v>
      </c>
      <c r="AF33" s="88">
        <v>-412.1</v>
      </c>
      <c r="AG33" s="88" t="s">
        <v>59</v>
      </c>
      <c r="AH33" s="88" t="s">
        <v>59</v>
      </c>
      <c r="AI33" s="88" t="s">
        <v>59</v>
      </c>
      <c r="AJ33" s="88" t="s">
        <v>59</v>
      </c>
      <c r="AK33" s="88" t="s">
        <v>59</v>
      </c>
      <c r="AL33" s="88" t="s">
        <v>59</v>
      </c>
      <c r="AM33" s="88" t="s">
        <v>59</v>
      </c>
      <c r="AN33" s="88" t="s">
        <v>59</v>
      </c>
      <c r="AO33" s="88" t="s">
        <v>59</v>
      </c>
      <c r="AP33" s="88" t="s">
        <v>59</v>
      </c>
      <c r="AQ33" s="88" t="s">
        <v>59</v>
      </c>
      <c r="AR33" s="88" t="s">
        <v>59</v>
      </c>
      <c r="AS33" s="88" t="s">
        <v>59</v>
      </c>
      <c r="AT33" s="88" t="s">
        <v>59</v>
      </c>
      <c r="AU33" s="88" t="s">
        <v>59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</row>
    <row r="34" spans="1:58">
      <c r="A34" s="13" t="s">
        <v>149</v>
      </c>
      <c r="B34" s="13" t="s">
        <v>150</v>
      </c>
      <c r="C34" s="89" t="s">
        <v>59</v>
      </c>
      <c r="D34" s="89" t="s">
        <v>59</v>
      </c>
      <c r="E34" s="89" t="s">
        <v>59</v>
      </c>
      <c r="F34" s="89" t="s">
        <v>59</v>
      </c>
      <c r="G34" s="89" t="s">
        <v>59</v>
      </c>
      <c r="H34" s="89" t="s">
        <v>59</v>
      </c>
      <c r="I34" s="89" t="s">
        <v>59</v>
      </c>
      <c r="J34" s="89" t="s">
        <v>59</v>
      </c>
      <c r="K34" s="89" t="s">
        <v>59</v>
      </c>
      <c r="L34" s="89" t="s">
        <v>59</v>
      </c>
      <c r="M34" s="89" t="s">
        <v>59</v>
      </c>
      <c r="N34" s="89" t="s">
        <v>59</v>
      </c>
      <c r="O34" s="89" t="s">
        <v>59</v>
      </c>
      <c r="P34" s="89" t="s">
        <v>59</v>
      </c>
      <c r="Q34" s="89" t="s">
        <v>59</v>
      </c>
      <c r="R34" s="89" t="s">
        <v>59</v>
      </c>
      <c r="S34" s="89" t="s">
        <v>59</v>
      </c>
      <c r="T34" s="89" t="s">
        <v>59</v>
      </c>
      <c r="U34" s="89" t="s">
        <v>59</v>
      </c>
      <c r="V34" s="89" t="s">
        <v>59</v>
      </c>
      <c r="W34" s="89" t="s">
        <v>59</v>
      </c>
      <c r="X34" s="89" t="s">
        <v>59</v>
      </c>
      <c r="Y34" s="89">
        <v>-3.8</v>
      </c>
      <c r="Z34" s="89">
        <v>-6.3</v>
      </c>
      <c r="AA34" s="89">
        <v>-10.1</v>
      </c>
      <c r="AB34" s="89">
        <v>-8.9</v>
      </c>
      <c r="AC34" s="89">
        <v>-10.3</v>
      </c>
      <c r="AD34" s="89">
        <v>-11.2</v>
      </c>
      <c r="AE34" s="89">
        <v>-13.4</v>
      </c>
      <c r="AF34" s="89">
        <v>-43.7</v>
      </c>
      <c r="AG34" s="89" t="s">
        <v>59</v>
      </c>
      <c r="AH34" s="89" t="s">
        <v>59</v>
      </c>
      <c r="AI34" s="89" t="s">
        <v>59</v>
      </c>
      <c r="AJ34" s="89" t="s">
        <v>59</v>
      </c>
      <c r="AK34" s="89" t="s">
        <v>59</v>
      </c>
      <c r="AL34" s="89" t="s">
        <v>59</v>
      </c>
      <c r="AM34" s="89" t="s">
        <v>59</v>
      </c>
      <c r="AN34" s="89" t="s">
        <v>59</v>
      </c>
      <c r="AO34" s="89" t="s">
        <v>59</v>
      </c>
      <c r="AP34" s="89" t="s">
        <v>59</v>
      </c>
      <c r="AQ34" s="89" t="s">
        <v>59</v>
      </c>
      <c r="AR34" s="89" t="s">
        <v>59</v>
      </c>
      <c r="AS34" s="89" t="s">
        <v>59</v>
      </c>
      <c r="AT34" s="89" t="s">
        <v>59</v>
      </c>
      <c r="AU34" s="89" t="s">
        <v>59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</row>
    <row r="35" spans="1:58" s="100" customFormat="1">
      <c r="A35" s="14" t="s">
        <v>151</v>
      </c>
      <c r="B35" s="14" t="s">
        <v>152</v>
      </c>
      <c r="C35" s="91">
        <v>-25.3</v>
      </c>
      <c r="D35" s="91">
        <v>-27.5</v>
      </c>
      <c r="E35" s="91">
        <v>-32.700000000000003</v>
      </c>
      <c r="F35" s="91">
        <v>-34.299999999999997</v>
      </c>
      <c r="G35" s="91">
        <v>-119.8</v>
      </c>
      <c r="H35" s="91">
        <v>-37</v>
      </c>
      <c r="I35" s="91">
        <v>-43.3</v>
      </c>
      <c r="J35" s="91">
        <v>-49.6</v>
      </c>
      <c r="K35" s="91">
        <v>-50.3</v>
      </c>
      <c r="L35" s="91">
        <v>-180.2</v>
      </c>
      <c r="M35" s="91">
        <v>-53.1</v>
      </c>
      <c r="N35" s="91">
        <v>-58</v>
      </c>
      <c r="O35" s="91">
        <v>-65.8</v>
      </c>
      <c r="P35" s="91">
        <v>-68.400000000000006</v>
      </c>
      <c r="Q35" s="91">
        <v>-245.3</v>
      </c>
      <c r="R35" s="91">
        <v>-70.2</v>
      </c>
      <c r="S35" s="91">
        <v>-70.3</v>
      </c>
      <c r="T35" s="91">
        <v>-80.900000000000006</v>
      </c>
      <c r="U35" s="91">
        <v>-83.1</v>
      </c>
      <c r="V35" s="91">
        <v>-304.5</v>
      </c>
      <c r="W35" s="91">
        <v>-83.9</v>
      </c>
      <c r="X35" s="91">
        <v>-89.8</v>
      </c>
      <c r="Y35" s="91">
        <v>-103</v>
      </c>
      <c r="Z35" s="91">
        <v>-103.2</v>
      </c>
      <c r="AA35" s="91">
        <v>-380</v>
      </c>
      <c r="AB35" s="91">
        <v>-104</v>
      </c>
      <c r="AC35" s="91">
        <v>-108.6</v>
      </c>
      <c r="AD35" s="91">
        <v>-120.3</v>
      </c>
      <c r="AE35" s="91">
        <v>-122.8</v>
      </c>
      <c r="AF35" s="91">
        <v>-455.8</v>
      </c>
      <c r="AG35" s="91">
        <v>-114.3</v>
      </c>
      <c r="AH35" s="91">
        <v>-123.6</v>
      </c>
      <c r="AI35" s="91">
        <v>-130.69999999999999</v>
      </c>
      <c r="AJ35" s="91">
        <v>-134</v>
      </c>
      <c r="AK35" s="91">
        <v>-502.6</v>
      </c>
      <c r="AL35" s="91">
        <v>-101.1</v>
      </c>
      <c r="AM35" s="91">
        <v>-97.5</v>
      </c>
      <c r="AN35" s="91">
        <v>-101.3</v>
      </c>
      <c r="AO35" s="91">
        <v>-95</v>
      </c>
      <c r="AP35" s="91">
        <v>-394.9</v>
      </c>
      <c r="AQ35" s="91">
        <v>-89.774510842590502</v>
      </c>
      <c r="AR35" s="91">
        <v>-92.356138772198989</v>
      </c>
      <c r="AS35" s="91">
        <v>-90.1</v>
      </c>
      <c r="AT35" s="91">
        <v>-86.8</v>
      </c>
      <c r="AU35" s="91">
        <v>-359.1</v>
      </c>
      <c r="AV35" s="91">
        <v>-86.323961369999921</v>
      </c>
      <c r="AW35" s="91">
        <v>-93.225655180000231</v>
      </c>
      <c r="AX35" s="91">
        <v>-89.594486520000146</v>
      </c>
      <c r="AY35" s="91">
        <v>-110.33644826999992</v>
      </c>
      <c r="AZ35" s="91">
        <v>-379.48055134000026</v>
      </c>
      <c r="BA35" s="91">
        <v>-86.684444120000066</v>
      </c>
      <c r="BB35" s="91">
        <v>-92.663211689999997</v>
      </c>
      <c r="BC35" s="91">
        <v>-95.714799299999996</v>
      </c>
      <c r="BD35" s="91">
        <v>-97.849335160000024</v>
      </c>
      <c r="BE35" s="91">
        <v>-372.91179027000004</v>
      </c>
      <c r="BF35" s="91"/>
    </row>
    <row r="36" spans="1:58">
      <c r="A36" s="13" t="s">
        <v>153</v>
      </c>
      <c r="B36" s="13" t="s">
        <v>154</v>
      </c>
      <c r="C36" s="89">
        <v>71.7</v>
      </c>
      <c r="D36" s="89">
        <v>83.6</v>
      </c>
      <c r="E36" s="89">
        <v>93.8</v>
      </c>
      <c r="F36" s="89">
        <v>101.2</v>
      </c>
      <c r="G36" s="89">
        <v>350.2</v>
      </c>
      <c r="H36" s="89">
        <v>107</v>
      </c>
      <c r="I36" s="89">
        <v>116.4</v>
      </c>
      <c r="J36" s="89">
        <v>131</v>
      </c>
      <c r="K36" s="89">
        <v>141.4</v>
      </c>
      <c r="L36" s="89">
        <v>495.8</v>
      </c>
      <c r="M36" s="89">
        <v>145.4</v>
      </c>
      <c r="N36" s="89">
        <v>153.5</v>
      </c>
      <c r="O36" s="89">
        <v>185.8</v>
      </c>
      <c r="P36" s="89">
        <v>190.7</v>
      </c>
      <c r="Q36" s="89">
        <v>675.4</v>
      </c>
      <c r="R36" s="89">
        <v>196.6</v>
      </c>
      <c r="S36" s="89">
        <v>209.4</v>
      </c>
      <c r="T36" s="89">
        <v>238.4</v>
      </c>
      <c r="U36" s="89">
        <v>250.7</v>
      </c>
      <c r="V36" s="89">
        <v>895</v>
      </c>
      <c r="W36" s="89">
        <v>243.2</v>
      </c>
      <c r="X36" s="89">
        <v>254.2</v>
      </c>
      <c r="Y36" s="89">
        <v>291.8</v>
      </c>
      <c r="Z36" s="89">
        <v>297</v>
      </c>
      <c r="AA36" s="89">
        <v>1086.0999999999999</v>
      </c>
      <c r="AB36" s="89">
        <v>298.39999999999998</v>
      </c>
      <c r="AC36" s="89">
        <v>294.5</v>
      </c>
      <c r="AD36" s="89">
        <v>335.2</v>
      </c>
      <c r="AE36" s="89">
        <v>343.4</v>
      </c>
      <c r="AF36" s="89">
        <v>1271.5</v>
      </c>
      <c r="AG36" s="89" t="s">
        <v>59</v>
      </c>
      <c r="AH36" s="89" t="s">
        <v>59</v>
      </c>
      <c r="AI36" s="89" t="s">
        <v>59</v>
      </c>
      <c r="AJ36" s="89" t="s">
        <v>59</v>
      </c>
      <c r="AK36" s="89" t="s">
        <v>59</v>
      </c>
      <c r="AL36" s="89" t="s">
        <v>59</v>
      </c>
      <c r="AM36" s="89" t="s">
        <v>59</v>
      </c>
      <c r="AN36" s="89" t="s">
        <v>59</v>
      </c>
      <c r="AO36" s="89" t="s">
        <v>59</v>
      </c>
      <c r="AP36" s="89" t="s">
        <v>59</v>
      </c>
      <c r="AQ36" s="89" t="s">
        <v>59</v>
      </c>
      <c r="AR36" s="89" t="s">
        <v>59</v>
      </c>
      <c r="AS36" s="89" t="s">
        <v>59</v>
      </c>
      <c r="AT36" s="89" t="s">
        <v>59</v>
      </c>
      <c r="AU36" s="89" t="s">
        <v>59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</v>
      </c>
      <c r="BD36" s="89">
        <v>0</v>
      </c>
      <c r="BE36" s="89">
        <v>0</v>
      </c>
    </row>
    <row r="37" spans="1:58">
      <c r="A37" s="12" t="s">
        <v>155</v>
      </c>
      <c r="B37" s="12" t="s">
        <v>156</v>
      </c>
      <c r="C37" s="88" t="s">
        <v>59</v>
      </c>
      <c r="D37" s="88" t="s">
        <v>59</v>
      </c>
      <c r="E37" s="88" t="s">
        <v>59</v>
      </c>
      <c r="F37" s="88" t="s">
        <v>59</v>
      </c>
      <c r="G37" s="88" t="s">
        <v>59</v>
      </c>
      <c r="H37" s="88" t="s">
        <v>59</v>
      </c>
      <c r="I37" s="88" t="s">
        <v>59</v>
      </c>
      <c r="J37" s="88" t="s">
        <v>59</v>
      </c>
      <c r="K37" s="88" t="s">
        <v>59</v>
      </c>
      <c r="L37" s="88" t="s">
        <v>59</v>
      </c>
      <c r="M37" s="88" t="s">
        <v>59</v>
      </c>
      <c r="N37" s="88" t="s">
        <v>59</v>
      </c>
      <c r="O37" s="88" t="s">
        <v>59</v>
      </c>
      <c r="P37" s="88" t="s">
        <v>59</v>
      </c>
      <c r="Q37" s="88" t="s">
        <v>59</v>
      </c>
      <c r="R37" s="88" t="s">
        <v>59</v>
      </c>
      <c r="S37" s="88" t="s">
        <v>59</v>
      </c>
      <c r="T37" s="88" t="s">
        <v>59</v>
      </c>
      <c r="U37" s="88" t="s">
        <v>59</v>
      </c>
      <c r="V37" s="88" t="s">
        <v>59</v>
      </c>
      <c r="W37" s="88" t="s">
        <v>59</v>
      </c>
      <c r="X37" s="88" t="s">
        <v>59</v>
      </c>
      <c r="Y37" s="88">
        <v>3.9</v>
      </c>
      <c r="Z37" s="88">
        <v>8.1</v>
      </c>
      <c r="AA37" s="88">
        <v>12</v>
      </c>
      <c r="AB37" s="88">
        <v>-0.1</v>
      </c>
      <c r="AC37" s="88">
        <v>2.6</v>
      </c>
      <c r="AD37" s="88">
        <v>1.3</v>
      </c>
      <c r="AE37" s="88">
        <v>-1</v>
      </c>
      <c r="AF37" s="88">
        <v>2.8</v>
      </c>
      <c r="AG37" s="88" t="s">
        <v>59</v>
      </c>
      <c r="AH37" s="88" t="s">
        <v>59</v>
      </c>
      <c r="AI37" s="88" t="s">
        <v>59</v>
      </c>
      <c r="AJ37" s="88" t="s">
        <v>59</v>
      </c>
      <c r="AK37" s="88" t="s">
        <v>59</v>
      </c>
      <c r="AL37" s="88" t="s">
        <v>59</v>
      </c>
      <c r="AM37" s="88" t="s">
        <v>59</v>
      </c>
      <c r="AN37" s="88" t="s">
        <v>59</v>
      </c>
      <c r="AO37" s="88" t="s">
        <v>59</v>
      </c>
      <c r="AP37" s="88" t="s">
        <v>59</v>
      </c>
      <c r="AQ37" s="88" t="s">
        <v>59</v>
      </c>
      <c r="AR37" s="88" t="s">
        <v>59</v>
      </c>
      <c r="AS37" s="88" t="s">
        <v>59</v>
      </c>
      <c r="AT37" s="88" t="s">
        <v>59</v>
      </c>
      <c r="AU37" s="88" t="s">
        <v>59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</row>
    <row r="38" spans="1:58" s="100" customFormat="1">
      <c r="A38" s="15" t="s">
        <v>157</v>
      </c>
      <c r="B38" s="15" t="s">
        <v>158</v>
      </c>
      <c r="C38" s="92">
        <v>71.7</v>
      </c>
      <c r="D38" s="92">
        <v>83.6</v>
      </c>
      <c r="E38" s="92">
        <v>93.8</v>
      </c>
      <c r="F38" s="92">
        <v>101.2</v>
      </c>
      <c r="G38" s="92">
        <v>350.2</v>
      </c>
      <c r="H38" s="92">
        <v>107</v>
      </c>
      <c r="I38" s="92">
        <v>116.4</v>
      </c>
      <c r="J38" s="92">
        <v>131</v>
      </c>
      <c r="K38" s="92">
        <v>141.4</v>
      </c>
      <c r="L38" s="92">
        <v>495.8</v>
      </c>
      <c r="M38" s="92">
        <v>145.4</v>
      </c>
      <c r="N38" s="92">
        <v>153.5</v>
      </c>
      <c r="O38" s="92">
        <v>185.8</v>
      </c>
      <c r="P38" s="92">
        <v>190.7</v>
      </c>
      <c r="Q38" s="92">
        <v>675.4</v>
      </c>
      <c r="R38" s="92">
        <v>196.6</v>
      </c>
      <c r="S38" s="92">
        <v>209.4</v>
      </c>
      <c r="T38" s="92">
        <v>238.4</v>
      </c>
      <c r="U38" s="92">
        <v>250.7</v>
      </c>
      <c r="V38" s="92">
        <v>895</v>
      </c>
      <c r="W38" s="92">
        <v>243.2</v>
      </c>
      <c r="X38" s="92">
        <v>254.2</v>
      </c>
      <c r="Y38" s="92">
        <v>310.5</v>
      </c>
      <c r="Z38" s="92">
        <v>305.10000000000002</v>
      </c>
      <c r="AA38" s="92">
        <v>1113</v>
      </c>
      <c r="AB38" s="92">
        <v>298.39999999999998</v>
      </c>
      <c r="AC38" s="92">
        <v>297.10000000000002</v>
      </c>
      <c r="AD38" s="92">
        <v>336.5</v>
      </c>
      <c r="AE38" s="92">
        <v>342.4</v>
      </c>
      <c r="AF38" s="92">
        <v>1274.4000000000001</v>
      </c>
      <c r="AG38" s="92">
        <v>340.5</v>
      </c>
      <c r="AH38" s="92">
        <v>348.9</v>
      </c>
      <c r="AI38" s="92">
        <v>390.9</v>
      </c>
      <c r="AJ38" s="92">
        <v>381.5</v>
      </c>
      <c r="AK38" s="92">
        <v>1461.8</v>
      </c>
      <c r="AL38" s="92">
        <v>380.3</v>
      </c>
      <c r="AM38" s="92">
        <v>390.1</v>
      </c>
      <c r="AN38" s="92">
        <v>419.3</v>
      </c>
      <c r="AO38" s="92">
        <v>388.3</v>
      </c>
      <c r="AP38" s="92">
        <v>1577.9</v>
      </c>
      <c r="AQ38" s="92">
        <v>389.4</v>
      </c>
      <c r="AR38" s="92">
        <v>390.4</v>
      </c>
      <c r="AS38" s="92">
        <v>401</v>
      </c>
      <c r="AT38" s="92">
        <v>392.3</v>
      </c>
      <c r="AU38" s="92">
        <v>1573.1</v>
      </c>
      <c r="AV38" s="92">
        <v>380.31971175718729</v>
      </c>
      <c r="AW38" s="92">
        <v>404.2564736027087</v>
      </c>
      <c r="AX38" s="92">
        <v>428.09828848740301</v>
      </c>
      <c r="AY38" s="92">
        <v>409.15580003534501</v>
      </c>
      <c r="AZ38" s="92">
        <v>1621.830273882644</v>
      </c>
      <c r="BA38" s="92">
        <v>415.85880570723276</v>
      </c>
      <c r="BB38" s="92">
        <v>391.04829450509806</v>
      </c>
      <c r="BC38" s="92">
        <v>428.8883921308327</v>
      </c>
      <c r="BD38" s="92">
        <v>417.24071848056383</v>
      </c>
      <c r="BE38" s="92">
        <v>1653.0362108237273</v>
      </c>
    </row>
    <row r="39" spans="1:58">
      <c r="A39" s="12" t="s">
        <v>159</v>
      </c>
      <c r="B39" s="12" t="s">
        <v>160</v>
      </c>
      <c r="C39" s="88">
        <v>-65.2</v>
      </c>
      <c r="D39" s="88">
        <v>-71</v>
      </c>
      <c r="E39" s="88">
        <v>-78.5</v>
      </c>
      <c r="F39" s="88">
        <v>-108.3</v>
      </c>
      <c r="G39" s="88">
        <v>-323</v>
      </c>
      <c r="H39" s="88">
        <v>-99</v>
      </c>
      <c r="I39" s="88">
        <v>-154.4</v>
      </c>
      <c r="J39" s="88">
        <v>-105.9</v>
      </c>
      <c r="K39" s="88">
        <v>-125.2</v>
      </c>
      <c r="L39" s="88">
        <v>-484.5</v>
      </c>
      <c r="M39" s="88">
        <v>-126.4</v>
      </c>
      <c r="N39" s="88">
        <v>-128.80000000000001</v>
      </c>
      <c r="O39" s="88">
        <v>-160.1</v>
      </c>
      <c r="P39" s="88">
        <v>-180.9</v>
      </c>
      <c r="Q39" s="88">
        <v>-596.20000000000005</v>
      </c>
      <c r="R39" s="88">
        <v>-160.9</v>
      </c>
      <c r="S39" s="88">
        <v>-161.80000000000001</v>
      </c>
      <c r="T39" s="88">
        <v>-166.7</v>
      </c>
      <c r="U39" s="88">
        <v>-174.3</v>
      </c>
      <c r="V39" s="88">
        <v>-663.7</v>
      </c>
      <c r="W39" s="88">
        <v>-175.3</v>
      </c>
      <c r="X39" s="88">
        <v>-193.1</v>
      </c>
      <c r="Y39" s="88">
        <v>-95.6</v>
      </c>
      <c r="Z39" s="88">
        <v>-221.2</v>
      </c>
      <c r="AA39" s="88">
        <v>-685.1</v>
      </c>
      <c r="AB39" s="88">
        <v>-198.4</v>
      </c>
      <c r="AC39" s="88">
        <v>-169.1</v>
      </c>
      <c r="AD39" s="88">
        <v>-216.5</v>
      </c>
      <c r="AE39" s="88">
        <v>-248</v>
      </c>
      <c r="AF39" s="88">
        <v>-832</v>
      </c>
      <c r="AG39" s="88" t="s">
        <v>59</v>
      </c>
      <c r="AH39" s="88" t="s">
        <v>59</v>
      </c>
      <c r="AI39" s="88" t="s">
        <v>59</v>
      </c>
      <c r="AJ39" s="88" t="s">
        <v>59</v>
      </c>
      <c r="AK39" s="88" t="s">
        <v>59</v>
      </c>
      <c r="AL39" s="88" t="s">
        <v>59</v>
      </c>
      <c r="AM39" s="88" t="s">
        <v>59</v>
      </c>
      <c r="AN39" s="88" t="s">
        <v>59</v>
      </c>
      <c r="AO39" s="88" t="s">
        <v>59</v>
      </c>
      <c r="AP39" s="88" t="s">
        <v>59</v>
      </c>
      <c r="AQ39" s="88" t="s">
        <v>59</v>
      </c>
      <c r="AR39" s="88" t="s">
        <v>59</v>
      </c>
      <c r="AS39" s="88" t="s">
        <v>59</v>
      </c>
      <c r="AT39" s="88" t="s">
        <v>59</v>
      </c>
      <c r="AU39" s="88" t="s">
        <v>59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</row>
    <row r="40" spans="1:58">
      <c r="A40" s="13" t="s">
        <v>161</v>
      </c>
      <c r="B40" s="13" t="s">
        <v>162</v>
      </c>
      <c r="C40" s="89" t="s">
        <v>59</v>
      </c>
      <c r="D40" s="89" t="s">
        <v>59</v>
      </c>
      <c r="E40" s="89" t="s">
        <v>59</v>
      </c>
      <c r="F40" s="89" t="s">
        <v>59</v>
      </c>
      <c r="G40" s="89" t="s">
        <v>59</v>
      </c>
      <c r="H40" s="89" t="s">
        <v>59</v>
      </c>
      <c r="I40" s="89" t="s">
        <v>59</v>
      </c>
      <c r="J40" s="89" t="s">
        <v>59</v>
      </c>
      <c r="K40" s="89" t="s">
        <v>59</v>
      </c>
      <c r="L40" s="89" t="s">
        <v>59</v>
      </c>
      <c r="M40" s="89" t="s">
        <v>59</v>
      </c>
      <c r="N40" s="89" t="s">
        <v>59</v>
      </c>
      <c r="O40" s="89" t="s">
        <v>59</v>
      </c>
      <c r="P40" s="89" t="s">
        <v>59</v>
      </c>
      <c r="Q40" s="89" t="s">
        <v>59</v>
      </c>
      <c r="R40" s="89" t="s">
        <v>59</v>
      </c>
      <c r="S40" s="89" t="s">
        <v>59</v>
      </c>
      <c r="T40" s="89" t="s">
        <v>59</v>
      </c>
      <c r="U40" s="89" t="s">
        <v>59</v>
      </c>
      <c r="V40" s="89" t="s">
        <v>59</v>
      </c>
      <c r="W40" s="89" t="s">
        <v>59</v>
      </c>
      <c r="X40" s="89" t="s">
        <v>59</v>
      </c>
      <c r="Y40" s="89">
        <v>-6</v>
      </c>
      <c r="Z40" s="89">
        <v>-9.9</v>
      </c>
      <c r="AA40" s="89">
        <v>-15.9</v>
      </c>
      <c r="AB40" s="89">
        <v>-8</v>
      </c>
      <c r="AC40" s="89">
        <v>0.3</v>
      </c>
      <c r="AD40" s="89">
        <v>-7.1</v>
      </c>
      <c r="AE40" s="89">
        <v>-5.6</v>
      </c>
      <c r="AF40" s="89">
        <v>-20.399999999999999</v>
      </c>
      <c r="AG40" s="89" t="s">
        <v>59</v>
      </c>
      <c r="AH40" s="89" t="s">
        <v>59</v>
      </c>
      <c r="AI40" s="89" t="s">
        <v>59</v>
      </c>
      <c r="AJ40" s="89" t="s">
        <v>59</v>
      </c>
      <c r="AK40" s="89" t="s">
        <v>59</v>
      </c>
      <c r="AL40" s="89" t="s">
        <v>59</v>
      </c>
      <c r="AM40" s="89" t="s">
        <v>59</v>
      </c>
      <c r="AN40" s="89" t="s">
        <v>59</v>
      </c>
      <c r="AO40" s="89" t="s">
        <v>59</v>
      </c>
      <c r="AP40" s="89" t="s">
        <v>59</v>
      </c>
      <c r="AQ40" s="89" t="s">
        <v>59</v>
      </c>
      <c r="AR40" s="89" t="s">
        <v>59</v>
      </c>
      <c r="AS40" s="89" t="s">
        <v>59</v>
      </c>
      <c r="AT40" s="89" t="s">
        <v>59</v>
      </c>
      <c r="AU40" s="89" t="s">
        <v>59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</row>
    <row r="41" spans="1:58" s="100" customFormat="1">
      <c r="A41" s="14" t="s">
        <v>163</v>
      </c>
      <c r="B41" s="14" t="s">
        <v>164</v>
      </c>
      <c r="C41" s="91">
        <v>-65.2</v>
      </c>
      <c r="D41" s="91">
        <v>-71</v>
      </c>
      <c r="E41" s="91">
        <v>-78.5</v>
      </c>
      <c r="F41" s="91">
        <v>-108.3</v>
      </c>
      <c r="G41" s="91">
        <v>-323</v>
      </c>
      <c r="H41" s="91">
        <v>-99</v>
      </c>
      <c r="I41" s="91">
        <v>-154.4</v>
      </c>
      <c r="J41" s="91">
        <v>-105.9</v>
      </c>
      <c r="K41" s="91">
        <v>-125.2</v>
      </c>
      <c r="L41" s="91">
        <v>-484.5</v>
      </c>
      <c r="M41" s="91">
        <v>-126.4</v>
      </c>
      <c r="N41" s="91">
        <v>-128.80000000000001</v>
      </c>
      <c r="O41" s="91">
        <v>-160.1</v>
      </c>
      <c r="P41" s="91">
        <v>-180.9</v>
      </c>
      <c r="Q41" s="91">
        <v>-596.20000000000005</v>
      </c>
      <c r="R41" s="91">
        <v>-160.9</v>
      </c>
      <c r="S41" s="91">
        <v>-161.80000000000001</v>
      </c>
      <c r="T41" s="91">
        <v>-166.7</v>
      </c>
      <c r="U41" s="91">
        <v>-174.3</v>
      </c>
      <c r="V41" s="91">
        <v>-663.7</v>
      </c>
      <c r="W41" s="91">
        <v>-175.3</v>
      </c>
      <c r="X41" s="91">
        <v>-193.1</v>
      </c>
      <c r="Y41" s="91">
        <v>-101.6</v>
      </c>
      <c r="Z41" s="91">
        <v>-231.1</v>
      </c>
      <c r="AA41" s="91">
        <v>-701.1</v>
      </c>
      <c r="AB41" s="91">
        <v>-206.4</v>
      </c>
      <c r="AC41" s="91">
        <v>-168.9</v>
      </c>
      <c r="AD41" s="91">
        <v>-223.6</v>
      </c>
      <c r="AE41" s="91">
        <v>-253.5</v>
      </c>
      <c r="AF41" s="91">
        <v>-852.4</v>
      </c>
      <c r="AG41" s="91">
        <v>-224.7</v>
      </c>
      <c r="AH41" s="91">
        <v>-228.6</v>
      </c>
      <c r="AI41" s="91">
        <v>-259.2</v>
      </c>
      <c r="AJ41" s="91">
        <v>-255.6</v>
      </c>
      <c r="AK41" s="91">
        <v>-968.1</v>
      </c>
      <c r="AL41" s="91">
        <v>-225.1</v>
      </c>
      <c r="AM41" s="91">
        <v>-267.2</v>
      </c>
      <c r="AN41" s="91">
        <v>-231</v>
      </c>
      <c r="AO41" s="91">
        <v>-249.8</v>
      </c>
      <c r="AP41" s="91">
        <v>-973</v>
      </c>
      <c r="AQ41" s="91">
        <v>-218.2</v>
      </c>
      <c r="AR41" s="91">
        <v>-242.7</v>
      </c>
      <c r="AS41" s="91">
        <v>-225</v>
      </c>
      <c r="AT41" s="91">
        <v>-226.6</v>
      </c>
      <c r="AU41" s="91">
        <v>-912.5</v>
      </c>
      <c r="AV41" s="91">
        <v>-213.73670290000001</v>
      </c>
      <c r="AW41" s="91">
        <v>-237.13567555279312</v>
      </c>
      <c r="AX41" s="91">
        <v>-238.38189118593431</v>
      </c>
      <c r="AY41" s="91">
        <v>-358.28244281364266</v>
      </c>
      <c r="AZ41" s="91">
        <v>-1047.53671245237</v>
      </c>
      <c r="BA41" s="91">
        <v>-285.44174104396541</v>
      </c>
      <c r="BB41" s="91">
        <v>-201.3292160000467</v>
      </c>
      <c r="BC41" s="91">
        <v>-220.75233941000019</v>
      </c>
      <c r="BD41" s="91">
        <v>-336.27828614080391</v>
      </c>
      <c r="BE41" s="91">
        <v>-1043.8015825948162</v>
      </c>
    </row>
    <row r="42" spans="1:58">
      <c r="A42" s="15" t="s">
        <v>165</v>
      </c>
      <c r="B42" s="13" t="s">
        <v>166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</row>
    <row r="43" spans="1:58">
      <c r="A43" s="12" t="s">
        <v>130</v>
      </c>
      <c r="B43" s="12" t="s">
        <v>131</v>
      </c>
      <c r="C43" s="88">
        <v>-7.9</v>
      </c>
      <c r="D43" s="88">
        <v>-10.9</v>
      </c>
      <c r="E43" s="88">
        <v>-7.8</v>
      </c>
      <c r="F43" s="88">
        <v>-17.2</v>
      </c>
      <c r="G43" s="88">
        <v>-43.7</v>
      </c>
      <c r="H43" s="88">
        <v>-16.2</v>
      </c>
      <c r="I43" s="88">
        <v>-63.2</v>
      </c>
      <c r="J43" s="88">
        <v>-16.3</v>
      </c>
      <c r="K43" s="88">
        <v>-15.2</v>
      </c>
      <c r="L43" s="88">
        <v>-110.9</v>
      </c>
      <c r="M43" s="88">
        <v>-17.8</v>
      </c>
      <c r="N43" s="88">
        <v>-14</v>
      </c>
      <c r="O43" s="88">
        <v>-17.2</v>
      </c>
      <c r="P43" s="88">
        <v>-24.2</v>
      </c>
      <c r="Q43" s="88">
        <v>-73.3</v>
      </c>
      <c r="R43" s="88">
        <v>-21.8</v>
      </c>
      <c r="S43" s="88">
        <v>-15.2</v>
      </c>
      <c r="T43" s="88">
        <v>-16.5</v>
      </c>
      <c r="U43" s="88">
        <v>-30.2</v>
      </c>
      <c r="V43" s="88">
        <v>-83.5</v>
      </c>
      <c r="W43" s="88">
        <v>-24.4</v>
      </c>
      <c r="X43" s="88">
        <v>-28.8</v>
      </c>
      <c r="Y43" s="88">
        <v>-35.299999999999997</v>
      </c>
      <c r="Z43" s="88">
        <v>-44.1</v>
      </c>
      <c r="AA43" s="88">
        <v>-132.6</v>
      </c>
      <c r="AB43" s="88">
        <v>-32.9</v>
      </c>
      <c r="AC43" s="88">
        <v>-37.799999999999997</v>
      </c>
      <c r="AD43" s="88">
        <v>-23.8</v>
      </c>
      <c r="AE43" s="88">
        <v>-27.2</v>
      </c>
      <c r="AF43" s="88">
        <v>-121.6</v>
      </c>
      <c r="AG43" s="88">
        <v>-29.9</v>
      </c>
      <c r="AH43" s="88">
        <v>-27.7</v>
      </c>
      <c r="AI43" s="88">
        <v>-36.1</v>
      </c>
      <c r="AJ43" s="88">
        <v>-37.6</v>
      </c>
      <c r="AK43" s="88">
        <v>-131.30000000000001</v>
      </c>
      <c r="AL43" s="88">
        <v>-29.9</v>
      </c>
      <c r="AM43" s="88">
        <v>-24.8</v>
      </c>
      <c r="AN43" s="88">
        <v>-33.799999999999997</v>
      </c>
      <c r="AO43" s="88">
        <v>-24</v>
      </c>
      <c r="AP43" s="88">
        <v>-112.5</v>
      </c>
      <c r="AQ43" s="88">
        <v>-22.7</v>
      </c>
      <c r="AR43" s="88">
        <v>-35.700000000000003</v>
      </c>
      <c r="AS43" s="88">
        <v>-28.7</v>
      </c>
      <c r="AT43" s="88">
        <v>-26</v>
      </c>
      <c r="AU43" s="88">
        <v>-113.1</v>
      </c>
      <c r="AV43" s="88">
        <v>-26.394673439999981</v>
      </c>
      <c r="AW43" s="88">
        <v>-41.274158042795115</v>
      </c>
      <c r="AX43" s="88">
        <v>-38.935816899192723</v>
      </c>
      <c r="AY43" s="88">
        <v>-50.11716503086862</v>
      </c>
      <c r="AZ43" s="88">
        <v>-156.72181341285645</v>
      </c>
      <c r="BA43" s="88">
        <v>-83.745416369954256</v>
      </c>
      <c r="BB43" s="88">
        <v>-19.679689790045757</v>
      </c>
      <c r="BC43" s="88">
        <v>-23.10868104</v>
      </c>
      <c r="BD43" s="88">
        <v>-37.71833500999999</v>
      </c>
      <c r="BE43" s="88">
        <v>-164.25212220999998</v>
      </c>
    </row>
    <row r="44" spans="1:58">
      <c r="A44" s="13" t="s">
        <v>167</v>
      </c>
      <c r="B44" s="13" t="s">
        <v>133</v>
      </c>
      <c r="C44" s="89">
        <v>-2.2000000000000002</v>
      </c>
      <c r="D44" s="89">
        <v>-2.9</v>
      </c>
      <c r="E44" s="89">
        <v>-11.4</v>
      </c>
      <c r="F44" s="89">
        <v>-8.1999999999999993</v>
      </c>
      <c r="G44" s="89">
        <v>-24.7</v>
      </c>
      <c r="H44" s="89">
        <v>-4</v>
      </c>
      <c r="I44" s="89">
        <v>-12.6</v>
      </c>
      <c r="J44" s="89">
        <v>-3.7</v>
      </c>
      <c r="K44" s="89">
        <v>-7.9</v>
      </c>
      <c r="L44" s="89">
        <v>-28.3</v>
      </c>
      <c r="M44" s="89">
        <v>-7.5</v>
      </c>
      <c r="N44" s="89">
        <v>-7.6</v>
      </c>
      <c r="O44" s="89">
        <v>-11.5</v>
      </c>
      <c r="P44" s="89">
        <v>-10.3</v>
      </c>
      <c r="Q44" s="89">
        <v>-37</v>
      </c>
      <c r="R44" s="89">
        <v>-12.1</v>
      </c>
      <c r="S44" s="89">
        <v>-11.6</v>
      </c>
      <c r="T44" s="89">
        <v>-14.4</v>
      </c>
      <c r="U44" s="89">
        <v>-14</v>
      </c>
      <c r="V44" s="89">
        <v>-52.1</v>
      </c>
      <c r="W44" s="89">
        <v>-18.7</v>
      </c>
      <c r="X44" s="89">
        <v>-13.2</v>
      </c>
      <c r="Y44" s="89">
        <v>-22</v>
      </c>
      <c r="Z44" s="89">
        <v>-31.4</v>
      </c>
      <c r="AA44" s="89">
        <v>-85.3</v>
      </c>
      <c r="AB44" s="89">
        <v>-12.8</v>
      </c>
      <c r="AC44" s="89">
        <v>-12.4</v>
      </c>
      <c r="AD44" s="89">
        <v>-13.2</v>
      </c>
      <c r="AE44" s="89">
        <v>-16.3</v>
      </c>
      <c r="AF44" s="89">
        <v>-54.8</v>
      </c>
      <c r="AG44" s="89">
        <v>-15</v>
      </c>
      <c r="AH44" s="89">
        <v>-19.8</v>
      </c>
      <c r="AI44" s="89">
        <v>-23.3</v>
      </c>
      <c r="AJ44" s="89">
        <v>-22.5</v>
      </c>
      <c r="AK44" s="89">
        <v>-80.599999999999994</v>
      </c>
      <c r="AL44" s="89">
        <v>-18.899999999999999</v>
      </c>
      <c r="AM44" s="89">
        <v>-20.6</v>
      </c>
      <c r="AN44" s="89">
        <v>-22.8</v>
      </c>
      <c r="AO44" s="89">
        <v>-26</v>
      </c>
      <c r="AP44" s="89">
        <v>-88.2</v>
      </c>
      <c r="AQ44" s="89">
        <v>-11.7</v>
      </c>
      <c r="AR44" s="89">
        <v>-13.8</v>
      </c>
      <c r="AS44" s="89">
        <v>-12.5</v>
      </c>
      <c r="AT44" s="89">
        <v>-16.899999999999999</v>
      </c>
      <c r="AU44" s="89">
        <v>-54.9</v>
      </c>
      <c r="AV44" s="89">
        <v>-10.47000827000004</v>
      </c>
      <c r="AW44" s="89">
        <v>-16.038035220000076</v>
      </c>
      <c r="AX44" s="89">
        <v>-18.634692770000022</v>
      </c>
      <c r="AY44" s="89">
        <v>-16.898297219999989</v>
      </c>
      <c r="AZ44" s="89">
        <v>-62.041033480000124</v>
      </c>
      <c r="BA44" s="89">
        <v>-18.778379930000007</v>
      </c>
      <c r="BB44" s="89">
        <v>-12.422238820000004</v>
      </c>
      <c r="BC44" s="89">
        <v>-14.924466730000002</v>
      </c>
      <c r="BD44" s="89">
        <v>-23.214647040000003</v>
      </c>
      <c r="BE44" s="89">
        <v>-69.339732520000013</v>
      </c>
    </row>
    <row r="45" spans="1:58">
      <c r="A45" s="12" t="s">
        <v>134</v>
      </c>
      <c r="B45" s="12" t="s">
        <v>135</v>
      </c>
      <c r="C45" s="88" t="s">
        <v>59</v>
      </c>
      <c r="D45" s="88" t="s">
        <v>59</v>
      </c>
      <c r="E45" s="88" t="s">
        <v>59</v>
      </c>
      <c r="F45" s="88" t="s">
        <v>59</v>
      </c>
      <c r="G45" s="88" t="s">
        <v>59</v>
      </c>
      <c r="H45" s="88">
        <v>-0.2</v>
      </c>
      <c r="I45" s="88">
        <v>-0.3</v>
      </c>
      <c r="J45" s="88">
        <v>-0.6</v>
      </c>
      <c r="K45" s="88">
        <v>-0.4</v>
      </c>
      <c r="L45" s="88">
        <v>-1.5</v>
      </c>
      <c r="M45" s="88">
        <v>-0.9</v>
      </c>
      <c r="N45" s="88">
        <v>-0.4</v>
      </c>
      <c r="O45" s="88">
        <v>-0.7</v>
      </c>
      <c r="P45" s="88">
        <v>-0.5</v>
      </c>
      <c r="Q45" s="88">
        <v>-2.4</v>
      </c>
      <c r="R45" s="88">
        <v>-0.4</v>
      </c>
      <c r="S45" s="88">
        <v>-0.2</v>
      </c>
      <c r="T45" s="88">
        <v>-0.2</v>
      </c>
      <c r="U45" s="88">
        <v>-0.2</v>
      </c>
      <c r="V45" s="88">
        <v>-0.9</v>
      </c>
      <c r="W45" s="88">
        <v>-0.3</v>
      </c>
      <c r="X45" s="88">
        <v>-0.3</v>
      </c>
      <c r="Y45" s="88">
        <v>-0.2</v>
      </c>
      <c r="Z45" s="88">
        <v>-1.5</v>
      </c>
      <c r="AA45" s="88">
        <v>-2.2999999999999998</v>
      </c>
      <c r="AB45" s="88">
        <v>-0.2</v>
      </c>
      <c r="AC45" s="88">
        <v>0</v>
      </c>
      <c r="AD45" s="88">
        <v>-0.2</v>
      </c>
      <c r="AE45" s="88">
        <v>-0.9</v>
      </c>
      <c r="AF45" s="88">
        <v>-1.4</v>
      </c>
      <c r="AG45" s="88">
        <v>-0.2</v>
      </c>
      <c r="AH45" s="88">
        <v>-0.1</v>
      </c>
      <c r="AI45" s="88">
        <v>-0.4</v>
      </c>
      <c r="AJ45" s="88">
        <v>-0.7</v>
      </c>
      <c r="AK45" s="88">
        <v>-1.4</v>
      </c>
      <c r="AL45" s="88">
        <v>-0.1</v>
      </c>
      <c r="AM45" s="88">
        <v>-0.2</v>
      </c>
      <c r="AN45" s="88">
        <v>-0.3</v>
      </c>
      <c r="AO45" s="88">
        <v>-0.2</v>
      </c>
      <c r="AP45" s="88">
        <v>-0.7</v>
      </c>
      <c r="AQ45" s="88">
        <v>0</v>
      </c>
      <c r="AR45" s="88">
        <v>0</v>
      </c>
      <c r="AS45" s="88">
        <v>-0.1</v>
      </c>
      <c r="AT45" s="88">
        <v>-0.1</v>
      </c>
      <c r="AU45" s="88">
        <v>-0.2</v>
      </c>
      <c r="AV45" s="88">
        <v>-1.717814000000004E-2</v>
      </c>
      <c r="AW45" s="88">
        <v>-6.9460230000000012E-2</v>
      </c>
      <c r="AX45" s="88">
        <v>-0.2418104099999997</v>
      </c>
      <c r="AY45" s="88">
        <v>-1.1667660000000017E-2</v>
      </c>
      <c r="AZ45" s="88">
        <v>-0.3401164399999998</v>
      </c>
      <c r="BA45" s="88">
        <v>-0.37606872999999996</v>
      </c>
      <c r="BB45" s="88">
        <v>9.2155609999999985E-2</v>
      </c>
      <c r="BC45" s="88">
        <v>-2.2986940000000001E-2</v>
      </c>
      <c r="BD45" s="88">
        <v>-8.8318310000000011E-2</v>
      </c>
      <c r="BE45" s="88">
        <v>-0.39521836999999999</v>
      </c>
    </row>
    <row r="46" spans="1:58">
      <c r="A46" s="13" t="s">
        <v>136</v>
      </c>
      <c r="B46" s="13" t="s">
        <v>137</v>
      </c>
      <c r="C46" s="89">
        <v>-0.8</v>
      </c>
      <c r="D46" s="89">
        <v>-0.7</v>
      </c>
      <c r="E46" s="89">
        <v>-0.7</v>
      </c>
      <c r="F46" s="89">
        <v>-0.7</v>
      </c>
      <c r="G46" s="89">
        <v>-2.9</v>
      </c>
      <c r="H46" s="89">
        <v>-0.7</v>
      </c>
      <c r="I46" s="89">
        <v>-1</v>
      </c>
      <c r="J46" s="89">
        <v>-1.1000000000000001</v>
      </c>
      <c r="K46" s="89">
        <v>-1.1000000000000001</v>
      </c>
      <c r="L46" s="89">
        <v>-3.9</v>
      </c>
      <c r="M46" s="89">
        <v>-1.2</v>
      </c>
      <c r="N46" s="89">
        <v>-1.2</v>
      </c>
      <c r="O46" s="89">
        <v>-1.5</v>
      </c>
      <c r="P46" s="89">
        <v>-2.2999999999999998</v>
      </c>
      <c r="Q46" s="89">
        <v>-6.2</v>
      </c>
      <c r="R46" s="89">
        <v>-1.6</v>
      </c>
      <c r="S46" s="89">
        <v>-1.7</v>
      </c>
      <c r="T46" s="89">
        <v>-1.7</v>
      </c>
      <c r="U46" s="89">
        <v>-1.6</v>
      </c>
      <c r="V46" s="89">
        <v>-6.6</v>
      </c>
      <c r="W46" s="89">
        <v>-2</v>
      </c>
      <c r="X46" s="89">
        <v>-5.8</v>
      </c>
      <c r="Y46" s="89">
        <v>-2.1</v>
      </c>
      <c r="Z46" s="89">
        <v>-2.8</v>
      </c>
      <c r="AA46" s="89">
        <v>-12.7</v>
      </c>
      <c r="AB46" s="89">
        <v>-2.7</v>
      </c>
      <c r="AC46" s="89">
        <v>-2.7</v>
      </c>
      <c r="AD46" s="89">
        <v>-3</v>
      </c>
      <c r="AE46" s="89">
        <v>-2.7</v>
      </c>
      <c r="AF46" s="89">
        <v>-11.1</v>
      </c>
      <c r="AG46" s="89">
        <v>-4.0999999999999996</v>
      </c>
      <c r="AH46" s="89">
        <v>-5</v>
      </c>
      <c r="AI46" s="89">
        <v>-5.2</v>
      </c>
      <c r="AJ46" s="89">
        <v>-4.0999999999999996</v>
      </c>
      <c r="AK46" s="89">
        <v>-18.3</v>
      </c>
      <c r="AL46" s="89">
        <v>-4.0999999999999996</v>
      </c>
      <c r="AM46" s="89">
        <v>-3.8</v>
      </c>
      <c r="AN46" s="89">
        <v>-3.9</v>
      </c>
      <c r="AO46" s="89">
        <v>-3.9</v>
      </c>
      <c r="AP46" s="89">
        <v>-15.7</v>
      </c>
      <c r="AQ46" s="89">
        <v>-0.7</v>
      </c>
      <c r="AR46" s="89">
        <v>-0.7</v>
      </c>
      <c r="AS46" s="89">
        <v>-0.7</v>
      </c>
      <c r="AT46" s="89">
        <v>-0.6</v>
      </c>
      <c r="AU46" s="89">
        <v>-2.8</v>
      </c>
      <c r="AV46" s="89">
        <v>-0.66819727000000007</v>
      </c>
      <c r="AW46" s="89">
        <v>-0.45761916999999952</v>
      </c>
      <c r="AX46" s="89">
        <v>-0.46055677000000106</v>
      </c>
      <c r="AY46" s="89">
        <v>-0.53687170999999934</v>
      </c>
      <c r="AZ46" s="89">
        <v>-2.1232449199999999</v>
      </c>
      <c r="BA46" s="89">
        <v>-1.0619258200000008</v>
      </c>
      <c r="BB46" s="89">
        <v>-3.5422483500000004</v>
      </c>
      <c r="BC46" s="89">
        <v>-0.32555837000000015</v>
      </c>
      <c r="BD46" s="89">
        <v>-0.57859554000000002</v>
      </c>
      <c r="BE46" s="89">
        <v>-5.5083280800000018</v>
      </c>
    </row>
    <row r="47" spans="1:58">
      <c r="A47" s="12" t="s">
        <v>168</v>
      </c>
      <c r="B47" s="12" t="s">
        <v>169</v>
      </c>
      <c r="C47" s="88" t="s">
        <v>59</v>
      </c>
      <c r="D47" s="88" t="s">
        <v>59</v>
      </c>
      <c r="E47" s="88" t="s">
        <v>59</v>
      </c>
      <c r="F47" s="88" t="s">
        <v>59</v>
      </c>
      <c r="G47" s="88" t="s">
        <v>59</v>
      </c>
      <c r="H47" s="88">
        <v>-0.5</v>
      </c>
      <c r="I47" s="88" t="s">
        <v>59</v>
      </c>
      <c r="J47" s="88" t="s">
        <v>59</v>
      </c>
      <c r="K47" s="88" t="s">
        <v>59</v>
      </c>
      <c r="L47" s="88">
        <v>-0.5</v>
      </c>
      <c r="M47" s="88">
        <v>-0.3</v>
      </c>
      <c r="N47" s="88">
        <v>-0.3</v>
      </c>
      <c r="O47" s="88" t="s">
        <v>59</v>
      </c>
      <c r="P47" s="88" t="s">
        <v>59</v>
      </c>
      <c r="Q47" s="88">
        <v>-0.6</v>
      </c>
      <c r="R47" s="88" t="s">
        <v>59</v>
      </c>
      <c r="S47" s="88" t="s">
        <v>59</v>
      </c>
      <c r="T47" s="88" t="s">
        <v>59</v>
      </c>
      <c r="U47" s="88">
        <v>-0.6</v>
      </c>
      <c r="V47" s="88">
        <v>-0.6</v>
      </c>
      <c r="W47" s="88">
        <v>-0.3</v>
      </c>
      <c r="X47" s="88" t="s">
        <v>59</v>
      </c>
      <c r="Y47" s="88" t="s">
        <v>59</v>
      </c>
      <c r="Z47" s="88">
        <v>-7.8</v>
      </c>
      <c r="AA47" s="88">
        <v>-8.1</v>
      </c>
      <c r="AB47" s="88" t="s">
        <v>59</v>
      </c>
      <c r="AC47" s="88" t="s">
        <v>59</v>
      </c>
      <c r="AD47" s="88">
        <v>-1</v>
      </c>
      <c r="AE47" s="88">
        <v>0.8</v>
      </c>
      <c r="AF47" s="88">
        <v>-0.1</v>
      </c>
      <c r="AG47" s="88" t="s">
        <v>59</v>
      </c>
      <c r="AH47" s="88" t="s">
        <v>59</v>
      </c>
      <c r="AI47" s="88" t="s">
        <v>59</v>
      </c>
      <c r="AJ47" s="88" t="s">
        <v>59</v>
      </c>
      <c r="AK47" s="88" t="s">
        <v>59</v>
      </c>
      <c r="AL47" s="88" t="s">
        <v>59</v>
      </c>
      <c r="AM47" s="88" t="s">
        <v>59</v>
      </c>
      <c r="AN47" s="88" t="s">
        <v>59</v>
      </c>
      <c r="AO47" s="88" t="s">
        <v>59</v>
      </c>
      <c r="AP47" s="88" t="s">
        <v>59</v>
      </c>
      <c r="AQ47" s="88" t="s">
        <v>59</v>
      </c>
      <c r="AR47" s="88" t="s">
        <v>59</v>
      </c>
      <c r="AS47" s="88" t="s">
        <v>59</v>
      </c>
      <c r="AT47" s="88" t="s">
        <v>59</v>
      </c>
      <c r="AU47" s="88" t="s">
        <v>59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</row>
    <row r="48" spans="1:58">
      <c r="A48" s="13" t="s">
        <v>138</v>
      </c>
      <c r="B48" s="13" t="s">
        <v>139</v>
      </c>
      <c r="C48" s="89" t="s">
        <v>59</v>
      </c>
      <c r="D48" s="89" t="s">
        <v>59</v>
      </c>
      <c r="E48" s="89" t="s">
        <v>59</v>
      </c>
      <c r="F48" s="89" t="s">
        <v>59</v>
      </c>
      <c r="G48" s="89" t="s">
        <v>59</v>
      </c>
      <c r="H48" s="89">
        <v>-1</v>
      </c>
      <c r="I48" s="89">
        <v>-1.1000000000000001</v>
      </c>
      <c r="J48" s="89">
        <v>-1.4</v>
      </c>
      <c r="K48" s="89">
        <v>-1.3</v>
      </c>
      <c r="L48" s="89">
        <v>-4.7</v>
      </c>
      <c r="M48" s="89">
        <v>-1.2</v>
      </c>
      <c r="N48" s="89">
        <v>-1.5</v>
      </c>
      <c r="O48" s="89">
        <v>-1.8</v>
      </c>
      <c r="P48" s="89">
        <v>-1.7</v>
      </c>
      <c r="Q48" s="89">
        <v>-6.1</v>
      </c>
      <c r="R48" s="89">
        <v>-1.4</v>
      </c>
      <c r="S48" s="89">
        <v>-0.4</v>
      </c>
      <c r="T48" s="89">
        <v>-0.4</v>
      </c>
      <c r="U48" s="89">
        <v>-0.4</v>
      </c>
      <c r="V48" s="89">
        <v>-2.7</v>
      </c>
      <c r="W48" s="89">
        <v>-0.7</v>
      </c>
      <c r="X48" s="89">
        <v>-0.6</v>
      </c>
      <c r="Y48" s="89">
        <v>-0.7</v>
      </c>
      <c r="Z48" s="89">
        <v>-0.3</v>
      </c>
      <c r="AA48" s="89">
        <v>-2.5</v>
      </c>
      <c r="AB48" s="89">
        <v>-0.7</v>
      </c>
      <c r="AC48" s="89">
        <v>-0.8</v>
      </c>
      <c r="AD48" s="89">
        <v>-0.9</v>
      </c>
      <c r="AE48" s="89">
        <v>-1.3</v>
      </c>
      <c r="AF48" s="89">
        <v>-3.7</v>
      </c>
      <c r="AG48" s="89">
        <v>-0.7</v>
      </c>
      <c r="AH48" s="89">
        <v>-0.3</v>
      </c>
      <c r="AI48" s="89">
        <v>-0.2</v>
      </c>
      <c r="AJ48" s="89">
        <v>-0.2</v>
      </c>
      <c r="AK48" s="89">
        <v>-1.4</v>
      </c>
      <c r="AL48" s="89">
        <v>-0.2</v>
      </c>
      <c r="AM48" s="89">
        <v>-0.3</v>
      </c>
      <c r="AN48" s="89">
        <v>-0.5</v>
      </c>
      <c r="AO48" s="89">
        <v>-0.7</v>
      </c>
      <c r="AP48" s="89">
        <v>-1.6</v>
      </c>
      <c r="AQ48" s="89">
        <v>-0.6</v>
      </c>
      <c r="AR48" s="89">
        <v>-0.9</v>
      </c>
      <c r="AS48" s="89">
        <v>-0.5</v>
      </c>
      <c r="AT48" s="89">
        <v>-0.3</v>
      </c>
      <c r="AU48" s="89">
        <v>-2.2000000000000002</v>
      </c>
      <c r="AV48" s="89">
        <v>-0.12890623000000001</v>
      </c>
      <c r="AW48" s="89">
        <v>-7.0547300000011401E-3</v>
      </c>
      <c r="AX48" s="89">
        <v>3.0433800000002672E-3</v>
      </c>
      <c r="AY48" s="89">
        <v>-7.0731799999989315E-3</v>
      </c>
      <c r="AZ48" s="89">
        <v>-0.13999075999999983</v>
      </c>
      <c r="BA48" s="89">
        <v>-2.0070610000000058E-2</v>
      </c>
      <c r="BB48" s="89">
        <v>0.17790650999999996</v>
      </c>
      <c r="BC48" s="89">
        <v>0.12889839</v>
      </c>
      <c r="BD48" s="89">
        <v>-0.14872159000000007</v>
      </c>
      <c r="BE48" s="89">
        <v>0.13801269999999988</v>
      </c>
    </row>
    <row r="49" spans="1:58">
      <c r="A49" s="12" t="s">
        <v>170</v>
      </c>
      <c r="B49" s="12" t="s">
        <v>141</v>
      </c>
      <c r="C49" s="88" t="s">
        <v>59</v>
      </c>
      <c r="D49" s="88" t="s">
        <v>59</v>
      </c>
      <c r="E49" s="88" t="s">
        <v>59</v>
      </c>
      <c r="F49" s="88" t="s">
        <v>59</v>
      </c>
      <c r="G49" s="88" t="s">
        <v>59</v>
      </c>
      <c r="H49" s="88" t="s">
        <v>59</v>
      </c>
      <c r="I49" s="88" t="s">
        <v>59</v>
      </c>
      <c r="J49" s="88" t="s">
        <v>59</v>
      </c>
      <c r="K49" s="88" t="s">
        <v>59</v>
      </c>
      <c r="L49" s="88" t="s">
        <v>59</v>
      </c>
      <c r="M49" s="88" t="s">
        <v>59</v>
      </c>
      <c r="N49" s="88" t="s">
        <v>59</v>
      </c>
      <c r="O49" s="88" t="s">
        <v>59</v>
      </c>
      <c r="P49" s="88" t="s">
        <v>59</v>
      </c>
      <c r="Q49" s="88" t="s">
        <v>59</v>
      </c>
      <c r="R49" s="88" t="s">
        <v>59</v>
      </c>
      <c r="S49" s="88" t="s">
        <v>59</v>
      </c>
      <c r="T49" s="88" t="s">
        <v>59</v>
      </c>
      <c r="U49" s="88" t="s">
        <v>59</v>
      </c>
      <c r="V49" s="88" t="s">
        <v>59</v>
      </c>
      <c r="W49" s="88" t="s">
        <v>59</v>
      </c>
      <c r="X49" s="88" t="s">
        <v>59</v>
      </c>
      <c r="Y49" s="88" t="s">
        <v>59</v>
      </c>
      <c r="Z49" s="88" t="s">
        <v>59</v>
      </c>
      <c r="AA49" s="88" t="s">
        <v>59</v>
      </c>
      <c r="AB49" s="88" t="s">
        <v>59</v>
      </c>
      <c r="AC49" s="88" t="s">
        <v>59</v>
      </c>
      <c r="AD49" s="88" t="s">
        <v>59</v>
      </c>
      <c r="AE49" s="88" t="s">
        <v>59</v>
      </c>
      <c r="AF49" s="88" t="s">
        <v>59</v>
      </c>
      <c r="AG49" s="88" t="s">
        <v>59</v>
      </c>
      <c r="AH49" s="88" t="s">
        <v>59</v>
      </c>
      <c r="AI49" s="88" t="s">
        <v>59</v>
      </c>
      <c r="AJ49" s="88" t="s">
        <v>59</v>
      </c>
      <c r="AK49" s="88" t="s">
        <v>59</v>
      </c>
      <c r="AL49" s="88">
        <v>-3.2</v>
      </c>
      <c r="AM49" s="88">
        <v>-2.5</v>
      </c>
      <c r="AN49" s="88">
        <v>-3.7</v>
      </c>
      <c r="AO49" s="88">
        <v>-3.1</v>
      </c>
      <c r="AP49" s="88">
        <v>-12.5</v>
      </c>
      <c r="AQ49" s="88">
        <v>-2.8</v>
      </c>
      <c r="AR49" s="88">
        <v>-4.0999999999999996</v>
      </c>
      <c r="AS49" s="88">
        <v>-4.8</v>
      </c>
      <c r="AT49" s="88">
        <v>-9.8000000000000007</v>
      </c>
      <c r="AU49" s="88">
        <v>-21.5</v>
      </c>
      <c r="AV49" s="88">
        <v>-8.8588223799999923</v>
      </c>
      <c r="AW49" s="88">
        <v>-3.6265899700000013</v>
      </c>
      <c r="AX49" s="88">
        <v>-3.5912018999999997</v>
      </c>
      <c r="AY49" s="88">
        <v>0.38909000000000038</v>
      </c>
      <c r="AZ49" s="88">
        <v>-15.687524249999992</v>
      </c>
      <c r="BA49" s="88">
        <v>-2.016736729999999</v>
      </c>
      <c r="BB49" s="88">
        <v>-4.8682206199999998</v>
      </c>
      <c r="BC49" s="88">
        <v>-2.5029263199999994</v>
      </c>
      <c r="BD49" s="88">
        <v>-3.2824734200000001</v>
      </c>
      <c r="BE49" s="88">
        <v>-12.670357089999998</v>
      </c>
    </row>
    <row r="50" spans="1:58">
      <c r="A50" s="13" t="s">
        <v>171</v>
      </c>
      <c r="B50" s="13" t="s">
        <v>172</v>
      </c>
      <c r="C50" s="89">
        <v>-2.2000000000000002</v>
      </c>
      <c r="D50" s="89">
        <v>-1.9</v>
      </c>
      <c r="E50" s="89">
        <v>-1.5</v>
      </c>
      <c r="F50" s="89">
        <v>-4.4000000000000004</v>
      </c>
      <c r="G50" s="89">
        <v>-10.1</v>
      </c>
      <c r="H50" s="89">
        <v>-2.4</v>
      </c>
      <c r="I50" s="89">
        <v>-2</v>
      </c>
      <c r="J50" s="89">
        <v>-1.7</v>
      </c>
      <c r="K50" s="89">
        <v>-5.0999999999999996</v>
      </c>
      <c r="L50" s="89">
        <v>-11.1</v>
      </c>
      <c r="M50" s="89">
        <v>-4.3</v>
      </c>
      <c r="N50" s="89">
        <v>-3.3</v>
      </c>
      <c r="O50" s="89">
        <v>-3.7</v>
      </c>
      <c r="P50" s="89">
        <v>-4.0999999999999996</v>
      </c>
      <c r="Q50" s="89">
        <v>-15.4</v>
      </c>
      <c r="R50" s="89">
        <v>-3.8</v>
      </c>
      <c r="S50" s="89">
        <v>-2.5</v>
      </c>
      <c r="T50" s="89">
        <v>-2.1</v>
      </c>
      <c r="U50" s="89">
        <v>-3.5</v>
      </c>
      <c r="V50" s="89">
        <v>-11.9</v>
      </c>
      <c r="W50" s="89">
        <v>-3.9</v>
      </c>
      <c r="X50" s="89">
        <v>-3.1</v>
      </c>
      <c r="Y50" s="89">
        <v>-3.8</v>
      </c>
      <c r="Z50" s="89">
        <v>-9.8000000000000007</v>
      </c>
      <c r="AA50" s="89">
        <v>-20.6</v>
      </c>
      <c r="AB50" s="89">
        <v>-5.7</v>
      </c>
      <c r="AC50" s="89">
        <v>-6.7</v>
      </c>
      <c r="AD50" s="89">
        <v>-9.9</v>
      </c>
      <c r="AE50" s="89">
        <v>-10.6</v>
      </c>
      <c r="AF50" s="89">
        <v>-32.9</v>
      </c>
      <c r="AG50" s="89">
        <v>-9.4</v>
      </c>
      <c r="AH50" s="89">
        <v>-13.3</v>
      </c>
      <c r="AI50" s="89">
        <v>-16.399999999999999</v>
      </c>
      <c r="AJ50" s="89">
        <v>-11.4</v>
      </c>
      <c r="AK50" s="89">
        <v>-50.5</v>
      </c>
      <c r="AL50" s="89">
        <v>-7</v>
      </c>
      <c r="AM50" s="89">
        <v>-6</v>
      </c>
      <c r="AN50" s="89">
        <v>-5.0999999999999996</v>
      </c>
      <c r="AO50" s="89">
        <v>-30.5</v>
      </c>
      <c r="AP50" s="89">
        <v>-48.7</v>
      </c>
      <c r="AQ50" s="89">
        <v>-12.2</v>
      </c>
      <c r="AR50" s="89">
        <v>-12.2</v>
      </c>
      <c r="AS50" s="89">
        <v>-12.4</v>
      </c>
      <c r="AT50" s="89">
        <v>-10.6</v>
      </c>
      <c r="AU50" s="89">
        <v>-47.4</v>
      </c>
      <c r="AV50" s="89">
        <v>-12.94338865000001</v>
      </c>
      <c r="AW50" s="89">
        <v>-15.526806749999995</v>
      </c>
      <c r="AX50" s="89">
        <v>-16.117351689999992</v>
      </c>
      <c r="AY50" s="89">
        <v>-24.911090660000003</v>
      </c>
      <c r="AZ50" s="89">
        <v>-69.49863775</v>
      </c>
      <c r="BA50" s="89">
        <v>-7.8477654299999884</v>
      </c>
      <c r="BB50" s="89">
        <v>-13.408681510000001</v>
      </c>
      <c r="BC50" s="89">
        <v>-11.602936140000002</v>
      </c>
      <c r="BD50" s="89">
        <v>-8.2014525100000011</v>
      </c>
      <c r="BE50" s="89">
        <v>-41.060835589999996</v>
      </c>
    </row>
    <row r="51" spans="1:58">
      <c r="A51" s="12" t="s">
        <v>173</v>
      </c>
      <c r="B51" s="12" t="s">
        <v>174</v>
      </c>
      <c r="C51" s="88" t="s">
        <v>59</v>
      </c>
      <c r="D51" s="88" t="s">
        <v>59</v>
      </c>
      <c r="E51" s="88" t="s">
        <v>59</v>
      </c>
      <c r="F51" s="88" t="s">
        <v>59</v>
      </c>
      <c r="G51" s="88" t="s">
        <v>59</v>
      </c>
      <c r="H51" s="88" t="s">
        <v>59</v>
      </c>
      <c r="I51" s="88" t="s">
        <v>59</v>
      </c>
      <c r="J51" s="88" t="s">
        <v>59</v>
      </c>
      <c r="K51" s="88" t="s">
        <v>59</v>
      </c>
      <c r="L51" s="88" t="s">
        <v>59</v>
      </c>
      <c r="M51" s="88" t="s">
        <v>59</v>
      </c>
      <c r="N51" s="88" t="s">
        <v>59</v>
      </c>
      <c r="O51" s="88" t="s">
        <v>59</v>
      </c>
      <c r="P51" s="88" t="s">
        <v>59</v>
      </c>
      <c r="Q51" s="88" t="s">
        <v>59</v>
      </c>
      <c r="R51" s="88" t="s">
        <v>59</v>
      </c>
      <c r="S51" s="88" t="s">
        <v>59</v>
      </c>
      <c r="T51" s="88" t="s">
        <v>59</v>
      </c>
      <c r="U51" s="88" t="s">
        <v>59</v>
      </c>
      <c r="V51" s="88" t="s">
        <v>59</v>
      </c>
      <c r="W51" s="88" t="s">
        <v>59</v>
      </c>
      <c r="X51" s="88" t="s">
        <v>59</v>
      </c>
      <c r="Y51" s="88" t="s">
        <v>59</v>
      </c>
      <c r="Z51" s="88" t="s">
        <v>59</v>
      </c>
      <c r="AA51" s="88" t="s">
        <v>59</v>
      </c>
      <c r="AB51" s="88" t="s">
        <v>59</v>
      </c>
      <c r="AC51" s="88" t="s">
        <v>59</v>
      </c>
      <c r="AD51" s="88" t="s">
        <v>59</v>
      </c>
      <c r="AE51" s="88" t="s">
        <v>59</v>
      </c>
      <c r="AF51" s="88" t="s">
        <v>59</v>
      </c>
      <c r="AG51" s="88" t="s">
        <v>59</v>
      </c>
      <c r="AH51" s="88" t="s">
        <v>59</v>
      </c>
      <c r="AI51" s="88" t="s">
        <v>59</v>
      </c>
      <c r="AJ51" s="88" t="s">
        <v>59</v>
      </c>
      <c r="AK51" s="88" t="s">
        <v>59</v>
      </c>
      <c r="AL51" s="88" t="s">
        <v>59</v>
      </c>
      <c r="AM51" s="88" t="s">
        <v>59</v>
      </c>
      <c r="AN51" s="88" t="s">
        <v>59</v>
      </c>
      <c r="AO51" s="88" t="s">
        <v>59</v>
      </c>
      <c r="AP51" s="88" t="s">
        <v>59</v>
      </c>
      <c r="AQ51" s="88">
        <v>-4.2</v>
      </c>
      <c r="AR51" s="88">
        <v>-4.2</v>
      </c>
      <c r="AS51" s="88">
        <v>-4.2</v>
      </c>
      <c r="AT51" s="88">
        <v>-4.2</v>
      </c>
      <c r="AU51" s="88">
        <v>-16.7</v>
      </c>
      <c r="AV51" s="88">
        <v>-5.8277575200000005</v>
      </c>
      <c r="AW51" s="88">
        <v>-6.2122061700000035</v>
      </c>
      <c r="AX51" s="88">
        <v>-5.8995573967450596</v>
      </c>
      <c r="AY51" s="88">
        <v>-8.6210488889287848</v>
      </c>
      <c r="AZ51" s="88">
        <v>-26.56056997567385</v>
      </c>
      <c r="BA51" s="88">
        <v>-7.5383845800109857</v>
      </c>
      <c r="BB51" s="88">
        <v>-5.822045280000002</v>
      </c>
      <c r="BC51" s="88">
        <v>-4.0720952399999994</v>
      </c>
      <c r="BD51" s="88">
        <v>-3.9170814600000003</v>
      </c>
      <c r="BE51" s="88">
        <v>-21.34960656001099</v>
      </c>
    </row>
    <row r="52" spans="1:58">
      <c r="A52" s="13" t="s">
        <v>175</v>
      </c>
      <c r="B52" s="13" t="s">
        <v>176</v>
      </c>
      <c r="C52" s="89">
        <v>-22.7</v>
      </c>
      <c r="D52" s="89">
        <v>-24.5</v>
      </c>
      <c r="E52" s="89">
        <v>-20</v>
      </c>
      <c r="F52" s="89">
        <v>-32.700000000000003</v>
      </c>
      <c r="G52" s="89">
        <v>-99.9</v>
      </c>
      <c r="H52" s="89">
        <v>-29</v>
      </c>
      <c r="I52" s="89">
        <v>-30.3</v>
      </c>
      <c r="J52" s="89">
        <v>-34.9</v>
      </c>
      <c r="K52" s="89">
        <v>-35.6</v>
      </c>
      <c r="L52" s="89">
        <v>-129.80000000000001</v>
      </c>
      <c r="M52" s="89">
        <v>-37.1</v>
      </c>
      <c r="N52" s="89">
        <v>-40.200000000000003</v>
      </c>
      <c r="O52" s="89">
        <v>-42.4</v>
      </c>
      <c r="P52" s="89">
        <v>-42.7</v>
      </c>
      <c r="Q52" s="89">
        <v>-162.4</v>
      </c>
      <c r="R52" s="89">
        <v>-43.5</v>
      </c>
      <c r="S52" s="89">
        <v>-43.6</v>
      </c>
      <c r="T52" s="89">
        <v>-44.1</v>
      </c>
      <c r="U52" s="89">
        <v>-46.1</v>
      </c>
      <c r="V52" s="89">
        <v>-177.4</v>
      </c>
      <c r="W52" s="89">
        <v>-48.4</v>
      </c>
      <c r="X52" s="89">
        <v>-49.2</v>
      </c>
      <c r="Y52" s="89">
        <v>-53.3</v>
      </c>
      <c r="Z52" s="89">
        <v>-56</v>
      </c>
      <c r="AA52" s="89">
        <v>-206.9</v>
      </c>
      <c r="AB52" s="89">
        <v>-51.3</v>
      </c>
      <c r="AC52" s="89">
        <v>-55.9</v>
      </c>
      <c r="AD52" s="89">
        <v>-54</v>
      </c>
      <c r="AE52" s="89">
        <v>-55.9</v>
      </c>
      <c r="AF52" s="89">
        <v>-217.1</v>
      </c>
      <c r="AG52" s="89">
        <v>-56.1</v>
      </c>
      <c r="AH52" s="89">
        <v>-54.9</v>
      </c>
      <c r="AI52" s="89">
        <v>-52.7</v>
      </c>
      <c r="AJ52" s="89">
        <v>-52.6</v>
      </c>
      <c r="AK52" s="89">
        <v>-216.3</v>
      </c>
      <c r="AL52" s="89">
        <v>-58.2</v>
      </c>
      <c r="AM52" s="89">
        <v>-58</v>
      </c>
      <c r="AN52" s="89">
        <v>-56.8</v>
      </c>
      <c r="AO52" s="89">
        <v>-55.4</v>
      </c>
      <c r="AP52" s="89">
        <v>-228.4</v>
      </c>
      <c r="AQ52" s="89">
        <v>-60.1</v>
      </c>
      <c r="AR52" s="89">
        <v>-61.2</v>
      </c>
      <c r="AS52" s="89">
        <v>-60.4</v>
      </c>
      <c r="AT52" s="89">
        <v>-67.2</v>
      </c>
      <c r="AU52" s="89">
        <v>-248.9</v>
      </c>
      <c r="AV52" s="89">
        <v>-65.806129490000018</v>
      </c>
      <c r="AW52" s="89">
        <v>-64.26293934999795</v>
      </c>
      <c r="AX52" s="89">
        <v>-61.178920139996485</v>
      </c>
      <c r="AY52" s="89">
        <v>-61.809949243845168</v>
      </c>
      <c r="AZ52" s="89">
        <v>-253.05793822383959</v>
      </c>
      <c r="BA52" s="89">
        <v>-56.944895964000153</v>
      </c>
      <c r="BB52" s="89">
        <v>-63.206561080000888</v>
      </c>
      <c r="BC52" s="89">
        <v>-52.980912150000123</v>
      </c>
      <c r="BD52" s="89">
        <v>-34.716376489997735</v>
      </c>
      <c r="BE52" s="89">
        <v>-207.84874568399891</v>
      </c>
    </row>
    <row r="53" spans="1:58">
      <c r="A53" s="12" t="s">
        <v>177</v>
      </c>
      <c r="B53" s="12" t="s">
        <v>178</v>
      </c>
      <c r="C53" s="88">
        <v>-35.799999999999997</v>
      </c>
      <c r="D53" s="88">
        <v>-40.9</v>
      </c>
      <c r="E53" s="88">
        <v>-41.3</v>
      </c>
      <c r="F53" s="88">
        <v>-63.2</v>
      </c>
      <c r="G53" s="88">
        <v>-181.3</v>
      </c>
      <c r="H53" s="88">
        <v>-54.1</v>
      </c>
      <c r="I53" s="88">
        <v>-110.6</v>
      </c>
      <c r="J53" s="88">
        <v>-59.6</v>
      </c>
      <c r="K53" s="88">
        <v>-66.400000000000006</v>
      </c>
      <c r="L53" s="88">
        <v>-290.7</v>
      </c>
      <c r="M53" s="88">
        <v>-70.3</v>
      </c>
      <c r="N53" s="88">
        <v>-68.5</v>
      </c>
      <c r="O53" s="88">
        <v>-78.7</v>
      </c>
      <c r="P53" s="88">
        <v>-85.9</v>
      </c>
      <c r="Q53" s="88">
        <v>-303.39999999999998</v>
      </c>
      <c r="R53" s="88">
        <v>-84.6</v>
      </c>
      <c r="S53" s="88">
        <v>-75.099999999999994</v>
      </c>
      <c r="T53" s="88">
        <v>-79.400000000000006</v>
      </c>
      <c r="U53" s="88">
        <v>-96.585999999999999</v>
      </c>
      <c r="V53" s="88">
        <v>-335.6</v>
      </c>
      <c r="W53" s="88">
        <v>-98.7</v>
      </c>
      <c r="X53" s="88">
        <v>-101</v>
      </c>
      <c r="Y53" s="88">
        <v>-117.5</v>
      </c>
      <c r="Z53" s="88">
        <v>-153.69999999999999</v>
      </c>
      <c r="AA53" s="88">
        <v>-471</v>
      </c>
      <c r="AB53" s="88">
        <v>-106.4</v>
      </c>
      <c r="AC53" s="88">
        <v>-116.4</v>
      </c>
      <c r="AD53" s="88">
        <v>-106</v>
      </c>
      <c r="AE53" s="88">
        <v>-114</v>
      </c>
      <c r="AF53" s="88">
        <v>-442.7</v>
      </c>
      <c r="AG53" s="88" t="s">
        <v>59</v>
      </c>
      <c r="AH53" s="88" t="s">
        <v>59</v>
      </c>
      <c r="AI53" s="88" t="s">
        <v>59</v>
      </c>
      <c r="AJ53" s="88" t="s">
        <v>59</v>
      </c>
      <c r="AK53" s="88" t="s">
        <v>59</v>
      </c>
      <c r="AL53" s="88" t="s">
        <v>59</v>
      </c>
      <c r="AM53" s="88" t="s">
        <v>59</v>
      </c>
      <c r="AN53" s="88" t="s">
        <v>59</v>
      </c>
      <c r="AO53" s="88" t="s">
        <v>59</v>
      </c>
      <c r="AP53" s="88" t="s">
        <v>59</v>
      </c>
      <c r="AQ53" s="88" t="s">
        <v>59</v>
      </c>
      <c r="AR53" s="88" t="s">
        <v>59</v>
      </c>
      <c r="AS53" s="88" t="s">
        <v>59</v>
      </c>
      <c r="AT53" s="88" t="s">
        <v>59</v>
      </c>
      <c r="AU53" s="88" t="s">
        <v>59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</row>
    <row r="54" spans="1:58">
      <c r="A54" s="13" t="s">
        <v>179</v>
      </c>
      <c r="B54" s="13" t="s">
        <v>180</v>
      </c>
      <c r="C54" s="89" t="s">
        <v>181</v>
      </c>
      <c r="D54" s="89" t="s">
        <v>181</v>
      </c>
      <c r="E54" s="89" t="s">
        <v>181</v>
      </c>
      <c r="F54" s="89" t="s">
        <v>181</v>
      </c>
      <c r="G54" s="89" t="s">
        <v>181</v>
      </c>
      <c r="H54" s="89" t="s">
        <v>181</v>
      </c>
      <c r="I54" s="89" t="s">
        <v>181</v>
      </c>
      <c r="J54" s="89" t="s">
        <v>181</v>
      </c>
      <c r="K54" s="89" t="s">
        <v>181</v>
      </c>
      <c r="L54" s="89" t="s">
        <v>181</v>
      </c>
      <c r="M54" s="89" t="s">
        <v>181</v>
      </c>
      <c r="N54" s="89" t="s">
        <v>181</v>
      </c>
      <c r="O54" s="89" t="s">
        <v>181</v>
      </c>
      <c r="P54" s="89" t="s">
        <v>181</v>
      </c>
      <c r="Q54" s="89" t="s">
        <v>181</v>
      </c>
      <c r="R54" s="89" t="s">
        <v>181</v>
      </c>
      <c r="S54" s="89" t="s">
        <v>181</v>
      </c>
      <c r="T54" s="89" t="s">
        <v>181</v>
      </c>
      <c r="U54" s="89" t="s">
        <v>181</v>
      </c>
      <c r="V54" s="89" t="s">
        <v>181</v>
      </c>
      <c r="W54" s="89" t="s">
        <v>181</v>
      </c>
      <c r="X54" s="89" t="s">
        <v>181</v>
      </c>
      <c r="Y54" s="89">
        <v>-4.2</v>
      </c>
      <c r="Z54" s="89">
        <v>-9.3000000000000007</v>
      </c>
      <c r="AA54" s="89">
        <v>-13.5</v>
      </c>
      <c r="AB54" s="89">
        <v>-7</v>
      </c>
      <c r="AC54" s="89">
        <v>-6.7</v>
      </c>
      <c r="AD54" s="89">
        <v>-7</v>
      </c>
      <c r="AE54" s="89">
        <v>-8.9</v>
      </c>
      <c r="AF54" s="89">
        <v>-29.5</v>
      </c>
      <c r="AG54" s="89" t="s">
        <v>59</v>
      </c>
      <c r="AH54" s="89" t="s">
        <v>59</v>
      </c>
      <c r="AI54" s="89" t="s">
        <v>59</v>
      </c>
      <c r="AJ54" s="89" t="s">
        <v>59</v>
      </c>
      <c r="AK54" s="89" t="s">
        <v>59</v>
      </c>
      <c r="AL54" s="89" t="s">
        <v>59</v>
      </c>
      <c r="AM54" s="89" t="s">
        <v>59</v>
      </c>
      <c r="AN54" s="89" t="s">
        <v>59</v>
      </c>
      <c r="AO54" s="89" t="s">
        <v>59</v>
      </c>
      <c r="AP54" s="89" t="s">
        <v>59</v>
      </c>
      <c r="AQ54" s="89" t="s">
        <v>59</v>
      </c>
      <c r="AR54" s="89" t="s">
        <v>59</v>
      </c>
      <c r="AS54" s="89" t="s">
        <v>59</v>
      </c>
      <c r="AT54" s="89" t="s">
        <v>59</v>
      </c>
      <c r="AU54" s="89" t="s">
        <v>59</v>
      </c>
      <c r="AV54" s="89">
        <v>0</v>
      </c>
      <c r="AW54" s="89">
        <v>0</v>
      </c>
      <c r="AX54" s="89">
        <v>0</v>
      </c>
      <c r="AY54" s="89">
        <v>0</v>
      </c>
      <c r="AZ54" s="89">
        <v>0</v>
      </c>
      <c r="BA54" s="89">
        <v>0</v>
      </c>
      <c r="BB54" s="89">
        <v>0</v>
      </c>
      <c r="BC54" s="89">
        <v>0</v>
      </c>
      <c r="BD54" s="89">
        <v>0</v>
      </c>
      <c r="BE54" s="89">
        <v>0</v>
      </c>
    </row>
    <row r="55" spans="1:58" s="100" customFormat="1">
      <c r="A55" s="14" t="s">
        <v>182</v>
      </c>
      <c r="B55" s="14" t="s">
        <v>183</v>
      </c>
      <c r="C55" s="91">
        <v>-35.799999999999997</v>
      </c>
      <c r="D55" s="91">
        <v>-40.9</v>
      </c>
      <c r="E55" s="91">
        <v>-41.3</v>
      </c>
      <c r="F55" s="91">
        <v>-63.2</v>
      </c>
      <c r="G55" s="91">
        <v>-181.3</v>
      </c>
      <c r="H55" s="91">
        <v>-54.1</v>
      </c>
      <c r="I55" s="91">
        <v>-110.6</v>
      </c>
      <c r="J55" s="91">
        <v>-59.6</v>
      </c>
      <c r="K55" s="91">
        <v>-66.400000000000006</v>
      </c>
      <c r="L55" s="91">
        <v>-290.7</v>
      </c>
      <c r="M55" s="91">
        <v>-70.3</v>
      </c>
      <c r="N55" s="91">
        <v>-68.5</v>
      </c>
      <c r="O55" s="91">
        <v>-78.7</v>
      </c>
      <c r="P55" s="91">
        <v>-85.9</v>
      </c>
      <c r="Q55" s="91">
        <v>-303.39999999999998</v>
      </c>
      <c r="R55" s="91">
        <v>-84.6</v>
      </c>
      <c r="S55" s="91">
        <v>-75.099999999999994</v>
      </c>
      <c r="T55" s="91">
        <v>-79.400000000000006</v>
      </c>
      <c r="U55" s="91">
        <v>-96.6</v>
      </c>
      <c r="V55" s="91">
        <v>-335.6</v>
      </c>
      <c r="W55" s="91">
        <v>-98.7</v>
      </c>
      <c r="X55" s="91">
        <v>-101</v>
      </c>
      <c r="Y55" s="91">
        <v>-121.7</v>
      </c>
      <c r="Z55" s="91">
        <v>-163.1</v>
      </c>
      <c r="AA55" s="91">
        <v>-484.5</v>
      </c>
      <c r="AB55" s="91">
        <v>-113.3</v>
      </c>
      <c r="AC55" s="91">
        <v>-123.1</v>
      </c>
      <c r="AD55" s="91">
        <v>-113</v>
      </c>
      <c r="AE55" s="91">
        <v>-122.8</v>
      </c>
      <c r="AF55" s="91">
        <v>-472.2</v>
      </c>
      <c r="AG55" s="91">
        <v>-115.3</v>
      </c>
      <c r="AH55" s="91">
        <v>-121.2</v>
      </c>
      <c r="AI55" s="91">
        <v>-134.19999999999999</v>
      </c>
      <c r="AJ55" s="91">
        <v>-129</v>
      </c>
      <c r="AK55" s="91">
        <v>-499.7</v>
      </c>
      <c r="AL55" s="91">
        <v>-121.6</v>
      </c>
      <c r="AM55" s="91">
        <v>-116.1</v>
      </c>
      <c r="AN55" s="91">
        <v>-126.8</v>
      </c>
      <c r="AO55" s="91">
        <v>-143.6</v>
      </c>
      <c r="AP55" s="91">
        <v>-508.2</v>
      </c>
      <c r="AQ55" s="91">
        <v>-115.1</v>
      </c>
      <c r="AR55" s="91">
        <v>-132.80000000000001</v>
      </c>
      <c r="AS55" s="91">
        <v>-124.2</v>
      </c>
      <c r="AT55" s="91">
        <v>-135.80000000000001</v>
      </c>
      <c r="AU55" s="91">
        <v>-507.8</v>
      </c>
      <c r="AV55" s="91">
        <v>-131.11506139000005</v>
      </c>
      <c r="AW55" s="91">
        <v>-147.47486963279312</v>
      </c>
      <c r="AX55" s="91">
        <v>-145.05686459593429</v>
      </c>
      <c r="AY55" s="91">
        <v>-162.52407359364256</v>
      </c>
      <c r="AZ55" s="91">
        <v>-586.17086921237001</v>
      </c>
      <c r="BA55" s="91">
        <v>-178.32964416396538</v>
      </c>
      <c r="BB55" s="91">
        <v>-122.67962333004667</v>
      </c>
      <c r="BC55" s="91">
        <v>-109.41166454000013</v>
      </c>
      <c r="BD55" s="91">
        <v>-111.86600136999772</v>
      </c>
      <c r="BE55" s="91">
        <v>-522.28693340400991</v>
      </c>
    </row>
    <row r="56" spans="1:58">
      <c r="A56" s="13" t="s">
        <v>184</v>
      </c>
      <c r="B56" s="13" t="s">
        <v>185</v>
      </c>
      <c r="C56" s="89">
        <v>1.7</v>
      </c>
      <c r="D56" s="89">
        <v>4.7</v>
      </c>
      <c r="E56" s="89">
        <v>9.1</v>
      </c>
      <c r="F56" s="89">
        <v>16.899999999999999</v>
      </c>
      <c r="G56" s="89">
        <v>32.4</v>
      </c>
      <c r="H56" s="89">
        <v>10.1</v>
      </c>
      <c r="I56" s="89">
        <v>64.599999999999994</v>
      </c>
      <c r="J56" s="89">
        <v>5.8</v>
      </c>
      <c r="K56" s="89">
        <v>6.1</v>
      </c>
      <c r="L56" s="89">
        <v>86.7</v>
      </c>
      <c r="M56" s="89">
        <v>4.8</v>
      </c>
      <c r="N56" s="89">
        <v>3.7</v>
      </c>
      <c r="O56" s="89">
        <v>5.7</v>
      </c>
      <c r="P56" s="89">
        <v>8.6</v>
      </c>
      <c r="Q56" s="89">
        <v>22.8</v>
      </c>
      <c r="R56" s="89">
        <v>6.9</v>
      </c>
      <c r="S56" s="89">
        <v>0.3</v>
      </c>
      <c r="T56" s="89">
        <v>0.3</v>
      </c>
      <c r="U56" s="89">
        <v>4.3</v>
      </c>
      <c r="V56" s="89">
        <v>11.7</v>
      </c>
      <c r="W56" s="89">
        <v>6.7</v>
      </c>
      <c r="X56" s="89">
        <v>7.1</v>
      </c>
      <c r="Y56" s="89">
        <v>17.8</v>
      </c>
      <c r="Z56" s="89">
        <v>37.299999999999997</v>
      </c>
      <c r="AA56" s="89">
        <v>68.900000000000006</v>
      </c>
      <c r="AB56" s="89">
        <v>10.8</v>
      </c>
      <c r="AC56" s="89">
        <v>10.9</v>
      </c>
      <c r="AD56" s="89">
        <v>6.6</v>
      </c>
      <c r="AE56" s="89">
        <v>-0.5</v>
      </c>
      <c r="AF56" s="89">
        <v>27.7</v>
      </c>
      <c r="AG56" s="89">
        <v>3.7</v>
      </c>
      <c r="AH56" s="89">
        <v>3.3</v>
      </c>
      <c r="AI56" s="89">
        <v>8</v>
      </c>
      <c r="AJ56" s="89">
        <v>7.4</v>
      </c>
      <c r="AK56" s="89">
        <v>22.4</v>
      </c>
      <c r="AL56" s="89">
        <v>7.1</v>
      </c>
      <c r="AM56" s="89">
        <v>2.5</v>
      </c>
      <c r="AN56" s="89">
        <v>1.1000000000000001</v>
      </c>
      <c r="AO56" s="89">
        <v>1.4</v>
      </c>
      <c r="AP56" s="89">
        <v>12.1</v>
      </c>
      <c r="AQ56" s="89">
        <v>0.3</v>
      </c>
      <c r="AR56" s="89">
        <v>0.3</v>
      </c>
      <c r="AS56" s="89">
        <v>0.3</v>
      </c>
      <c r="AT56" s="89">
        <v>0.3</v>
      </c>
      <c r="AU56" s="89">
        <v>1.3</v>
      </c>
      <c r="AV56" s="89">
        <v>0</v>
      </c>
      <c r="AW56" s="89">
        <v>0</v>
      </c>
      <c r="AX56" s="89">
        <v>0</v>
      </c>
      <c r="AY56" s="89">
        <v>0</v>
      </c>
      <c r="AZ56" s="89">
        <v>0</v>
      </c>
      <c r="BA56" s="89">
        <v>0</v>
      </c>
      <c r="BB56" s="89">
        <v>0</v>
      </c>
      <c r="BC56" s="89">
        <v>0</v>
      </c>
      <c r="BD56" s="89">
        <v>0</v>
      </c>
      <c r="BE56" s="89">
        <v>0</v>
      </c>
    </row>
    <row r="57" spans="1:58">
      <c r="A57" s="12" t="s">
        <v>186</v>
      </c>
      <c r="B57" s="12" t="s">
        <v>187</v>
      </c>
      <c r="C57" s="88">
        <v>-0.3</v>
      </c>
      <c r="D57" s="88">
        <v>-2.2999999999999998</v>
      </c>
      <c r="E57" s="88">
        <v>-8</v>
      </c>
      <c r="F57" s="88">
        <v>-12.7</v>
      </c>
      <c r="G57" s="88">
        <v>-23.3</v>
      </c>
      <c r="H57" s="88">
        <v>-4.7</v>
      </c>
      <c r="I57" s="88">
        <v>-5.0999999999999996</v>
      </c>
      <c r="J57" s="88">
        <v>-6.4</v>
      </c>
      <c r="K57" s="88">
        <v>-7.1</v>
      </c>
      <c r="L57" s="88">
        <v>-23.3</v>
      </c>
      <c r="M57" s="88">
        <v>-4.8</v>
      </c>
      <c r="N57" s="88">
        <v>-3.7</v>
      </c>
      <c r="O57" s="88">
        <v>-3.5</v>
      </c>
      <c r="P57" s="88">
        <v>-5.7</v>
      </c>
      <c r="Q57" s="88">
        <v>-17.7</v>
      </c>
      <c r="R57" s="88">
        <v>-6.9</v>
      </c>
      <c r="S57" s="88">
        <v>-0.3</v>
      </c>
      <c r="T57" s="88">
        <v>-0.3</v>
      </c>
      <c r="U57" s="88">
        <v>-4.3</v>
      </c>
      <c r="V57" s="88">
        <v>-11.7</v>
      </c>
      <c r="W57" s="88">
        <v>-6.7</v>
      </c>
      <c r="X57" s="88">
        <v>-7.1</v>
      </c>
      <c r="Y57" s="88">
        <v>-11.5</v>
      </c>
      <c r="Z57" s="88">
        <v>-11.3</v>
      </c>
      <c r="AA57" s="88">
        <v>-36.6</v>
      </c>
      <c r="AB57" s="88">
        <v>-10.8</v>
      </c>
      <c r="AC57" s="88">
        <v>-10.9</v>
      </c>
      <c r="AD57" s="88">
        <v>-6.6</v>
      </c>
      <c r="AE57" s="88">
        <v>0.5</v>
      </c>
      <c r="AF57" s="88">
        <v>-27.7</v>
      </c>
      <c r="AG57" s="88">
        <v>-3.7</v>
      </c>
      <c r="AH57" s="88">
        <v>-3.3</v>
      </c>
      <c r="AI57" s="88">
        <v>-8</v>
      </c>
      <c r="AJ57" s="88">
        <v>-7.4</v>
      </c>
      <c r="AK57" s="88">
        <v>-22.4</v>
      </c>
      <c r="AL57" s="88">
        <v>7.1</v>
      </c>
      <c r="AM57" s="88">
        <v>2.5</v>
      </c>
      <c r="AN57" s="88">
        <v>1.1000000000000001</v>
      </c>
      <c r="AO57" s="88">
        <v>1.4</v>
      </c>
      <c r="AP57" s="88">
        <v>12.1</v>
      </c>
      <c r="AQ57" s="88">
        <v>0.3</v>
      </c>
      <c r="AR57" s="88">
        <v>0.3</v>
      </c>
      <c r="AS57" s="88">
        <v>0.3</v>
      </c>
      <c r="AT57" s="88">
        <v>0.3</v>
      </c>
      <c r="AU57" s="88">
        <v>1.3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</row>
    <row r="58" spans="1:58">
      <c r="A58" s="13" t="s">
        <v>188</v>
      </c>
      <c r="B58" s="13" t="s">
        <v>172</v>
      </c>
      <c r="C58" s="89">
        <v>-1.3</v>
      </c>
      <c r="D58" s="89">
        <v>-2.4</v>
      </c>
      <c r="E58" s="89">
        <v>-1.1000000000000001</v>
      </c>
      <c r="F58" s="89">
        <v>-4.2</v>
      </c>
      <c r="G58" s="89">
        <v>-9</v>
      </c>
      <c r="H58" s="89">
        <v>-5.4</v>
      </c>
      <c r="I58" s="89">
        <v>-59.5</v>
      </c>
      <c r="J58" s="89">
        <v>0.6</v>
      </c>
      <c r="K58" s="89">
        <v>1</v>
      </c>
      <c r="L58" s="89">
        <v>-63.4</v>
      </c>
      <c r="M58" s="89"/>
      <c r="N58" s="89"/>
      <c r="O58" s="89">
        <v>-2.2999999999999998</v>
      </c>
      <c r="P58" s="89">
        <v>-2.9</v>
      </c>
      <c r="Q58" s="89">
        <v>-5.0999999999999996</v>
      </c>
      <c r="R58" s="89"/>
      <c r="S58" s="89"/>
      <c r="T58" s="89"/>
      <c r="U58" s="89"/>
      <c r="V58" s="89"/>
      <c r="W58" s="89"/>
      <c r="X58" s="89"/>
      <c r="Y58" s="89">
        <v>-6.3</v>
      </c>
      <c r="Z58" s="89">
        <v>-26</v>
      </c>
      <c r="AA58" s="89">
        <v>-32.299999999999997</v>
      </c>
      <c r="AB58" s="89" t="s">
        <v>59</v>
      </c>
      <c r="AC58" s="89" t="s">
        <v>59</v>
      </c>
      <c r="AD58" s="89" t="s">
        <v>59</v>
      </c>
      <c r="AE58" s="89" t="s">
        <v>59</v>
      </c>
      <c r="AF58" s="89" t="s">
        <v>59</v>
      </c>
      <c r="AG58" s="89" t="s">
        <v>59</v>
      </c>
      <c r="AH58" s="89" t="s">
        <v>59</v>
      </c>
      <c r="AI58" s="89" t="s">
        <v>59</v>
      </c>
      <c r="AJ58" s="89" t="s">
        <v>59</v>
      </c>
      <c r="AK58" s="89" t="s">
        <v>59</v>
      </c>
      <c r="AL58" s="89" t="s">
        <v>59</v>
      </c>
      <c r="AM58" s="89" t="s">
        <v>59</v>
      </c>
      <c r="AN58" s="89" t="s">
        <v>59</v>
      </c>
      <c r="AO58" s="89" t="s">
        <v>59</v>
      </c>
      <c r="AP58" s="89" t="s">
        <v>59</v>
      </c>
      <c r="AQ58" s="89" t="s">
        <v>59</v>
      </c>
      <c r="AR58" s="89" t="s">
        <v>59</v>
      </c>
      <c r="AS58" s="89" t="s">
        <v>59</v>
      </c>
      <c r="AT58" s="89" t="s">
        <v>59</v>
      </c>
      <c r="AU58" s="89" t="s">
        <v>59</v>
      </c>
      <c r="AV58" s="89">
        <v>0</v>
      </c>
      <c r="AW58" s="89">
        <v>0</v>
      </c>
      <c r="AX58" s="89">
        <v>0</v>
      </c>
      <c r="AY58" s="89">
        <v>0</v>
      </c>
      <c r="AZ58" s="89">
        <v>0</v>
      </c>
      <c r="BA58" s="89">
        <v>0</v>
      </c>
      <c r="BB58" s="89">
        <v>0</v>
      </c>
      <c r="BC58" s="89">
        <v>0</v>
      </c>
      <c r="BD58" s="89">
        <v>0</v>
      </c>
      <c r="BE58" s="89">
        <v>0</v>
      </c>
    </row>
    <row r="59" spans="1:58">
      <c r="A59" s="12" t="s">
        <v>189</v>
      </c>
      <c r="B59" s="12" t="s">
        <v>190</v>
      </c>
      <c r="C59" s="88">
        <v>-34.200000000000003</v>
      </c>
      <c r="D59" s="88">
        <v>-36.200000000000003</v>
      </c>
      <c r="E59" s="88">
        <v>-32.299999999999997</v>
      </c>
      <c r="F59" s="88">
        <v>-46.3</v>
      </c>
      <c r="G59" s="88">
        <v>-148.9</v>
      </c>
      <c r="H59" s="88">
        <v>-43.9</v>
      </c>
      <c r="I59" s="88">
        <v>-46</v>
      </c>
      <c r="J59" s="88">
        <v>-53.8</v>
      </c>
      <c r="K59" s="88">
        <v>-60.3</v>
      </c>
      <c r="L59" s="88">
        <v>-204</v>
      </c>
      <c r="M59" s="88">
        <v>-65.400000000000006</v>
      </c>
      <c r="N59" s="88">
        <v>-64.8</v>
      </c>
      <c r="O59" s="88">
        <v>-73</v>
      </c>
      <c r="P59" s="88">
        <v>-77.400000000000006</v>
      </c>
      <c r="Q59" s="88">
        <v>-280.60000000000002</v>
      </c>
      <c r="R59" s="88">
        <v>-77.7</v>
      </c>
      <c r="S59" s="88">
        <v>-74.8</v>
      </c>
      <c r="T59" s="88">
        <v>-79.099999999999994</v>
      </c>
      <c r="U59" s="88">
        <v>-92.3</v>
      </c>
      <c r="V59" s="88">
        <v>-323.89999999999998</v>
      </c>
      <c r="W59" s="88">
        <v>-92</v>
      </c>
      <c r="X59" s="88">
        <v>-93.9</v>
      </c>
      <c r="Y59" s="88">
        <v>-99.8</v>
      </c>
      <c r="Z59" s="88">
        <v>-116.4</v>
      </c>
      <c r="AA59" s="88">
        <v>-402.1</v>
      </c>
      <c r="AB59" s="88">
        <v>-95.6</v>
      </c>
      <c r="AC59" s="88">
        <v>-105.5</v>
      </c>
      <c r="AD59" s="88">
        <v>-99.4</v>
      </c>
      <c r="AE59" s="88">
        <v>-114.5</v>
      </c>
      <c r="AF59" s="88">
        <v>-415</v>
      </c>
      <c r="AG59" s="88">
        <v>-111.6</v>
      </c>
      <c r="AH59" s="88">
        <v>-117.9</v>
      </c>
      <c r="AI59" s="88">
        <v>-126.1</v>
      </c>
      <c r="AJ59" s="88">
        <v>-121.6</v>
      </c>
      <c r="AK59" s="88">
        <v>-477.3</v>
      </c>
      <c r="AL59" s="88">
        <v>-114.5</v>
      </c>
      <c r="AM59" s="88">
        <v>-113.7</v>
      </c>
      <c r="AN59" s="88">
        <v>-125.7</v>
      </c>
      <c r="AO59" s="88">
        <v>-142.19999999999999</v>
      </c>
      <c r="AP59" s="88">
        <v>-496.2</v>
      </c>
      <c r="AQ59" s="88">
        <v>-114.8</v>
      </c>
      <c r="AR59" s="88">
        <v>-132.4</v>
      </c>
      <c r="AS59" s="88">
        <v>-123.9</v>
      </c>
      <c r="AT59" s="88">
        <v>-135.5</v>
      </c>
      <c r="AU59" s="88">
        <v>-506.5</v>
      </c>
      <c r="AV59" s="88">
        <v>-131.11506139000005</v>
      </c>
      <c r="AW59" s="88">
        <v>-147.47486963279312</v>
      </c>
      <c r="AX59" s="88">
        <v>-145.05686459593429</v>
      </c>
      <c r="AY59" s="88">
        <v>-162.52407359364256</v>
      </c>
      <c r="AZ59" s="88">
        <v>-586.17086921237001</v>
      </c>
      <c r="BA59" s="88">
        <v>-178.32964416396538</v>
      </c>
      <c r="BB59" s="88">
        <v>-122.67962333004667</v>
      </c>
      <c r="BC59" s="88">
        <v>-109.41166454000013</v>
      </c>
      <c r="BD59" s="88">
        <v>-111.86600136999772</v>
      </c>
      <c r="BE59" s="88">
        <v>-522.28693340400991</v>
      </c>
    </row>
    <row r="60" spans="1:58">
      <c r="A60" s="13" t="s">
        <v>191</v>
      </c>
      <c r="B60" s="13" t="s">
        <v>192</v>
      </c>
      <c r="C60" s="89">
        <v>-0.5</v>
      </c>
      <c r="D60" s="89">
        <v>-0.3</v>
      </c>
      <c r="E60" s="89">
        <v>-1</v>
      </c>
      <c r="F60" s="89">
        <v>0.4</v>
      </c>
      <c r="G60" s="89">
        <v>-1.5</v>
      </c>
      <c r="H60" s="89" t="s">
        <v>59</v>
      </c>
      <c r="I60" s="89" t="s">
        <v>59</v>
      </c>
      <c r="J60" s="89" t="s">
        <v>59</v>
      </c>
      <c r="K60" s="89" t="s">
        <v>59</v>
      </c>
      <c r="L60" s="89" t="s">
        <v>59</v>
      </c>
      <c r="M60" s="89" t="s">
        <v>59</v>
      </c>
      <c r="N60" s="89" t="s">
        <v>59</v>
      </c>
      <c r="O60" s="89" t="s">
        <v>59</v>
      </c>
      <c r="P60" s="89" t="s">
        <v>59</v>
      </c>
      <c r="Q60" s="89" t="s">
        <v>59</v>
      </c>
      <c r="R60" s="89" t="s">
        <v>59</v>
      </c>
      <c r="S60" s="89" t="s">
        <v>59</v>
      </c>
      <c r="T60" s="89" t="s">
        <v>59</v>
      </c>
      <c r="U60" s="89" t="s">
        <v>59</v>
      </c>
      <c r="V60" s="89" t="s">
        <v>59</v>
      </c>
      <c r="W60" s="89" t="s">
        <v>59</v>
      </c>
      <c r="X60" s="89" t="s">
        <v>59</v>
      </c>
      <c r="Y60" s="89" t="s">
        <v>59</v>
      </c>
      <c r="Z60" s="89" t="s">
        <v>59</v>
      </c>
      <c r="AA60" s="89" t="s">
        <v>59</v>
      </c>
      <c r="AB60" s="89" t="s">
        <v>59</v>
      </c>
      <c r="AC60" s="89" t="s">
        <v>59</v>
      </c>
      <c r="AD60" s="89" t="s">
        <v>59</v>
      </c>
      <c r="AE60" s="89" t="s">
        <v>59</v>
      </c>
      <c r="AF60" s="89" t="s">
        <v>59</v>
      </c>
      <c r="AG60" s="89" t="s">
        <v>59</v>
      </c>
      <c r="AH60" s="89" t="s">
        <v>59</v>
      </c>
      <c r="AI60" s="89" t="s">
        <v>59</v>
      </c>
      <c r="AJ60" s="89" t="s">
        <v>59</v>
      </c>
      <c r="AK60" s="89" t="s">
        <v>59</v>
      </c>
      <c r="AL60" s="89" t="s">
        <v>59</v>
      </c>
      <c r="AM60" s="89" t="s">
        <v>59</v>
      </c>
      <c r="AN60" s="89" t="s">
        <v>59</v>
      </c>
      <c r="AO60" s="89" t="s">
        <v>59</v>
      </c>
      <c r="AP60" s="89" t="s">
        <v>59</v>
      </c>
      <c r="AQ60" s="89" t="s">
        <v>59</v>
      </c>
      <c r="AR60" s="89" t="s">
        <v>59</v>
      </c>
      <c r="AS60" s="89" t="s">
        <v>59</v>
      </c>
      <c r="AT60" s="89" t="s">
        <v>59</v>
      </c>
      <c r="AU60" s="89" t="s">
        <v>59</v>
      </c>
      <c r="AV60" s="89">
        <v>0</v>
      </c>
      <c r="AW60" s="89">
        <v>0</v>
      </c>
      <c r="AX60" s="89">
        <v>0</v>
      </c>
      <c r="AY60" s="89">
        <v>0</v>
      </c>
      <c r="AZ60" s="89">
        <v>0</v>
      </c>
      <c r="BA60" s="89">
        <v>0</v>
      </c>
      <c r="BB60" s="89">
        <v>0</v>
      </c>
      <c r="BC60" s="89">
        <v>0</v>
      </c>
      <c r="BD60" s="89">
        <v>0</v>
      </c>
      <c r="BE60" s="89">
        <v>0</v>
      </c>
    </row>
    <row r="61" spans="1:58">
      <c r="A61" s="14" t="s">
        <v>193</v>
      </c>
      <c r="B61" s="12" t="s">
        <v>194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</row>
    <row r="62" spans="1:58">
      <c r="A62" s="13" t="s">
        <v>130</v>
      </c>
      <c r="B62" s="13" t="s">
        <v>131</v>
      </c>
      <c r="C62" s="89">
        <v>-8.1</v>
      </c>
      <c r="D62" s="89">
        <v>-9</v>
      </c>
      <c r="E62" s="89">
        <v>-8.4</v>
      </c>
      <c r="F62" s="89">
        <v>-8.8000000000000007</v>
      </c>
      <c r="G62" s="89">
        <v>-34.299999999999997</v>
      </c>
      <c r="H62" s="89">
        <v>-9.1</v>
      </c>
      <c r="I62" s="89">
        <v>-11</v>
      </c>
      <c r="J62" s="89">
        <v>-11.1</v>
      </c>
      <c r="K62" s="89">
        <v>-12.2</v>
      </c>
      <c r="L62" s="89">
        <v>-43.3</v>
      </c>
      <c r="M62" s="89">
        <v>-13.5</v>
      </c>
      <c r="N62" s="89">
        <v>-14</v>
      </c>
      <c r="O62" s="89">
        <v>-15.5</v>
      </c>
      <c r="P62" s="89">
        <v>-15.6</v>
      </c>
      <c r="Q62" s="89">
        <v>-58.6</v>
      </c>
      <c r="R62" s="89">
        <v>-15.5</v>
      </c>
      <c r="S62" s="89">
        <v>-17.2</v>
      </c>
      <c r="T62" s="89">
        <v>-18.399999999999999</v>
      </c>
      <c r="U62" s="89">
        <v>-15.6</v>
      </c>
      <c r="V62" s="89">
        <v>-66.7</v>
      </c>
      <c r="W62" s="89">
        <v>-13.7</v>
      </c>
      <c r="X62" s="89">
        <v>-15.2</v>
      </c>
      <c r="Y62" s="89">
        <v>-16</v>
      </c>
      <c r="Z62" s="89">
        <v>-16.8</v>
      </c>
      <c r="AA62" s="89">
        <v>-61.8</v>
      </c>
      <c r="AB62" s="89">
        <v>-15.6</v>
      </c>
      <c r="AC62" s="89">
        <v>-17.3</v>
      </c>
      <c r="AD62" s="89">
        <v>-16.899999999999999</v>
      </c>
      <c r="AE62" s="89">
        <v>-22.9</v>
      </c>
      <c r="AF62" s="89">
        <v>-72.7</v>
      </c>
      <c r="AG62" s="89">
        <v>-17.5</v>
      </c>
      <c r="AH62" s="89">
        <v>-17.5</v>
      </c>
      <c r="AI62" s="89">
        <v>-15</v>
      </c>
      <c r="AJ62" s="89">
        <v>-12.7</v>
      </c>
      <c r="AK62" s="89">
        <v>-62.8</v>
      </c>
      <c r="AL62" s="89">
        <v>-12.9</v>
      </c>
      <c r="AM62" s="89">
        <v>-11.6</v>
      </c>
      <c r="AN62" s="89">
        <v>-11.6</v>
      </c>
      <c r="AO62" s="89">
        <v>-11.8</v>
      </c>
      <c r="AP62" s="89">
        <v>-47.9</v>
      </c>
      <c r="AQ62" s="89">
        <v>-13.7</v>
      </c>
      <c r="AR62" s="89">
        <v>-14.4</v>
      </c>
      <c r="AS62" s="89">
        <v>-15.8</v>
      </c>
      <c r="AT62" s="89">
        <v>-11.6</v>
      </c>
      <c r="AU62" s="89">
        <v>-55.5</v>
      </c>
      <c r="AV62" s="89">
        <v>-9.9334323999999956</v>
      </c>
      <c r="AW62" s="89">
        <v>-12.292407230000013</v>
      </c>
      <c r="AX62" s="89">
        <v>-12.310458270000012</v>
      </c>
      <c r="AY62" s="89">
        <v>-11.841891829999954</v>
      </c>
      <c r="AZ62" s="89">
        <v>-46.378189729999974</v>
      </c>
      <c r="BA62" s="89">
        <v>-28.065799350000056</v>
      </c>
      <c r="BB62" s="89">
        <v>-29.648172690000003</v>
      </c>
      <c r="BC62" s="89">
        <v>-30.254668749999993</v>
      </c>
      <c r="BD62" s="89">
        <v>-26.560376350000006</v>
      </c>
      <c r="BE62" s="89">
        <v>-114.52901714000006</v>
      </c>
      <c r="BF62" s="106"/>
    </row>
    <row r="63" spans="1:58">
      <c r="A63" s="12" t="s">
        <v>132</v>
      </c>
      <c r="B63" s="12" t="s">
        <v>133</v>
      </c>
      <c r="C63" s="88">
        <v>-1.7</v>
      </c>
      <c r="D63" s="88">
        <v>-1.9</v>
      </c>
      <c r="E63" s="88">
        <v>-2.5</v>
      </c>
      <c r="F63" s="88">
        <v>-4.4000000000000004</v>
      </c>
      <c r="G63" s="88">
        <v>-10.5</v>
      </c>
      <c r="H63" s="88">
        <v>-1.8</v>
      </c>
      <c r="I63" s="88">
        <v>-1.9</v>
      </c>
      <c r="J63" s="88">
        <v>-2.6</v>
      </c>
      <c r="K63" s="88">
        <v>-3.4</v>
      </c>
      <c r="L63" s="88">
        <v>-9.6999999999999993</v>
      </c>
      <c r="M63" s="88">
        <v>-2.2000000000000002</v>
      </c>
      <c r="N63" s="88">
        <v>-2.6</v>
      </c>
      <c r="O63" s="88">
        <v>-2.8</v>
      </c>
      <c r="P63" s="88">
        <v>-2.8</v>
      </c>
      <c r="Q63" s="88">
        <v>-10.4</v>
      </c>
      <c r="R63" s="88">
        <v>-2.5</v>
      </c>
      <c r="S63" s="88">
        <v>-2.5</v>
      </c>
      <c r="T63" s="88">
        <v>-1.9</v>
      </c>
      <c r="U63" s="88">
        <v>-2.7</v>
      </c>
      <c r="V63" s="88">
        <v>-9.5</v>
      </c>
      <c r="W63" s="88">
        <v>-2.7</v>
      </c>
      <c r="X63" s="88">
        <v>-2.2999999999999998</v>
      </c>
      <c r="Y63" s="88">
        <v>-2.6</v>
      </c>
      <c r="Z63" s="88">
        <v>-3.1</v>
      </c>
      <c r="AA63" s="88">
        <v>-10.7</v>
      </c>
      <c r="AB63" s="88">
        <v>-2.8</v>
      </c>
      <c r="AC63" s="88">
        <v>-2.9</v>
      </c>
      <c r="AD63" s="88">
        <v>-2.9</v>
      </c>
      <c r="AE63" s="88">
        <v>-4</v>
      </c>
      <c r="AF63" s="88">
        <v>-12.7</v>
      </c>
      <c r="AG63" s="88">
        <v>-3.7</v>
      </c>
      <c r="AH63" s="88">
        <v>-3.5</v>
      </c>
      <c r="AI63" s="88">
        <v>-5.3</v>
      </c>
      <c r="AJ63" s="88">
        <v>-2.5</v>
      </c>
      <c r="AK63" s="88">
        <v>-14.9</v>
      </c>
      <c r="AL63" s="88">
        <v>-3</v>
      </c>
      <c r="AM63" s="88">
        <v>-3.4</v>
      </c>
      <c r="AN63" s="88">
        <v>-2.9</v>
      </c>
      <c r="AO63" s="88">
        <v>-2.9</v>
      </c>
      <c r="AP63" s="88">
        <v>-12.2</v>
      </c>
      <c r="AQ63" s="88">
        <v>-3.9</v>
      </c>
      <c r="AR63" s="88">
        <v>-3.4</v>
      </c>
      <c r="AS63" s="88">
        <v>-2.6</v>
      </c>
      <c r="AT63" s="88">
        <v>-4.4000000000000004</v>
      </c>
      <c r="AU63" s="88">
        <v>-14.3</v>
      </c>
      <c r="AV63" s="88">
        <v>-2.2163886299999933</v>
      </c>
      <c r="AW63" s="88">
        <v>-2.3608459499999945</v>
      </c>
      <c r="AX63" s="88">
        <v>-2.3325055200000007</v>
      </c>
      <c r="AY63" s="88">
        <v>-2.8009989000000015</v>
      </c>
      <c r="AZ63" s="88">
        <v>-9.7107389999999896</v>
      </c>
      <c r="BA63" s="88">
        <v>-23.797770590000006</v>
      </c>
      <c r="BB63" s="88">
        <v>-24.328331570000003</v>
      </c>
      <c r="BC63" s="88">
        <v>-25.069277270000001</v>
      </c>
      <c r="BD63" s="88">
        <v>-29.385727529999997</v>
      </c>
      <c r="BE63" s="88">
        <v>-102.58110696</v>
      </c>
    </row>
    <row r="64" spans="1:58">
      <c r="A64" s="13" t="s">
        <v>195</v>
      </c>
      <c r="B64" s="13" t="s">
        <v>135</v>
      </c>
      <c r="C64" s="89" t="s">
        <v>59</v>
      </c>
      <c r="D64" s="89" t="s">
        <v>59</v>
      </c>
      <c r="E64" s="89" t="s">
        <v>59</v>
      </c>
      <c r="F64" s="89" t="s">
        <v>59</v>
      </c>
      <c r="G64" s="89" t="s">
        <v>59</v>
      </c>
      <c r="H64" s="89">
        <v>-0.5</v>
      </c>
      <c r="I64" s="89">
        <v>-0.5</v>
      </c>
      <c r="J64" s="89">
        <v>-0.7</v>
      </c>
      <c r="K64" s="89">
        <v>-0.7</v>
      </c>
      <c r="L64" s="89">
        <v>-2.5</v>
      </c>
      <c r="M64" s="89">
        <v>-0.7</v>
      </c>
      <c r="N64" s="89">
        <v>-1.2</v>
      </c>
      <c r="O64" s="89">
        <v>-1.5</v>
      </c>
      <c r="P64" s="89">
        <v>-1.7</v>
      </c>
      <c r="Q64" s="89">
        <v>-5.0999999999999996</v>
      </c>
      <c r="R64" s="89">
        <v>-1.2</v>
      </c>
      <c r="S64" s="89">
        <v>-1.6</v>
      </c>
      <c r="T64" s="89">
        <v>-1.9</v>
      </c>
      <c r="U64" s="89">
        <v>-2.1</v>
      </c>
      <c r="V64" s="89">
        <v>-6.9</v>
      </c>
      <c r="W64" s="89">
        <v>-2.2000000000000002</v>
      </c>
      <c r="X64" s="89">
        <v>-1.8</v>
      </c>
      <c r="Y64" s="89">
        <v>-2.2000000000000002</v>
      </c>
      <c r="Z64" s="89">
        <v>-1.9</v>
      </c>
      <c r="AA64" s="89">
        <v>-8.1999999999999993</v>
      </c>
      <c r="AB64" s="89">
        <v>-1.8</v>
      </c>
      <c r="AC64" s="89">
        <v>-1.9</v>
      </c>
      <c r="AD64" s="89">
        <v>-1.9</v>
      </c>
      <c r="AE64" s="89">
        <v>-4</v>
      </c>
      <c r="AF64" s="89">
        <v>-9.6</v>
      </c>
      <c r="AG64" s="89">
        <v>-1.6</v>
      </c>
      <c r="AH64" s="89">
        <v>-1.5</v>
      </c>
      <c r="AI64" s="89">
        <v>-1.2</v>
      </c>
      <c r="AJ64" s="89">
        <v>-1.5</v>
      </c>
      <c r="AK64" s="89">
        <v>-5.8</v>
      </c>
      <c r="AL64" s="89">
        <v>-1.2</v>
      </c>
      <c r="AM64" s="89">
        <v>-1.1000000000000001</v>
      </c>
      <c r="AN64" s="89">
        <v>-1.8</v>
      </c>
      <c r="AO64" s="89">
        <v>-2.2000000000000002</v>
      </c>
      <c r="AP64" s="89">
        <v>-6.3</v>
      </c>
      <c r="AQ64" s="89">
        <v>-0.8</v>
      </c>
      <c r="AR64" s="89">
        <v>-2.1</v>
      </c>
      <c r="AS64" s="89">
        <v>-1.9</v>
      </c>
      <c r="AT64" s="89">
        <v>-1.3</v>
      </c>
      <c r="AU64" s="89">
        <v>-6.1</v>
      </c>
      <c r="AV64" s="89">
        <v>-1.0329124199999991</v>
      </c>
      <c r="AW64" s="89">
        <v>-1.142204350000001</v>
      </c>
      <c r="AX64" s="89">
        <v>-0.22149133999999993</v>
      </c>
      <c r="AY64" s="89">
        <v>-7.7203090000000002E-2</v>
      </c>
      <c r="AZ64" s="89">
        <v>-2.4738111999999997</v>
      </c>
      <c r="BA64" s="89">
        <v>-0.49506978999999984</v>
      </c>
      <c r="BB64" s="89">
        <v>-0.48513487000000011</v>
      </c>
      <c r="BC64" s="89">
        <v>-0.49230880999999999</v>
      </c>
      <c r="BD64" s="89">
        <v>-0.53679793000000009</v>
      </c>
      <c r="BE64" s="89">
        <v>-2.0093114000000001</v>
      </c>
    </row>
    <row r="65" spans="1:58">
      <c r="A65" s="12" t="s">
        <v>136</v>
      </c>
      <c r="B65" s="12" t="s">
        <v>137</v>
      </c>
      <c r="C65" s="88">
        <v>-0.9</v>
      </c>
      <c r="D65" s="88">
        <v>-0.9</v>
      </c>
      <c r="E65" s="88">
        <v>-0.9</v>
      </c>
      <c r="F65" s="88">
        <v>-0.8</v>
      </c>
      <c r="G65" s="88">
        <v>-3.5</v>
      </c>
      <c r="H65" s="88">
        <v>-0.8</v>
      </c>
      <c r="I65" s="88">
        <v>-0.9</v>
      </c>
      <c r="J65" s="88">
        <v>-1.1000000000000001</v>
      </c>
      <c r="K65" s="88">
        <v>-1.1000000000000001</v>
      </c>
      <c r="L65" s="88">
        <v>-3.9</v>
      </c>
      <c r="M65" s="88">
        <v>-1.3</v>
      </c>
      <c r="N65" s="88">
        <v>-1.4</v>
      </c>
      <c r="O65" s="88">
        <v>-1.6</v>
      </c>
      <c r="P65" s="88">
        <v>-1.8</v>
      </c>
      <c r="Q65" s="88">
        <v>-6.1</v>
      </c>
      <c r="R65" s="88">
        <v>-1.6</v>
      </c>
      <c r="S65" s="88">
        <v>-1.7</v>
      </c>
      <c r="T65" s="88">
        <v>-1.6</v>
      </c>
      <c r="U65" s="88">
        <v>-1.6</v>
      </c>
      <c r="V65" s="88">
        <v>-6.4</v>
      </c>
      <c r="W65" s="88">
        <v>-1.4</v>
      </c>
      <c r="X65" s="88">
        <v>-0.9</v>
      </c>
      <c r="Y65" s="88">
        <v>-2.1</v>
      </c>
      <c r="Z65" s="88">
        <v>-1.7</v>
      </c>
      <c r="AA65" s="88">
        <v>-6.1</v>
      </c>
      <c r="AB65" s="88">
        <v>-1.7</v>
      </c>
      <c r="AC65" s="88">
        <v>-1.9</v>
      </c>
      <c r="AD65" s="88">
        <v>-2</v>
      </c>
      <c r="AE65" s="88">
        <v>-1.8</v>
      </c>
      <c r="AF65" s="88">
        <v>-7.3</v>
      </c>
      <c r="AG65" s="88">
        <v>-2</v>
      </c>
      <c r="AH65" s="88">
        <v>-2.2999999999999998</v>
      </c>
      <c r="AI65" s="88">
        <v>-2.4</v>
      </c>
      <c r="AJ65" s="88">
        <v>-1.9</v>
      </c>
      <c r="AK65" s="88">
        <v>-8.6999999999999993</v>
      </c>
      <c r="AL65" s="88">
        <v>-1.7</v>
      </c>
      <c r="AM65" s="88">
        <v>-1.6</v>
      </c>
      <c r="AN65" s="88">
        <v>-1.5</v>
      </c>
      <c r="AO65" s="88">
        <v>-1.5</v>
      </c>
      <c r="AP65" s="88">
        <v>-6.3</v>
      </c>
      <c r="AQ65" s="88">
        <v>-0.7</v>
      </c>
      <c r="AR65" s="88">
        <v>-0.6</v>
      </c>
      <c r="AS65" s="88">
        <v>-0.8</v>
      </c>
      <c r="AT65" s="88">
        <v>-0.5</v>
      </c>
      <c r="AU65" s="88">
        <v>-2.5678238819309076</v>
      </c>
      <c r="AV65" s="88">
        <v>-0.55900653000000033</v>
      </c>
      <c r="AW65" s="88">
        <v>-0.46320460000000035</v>
      </c>
      <c r="AX65" s="88">
        <v>-0.43995169999999989</v>
      </c>
      <c r="AY65" s="88">
        <v>-0.4467644900000004</v>
      </c>
      <c r="AZ65" s="88">
        <v>-1.908927320000001</v>
      </c>
      <c r="BA65" s="88">
        <v>-1.7301861699999987</v>
      </c>
      <c r="BB65" s="88">
        <v>-1.5976735399999999</v>
      </c>
      <c r="BC65" s="88">
        <v>-1.50902136</v>
      </c>
      <c r="BD65" s="88">
        <v>-1.9081255800000005</v>
      </c>
      <c r="BE65" s="88">
        <v>-6.7450066499999988</v>
      </c>
    </row>
    <row r="66" spans="1:58">
      <c r="A66" s="13" t="s">
        <v>138</v>
      </c>
      <c r="B66" s="13" t="s">
        <v>139</v>
      </c>
      <c r="C66" s="89" t="s">
        <v>59</v>
      </c>
      <c r="D66" s="89" t="s">
        <v>59</v>
      </c>
      <c r="E66" s="89" t="s">
        <v>59</v>
      </c>
      <c r="F66" s="89" t="s">
        <v>59</v>
      </c>
      <c r="G66" s="89" t="s">
        <v>59</v>
      </c>
      <c r="H66" s="89">
        <v>-0.9</v>
      </c>
      <c r="I66" s="89">
        <v>-0.9</v>
      </c>
      <c r="J66" s="89">
        <v>-1.1000000000000001</v>
      </c>
      <c r="K66" s="89">
        <v>-0.8</v>
      </c>
      <c r="L66" s="89">
        <v>-3.7</v>
      </c>
      <c r="M66" s="89">
        <v>-1.1000000000000001</v>
      </c>
      <c r="N66" s="89">
        <v>-1.2</v>
      </c>
      <c r="O66" s="89">
        <v>-1.4</v>
      </c>
      <c r="P66" s="89">
        <v>-0.7</v>
      </c>
      <c r="Q66" s="89">
        <v>-4.3</v>
      </c>
      <c r="R66" s="89">
        <v>-0.4</v>
      </c>
      <c r="S66" s="89">
        <v>-0.6</v>
      </c>
      <c r="T66" s="89">
        <v>-0.6</v>
      </c>
      <c r="U66" s="89">
        <v>-0.7</v>
      </c>
      <c r="V66" s="89">
        <v>-2.2999999999999998</v>
      </c>
      <c r="W66" s="89">
        <v>-0.3</v>
      </c>
      <c r="X66" s="89">
        <v>-0.6</v>
      </c>
      <c r="Y66" s="89">
        <v>-0.7</v>
      </c>
      <c r="Z66" s="89">
        <v>-0.5</v>
      </c>
      <c r="AA66" s="89">
        <v>-2.1</v>
      </c>
      <c r="AB66" s="89">
        <v>-0.4</v>
      </c>
      <c r="AC66" s="89">
        <v>-0.3</v>
      </c>
      <c r="AD66" s="89">
        <v>-0.7</v>
      </c>
      <c r="AE66" s="89">
        <v>-0.4</v>
      </c>
      <c r="AF66" s="89">
        <v>-1.9</v>
      </c>
      <c r="AG66" s="89">
        <v>-0.3</v>
      </c>
      <c r="AH66" s="89">
        <v>-0.6</v>
      </c>
      <c r="AI66" s="89">
        <v>-0.9</v>
      </c>
      <c r="AJ66" s="89">
        <v>-0.8</v>
      </c>
      <c r="AK66" s="89">
        <v>-2.5</v>
      </c>
      <c r="AL66" s="89">
        <v>-0.4</v>
      </c>
      <c r="AM66" s="89">
        <v>-0.6</v>
      </c>
      <c r="AN66" s="89">
        <v>-0.6</v>
      </c>
      <c r="AO66" s="89">
        <v>-0.4</v>
      </c>
      <c r="AP66" s="89">
        <v>-2</v>
      </c>
      <c r="AQ66" s="89">
        <v>-0.3</v>
      </c>
      <c r="AR66" s="89">
        <v>-0.4</v>
      </c>
      <c r="AS66" s="89">
        <v>-0.6</v>
      </c>
      <c r="AT66" s="89">
        <v>-0.2</v>
      </c>
      <c r="AU66" s="89">
        <v>-1.5</v>
      </c>
      <c r="AV66" s="89">
        <v>-0.20569724000000003</v>
      </c>
      <c r="AW66" s="89">
        <v>-1.422946000000001E-2</v>
      </c>
      <c r="AX66" s="89">
        <v>-7.6169949999999986E-2</v>
      </c>
      <c r="AY66" s="89">
        <v>5.4869900000000006E-2</v>
      </c>
      <c r="AZ66" s="89">
        <v>-0.24122675000000002</v>
      </c>
      <c r="BA66" s="89">
        <v>-1.05716773</v>
      </c>
      <c r="BB66" s="89">
        <v>-1.2596168999999999</v>
      </c>
      <c r="BC66" s="89">
        <v>-1.1258010599999999</v>
      </c>
      <c r="BD66" s="89">
        <v>-0.85022116000000003</v>
      </c>
      <c r="BE66" s="89">
        <v>-4.2928068499999998</v>
      </c>
    </row>
    <row r="67" spans="1:58">
      <c r="A67" s="12" t="s">
        <v>196</v>
      </c>
      <c r="B67" s="12" t="s">
        <v>141</v>
      </c>
      <c r="C67" s="88" t="s">
        <v>59</v>
      </c>
      <c r="D67" s="88" t="s">
        <v>59</v>
      </c>
      <c r="E67" s="88" t="s">
        <v>59</v>
      </c>
      <c r="F67" s="88" t="s">
        <v>59</v>
      </c>
      <c r="G67" s="88" t="s">
        <v>59</v>
      </c>
      <c r="H67" s="88" t="s">
        <v>59</v>
      </c>
      <c r="I67" s="88" t="s">
        <v>59</v>
      </c>
      <c r="J67" s="88" t="s">
        <v>59</v>
      </c>
      <c r="K67" s="88" t="s">
        <v>59</v>
      </c>
      <c r="L67" s="88" t="s">
        <v>59</v>
      </c>
      <c r="M67" s="88" t="s">
        <v>59</v>
      </c>
      <c r="N67" s="88" t="s">
        <v>59</v>
      </c>
      <c r="O67" s="88" t="s">
        <v>59</v>
      </c>
      <c r="P67" s="88" t="s">
        <v>59</v>
      </c>
      <c r="Q67" s="88" t="s">
        <v>59</v>
      </c>
      <c r="R67" s="88" t="s">
        <v>59</v>
      </c>
      <c r="S67" s="88" t="s">
        <v>59</v>
      </c>
      <c r="T67" s="88" t="s">
        <v>59</v>
      </c>
      <c r="U67" s="88" t="s">
        <v>59</v>
      </c>
      <c r="V67" s="88" t="s">
        <v>59</v>
      </c>
      <c r="W67" s="88" t="s">
        <v>59</v>
      </c>
      <c r="X67" s="88" t="s">
        <v>59</v>
      </c>
      <c r="Y67" s="88" t="s">
        <v>59</v>
      </c>
      <c r="Z67" s="88" t="s">
        <v>59</v>
      </c>
      <c r="AA67" s="88" t="s">
        <v>59</v>
      </c>
      <c r="AB67" s="88" t="s">
        <v>59</v>
      </c>
      <c r="AC67" s="88" t="s">
        <v>59</v>
      </c>
      <c r="AD67" s="88" t="s">
        <v>59</v>
      </c>
      <c r="AE67" s="88" t="s">
        <v>59</v>
      </c>
      <c r="AF67" s="88" t="s">
        <v>59</v>
      </c>
      <c r="AG67" s="88">
        <v>0</v>
      </c>
      <c r="AH67" s="88">
        <v>-0.1</v>
      </c>
      <c r="AI67" s="88">
        <v>1</v>
      </c>
      <c r="AJ67" s="88">
        <v>0</v>
      </c>
      <c r="AK67" s="88">
        <v>0.8</v>
      </c>
      <c r="AL67" s="88">
        <v>-0.1</v>
      </c>
      <c r="AM67" s="88">
        <v>0</v>
      </c>
      <c r="AN67" s="88">
        <v>0</v>
      </c>
      <c r="AO67" s="88">
        <v>-0.1</v>
      </c>
      <c r="AP67" s="88">
        <v>-0.2</v>
      </c>
      <c r="AQ67" s="88">
        <v>0</v>
      </c>
      <c r="AR67" s="88">
        <v>-0.8</v>
      </c>
      <c r="AS67" s="88">
        <v>-0.1</v>
      </c>
      <c r="AT67" s="88">
        <v>-0.1</v>
      </c>
      <c r="AU67" s="88">
        <v>-1</v>
      </c>
      <c r="AV67" s="88">
        <v>-3.2208460000000001E-2</v>
      </c>
      <c r="AW67" s="88">
        <v>-0.28541847999999997</v>
      </c>
      <c r="AX67" s="88">
        <v>-1.8248977399999997</v>
      </c>
      <c r="AY67" s="88">
        <v>-4.3034829999999996E-2</v>
      </c>
      <c r="AZ67" s="88">
        <v>-2.1855595099999996</v>
      </c>
      <c r="BA67" s="88">
        <v>-2.4919669799999999</v>
      </c>
      <c r="BB67" s="88">
        <v>-2.3996989200000001</v>
      </c>
      <c r="BC67" s="88">
        <v>-4.7475220900000004</v>
      </c>
      <c r="BD67" s="88">
        <v>-2.4348362999999997</v>
      </c>
      <c r="BE67" s="88">
        <v>-12.074024290000001</v>
      </c>
    </row>
    <row r="68" spans="1:58">
      <c r="A68" s="13" t="s">
        <v>197</v>
      </c>
      <c r="B68" s="13" t="s">
        <v>172</v>
      </c>
      <c r="C68" s="89">
        <v>-2.1</v>
      </c>
      <c r="D68" s="89">
        <v>-1.9</v>
      </c>
      <c r="E68" s="89">
        <v>-4</v>
      </c>
      <c r="F68" s="89">
        <v>-4.5</v>
      </c>
      <c r="G68" s="89">
        <v>-12.5</v>
      </c>
      <c r="H68" s="89">
        <v>-1.9</v>
      </c>
      <c r="I68" s="89">
        <v>-4</v>
      </c>
      <c r="J68" s="89">
        <v>-3.1</v>
      </c>
      <c r="K68" s="89">
        <v>-4.9000000000000004</v>
      </c>
      <c r="L68" s="89">
        <v>-13.8</v>
      </c>
      <c r="M68" s="89">
        <v>-4.7</v>
      </c>
      <c r="N68" s="89">
        <v>-2.2999999999999998</v>
      </c>
      <c r="O68" s="89">
        <v>-3</v>
      </c>
      <c r="P68" s="89">
        <v>-3.8</v>
      </c>
      <c r="Q68" s="89">
        <v>-13.9</v>
      </c>
      <c r="R68" s="89">
        <v>-1.8</v>
      </c>
      <c r="S68" s="89">
        <v>-2.1</v>
      </c>
      <c r="T68" s="89">
        <v>-3.3</v>
      </c>
      <c r="U68" s="89">
        <v>-5.8</v>
      </c>
      <c r="V68" s="89">
        <v>-13</v>
      </c>
      <c r="W68" s="89">
        <v>-8.6999999999999993</v>
      </c>
      <c r="X68" s="89">
        <v>-9.5</v>
      </c>
      <c r="Y68" s="89">
        <v>-4.8</v>
      </c>
      <c r="Z68" s="89">
        <v>-8</v>
      </c>
      <c r="AA68" s="89">
        <v>-30.9</v>
      </c>
      <c r="AB68" s="89">
        <v>-3.3</v>
      </c>
      <c r="AC68" s="89">
        <v>-2.7</v>
      </c>
      <c r="AD68" s="89">
        <v>-2.6</v>
      </c>
      <c r="AE68" s="89">
        <v>-3.8</v>
      </c>
      <c r="AF68" s="89">
        <v>-12.3</v>
      </c>
      <c r="AG68" s="89">
        <v>-1.1000000000000001</v>
      </c>
      <c r="AH68" s="89">
        <v>-1.3</v>
      </c>
      <c r="AI68" s="89">
        <v>-1.8</v>
      </c>
      <c r="AJ68" s="89">
        <v>-2.8</v>
      </c>
      <c r="AK68" s="89">
        <v>-7</v>
      </c>
      <c r="AL68" s="89">
        <v>-0.9</v>
      </c>
      <c r="AM68" s="89">
        <v>-1.1000000000000001</v>
      </c>
      <c r="AN68" s="89">
        <v>-1.2</v>
      </c>
      <c r="AO68" s="89">
        <v>-1</v>
      </c>
      <c r="AP68" s="89">
        <v>-4.0999999999999996</v>
      </c>
      <c r="AQ68" s="89">
        <v>-0.9</v>
      </c>
      <c r="AR68" s="89">
        <v>-1.7</v>
      </c>
      <c r="AS68" s="89">
        <v>-1.3</v>
      </c>
      <c r="AT68" s="89">
        <v>-0.5</v>
      </c>
      <c r="AU68" s="89">
        <v>-4.5</v>
      </c>
      <c r="AV68" s="89">
        <v>-4.3020160800000022</v>
      </c>
      <c r="AW68" s="89">
        <v>-3.4178082500000002</v>
      </c>
      <c r="AX68" s="89">
        <v>-3.1442881099999944</v>
      </c>
      <c r="AY68" s="89">
        <v>-4.4794178999999987</v>
      </c>
      <c r="AZ68" s="89">
        <v>-15.343530339999994</v>
      </c>
      <c r="BA68" s="89">
        <v>-3.5305464099999995</v>
      </c>
      <c r="BB68" s="89">
        <v>-5.7335634300000011</v>
      </c>
      <c r="BC68" s="89">
        <v>-3.2677921099999998</v>
      </c>
      <c r="BD68" s="89">
        <v>-4.9903670900000119</v>
      </c>
      <c r="BE68" s="89">
        <v>-17.522269040000012</v>
      </c>
    </row>
    <row r="69" spans="1:58">
      <c r="A69" s="12" t="s">
        <v>198</v>
      </c>
      <c r="B69" s="12" t="s">
        <v>199</v>
      </c>
      <c r="C69" s="88">
        <v>-1.9</v>
      </c>
      <c r="D69" s="88">
        <v>-1.8</v>
      </c>
      <c r="E69" s="88">
        <v>-2.1</v>
      </c>
      <c r="F69" s="88">
        <v>-1.4</v>
      </c>
      <c r="G69" s="88">
        <v>-7.1</v>
      </c>
      <c r="H69" s="88">
        <v>-1.6</v>
      </c>
      <c r="I69" s="88">
        <v>-1.7</v>
      </c>
      <c r="J69" s="88">
        <v>-2</v>
      </c>
      <c r="K69" s="88">
        <v>-3.4</v>
      </c>
      <c r="L69" s="88">
        <v>-8.6999999999999993</v>
      </c>
      <c r="M69" s="88">
        <v>-2.9</v>
      </c>
      <c r="N69" s="88">
        <v>-5.2</v>
      </c>
      <c r="O69" s="88">
        <v>-4.4000000000000004</v>
      </c>
      <c r="P69" s="88">
        <v>-5.9</v>
      </c>
      <c r="Q69" s="88">
        <v>-18.399999999999999</v>
      </c>
      <c r="R69" s="88">
        <v>-4.0999999999999996</v>
      </c>
      <c r="S69" s="88">
        <v>-7.6</v>
      </c>
      <c r="T69" s="88">
        <v>-8.4</v>
      </c>
      <c r="U69" s="88">
        <v>-9.4</v>
      </c>
      <c r="V69" s="88">
        <v>-29.5</v>
      </c>
      <c r="W69" s="88">
        <v>-7.2</v>
      </c>
      <c r="X69" s="88">
        <v>-11.2</v>
      </c>
      <c r="Y69" s="88">
        <v>-11.8</v>
      </c>
      <c r="Z69" s="88">
        <v>-8.8000000000000007</v>
      </c>
      <c r="AA69" s="88">
        <v>-38.799999999999997</v>
      </c>
      <c r="AB69" s="88">
        <v>-8.3000000000000007</v>
      </c>
      <c r="AC69" s="88">
        <v>-8.1999999999999993</v>
      </c>
      <c r="AD69" s="88">
        <v>-13</v>
      </c>
      <c r="AE69" s="88">
        <v>-23.8</v>
      </c>
      <c r="AF69" s="88">
        <v>-53.2</v>
      </c>
      <c r="AG69" s="88">
        <v>-15.9</v>
      </c>
      <c r="AH69" s="88">
        <v>-15.6</v>
      </c>
      <c r="AI69" s="88">
        <v>-13.9</v>
      </c>
      <c r="AJ69" s="88">
        <v>-11.3</v>
      </c>
      <c r="AK69" s="88">
        <v>-56.7</v>
      </c>
      <c r="AL69" s="88">
        <v>-9.6</v>
      </c>
      <c r="AM69" s="88">
        <v>-11.6</v>
      </c>
      <c r="AN69" s="88">
        <v>-8.1999999999999993</v>
      </c>
      <c r="AO69" s="88">
        <v>-5.3</v>
      </c>
      <c r="AP69" s="88">
        <v>-34.700000000000003</v>
      </c>
      <c r="AQ69" s="88">
        <v>-4.8</v>
      </c>
      <c r="AR69" s="88">
        <v>-4.9000000000000004</v>
      </c>
      <c r="AS69" s="88">
        <v>-6.4</v>
      </c>
      <c r="AT69" s="88">
        <v>-5.7</v>
      </c>
      <c r="AU69" s="88">
        <v>-21.8</v>
      </c>
      <c r="AV69" s="88">
        <v>-5.2265676700000014</v>
      </c>
      <c r="AW69" s="88">
        <v>-1.0891867000000026</v>
      </c>
      <c r="AX69" s="88">
        <v>-4.2414710400000066</v>
      </c>
      <c r="AY69" s="88">
        <v>-5.0354885499999966</v>
      </c>
      <c r="AZ69" s="88">
        <v>-15.592713960000008</v>
      </c>
      <c r="BA69" s="88">
        <v>-23.026278280000007</v>
      </c>
      <c r="BB69" s="88">
        <v>-24.937966769999992</v>
      </c>
      <c r="BC69" s="88">
        <v>-27.066542960000007</v>
      </c>
      <c r="BD69" s="88">
        <v>-28.906058950000006</v>
      </c>
      <c r="BE69" s="88">
        <v>-103.93684696000001</v>
      </c>
    </row>
    <row r="70" spans="1:58">
      <c r="A70" s="13" t="s">
        <v>200</v>
      </c>
      <c r="B70" s="13" t="s">
        <v>201</v>
      </c>
      <c r="C70" s="89">
        <v>-1.1000000000000001</v>
      </c>
      <c r="D70" s="89">
        <v>-0.8</v>
      </c>
      <c r="E70" s="89">
        <v>-1.8</v>
      </c>
      <c r="F70" s="89">
        <v>-1.7</v>
      </c>
      <c r="G70" s="89">
        <v>-5.4</v>
      </c>
      <c r="H70" s="89">
        <v>-0.4</v>
      </c>
      <c r="I70" s="89">
        <v>-1.8</v>
      </c>
      <c r="J70" s="89">
        <v>-3.2</v>
      </c>
      <c r="K70" s="89">
        <v>-4.2</v>
      </c>
      <c r="L70" s="89">
        <v>-9.6999999999999993</v>
      </c>
      <c r="M70" s="89">
        <v>-3.9</v>
      </c>
      <c r="N70" s="89">
        <v>-2.2000000000000002</v>
      </c>
      <c r="O70" s="89">
        <v>-2.2000000000000002</v>
      </c>
      <c r="P70" s="89">
        <v>-2.6</v>
      </c>
      <c r="Q70" s="89">
        <v>-10.9</v>
      </c>
      <c r="R70" s="89">
        <v>-1.3</v>
      </c>
      <c r="S70" s="89">
        <v>-3</v>
      </c>
      <c r="T70" s="89">
        <v>-2.4</v>
      </c>
      <c r="U70" s="89">
        <v>-2.9</v>
      </c>
      <c r="V70" s="89">
        <v>-9.6</v>
      </c>
      <c r="W70" s="89">
        <v>-1.3</v>
      </c>
      <c r="X70" s="89">
        <v>-2.6</v>
      </c>
      <c r="Y70" s="89">
        <v>-2.4</v>
      </c>
      <c r="Z70" s="89">
        <v>-4.2</v>
      </c>
      <c r="AA70" s="89">
        <v>-10.4</v>
      </c>
      <c r="AB70" s="89">
        <v>-1.6</v>
      </c>
      <c r="AC70" s="89">
        <v>-2.4</v>
      </c>
      <c r="AD70" s="89">
        <v>-3.2</v>
      </c>
      <c r="AE70" s="89">
        <v>-3.4</v>
      </c>
      <c r="AF70" s="89">
        <v>-10.7</v>
      </c>
      <c r="AG70" s="89">
        <v>-1.9</v>
      </c>
      <c r="AH70" s="89">
        <v>-1.9</v>
      </c>
      <c r="AI70" s="89">
        <v>-3.3</v>
      </c>
      <c r="AJ70" s="89">
        <v>-2.2999999999999998</v>
      </c>
      <c r="AK70" s="89">
        <v>-9.5</v>
      </c>
      <c r="AL70" s="89">
        <v>-1.6</v>
      </c>
      <c r="AM70" s="89">
        <v>-2.1</v>
      </c>
      <c r="AN70" s="89">
        <v>-2.2999999999999998</v>
      </c>
      <c r="AO70" s="89">
        <v>-2.6</v>
      </c>
      <c r="AP70" s="89">
        <v>-8.5</v>
      </c>
      <c r="AQ70" s="89">
        <v>-1.4</v>
      </c>
      <c r="AR70" s="89">
        <v>-1.1000000000000001</v>
      </c>
      <c r="AS70" s="89">
        <v>-2.7</v>
      </c>
      <c r="AT70" s="89">
        <v>-2.8</v>
      </c>
      <c r="AU70" s="89">
        <v>-8</v>
      </c>
      <c r="AV70" s="89">
        <v>-0.72416053999999996</v>
      </c>
      <c r="AW70" s="89">
        <v>-1.1947709099999999</v>
      </c>
      <c r="AX70" s="89">
        <v>-1.1765296600000001</v>
      </c>
      <c r="AY70" s="89">
        <v>-2.8450163799999997</v>
      </c>
      <c r="AZ70" s="89">
        <v>-5.9404774899999992</v>
      </c>
      <c r="BA70" s="89">
        <v>-2.4896588199999998</v>
      </c>
      <c r="BB70" s="89">
        <v>-2.273053</v>
      </c>
      <c r="BC70" s="89">
        <v>-2.1818648899999999</v>
      </c>
      <c r="BD70" s="89">
        <v>-2.2768242700000001</v>
      </c>
      <c r="BE70" s="89">
        <v>-9.2214009800000003</v>
      </c>
    </row>
    <row r="71" spans="1:58">
      <c r="A71" s="12" t="s">
        <v>202</v>
      </c>
      <c r="B71" s="12" t="s">
        <v>203</v>
      </c>
      <c r="C71" s="88" t="s">
        <v>59</v>
      </c>
      <c r="D71" s="88" t="s">
        <v>59</v>
      </c>
      <c r="E71" s="88" t="s">
        <v>59</v>
      </c>
      <c r="F71" s="88" t="s">
        <v>59</v>
      </c>
      <c r="G71" s="88" t="s">
        <v>59</v>
      </c>
      <c r="H71" s="88">
        <v>-0.1</v>
      </c>
      <c r="I71" s="88">
        <v>-0.1</v>
      </c>
      <c r="J71" s="88" t="s">
        <v>59</v>
      </c>
      <c r="K71" s="88" t="s">
        <v>59</v>
      </c>
      <c r="L71" s="88">
        <v>-0.3</v>
      </c>
      <c r="M71" s="88" t="s">
        <v>59</v>
      </c>
      <c r="N71" s="88" t="s">
        <v>59</v>
      </c>
      <c r="O71" s="88" t="s">
        <v>59</v>
      </c>
      <c r="P71" s="88" t="s">
        <v>59</v>
      </c>
      <c r="Q71" s="88" t="s">
        <v>59</v>
      </c>
      <c r="R71" s="88" t="s">
        <v>59</v>
      </c>
      <c r="S71" s="88" t="s">
        <v>59</v>
      </c>
      <c r="T71" s="88" t="s">
        <v>59</v>
      </c>
      <c r="U71" s="88" t="s">
        <v>59</v>
      </c>
      <c r="V71" s="88" t="s">
        <v>59</v>
      </c>
      <c r="W71" s="88" t="s">
        <v>59</v>
      </c>
      <c r="X71" s="88" t="s">
        <v>59</v>
      </c>
      <c r="Y71" s="88" t="s">
        <v>59</v>
      </c>
      <c r="Z71" s="88" t="s">
        <v>59</v>
      </c>
      <c r="AA71" s="88" t="s">
        <v>59</v>
      </c>
      <c r="AB71" s="88" t="s">
        <v>59</v>
      </c>
      <c r="AC71" s="88" t="s">
        <v>59</v>
      </c>
      <c r="AD71" s="88" t="s">
        <v>59</v>
      </c>
      <c r="AE71" s="88" t="s">
        <v>59</v>
      </c>
      <c r="AF71" s="88" t="s">
        <v>59</v>
      </c>
      <c r="AG71" s="88" t="s">
        <v>59</v>
      </c>
      <c r="AH71" s="88" t="s">
        <v>59</v>
      </c>
      <c r="AI71" s="88" t="s">
        <v>59</v>
      </c>
      <c r="AJ71" s="88" t="s">
        <v>59</v>
      </c>
      <c r="AK71" s="88" t="s">
        <v>59</v>
      </c>
      <c r="AL71" s="88" t="s">
        <v>59</v>
      </c>
      <c r="AM71" s="88" t="s">
        <v>59</v>
      </c>
      <c r="AN71" s="88" t="s">
        <v>59</v>
      </c>
      <c r="AO71" s="88" t="s">
        <v>59</v>
      </c>
      <c r="AP71" s="88" t="s">
        <v>59</v>
      </c>
      <c r="AQ71" s="88" t="s">
        <v>59</v>
      </c>
      <c r="AR71" s="88" t="s">
        <v>59</v>
      </c>
      <c r="AS71" s="88" t="s">
        <v>59</v>
      </c>
      <c r="AT71" s="88" t="s">
        <v>59</v>
      </c>
      <c r="AU71" s="88" t="s">
        <v>59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</row>
    <row r="72" spans="1:58">
      <c r="A72" s="13" t="s">
        <v>204</v>
      </c>
      <c r="B72" s="13" t="s">
        <v>205</v>
      </c>
      <c r="C72" s="89" t="s">
        <v>59</v>
      </c>
      <c r="D72" s="89" t="s">
        <v>59</v>
      </c>
      <c r="E72" s="89" t="s">
        <v>59</v>
      </c>
      <c r="F72" s="89" t="s">
        <v>59</v>
      </c>
      <c r="G72" s="89" t="s">
        <v>59</v>
      </c>
      <c r="H72" s="89" t="s">
        <v>59</v>
      </c>
      <c r="I72" s="89" t="s">
        <v>59</v>
      </c>
      <c r="J72" s="89" t="s">
        <v>59</v>
      </c>
      <c r="K72" s="89" t="s">
        <v>59</v>
      </c>
      <c r="L72" s="89" t="s">
        <v>59</v>
      </c>
      <c r="M72" s="89" t="s">
        <v>59</v>
      </c>
      <c r="N72" s="89" t="s">
        <v>59</v>
      </c>
      <c r="O72" s="89" t="s">
        <v>59</v>
      </c>
      <c r="P72" s="89" t="s">
        <v>59</v>
      </c>
      <c r="Q72" s="89" t="s">
        <v>59</v>
      </c>
      <c r="R72" s="89" t="s">
        <v>59</v>
      </c>
      <c r="S72" s="89" t="s">
        <v>59</v>
      </c>
      <c r="T72" s="89" t="s">
        <v>59</v>
      </c>
      <c r="U72" s="89" t="s">
        <v>59</v>
      </c>
      <c r="V72" s="89" t="s">
        <v>59</v>
      </c>
      <c r="W72" s="89" t="s">
        <v>59</v>
      </c>
      <c r="X72" s="89" t="s">
        <v>59</v>
      </c>
      <c r="Y72" s="89" t="s">
        <v>59</v>
      </c>
      <c r="Z72" s="89" t="s">
        <v>59</v>
      </c>
      <c r="AA72" s="89" t="s">
        <v>59</v>
      </c>
      <c r="AB72" s="89" t="s">
        <v>59</v>
      </c>
      <c r="AC72" s="89" t="s">
        <v>59</v>
      </c>
      <c r="AD72" s="89" t="s">
        <v>59</v>
      </c>
      <c r="AE72" s="89" t="s">
        <v>59</v>
      </c>
      <c r="AF72" s="89" t="s">
        <v>59</v>
      </c>
      <c r="AG72" s="89" t="s">
        <v>59</v>
      </c>
      <c r="AH72" s="89" t="s">
        <v>59</v>
      </c>
      <c r="AI72" s="89" t="s">
        <v>59</v>
      </c>
      <c r="AJ72" s="89" t="s">
        <v>59</v>
      </c>
      <c r="AK72" s="89" t="s">
        <v>59</v>
      </c>
      <c r="AL72" s="89">
        <v>-17.399999999999999</v>
      </c>
      <c r="AM72" s="89">
        <v>-18.399999999999999</v>
      </c>
      <c r="AN72" s="89">
        <v>-18.899999999999999</v>
      </c>
      <c r="AO72" s="89">
        <v>-18.8</v>
      </c>
      <c r="AP72" s="89">
        <v>-73.400000000000006</v>
      </c>
      <c r="AQ72" s="89">
        <v>-18.100000000000001</v>
      </c>
      <c r="AR72" s="89">
        <v>-17.8</v>
      </c>
      <c r="AS72" s="89">
        <v>-18.5</v>
      </c>
      <c r="AT72" s="89">
        <v>-20.2</v>
      </c>
      <c r="AU72" s="89">
        <v>-74.599999999999994</v>
      </c>
      <c r="AV72" s="89">
        <v>-21.981890469999996</v>
      </c>
      <c r="AW72" s="89">
        <v>-24.065717529999997</v>
      </c>
      <c r="AX72" s="89">
        <v>-25.795356630000001</v>
      </c>
      <c r="AY72" s="89">
        <v>-29.24535564</v>
      </c>
      <c r="AZ72" s="89">
        <v>-101.08832027</v>
      </c>
      <c r="BA72" s="89">
        <v>-30.134184159999997</v>
      </c>
      <c r="BB72" s="89">
        <v>-33.40864397</v>
      </c>
      <c r="BC72" s="89">
        <v>-36.302913880000006</v>
      </c>
      <c r="BD72" s="89">
        <v>-38.434306609999993</v>
      </c>
      <c r="BE72" s="89">
        <v>-138.28004862</v>
      </c>
    </row>
    <row r="73" spans="1:58">
      <c r="A73" s="12" t="s">
        <v>206</v>
      </c>
      <c r="B73" s="12" t="s">
        <v>207</v>
      </c>
      <c r="C73" s="88">
        <v>-3.9</v>
      </c>
      <c r="D73" s="88">
        <v>-5</v>
      </c>
      <c r="E73" s="88">
        <v>-4.7</v>
      </c>
      <c r="F73" s="88">
        <v>-7.7</v>
      </c>
      <c r="G73" s="88">
        <v>-21.3</v>
      </c>
      <c r="H73" s="88">
        <v>-5.3</v>
      </c>
      <c r="I73" s="88">
        <v>-6.5</v>
      </c>
      <c r="J73" s="88">
        <v>-7.8</v>
      </c>
      <c r="K73" s="88">
        <v>-9.6</v>
      </c>
      <c r="L73" s="88">
        <v>-29.2</v>
      </c>
      <c r="M73" s="88">
        <v>-8.1</v>
      </c>
      <c r="N73" s="88">
        <v>-8.9</v>
      </c>
      <c r="O73" s="88">
        <v>-9</v>
      </c>
      <c r="P73" s="88">
        <v>-15.7</v>
      </c>
      <c r="Q73" s="88">
        <v>-41.8</v>
      </c>
      <c r="R73" s="88">
        <v>-11.3</v>
      </c>
      <c r="S73" s="88">
        <v>-14.5</v>
      </c>
      <c r="T73" s="88">
        <v>-20</v>
      </c>
      <c r="U73" s="88">
        <v>-19</v>
      </c>
      <c r="V73" s="88">
        <v>-64.900000000000006</v>
      </c>
      <c r="W73" s="88">
        <v>-18.2</v>
      </c>
      <c r="X73" s="88">
        <v>-21.4</v>
      </c>
      <c r="Y73" s="88">
        <v>-21</v>
      </c>
      <c r="Z73" s="88">
        <v>-25.2</v>
      </c>
      <c r="AA73" s="88">
        <v>-85.8</v>
      </c>
      <c r="AB73" s="88">
        <v>-25.2</v>
      </c>
      <c r="AC73" s="88">
        <v>-25.4</v>
      </c>
      <c r="AD73" s="88">
        <v>-31.6</v>
      </c>
      <c r="AE73" s="88">
        <v>-35.9</v>
      </c>
      <c r="AF73" s="88">
        <v>-118.1</v>
      </c>
      <c r="AG73" s="88">
        <v>-31.1</v>
      </c>
      <c r="AH73" s="88">
        <v>-37.9</v>
      </c>
      <c r="AI73" s="88">
        <v>-35</v>
      </c>
      <c r="AJ73" s="88">
        <v>-35.700000000000003</v>
      </c>
      <c r="AK73" s="88">
        <v>-139.80000000000001</v>
      </c>
      <c r="AL73" s="88">
        <v>-18.600000000000001</v>
      </c>
      <c r="AM73" s="88">
        <v>-21.3</v>
      </c>
      <c r="AN73" s="88">
        <v>-18.5</v>
      </c>
      <c r="AO73" s="88">
        <v>-14.5</v>
      </c>
      <c r="AP73" s="88">
        <v>-72.8</v>
      </c>
      <c r="AQ73" s="88">
        <v>-14.5</v>
      </c>
      <c r="AR73" s="88">
        <v>-15.3</v>
      </c>
      <c r="AS73" s="88">
        <v>-18</v>
      </c>
      <c r="AT73" s="88">
        <v>-17.399999999999999</v>
      </c>
      <c r="AU73" s="88">
        <v>-65.099999999999994</v>
      </c>
      <c r="AV73" s="88">
        <v>-16.754124260000008</v>
      </c>
      <c r="AW73" s="88">
        <v>-16.96721916000001</v>
      </c>
      <c r="AX73" s="88">
        <v>-16.477063099999981</v>
      </c>
      <c r="AY73" s="88">
        <v>-16.583742709999999</v>
      </c>
      <c r="AZ73" s="88">
        <v>-66.782149230000002</v>
      </c>
      <c r="BA73" s="88">
        <v>-16.691385380000007</v>
      </c>
      <c r="BB73" s="88">
        <v>-17.778551120000007</v>
      </c>
      <c r="BC73" s="88">
        <v>-15.085819839999999</v>
      </c>
      <c r="BD73" s="88">
        <v>-15.150356210833333</v>
      </c>
      <c r="BE73" s="88">
        <v>-64.706112550833353</v>
      </c>
    </row>
    <row r="74" spans="1:58">
      <c r="A74" s="13" t="s">
        <v>208</v>
      </c>
      <c r="B74" s="13" t="s">
        <v>209</v>
      </c>
      <c r="C74" s="89">
        <v>-7</v>
      </c>
      <c r="D74" s="89">
        <v>-3.7</v>
      </c>
      <c r="E74" s="89">
        <v>-7.4</v>
      </c>
      <c r="F74" s="89">
        <v>-6.7</v>
      </c>
      <c r="G74" s="89">
        <v>-24.8</v>
      </c>
      <c r="H74" s="89">
        <v>-10.199999999999999</v>
      </c>
      <c r="I74" s="89">
        <v>-6.8</v>
      </c>
      <c r="J74" s="89">
        <v>-8.3000000000000007</v>
      </c>
      <c r="K74" s="89">
        <v>-5.6</v>
      </c>
      <c r="L74" s="89">
        <v>-30.9</v>
      </c>
      <c r="M74" s="89">
        <v>-9.6</v>
      </c>
      <c r="N74" s="89">
        <v>-11.1</v>
      </c>
      <c r="O74" s="89">
        <v>-8.9</v>
      </c>
      <c r="P74" s="89">
        <v>-2.4</v>
      </c>
      <c r="Q74" s="89">
        <v>-32.1</v>
      </c>
      <c r="R74" s="89">
        <v>-11.1</v>
      </c>
      <c r="S74" s="89">
        <v>-8.8000000000000007</v>
      </c>
      <c r="T74" s="89">
        <v>-5</v>
      </c>
      <c r="U74" s="89">
        <v>-10.8</v>
      </c>
      <c r="V74" s="89">
        <v>-35.700000000000003</v>
      </c>
      <c r="W74" s="89">
        <v>-6.9</v>
      </c>
      <c r="X74" s="89">
        <v>-9.1999999999999993</v>
      </c>
      <c r="Y74" s="89">
        <v>-7.8</v>
      </c>
      <c r="Z74" s="89">
        <v>-15.7</v>
      </c>
      <c r="AA74" s="89">
        <v>-39.6</v>
      </c>
      <c r="AB74" s="89">
        <v>-7.8</v>
      </c>
      <c r="AC74" s="89">
        <v>-9.4</v>
      </c>
      <c r="AD74" s="89">
        <v>-8.9</v>
      </c>
      <c r="AE74" s="89">
        <v>-7.1</v>
      </c>
      <c r="AF74" s="89">
        <v>-33.299999999999997</v>
      </c>
      <c r="AG74" s="89">
        <v>-5.4</v>
      </c>
      <c r="AH74" s="89">
        <v>-5.4</v>
      </c>
      <c r="AI74" s="89">
        <v>-6.7</v>
      </c>
      <c r="AJ74" s="89">
        <v>-8</v>
      </c>
      <c r="AK74" s="89">
        <v>-25.5</v>
      </c>
      <c r="AL74" s="89">
        <v>-4.2</v>
      </c>
      <c r="AM74" s="89">
        <v>-4.8</v>
      </c>
      <c r="AN74" s="89">
        <v>-4.8</v>
      </c>
      <c r="AO74" s="89">
        <v>-6.5</v>
      </c>
      <c r="AP74" s="89">
        <v>-20.3</v>
      </c>
      <c r="AQ74" s="89">
        <v>-4.7</v>
      </c>
      <c r="AR74" s="89">
        <v>-5.2</v>
      </c>
      <c r="AS74" s="89">
        <v>-5.4</v>
      </c>
      <c r="AT74" s="89">
        <v>-4.5</v>
      </c>
      <c r="AU74" s="89">
        <v>-19.8</v>
      </c>
      <c r="AV74" s="89">
        <v>-3.7216502999999999</v>
      </c>
      <c r="AW74" s="89">
        <v>-4.8377754399999997</v>
      </c>
      <c r="AX74" s="89">
        <v>-6.1835263699999992</v>
      </c>
      <c r="AY74" s="89">
        <v>-5.8835986499999997</v>
      </c>
      <c r="AZ74" s="89">
        <v>-20.626550760000001</v>
      </c>
      <c r="BA74" s="89">
        <v>-4.13934362</v>
      </c>
      <c r="BB74" s="89">
        <v>-3.9998244400000003</v>
      </c>
      <c r="BC74" s="89">
        <v>-5.4960933799999996</v>
      </c>
      <c r="BD74" s="89">
        <v>-6.8514257000000001</v>
      </c>
      <c r="BE74" s="89">
        <v>-20.486687140000001</v>
      </c>
    </row>
    <row r="75" spans="1:58">
      <c r="A75" s="12" t="s">
        <v>210</v>
      </c>
      <c r="B75" s="12" t="s">
        <v>211</v>
      </c>
      <c r="C75" s="88">
        <v>-26.8</v>
      </c>
      <c r="D75" s="88">
        <v>-24.9</v>
      </c>
      <c r="E75" s="88">
        <v>-31.7</v>
      </c>
      <c r="F75" s="88">
        <v>-36</v>
      </c>
      <c r="G75" s="88">
        <v>-119.3</v>
      </c>
      <c r="H75" s="88">
        <v>-32.6</v>
      </c>
      <c r="I75" s="88">
        <v>-36.1</v>
      </c>
      <c r="J75" s="88">
        <v>-41</v>
      </c>
      <c r="K75" s="88">
        <v>-45.8</v>
      </c>
      <c r="L75" s="88">
        <v>-155.5</v>
      </c>
      <c r="M75" s="88">
        <v>-48</v>
      </c>
      <c r="N75" s="88">
        <v>-50.2</v>
      </c>
      <c r="O75" s="88">
        <v>-50.3</v>
      </c>
      <c r="P75" s="88">
        <v>-52.9</v>
      </c>
      <c r="Q75" s="88">
        <v>-201.4</v>
      </c>
      <c r="R75" s="88">
        <v>-50.9</v>
      </c>
      <c r="S75" s="88">
        <v>-59.6</v>
      </c>
      <c r="T75" s="88">
        <v>-63.5</v>
      </c>
      <c r="U75" s="88">
        <v>-70.599999999999994</v>
      </c>
      <c r="V75" s="88">
        <v>-244.6</v>
      </c>
      <c r="W75" s="88">
        <v>-62.6</v>
      </c>
      <c r="X75" s="88">
        <v>-74.5</v>
      </c>
      <c r="Y75" s="88">
        <v>-71.400000000000006</v>
      </c>
      <c r="Z75" s="88">
        <v>-85.9</v>
      </c>
      <c r="AA75" s="88">
        <v>-294.39999999999998</v>
      </c>
      <c r="AB75" s="88">
        <v>-68.400000000000006</v>
      </c>
      <c r="AC75" s="88">
        <v>-72.400000000000006</v>
      </c>
      <c r="AD75" s="88">
        <v>-83.8</v>
      </c>
      <c r="AE75" s="88">
        <v>-107.1</v>
      </c>
      <c r="AF75" s="88">
        <v>-331.8</v>
      </c>
      <c r="AG75" s="88" t="s">
        <v>59</v>
      </c>
      <c r="AH75" s="88" t="s">
        <v>59</v>
      </c>
      <c r="AI75" s="88" t="s">
        <v>59</v>
      </c>
      <c r="AJ75" s="88" t="s">
        <v>59</v>
      </c>
      <c r="AK75" s="88" t="s">
        <v>59</v>
      </c>
      <c r="AL75" s="88" t="s">
        <v>59</v>
      </c>
      <c r="AM75" s="88" t="s">
        <v>59</v>
      </c>
      <c r="AN75" s="88" t="s">
        <v>59</v>
      </c>
      <c r="AO75" s="88" t="s">
        <v>59</v>
      </c>
      <c r="AP75" s="88" t="s">
        <v>59</v>
      </c>
      <c r="AQ75" s="88" t="s">
        <v>59</v>
      </c>
      <c r="AR75" s="88" t="s">
        <v>59</v>
      </c>
      <c r="AS75" s="88" t="s">
        <v>59</v>
      </c>
      <c r="AT75" s="88" t="s">
        <v>59</v>
      </c>
      <c r="AU75" s="88" t="s">
        <v>59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</row>
    <row r="76" spans="1:58">
      <c r="A76" s="13" t="s">
        <v>212</v>
      </c>
      <c r="B76" s="13" t="s">
        <v>213</v>
      </c>
      <c r="C76" s="89" t="s">
        <v>59</v>
      </c>
      <c r="D76" s="89" t="s">
        <v>59</v>
      </c>
      <c r="E76" s="89" t="s">
        <v>59</v>
      </c>
      <c r="F76" s="89" t="s">
        <v>59</v>
      </c>
      <c r="G76" s="89" t="s">
        <v>59</v>
      </c>
      <c r="H76" s="89" t="s">
        <v>59</v>
      </c>
      <c r="I76" s="89" t="s">
        <v>59</v>
      </c>
      <c r="J76" s="89" t="s">
        <v>59</v>
      </c>
      <c r="K76" s="89" t="s">
        <v>59</v>
      </c>
      <c r="L76" s="89" t="s">
        <v>59</v>
      </c>
      <c r="M76" s="89" t="s">
        <v>59</v>
      </c>
      <c r="N76" s="89" t="s">
        <v>59</v>
      </c>
      <c r="O76" s="89" t="s">
        <v>59</v>
      </c>
      <c r="P76" s="89" t="s">
        <v>59</v>
      </c>
      <c r="Q76" s="89" t="s">
        <v>59</v>
      </c>
      <c r="R76" s="89" t="s">
        <v>59</v>
      </c>
      <c r="S76" s="89" t="s">
        <v>59</v>
      </c>
      <c r="T76" s="89" t="s">
        <v>59</v>
      </c>
      <c r="U76" s="89" t="s">
        <v>59</v>
      </c>
      <c r="V76" s="89" t="s">
        <v>59</v>
      </c>
      <c r="W76" s="89" t="s">
        <v>59</v>
      </c>
      <c r="X76" s="89" t="s">
        <v>59</v>
      </c>
      <c r="Y76" s="89">
        <v>-0.1</v>
      </c>
      <c r="Z76" s="89">
        <v>0.1</v>
      </c>
      <c r="AA76" s="89" t="s">
        <v>59</v>
      </c>
      <c r="AB76" s="89">
        <v>0</v>
      </c>
      <c r="AC76" s="89">
        <v>-0.1</v>
      </c>
      <c r="AD76" s="89">
        <v>-0.1</v>
      </c>
      <c r="AE76" s="89">
        <v>-0.3</v>
      </c>
      <c r="AF76" s="89">
        <v>-0.5</v>
      </c>
      <c r="AG76" s="89" t="s">
        <v>59</v>
      </c>
      <c r="AH76" s="89" t="s">
        <v>59</v>
      </c>
      <c r="AI76" s="89" t="s">
        <v>59</v>
      </c>
      <c r="AJ76" s="89" t="s">
        <v>59</v>
      </c>
      <c r="AK76" s="89" t="s">
        <v>59</v>
      </c>
      <c r="AL76" s="89" t="s">
        <v>59</v>
      </c>
      <c r="AM76" s="89" t="s">
        <v>59</v>
      </c>
      <c r="AN76" s="89" t="s">
        <v>59</v>
      </c>
      <c r="AO76" s="89" t="s">
        <v>59</v>
      </c>
      <c r="AP76" s="89" t="s">
        <v>59</v>
      </c>
      <c r="AQ76" s="89" t="s">
        <v>59</v>
      </c>
      <c r="AR76" s="89" t="s">
        <v>59</v>
      </c>
      <c r="AS76" s="89" t="s">
        <v>59</v>
      </c>
      <c r="AT76" s="89" t="s">
        <v>59</v>
      </c>
      <c r="AU76" s="89" t="s">
        <v>59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89">
        <v>0</v>
      </c>
      <c r="BC76" s="89">
        <v>0</v>
      </c>
      <c r="BD76" s="89">
        <v>0</v>
      </c>
      <c r="BE76" s="89">
        <v>0</v>
      </c>
    </row>
    <row r="77" spans="1:58">
      <c r="A77" s="12" t="s">
        <v>214</v>
      </c>
      <c r="B77" s="12" t="s">
        <v>215</v>
      </c>
      <c r="C77" s="88">
        <v>-26.8</v>
      </c>
      <c r="D77" s="88">
        <v>-24.9</v>
      </c>
      <c r="E77" s="88">
        <v>-31.7</v>
      </c>
      <c r="F77" s="88">
        <v>-36</v>
      </c>
      <c r="G77" s="88">
        <v>-119.3</v>
      </c>
      <c r="H77" s="88">
        <v>-32.6</v>
      </c>
      <c r="I77" s="88">
        <v>-36.1</v>
      </c>
      <c r="J77" s="88">
        <v>-41</v>
      </c>
      <c r="K77" s="88">
        <v>-45.8</v>
      </c>
      <c r="L77" s="88">
        <v>-155.5</v>
      </c>
      <c r="M77" s="88">
        <v>-48</v>
      </c>
      <c r="N77" s="88">
        <v>-50.2</v>
      </c>
      <c r="O77" s="88">
        <v>-50.3</v>
      </c>
      <c r="P77" s="88">
        <v>-52.9</v>
      </c>
      <c r="Q77" s="88">
        <v>-201.4</v>
      </c>
      <c r="R77" s="88">
        <v>-50.9</v>
      </c>
      <c r="S77" s="88">
        <v>-59.6</v>
      </c>
      <c r="T77" s="88">
        <v>-63.5</v>
      </c>
      <c r="U77" s="88">
        <v>-70.599999999999994</v>
      </c>
      <c r="V77" s="88">
        <v>-244.6</v>
      </c>
      <c r="W77" s="88">
        <v>-62.6</v>
      </c>
      <c r="X77" s="88">
        <v>-74.5</v>
      </c>
      <c r="Y77" s="88">
        <v>-71.5</v>
      </c>
      <c r="Z77" s="88">
        <v>-85.8</v>
      </c>
      <c r="AA77" s="88">
        <v>-294.39999999999998</v>
      </c>
      <c r="AB77" s="88">
        <v>-68.400000000000006</v>
      </c>
      <c r="AC77" s="88">
        <v>-72.5</v>
      </c>
      <c r="AD77" s="88">
        <v>-84</v>
      </c>
      <c r="AE77" s="88">
        <v>-107.4</v>
      </c>
      <c r="AF77" s="88">
        <v>-332.3</v>
      </c>
      <c r="AG77" s="88">
        <v>-80.599999999999994</v>
      </c>
      <c r="AH77" s="88">
        <v>-87.7</v>
      </c>
      <c r="AI77" s="88">
        <v>-84.4</v>
      </c>
      <c r="AJ77" s="88">
        <v>-79.599999999999994</v>
      </c>
      <c r="AK77" s="88">
        <v>-332.3</v>
      </c>
      <c r="AL77" s="88">
        <v>-71.599999999999994</v>
      </c>
      <c r="AM77" s="88">
        <v>-77.5</v>
      </c>
      <c r="AN77" s="88">
        <v>-72.099999999999994</v>
      </c>
      <c r="AO77" s="88">
        <v>-67.400000000000006</v>
      </c>
      <c r="AP77" s="88">
        <v>-288.60000000000002</v>
      </c>
      <c r="AQ77" s="88">
        <v>-63.9</v>
      </c>
      <c r="AR77" s="88">
        <v>-67.599999999999994</v>
      </c>
      <c r="AS77" s="88">
        <v>-74</v>
      </c>
      <c r="AT77" s="88">
        <v>-69.3</v>
      </c>
      <c r="AU77" s="88">
        <v>-274.89999999999998</v>
      </c>
      <c r="AV77" s="88">
        <v>-64.168278269999988</v>
      </c>
      <c r="AW77" s="88">
        <v>-65.316378740000019</v>
      </c>
      <c r="AX77" s="88">
        <v>-72.309566780000011</v>
      </c>
      <c r="AY77" s="88">
        <v>-75.913529009999934</v>
      </c>
      <c r="AZ77" s="88">
        <v>-277.70775279999992</v>
      </c>
      <c r="BA77" s="88">
        <v>-72.804682130000003</v>
      </c>
      <c r="BB77" s="88">
        <v>-78.693008669999998</v>
      </c>
      <c r="BC77" s="88">
        <v>-78.791701700000004</v>
      </c>
      <c r="BD77" s="88">
        <v>-91.632914483333323</v>
      </c>
      <c r="BE77" s="88">
        <v>-321.92230698333339</v>
      </c>
      <c r="BF77" s="106"/>
    </row>
    <row r="78" spans="1:58">
      <c r="A78" s="13" t="s">
        <v>216</v>
      </c>
      <c r="B78" s="13" t="s">
        <v>217</v>
      </c>
      <c r="C78" s="89">
        <v>-10.199999999999999</v>
      </c>
      <c r="D78" s="89">
        <v>-10.4</v>
      </c>
      <c r="E78" s="89">
        <v>-11.2</v>
      </c>
      <c r="F78" s="89">
        <v>-11.9</v>
      </c>
      <c r="G78" s="89">
        <v>-43.8</v>
      </c>
      <c r="H78" s="89">
        <v>-11.1</v>
      </c>
      <c r="I78" s="89">
        <v>-14.6</v>
      </c>
      <c r="J78" s="89">
        <v>-15</v>
      </c>
      <c r="K78" s="89">
        <v>-19.3</v>
      </c>
      <c r="L78" s="89">
        <v>-59.9</v>
      </c>
      <c r="M78" s="89">
        <v>-16.2</v>
      </c>
      <c r="N78" s="89">
        <v>-18.100000000000001</v>
      </c>
      <c r="O78" s="89">
        <v>-20.9</v>
      </c>
      <c r="P78" s="89">
        <v>-23.3</v>
      </c>
      <c r="Q78" s="89">
        <v>-78.5</v>
      </c>
      <c r="R78" s="89">
        <v>-19.600000000000001</v>
      </c>
      <c r="S78" s="89">
        <v>-21.3</v>
      </c>
      <c r="T78" s="89">
        <v>-23.1</v>
      </c>
      <c r="U78" s="89">
        <v>-24.4</v>
      </c>
      <c r="V78" s="89">
        <v>-88.4</v>
      </c>
      <c r="W78" s="89">
        <v>-20.2</v>
      </c>
      <c r="X78" s="89">
        <v>-21.7</v>
      </c>
      <c r="Y78" s="89">
        <v>-24.8</v>
      </c>
      <c r="Z78" s="89">
        <v>-22.1</v>
      </c>
      <c r="AA78" s="89">
        <v>-88.9</v>
      </c>
      <c r="AB78" s="89">
        <v>-22.4</v>
      </c>
      <c r="AC78" s="89">
        <v>-22.3</v>
      </c>
      <c r="AD78" s="89">
        <v>-21.3</v>
      </c>
      <c r="AE78" s="89">
        <v>-27.3</v>
      </c>
      <c r="AF78" s="89">
        <v>-93.3</v>
      </c>
      <c r="AG78" s="89">
        <v>-21.2</v>
      </c>
      <c r="AH78" s="89">
        <v>-21.8</v>
      </c>
      <c r="AI78" s="89">
        <v>-20.5</v>
      </c>
      <c r="AJ78" s="89">
        <v>-17</v>
      </c>
      <c r="AK78" s="89">
        <v>-80.5</v>
      </c>
      <c r="AL78" s="89">
        <v>-18.7</v>
      </c>
      <c r="AM78" s="89">
        <v>-17.783024917400017</v>
      </c>
      <c r="AN78" s="89">
        <v>-17.919969212200002</v>
      </c>
      <c r="AO78" s="89">
        <v>-18.446172121200014</v>
      </c>
      <c r="AP78" s="89">
        <v>-72.8</v>
      </c>
      <c r="AQ78" s="89">
        <v>-18.600000000000001</v>
      </c>
      <c r="AR78" s="89">
        <v>-21.8</v>
      </c>
      <c r="AS78" s="89">
        <v>-21.4</v>
      </c>
      <c r="AT78" s="89">
        <v>-17.3</v>
      </c>
      <c r="AU78" s="89">
        <v>-79.2</v>
      </c>
      <c r="AV78" s="89">
        <v>-15.344022269999988</v>
      </c>
      <c r="AW78" s="89">
        <v>-16.569221160000005</v>
      </c>
      <c r="AX78" s="89">
        <v>-17.706749860000009</v>
      </c>
      <c r="AY78" s="89">
        <v>-15.137784979999946</v>
      </c>
      <c r="AZ78" s="89">
        <v>-64.757778269999946</v>
      </c>
      <c r="BA78" s="89">
        <v>-14.971814829999998</v>
      </c>
      <c r="BB78" s="89">
        <v>-16.009718050000004</v>
      </c>
      <c r="BC78" s="89">
        <v>-16.175206090000003</v>
      </c>
      <c r="BD78" s="89">
        <v>-25.131187300000001</v>
      </c>
      <c r="BE78" s="89">
        <v>-72.287926270000014</v>
      </c>
    </row>
    <row r="79" spans="1:58">
      <c r="A79" s="12" t="s">
        <v>218</v>
      </c>
      <c r="B79" s="12" t="s">
        <v>219</v>
      </c>
      <c r="C79" s="88">
        <v>-14.2</v>
      </c>
      <c r="D79" s="88">
        <v>-11.9</v>
      </c>
      <c r="E79" s="88">
        <v>-14.3</v>
      </c>
      <c r="F79" s="88">
        <v>-16.7</v>
      </c>
      <c r="G79" s="88">
        <v>-57.1</v>
      </c>
      <c r="H79" s="88">
        <v>-13.3</v>
      </c>
      <c r="I79" s="88">
        <v>-17.5</v>
      </c>
      <c r="J79" s="88">
        <v>-18.600000000000001</v>
      </c>
      <c r="K79" s="88">
        <v>-23.6</v>
      </c>
      <c r="L79" s="88">
        <v>-73</v>
      </c>
      <c r="M79" s="88">
        <v>-20.6</v>
      </c>
      <c r="N79" s="88">
        <v>-22.7</v>
      </c>
      <c r="O79" s="88">
        <v>-19.399999999999999</v>
      </c>
      <c r="P79" s="88">
        <v>-27.9</v>
      </c>
      <c r="Q79" s="88">
        <v>-90.6</v>
      </c>
      <c r="R79" s="88">
        <v>-22.6</v>
      </c>
      <c r="S79" s="88">
        <v>-30.7</v>
      </c>
      <c r="T79" s="88">
        <v>-35.700000000000003</v>
      </c>
      <c r="U79" s="88">
        <v>-35.5</v>
      </c>
      <c r="V79" s="88">
        <v>-124.6</v>
      </c>
      <c r="W79" s="88">
        <v>-30.3</v>
      </c>
      <c r="X79" s="88">
        <v>-40.6</v>
      </c>
      <c r="Y79" s="88">
        <v>-39.4</v>
      </c>
      <c r="Z79" s="88">
        <v>-49.1</v>
      </c>
      <c r="AA79" s="88">
        <v>-159.4</v>
      </c>
      <c r="AB79" s="88">
        <v>-38.6</v>
      </c>
      <c r="AC79" s="88">
        <v>-40.799999999999997</v>
      </c>
      <c r="AD79" s="88">
        <v>-53</v>
      </c>
      <c r="AE79" s="88">
        <v>-71.599999999999994</v>
      </c>
      <c r="AF79" s="88">
        <v>-204</v>
      </c>
      <c r="AG79" s="88">
        <v>-54.4</v>
      </c>
      <c r="AH79" s="88">
        <v>-60.6</v>
      </c>
      <c r="AI79" s="88">
        <v>-55.4</v>
      </c>
      <c r="AJ79" s="88">
        <v>-54.1</v>
      </c>
      <c r="AK79" s="88">
        <v>-224.4</v>
      </c>
      <c r="AL79" s="88">
        <v>-49</v>
      </c>
      <c r="AM79" s="88">
        <v>-55.078880355416636</v>
      </c>
      <c r="AN79" s="88">
        <v>-49.246160365416635</v>
      </c>
      <c r="AO79" s="88">
        <v>-43.736135953750008</v>
      </c>
      <c r="AP79" s="88">
        <v>-197.08201934458327</v>
      </c>
      <c r="AQ79" s="88">
        <v>-40.624012910000005</v>
      </c>
      <c r="AR79" s="88">
        <v>-40.578971879999997</v>
      </c>
      <c r="AS79" s="88">
        <v>-47.346544570000006</v>
      </c>
      <c r="AT79" s="88">
        <v>-48.125908930000008</v>
      </c>
      <c r="AU79" s="88">
        <v>-176.67543829000002</v>
      </c>
      <c r="AV79" s="88">
        <v>-46.349492279999993</v>
      </c>
      <c r="AW79" s="88">
        <v>-45.32241495000001</v>
      </c>
      <c r="AX79" s="88">
        <v>-49.979690859999991</v>
      </c>
      <c r="AY79" s="88">
        <v>-55.896680299999993</v>
      </c>
      <c r="AZ79" s="88">
        <v>-197.54827838999998</v>
      </c>
      <c r="BA79" s="88">
        <v>-54.149259880000002</v>
      </c>
      <c r="BB79" s="88">
        <v>-60.143075090000004</v>
      </c>
      <c r="BC79" s="88">
        <v>-58.094185019999998</v>
      </c>
      <c r="BD79" s="88">
        <v>-60.965817563333331</v>
      </c>
      <c r="BE79" s="88">
        <v>-233.35233755333334</v>
      </c>
    </row>
    <row r="80" spans="1:58">
      <c r="A80" s="13" t="s">
        <v>220</v>
      </c>
      <c r="B80" s="13" t="s">
        <v>221</v>
      </c>
      <c r="C80" s="89">
        <v>-2.2000000000000002</v>
      </c>
      <c r="D80" s="89">
        <v>-2.6</v>
      </c>
      <c r="E80" s="89">
        <v>-6.1</v>
      </c>
      <c r="F80" s="89">
        <v>-7.3</v>
      </c>
      <c r="G80" s="89">
        <v>-18.2</v>
      </c>
      <c r="H80" s="89">
        <v>-8</v>
      </c>
      <c r="I80" s="89">
        <v>-3.5</v>
      </c>
      <c r="J80" s="89">
        <v>-5.3</v>
      </c>
      <c r="K80" s="89">
        <v>-3</v>
      </c>
      <c r="L80" s="89">
        <v>-19.8</v>
      </c>
      <c r="M80" s="89">
        <v>-11.2</v>
      </c>
      <c r="N80" s="89">
        <v>-9.4</v>
      </c>
      <c r="O80" s="89">
        <v>-9.3000000000000007</v>
      </c>
      <c r="P80" s="89">
        <v>-1.8</v>
      </c>
      <c r="Q80" s="89">
        <v>-31.7</v>
      </c>
      <c r="R80" s="89">
        <v>-8.6</v>
      </c>
      <c r="S80" s="89">
        <v>-7.6</v>
      </c>
      <c r="T80" s="89">
        <v>-4.7</v>
      </c>
      <c r="U80" s="89">
        <v>-10.6</v>
      </c>
      <c r="V80" s="89">
        <v>-31.6</v>
      </c>
      <c r="W80" s="89">
        <v>-12.1</v>
      </c>
      <c r="X80" s="89">
        <v>-12.3</v>
      </c>
      <c r="Y80" s="89">
        <v>-7.1</v>
      </c>
      <c r="Z80" s="89">
        <v>-14.6</v>
      </c>
      <c r="AA80" s="89">
        <v>-46.1</v>
      </c>
      <c r="AB80" s="89">
        <v>-7.5</v>
      </c>
      <c r="AC80" s="89">
        <v>-9.4</v>
      </c>
      <c r="AD80" s="89">
        <v>-9.6999999999999993</v>
      </c>
      <c r="AE80" s="89">
        <v>-8.5</v>
      </c>
      <c r="AF80" s="89">
        <v>-35</v>
      </c>
      <c r="AG80" s="89">
        <v>-5</v>
      </c>
      <c r="AH80" s="89">
        <v>-5.4</v>
      </c>
      <c r="AI80" s="89">
        <v>-8.6</v>
      </c>
      <c r="AJ80" s="89">
        <v>-8.6</v>
      </c>
      <c r="AK80" s="89">
        <v>-27.5</v>
      </c>
      <c r="AL80" s="89">
        <v>-3.8</v>
      </c>
      <c r="AM80" s="89">
        <v>-4.6428340000000006</v>
      </c>
      <c r="AN80" s="89">
        <v>-4.9472538099999994</v>
      </c>
      <c r="AO80" s="89">
        <v>-5.2541876399999996</v>
      </c>
      <c r="AP80" s="89">
        <v>-18.667856829999998</v>
      </c>
      <c r="AQ80" s="89">
        <v>-4.7</v>
      </c>
      <c r="AR80" s="89">
        <v>-5.2</v>
      </c>
      <c r="AS80" s="89">
        <v>-5.2</v>
      </c>
      <c r="AT80" s="89">
        <v>-3.9</v>
      </c>
      <c r="AU80" s="89">
        <v>-19</v>
      </c>
      <c r="AV80" s="89">
        <v>-2.4747637199999999</v>
      </c>
      <c r="AW80" s="89">
        <v>-3.4247426299999999</v>
      </c>
      <c r="AX80" s="89">
        <v>-4.6231260599999997</v>
      </c>
      <c r="AY80" s="89">
        <v>-4.8790637299999986</v>
      </c>
      <c r="AZ80" s="89">
        <v>-15.401696139999999</v>
      </c>
      <c r="BA80" s="89">
        <v>-3.68360742</v>
      </c>
      <c r="BB80" s="89">
        <v>-2.5402155299999998</v>
      </c>
      <c r="BC80" s="89">
        <v>-4.52231059</v>
      </c>
      <c r="BD80" s="89">
        <v>-5.53590962</v>
      </c>
      <c r="BE80" s="89">
        <v>-16.282043160000001</v>
      </c>
    </row>
    <row r="81" spans="1:57">
      <c r="A81" s="12" t="s">
        <v>222</v>
      </c>
      <c r="B81" s="12" t="s">
        <v>223</v>
      </c>
      <c r="C81" s="88">
        <v>-0.1</v>
      </c>
      <c r="D81" s="88">
        <v>0</v>
      </c>
      <c r="E81" s="88">
        <v>0</v>
      </c>
      <c r="F81" s="88">
        <v>-0.1</v>
      </c>
      <c r="G81" s="88">
        <v>-0.3</v>
      </c>
      <c r="H81" s="88">
        <v>-0.2</v>
      </c>
      <c r="I81" s="88">
        <v>-0.5</v>
      </c>
      <c r="J81" s="88">
        <v>-2.1</v>
      </c>
      <c r="K81" s="88">
        <v>0</v>
      </c>
      <c r="L81" s="88">
        <v>-2.8</v>
      </c>
      <c r="M81" s="88" t="s">
        <v>59</v>
      </c>
      <c r="N81" s="88" t="s">
        <v>59</v>
      </c>
      <c r="O81" s="88">
        <v>-0.7</v>
      </c>
      <c r="P81" s="88" t="s">
        <v>59</v>
      </c>
      <c r="Q81" s="88">
        <v>-0.7</v>
      </c>
      <c r="R81" s="88" t="s">
        <v>59</v>
      </c>
      <c r="S81" s="88" t="s">
        <v>59</v>
      </c>
      <c r="T81" s="88" t="s">
        <v>59</v>
      </c>
      <c r="U81" s="88" t="s">
        <v>59</v>
      </c>
      <c r="V81" s="88" t="s">
        <v>59</v>
      </c>
      <c r="W81" s="88" t="s">
        <v>59</v>
      </c>
      <c r="X81" s="88" t="s">
        <v>59</v>
      </c>
      <c r="Y81" s="88" t="s">
        <v>59</v>
      </c>
      <c r="Z81" s="88" t="s">
        <v>59</v>
      </c>
      <c r="AA81" s="88" t="s">
        <v>59</v>
      </c>
      <c r="AB81" s="88" t="s">
        <v>59</v>
      </c>
      <c r="AC81" s="88" t="s">
        <v>59</v>
      </c>
      <c r="AD81" s="88" t="s">
        <v>59</v>
      </c>
      <c r="AE81" s="88" t="s">
        <v>59</v>
      </c>
      <c r="AF81" s="88" t="s">
        <v>59</v>
      </c>
      <c r="AG81" s="88" t="s">
        <v>59</v>
      </c>
      <c r="AH81" s="88" t="s">
        <v>59</v>
      </c>
      <c r="AI81" s="88" t="s">
        <v>59</v>
      </c>
      <c r="AJ81" s="88" t="s">
        <v>59</v>
      </c>
      <c r="AK81" s="88" t="s">
        <v>59</v>
      </c>
      <c r="AL81" s="88" t="s">
        <v>59</v>
      </c>
      <c r="AM81" s="88" t="s">
        <v>59</v>
      </c>
      <c r="AN81" s="88" t="s">
        <v>59</v>
      </c>
      <c r="AO81" s="88" t="s">
        <v>59</v>
      </c>
      <c r="AP81" s="88" t="s">
        <v>59</v>
      </c>
      <c r="AQ81" s="88" t="s">
        <v>59</v>
      </c>
      <c r="AR81" s="88" t="s">
        <v>59</v>
      </c>
      <c r="AS81" s="88" t="s">
        <v>59</v>
      </c>
      <c r="AT81" s="88" t="s">
        <v>59</v>
      </c>
      <c r="AU81" s="88" t="s">
        <v>59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</row>
    <row r="82" spans="1:57">
      <c r="A82" s="13" t="s">
        <v>224</v>
      </c>
      <c r="B82" s="13" t="s">
        <v>225</v>
      </c>
      <c r="C82" s="89">
        <v>-2.7</v>
      </c>
      <c r="D82" s="89">
        <v>-3.8</v>
      </c>
      <c r="E82" s="89">
        <v>-5</v>
      </c>
      <c r="F82" s="89">
        <v>-8.1999999999999993</v>
      </c>
      <c r="G82" s="89">
        <v>-19.7</v>
      </c>
      <c r="H82" s="89">
        <v>-10.7</v>
      </c>
      <c r="I82" s="89">
        <v>-6.7</v>
      </c>
      <c r="J82" s="89">
        <v>-5.9</v>
      </c>
      <c r="K82" s="89">
        <v>-11.9</v>
      </c>
      <c r="L82" s="89">
        <v>-35.200000000000003</v>
      </c>
      <c r="M82" s="89">
        <v>-11.5</v>
      </c>
      <c r="N82" s="89">
        <v>-10.3</v>
      </c>
      <c r="O82" s="89">
        <v>-16.3</v>
      </c>
      <c r="P82" s="89">
        <v>-21.1</v>
      </c>
      <c r="Q82" s="89">
        <v>-59.2</v>
      </c>
      <c r="R82" s="89">
        <v>-22</v>
      </c>
      <c r="S82" s="89">
        <v>-24.1</v>
      </c>
      <c r="T82" s="89">
        <v>-25.1</v>
      </c>
      <c r="U82" s="89">
        <v>-31.5</v>
      </c>
      <c r="V82" s="89">
        <v>-102.8</v>
      </c>
      <c r="W82" s="89">
        <v>-20.5</v>
      </c>
      <c r="X82" s="89">
        <v>-24.2</v>
      </c>
      <c r="Y82" s="89">
        <v>-27.2</v>
      </c>
      <c r="Z82" s="89">
        <v>-26.7</v>
      </c>
      <c r="AA82" s="89">
        <v>-98.6</v>
      </c>
      <c r="AB82" s="89">
        <v>-25.3</v>
      </c>
      <c r="AC82" s="89">
        <v>-26.8</v>
      </c>
      <c r="AD82" s="89">
        <v>-32.9</v>
      </c>
      <c r="AE82" s="89">
        <v>-36.4</v>
      </c>
      <c r="AF82" s="89">
        <v>-121.4</v>
      </c>
      <c r="AG82" s="89">
        <v>-33.799999999999997</v>
      </c>
      <c r="AH82" s="89">
        <v>-28.6</v>
      </c>
      <c r="AI82" s="89">
        <v>-43.4</v>
      </c>
      <c r="AJ82" s="89">
        <v>-49.2</v>
      </c>
      <c r="AK82" s="89">
        <v>-155.1</v>
      </c>
      <c r="AL82" s="89">
        <v>-32.700000000000003</v>
      </c>
      <c r="AM82" s="89">
        <v>-32.5</v>
      </c>
      <c r="AN82" s="89">
        <v>-33.700000000000003</v>
      </c>
      <c r="AO82" s="89">
        <v>-43.5</v>
      </c>
      <c r="AP82" s="89">
        <v>-142.30000000000001</v>
      </c>
      <c r="AQ82" s="89">
        <v>-40.200000000000003</v>
      </c>
      <c r="AR82" s="89">
        <v>-42.1</v>
      </c>
      <c r="AS82" s="89">
        <v>-33.5</v>
      </c>
      <c r="AT82" s="89">
        <v>-30.9</v>
      </c>
      <c r="AU82" s="89">
        <v>-146.69999999999999</v>
      </c>
      <c r="AV82" s="89">
        <v>-28.022601260000002</v>
      </c>
      <c r="AW82" s="89">
        <v>-24.368416179999997</v>
      </c>
      <c r="AX82" s="89">
        <v>-26.295408080000001</v>
      </c>
      <c r="AY82" s="89">
        <v>-24.734943670000003</v>
      </c>
      <c r="AZ82" s="89">
        <v>-103.42136919000001</v>
      </c>
      <c r="BA82" s="89">
        <v>-25.941582010000001</v>
      </c>
      <c r="BB82" s="89">
        <v>-23.750834609999998</v>
      </c>
      <c r="BC82" s="89">
        <v>-36.106185750000016</v>
      </c>
      <c r="BD82" s="89">
        <v>-77.190184197472917</v>
      </c>
      <c r="BE82" s="89">
        <v>-162.98878656747294</v>
      </c>
    </row>
    <row r="83" spans="1:57">
      <c r="A83" s="12" t="s">
        <v>226</v>
      </c>
      <c r="B83" s="12" t="s">
        <v>227</v>
      </c>
      <c r="C83" s="88" t="s">
        <v>59</v>
      </c>
      <c r="D83" s="88" t="s">
        <v>59</v>
      </c>
      <c r="E83" s="88" t="s">
        <v>59</v>
      </c>
      <c r="F83" s="88" t="s">
        <v>59</v>
      </c>
      <c r="G83" s="88" t="s">
        <v>59</v>
      </c>
      <c r="H83" s="88" t="s">
        <v>59</v>
      </c>
      <c r="I83" s="88" t="s">
        <v>59</v>
      </c>
      <c r="J83" s="88" t="s">
        <v>59</v>
      </c>
      <c r="K83" s="88" t="s">
        <v>59</v>
      </c>
      <c r="L83" s="88" t="s">
        <v>59</v>
      </c>
      <c r="M83" s="88" t="s">
        <v>59</v>
      </c>
      <c r="N83" s="88" t="s">
        <v>59</v>
      </c>
      <c r="O83" s="88" t="s">
        <v>59</v>
      </c>
      <c r="P83" s="88" t="s">
        <v>59</v>
      </c>
      <c r="Q83" s="88" t="s">
        <v>59</v>
      </c>
      <c r="R83" s="88">
        <v>1.1000000000000001</v>
      </c>
      <c r="S83" s="88">
        <v>1.4</v>
      </c>
      <c r="T83" s="88">
        <v>2.5</v>
      </c>
      <c r="U83" s="88">
        <v>3.7</v>
      </c>
      <c r="V83" s="88">
        <v>8.6999999999999993</v>
      </c>
      <c r="W83" s="88">
        <v>4</v>
      </c>
      <c r="X83" s="88">
        <v>6</v>
      </c>
      <c r="Y83" s="88">
        <v>6.2</v>
      </c>
      <c r="Z83" s="88">
        <v>5</v>
      </c>
      <c r="AA83" s="88">
        <v>21.3</v>
      </c>
      <c r="AB83" s="88">
        <v>4.8</v>
      </c>
      <c r="AC83" s="88">
        <v>4.7</v>
      </c>
      <c r="AD83" s="88">
        <v>4.2</v>
      </c>
      <c r="AE83" s="88">
        <v>5.3</v>
      </c>
      <c r="AF83" s="88">
        <v>19</v>
      </c>
      <c r="AG83" s="88">
        <v>3.7</v>
      </c>
      <c r="AH83" s="88">
        <v>4</v>
      </c>
      <c r="AI83" s="88">
        <v>3.7</v>
      </c>
      <c r="AJ83" s="88">
        <v>4</v>
      </c>
      <c r="AK83" s="88">
        <v>15.4</v>
      </c>
      <c r="AL83" s="88">
        <v>4.2</v>
      </c>
      <c r="AM83" s="88">
        <v>4</v>
      </c>
      <c r="AN83" s="88">
        <v>4</v>
      </c>
      <c r="AO83" s="88">
        <v>3.3</v>
      </c>
      <c r="AP83" s="88">
        <v>15.5</v>
      </c>
      <c r="AQ83" s="88">
        <v>5.3</v>
      </c>
      <c r="AR83" s="88">
        <v>6.8</v>
      </c>
      <c r="AS83" s="88">
        <v>8</v>
      </c>
      <c r="AT83" s="88">
        <v>7.2</v>
      </c>
      <c r="AU83" s="88">
        <v>27.3</v>
      </c>
      <c r="AV83" s="88">
        <v>5.8364266500000017</v>
      </c>
      <c r="AW83" s="88">
        <v>5.4667221799999997</v>
      </c>
      <c r="AX83" s="88">
        <v>2.9970056900000004</v>
      </c>
      <c r="AY83" s="88">
        <v>18.05331288</v>
      </c>
      <c r="AZ83" s="88">
        <v>32.3534674</v>
      </c>
      <c r="BA83" s="88">
        <v>7.7352625599999998</v>
      </c>
      <c r="BB83" s="88">
        <v>6.8980028999999998</v>
      </c>
      <c r="BC83" s="88">
        <v>8.5864296800000002</v>
      </c>
      <c r="BD83" s="88">
        <v>28.17338075</v>
      </c>
      <c r="BE83" s="88">
        <v>51.393075889999999</v>
      </c>
    </row>
    <row r="84" spans="1:57">
      <c r="A84" s="13" t="s">
        <v>228</v>
      </c>
      <c r="B84" s="13" t="s">
        <v>229</v>
      </c>
      <c r="C84" s="89">
        <v>-2.7</v>
      </c>
      <c r="D84" s="89">
        <v>-3.8</v>
      </c>
      <c r="E84" s="89">
        <v>-5</v>
      </c>
      <c r="F84" s="89">
        <v>-8.1999999999999993</v>
      </c>
      <c r="G84" s="89">
        <v>-19.7</v>
      </c>
      <c r="H84" s="89">
        <v>-10.7</v>
      </c>
      <c r="I84" s="89">
        <v>-6.7</v>
      </c>
      <c r="J84" s="89">
        <v>-5.9</v>
      </c>
      <c r="K84" s="89">
        <v>-11.9</v>
      </c>
      <c r="L84" s="89">
        <v>-35.200000000000003</v>
      </c>
      <c r="M84" s="89">
        <v>-11.5</v>
      </c>
      <c r="N84" s="89">
        <v>-10.3</v>
      </c>
      <c r="O84" s="89">
        <v>-16.3</v>
      </c>
      <c r="P84" s="89">
        <v>-21.1</v>
      </c>
      <c r="Q84" s="89">
        <v>-59.2</v>
      </c>
      <c r="R84" s="89">
        <v>-20.9</v>
      </c>
      <c r="S84" s="89">
        <v>-22.8</v>
      </c>
      <c r="T84" s="89">
        <v>-22.6</v>
      </c>
      <c r="U84" s="89">
        <v>-27.7</v>
      </c>
      <c r="V84" s="89">
        <v>-94</v>
      </c>
      <c r="W84" s="89">
        <v>-16.5</v>
      </c>
      <c r="X84" s="89">
        <v>-18.2</v>
      </c>
      <c r="Y84" s="89">
        <v>-21</v>
      </c>
      <c r="Z84" s="89">
        <v>-21.7</v>
      </c>
      <c r="AA84" s="89">
        <v>-77.400000000000006</v>
      </c>
      <c r="AB84" s="89">
        <v>-20.5</v>
      </c>
      <c r="AC84" s="89">
        <v>-22.1</v>
      </c>
      <c r="AD84" s="89">
        <v>-28.7</v>
      </c>
      <c r="AE84" s="89">
        <v>-31.1</v>
      </c>
      <c r="AF84" s="89">
        <v>-102.4</v>
      </c>
      <c r="AG84" s="89" t="s">
        <v>59</v>
      </c>
      <c r="AH84" s="89" t="s">
        <v>59</v>
      </c>
      <c r="AI84" s="89" t="s">
        <v>59</v>
      </c>
      <c r="AJ84" s="89" t="s">
        <v>59</v>
      </c>
      <c r="AK84" s="89" t="s">
        <v>59</v>
      </c>
      <c r="AL84" s="89" t="s">
        <v>59</v>
      </c>
      <c r="AM84" s="89" t="s">
        <v>59</v>
      </c>
      <c r="AN84" s="89" t="s">
        <v>59</v>
      </c>
      <c r="AO84" s="89" t="s">
        <v>59</v>
      </c>
      <c r="AP84" s="89" t="s">
        <v>59</v>
      </c>
      <c r="AQ84" s="89" t="s">
        <v>59</v>
      </c>
      <c r="AR84" s="89" t="s">
        <v>59</v>
      </c>
      <c r="AS84" s="89" t="s">
        <v>59</v>
      </c>
      <c r="AT84" s="89" t="s">
        <v>59</v>
      </c>
      <c r="AU84" s="89" t="s">
        <v>59</v>
      </c>
      <c r="AV84" s="89">
        <v>0</v>
      </c>
      <c r="AW84" s="89">
        <v>0</v>
      </c>
      <c r="AX84" s="89">
        <v>0</v>
      </c>
      <c r="AY84" s="89">
        <v>0</v>
      </c>
      <c r="AZ84" s="89">
        <v>0</v>
      </c>
      <c r="BA84" s="89">
        <v>0</v>
      </c>
      <c r="BB84" s="89">
        <v>0</v>
      </c>
      <c r="BC84" s="89">
        <v>0</v>
      </c>
      <c r="BD84" s="89">
        <v>0</v>
      </c>
      <c r="BE84" s="89">
        <v>0</v>
      </c>
    </row>
    <row r="85" spans="1:57">
      <c r="A85" s="12" t="s">
        <v>230</v>
      </c>
      <c r="B85" s="12" t="s">
        <v>231</v>
      </c>
      <c r="C85" s="88" t="s">
        <v>59</v>
      </c>
      <c r="D85" s="88" t="s">
        <v>59</v>
      </c>
      <c r="E85" s="88" t="s">
        <v>59</v>
      </c>
      <c r="F85" s="88" t="s">
        <v>59</v>
      </c>
      <c r="G85" s="88" t="s">
        <v>59</v>
      </c>
      <c r="H85" s="88" t="s">
        <v>59</v>
      </c>
      <c r="I85" s="88" t="s">
        <v>59</v>
      </c>
      <c r="J85" s="88" t="s">
        <v>59</v>
      </c>
      <c r="K85" s="88" t="s">
        <v>59</v>
      </c>
      <c r="L85" s="88" t="s">
        <v>59</v>
      </c>
      <c r="M85" s="88" t="s">
        <v>59</v>
      </c>
      <c r="N85" s="88" t="s">
        <v>59</v>
      </c>
      <c r="O85" s="88" t="s">
        <v>59</v>
      </c>
      <c r="P85" s="88" t="s">
        <v>59</v>
      </c>
      <c r="Q85" s="88" t="s">
        <v>59</v>
      </c>
      <c r="R85" s="88" t="s">
        <v>59</v>
      </c>
      <c r="S85" s="88" t="s">
        <v>59</v>
      </c>
      <c r="T85" s="88" t="s">
        <v>59</v>
      </c>
      <c r="U85" s="88" t="s">
        <v>59</v>
      </c>
      <c r="V85" s="88" t="s">
        <v>59</v>
      </c>
      <c r="W85" s="88" t="s">
        <v>59</v>
      </c>
      <c r="X85" s="88" t="s">
        <v>59</v>
      </c>
      <c r="Y85" s="88">
        <v>-1.5</v>
      </c>
      <c r="Z85" s="88">
        <v>1.7</v>
      </c>
      <c r="AA85" s="88">
        <v>0.3</v>
      </c>
      <c r="AB85" s="88">
        <v>-0.6</v>
      </c>
      <c r="AC85" s="88">
        <v>4</v>
      </c>
      <c r="AD85" s="88">
        <v>-0.3</v>
      </c>
      <c r="AE85" s="88">
        <v>0</v>
      </c>
      <c r="AF85" s="88">
        <v>3.1</v>
      </c>
      <c r="AG85" s="88" t="s">
        <v>59</v>
      </c>
      <c r="AH85" s="88" t="s">
        <v>59</v>
      </c>
      <c r="AI85" s="88" t="s">
        <v>59</v>
      </c>
      <c r="AJ85" s="88" t="s">
        <v>59</v>
      </c>
      <c r="AK85" s="88" t="s">
        <v>59</v>
      </c>
      <c r="AL85" s="88" t="s">
        <v>59</v>
      </c>
      <c r="AM85" s="88" t="s">
        <v>59</v>
      </c>
      <c r="AN85" s="88" t="s">
        <v>59</v>
      </c>
      <c r="AO85" s="88" t="s">
        <v>59</v>
      </c>
      <c r="AP85" s="88" t="s">
        <v>59</v>
      </c>
      <c r="AQ85" s="88" t="s">
        <v>59</v>
      </c>
      <c r="AR85" s="88" t="s">
        <v>59</v>
      </c>
      <c r="AS85" s="88" t="s">
        <v>59</v>
      </c>
      <c r="AT85" s="88" t="s">
        <v>59</v>
      </c>
      <c r="AU85" s="88" t="s">
        <v>59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</row>
    <row r="86" spans="1:57">
      <c r="A86" s="13" t="s">
        <v>232</v>
      </c>
      <c r="B86" s="13" t="s">
        <v>233</v>
      </c>
      <c r="C86" s="89">
        <v>-2.7</v>
      </c>
      <c r="D86" s="89">
        <v>-3.8</v>
      </c>
      <c r="E86" s="89">
        <v>-5</v>
      </c>
      <c r="F86" s="89">
        <v>-8.1999999999999993</v>
      </c>
      <c r="G86" s="89">
        <v>-19.7</v>
      </c>
      <c r="H86" s="89">
        <v>-10.7</v>
      </c>
      <c r="I86" s="89">
        <v>-6.7</v>
      </c>
      <c r="J86" s="89">
        <v>-5.9</v>
      </c>
      <c r="K86" s="89">
        <v>-11.9</v>
      </c>
      <c r="L86" s="89">
        <v>-35.200000000000003</v>
      </c>
      <c r="M86" s="89">
        <v>-11.5</v>
      </c>
      <c r="N86" s="89">
        <v>-10.3</v>
      </c>
      <c r="O86" s="89">
        <v>-16.3</v>
      </c>
      <c r="P86" s="89">
        <v>-21.1</v>
      </c>
      <c r="Q86" s="89">
        <v>-59.2</v>
      </c>
      <c r="R86" s="89">
        <v>-20.9</v>
      </c>
      <c r="S86" s="89">
        <v>-22.8</v>
      </c>
      <c r="T86" s="89">
        <v>-22.6</v>
      </c>
      <c r="U86" s="89">
        <v>-27.7</v>
      </c>
      <c r="V86" s="89">
        <v>-94</v>
      </c>
      <c r="W86" s="89">
        <v>-16.5</v>
      </c>
      <c r="X86" s="89">
        <v>-18.2</v>
      </c>
      <c r="Y86" s="89">
        <v>-22.5</v>
      </c>
      <c r="Z86" s="89">
        <v>-19.899999999999999</v>
      </c>
      <c r="AA86" s="89">
        <v>-77.099999999999994</v>
      </c>
      <c r="AB86" s="89">
        <v>-21.2</v>
      </c>
      <c r="AC86" s="89">
        <v>-18.100000000000001</v>
      </c>
      <c r="AD86" s="89">
        <v>-29</v>
      </c>
      <c r="AE86" s="89">
        <v>-31.1</v>
      </c>
      <c r="AF86" s="89">
        <v>-99.4</v>
      </c>
      <c r="AG86" s="89">
        <v>-30.1</v>
      </c>
      <c r="AH86" s="89">
        <v>-24.6</v>
      </c>
      <c r="AI86" s="89">
        <v>-39.700000000000003</v>
      </c>
      <c r="AJ86" s="89">
        <v>-45.2</v>
      </c>
      <c r="AK86" s="89">
        <v>-139.6</v>
      </c>
      <c r="AL86" s="89">
        <v>-28.5</v>
      </c>
      <c r="AM86" s="89">
        <v>-28.5</v>
      </c>
      <c r="AN86" s="89">
        <v>-29.7</v>
      </c>
      <c r="AO86" s="89">
        <v>-40.1</v>
      </c>
      <c r="AP86" s="89">
        <v>-126.8</v>
      </c>
      <c r="AQ86" s="89">
        <v>-34.9</v>
      </c>
      <c r="AR86" s="89">
        <v>-35.299999999999997</v>
      </c>
      <c r="AS86" s="89">
        <v>-25.5</v>
      </c>
      <c r="AT86" s="89">
        <v>-23.7</v>
      </c>
      <c r="AU86" s="89">
        <v>-119.4</v>
      </c>
      <c r="AV86" s="89">
        <v>-22.186174610000002</v>
      </c>
      <c r="AW86" s="89">
        <v>-18.901693999999999</v>
      </c>
      <c r="AX86" s="89">
        <v>-23.29840239</v>
      </c>
      <c r="AY86" s="89">
        <v>-6.6816307900000034</v>
      </c>
      <c r="AZ86" s="89">
        <v>-71.067901790000008</v>
      </c>
      <c r="BA86" s="89">
        <v>-18.206319450000002</v>
      </c>
      <c r="BB86" s="89">
        <v>-16.852831709999997</v>
      </c>
      <c r="BC86" s="89">
        <v>-27.519756070000014</v>
      </c>
      <c r="BD86" s="89">
        <v>-49.016803447472917</v>
      </c>
      <c r="BE86" s="89">
        <v>-111.59571067747294</v>
      </c>
    </row>
    <row r="87" spans="1:57">
      <c r="A87" s="12" t="s">
        <v>234</v>
      </c>
      <c r="B87" s="12" t="s">
        <v>235</v>
      </c>
      <c r="C87" s="88">
        <v>0.1</v>
      </c>
      <c r="D87" s="88">
        <v>-1.4</v>
      </c>
      <c r="E87" s="88">
        <v>-0.6</v>
      </c>
      <c r="F87" s="88">
        <v>-0.9</v>
      </c>
      <c r="G87" s="88">
        <v>-2.7</v>
      </c>
      <c r="H87" s="88">
        <v>-1.7</v>
      </c>
      <c r="I87" s="88">
        <v>-1</v>
      </c>
      <c r="J87" s="88">
        <v>0.6</v>
      </c>
      <c r="K87" s="88">
        <v>-1.1000000000000001</v>
      </c>
      <c r="L87" s="88">
        <v>-3.1</v>
      </c>
      <c r="M87" s="88">
        <v>3.4</v>
      </c>
      <c r="N87" s="88">
        <v>0.2</v>
      </c>
      <c r="O87" s="88">
        <v>-14.9</v>
      </c>
      <c r="P87" s="88">
        <v>-21</v>
      </c>
      <c r="Q87" s="88">
        <v>-32.299999999999997</v>
      </c>
      <c r="R87" s="88">
        <v>-4.5</v>
      </c>
      <c r="S87" s="88">
        <v>-4.3</v>
      </c>
      <c r="T87" s="88">
        <v>-1.3</v>
      </c>
      <c r="U87" s="88">
        <v>20.6</v>
      </c>
      <c r="V87" s="88">
        <v>10.5</v>
      </c>
      <c r="W87" s="88">
        <v>2.5</v>
      </c>
      <c r="X87" s="88">
        <v>0.6</v>
      </c>
      <c r="Y87" s="88">
        <v>114.3</v>
      </c>
      <c r="Z87" s="88">
        <v>40.1</v>
      </c>
      <c r="AA87" s="88">
        <v>157.6</v>
      </c>
      <c r="AB87" s="88">
        <v>-3</v>
      </c>
      <c r="AC87" s="88">
        <v>41.8</v>
      </c>
      <c r="AD87" s="88">
        <v>1.9</v>
      </c>
      <c r="AE87" s="88">
        <v>4.2</v>
      </c>
      <c r="AF87" s="88">
        <v>44.9</v>
      </c>
      <c r="AG87" s="88" t="s">
        <v>59</v>
      </c>
      <c r="AH87" s="88" t="s">
        <v>59</v>
      </c>
      <c r="AI87" s="88" t="s">
        <v>59</v>
      </c>
      <c r="AJ87" s="88" t="s">
        <v>59</v>
      </c>
      <c r="AK87" s="88" t="s">
        <v>59</v>
      </c>
      <c r="AL87" s="88" t="s">
        <v>59</v>
      </c>
      <c r="AM87" s="88" t="s">
        <v>59</v>
      </c>
      <c r="AN87" s="88" t="s">
        <v>59</v>
      </c>
      <c r="AO87" s="88" t="s">
        <v>59</v>
      </c>
      <c r="AP87" s="88" t="s">
        <v>59</v>
      </c>
      <c r="AQ87" s="88" t="s">
        <v>59</v>
      </c>
      <c r="AR87" s="88" t="s">
        <v>59</v>
      </c>
      <c r="AS87" s="88" t="s">
        <v>59</v>
      </c>
      <c r="AT87" s="88" t="s">
        <v>59</v>
      </c>
      <c r="AU87" s="88" t="s">
        <v>59</v>
      </c>
      <c r="AV87" s="88">
        <v>0</v>
      </c>
      <c r="AW87" s="88">
        <v>0</v>
      </c>
      <c r="AX87" s="88">
        <v>0</v>
      </c>
      <c r="AY87" s="88">
        <v>0</v>
      </c>
      <c r="AZ87" s="88">
        <v>0</v>
      </c>
      <c r="BA87" s="88">
        <v>0</v>
      </c>
      <c r="BB87" s="88">
        <v>0</v>
      </c>
      <c r="BC87" s="88">
        <v>0</v>
      </c>
      <c r="BD87" s="88">
        <v>0</v>
      </c>
      <c r="BE87" s="88">
        <v>0</v>
      </c>
    </row>
    <row r="88" spans="1:57">
      <c r="A88" s="13" t="s">
        <v>236</v>
      </c>
      <c r="B88" s="13" t="s">
        <v>237</v>
      </c>
      <c r="C88" s="89">
        <v>-0.5</v>
      </c>
      <c r="D88" s="89">
        <v>-1.5</v>
      </c>
      <c r="E88" s="89">
        <v>-0.7</v>
      </c>
      <c r="F88" s="89">
        <v>-1.1000000000000001</v>
      </c>
      <c r="G88" s="89">
        <v>-3.9</v>
      </c>
      <c r="H88" s="89">
        <v>-1.8</v>
      </c>
      <c r="I88" s="89">
        <v>-1.3</v>
      </c>
      <c r="J88" s="89">
        <v>0.5</v>
      </c>
      <c r="K88" s="89">
        <v>-1.3</v>
      </c>
      <c r="L88" s="89">
        <v>-3.9</v>
      </c>
      <c r="M88" s="89">
        <v>4</v>
      </c>
      <c r="N88" s="89">
        <v>1.4</v>
      </c>
      <c r="O88" s="89">
        <v>-1.9</v>
      </c>
      <c r="P88" s="89">
        <v>-1</v>
      </c>
      <c r="Q88" s="89">
        <v>2.5</v>
      </c>
      <c r="R88" s="89">
        <v>-3</v>
      </c>
      <c r="S88" s="89">
        <v>8.3000000000000007</v>
      </c>
      <c r="T88" s="89">
        <v>2.5</v>
      </c>
      <c r="U88" s="89">
        <v>10.4</v>
      </c>
      <c r="V88" s="89">
        <v>18.2</v>
      </c>
      <c r="W88" s="89">
        <v>4.3</v>
      </c>
      <c r="X88" s="89">
        <v>1.5</v>
      </c>
      <c r="Y88" s="89">
        <v>2</v>
      </c>
      <c r="Z88" s="89">
        <v>4.9000000000000004</v>
      </c>
      <c r="AA88" s="89">
        <v>12.7</v>
      </c>
      <c r="AB88" s="89">
        <v>-2.1</v>
      </c>
      <c r="AC88" s="89">
        <v>-0.5</v>
      </c>
      <c r="AD88" s="89">
        <v>-2.2000000000000002</v>
      </c>
      <c r="AE88" s="89">
        <v>-2</v>
      </c>
      <c r="AF88" s="89">
        <v>-6.8</v>
      </c>
      <c r="AG88" s="89">
        <v>0.6</v>
      </c>
      <c r="AH88" s="89">
        <v>-1.2</v>
      </c>
      <c r="AI88" s="89">
        <v>3</v>
      </c>
      <c r="AJ88" s="89">
        <v>3.4</v>
      </c>
      <c r="AK88" s="89">
        <v>5.7</v>
      </c>
      <c r="AL88" s="89">
        <v>-3.9</v>
      </c>
      <c r="AM88" s="89">
        <v>-4</v>
      </c>
      <c r="AN88" s="89">
        <v>-4.5</v>
      </c>
      <c r="AO88" s="89">
        <v>-2.2999999999999998</v>
      </c>
      <c r="AP88" s="89">
        <v>-14.6</v>
      </c>
      <c r="AQ88" s="89">
        <v>-5.9</v>
      </c>
      <c r="AR88" s="89">
        <v>-5.0999999999999996</v>
      </c>
      <c r="AS88" s="89">
        <v>3.9</v>
      </c>
      <c r="AT88" s="89">
        <v>6.3</v>
      </c>
      <c r="AU88" s="89">
        <v>-0.9</v>
      </c>
      <c r="AV88" s="89">
        <v>1.2478333800000017</v>
      </c>
      <c r="AW88" s="89">
        <v>-2.0428266800000006</v>
      </c>
      <c r="AX88" s="89">
        <v>1.7525833999999989</v>
      </c>
      <c r="AY88" s="89">
        <v>-0.74510951000000047</v>
      </c>
      <c r="AZ88" s="89">
        <v>0.21248058999999953</v>
      </c>
      <c r="BA88" s="89">
        <v>-7.2524408800000009</v>
      </c>
      <c r="BB88" s="89">
        <v>-14.276095479999999</v>
      </c>
      <c r="BC88" s="89">
        <v>3.2686915300000003</v>
      </c>
      <c r="BD88" s="89">
        <v>-11.98684012</v>
      </c>
      <c r="BE88" s="89">
        <v>-30.246684949999999</v>
      </c>
    </row>
    <row r="89" spans="1:57">
      <c r="A89" s="12" t="s">
        <v>238</v>
      </c>
      <c r="B89" s="12" t="s">
        <v>239</v>
      </c>
      <c r="C89" s="88" t="s">
        <v>59</v>
      </c>
      <c r="D89" s="88" t="s">
        <v>59</v>
      </c>
      <c r="E89" s="88" t="s">
        <v>59</v>
      </c>
      <c r="F89" s="88" t="s">
        <v>59</v>
      </c>
      <c r="G89" s="88" t="s">
        <v>59</v>
      </c>
      <c r="H89" s="88" t="s">
        <v>59</v>
      </c>
      <c r="I89" s="88" t="s">
        <v>59</v>
      </c>
      <c r="J89" s="88" t="s">
        <v>59</v>
      </c>
      <c r="K89" s="88" t="s">
        <v>59</v>
      </c>
      <c r="L89" s="88" t="s">
        <v>59</v>
      </c>
      <c r="M89" s="88" t="s">
        <v>59</v>
      </c>
      <c r="N89" s="88" t="s">
        <v>59</v>
      </c>
      <c r="O89" s="88">
        <v>-10.4</v>
      </c>
      <c r="P89" s="88">
        <v>-11.4</v>
      </c>
      <c r="Q89" s="88">
        <v>-21.7</v>
      </c>
      <c r="R89" s="88" t="s">
        <v>59</v>
      </c>
      <c r="S89" s="88" t="s">
        <v>59</v>
      </c>
      <c r="T89" s="88" t="s">
        <v>59</v>
      </c>
      <c r="U89" s="88" t="s">
        <v>59</v>
      </c>
      <c r="V89" s="88" t="s">
        <v>59</v>
      </c>
      <c r="W89" s="88" t="s">
        <v>59</v>
      </c>
      <c r="X89" s="88" t="s">
        <v>59</v>
      </c>
      <c r="Y89" s="88">
        <v>-1.7</v>
      </c>
      <c r="Z89" s="88" t="s">
        <v>59</v>
      </c>
      <c r="AA89" s="88">
        <v>-1.7</v>
      </c>
      <c r="AB89" s="88" t="s">
        <v>59</v>
      </c>
      <c r="AC89" s="88">
        <v>-4.3</v>
      </c>
      <c r="AD89" s="88" t="s">
        <v>59</v>
      </c>
      <c r="AE89" s="88">
        <v>-1</v>
      </c>
      <c r="AF89" s="88">
        <v>-5.4</v>
      </c>
      <c r="AG89" s="88">
        <v>-1.3</v>
      </c>
      <c r="AH89" s="88">
        <v>7.3</v>
      </c>
      <c r="AI89" s="88">
        <v>-2.1</v>
      </c>
      <c r="AJ89" s="88">
        <v>-1.4</v>
      </c>
      <c r="AK89" s="88">
        <v>2.6</v>
      </c>
      <c r="AL89" s="88">
        <v>0.6</v>
      </c>
      <c r="AM89" s="88">
        <v>0.5</v>
      </c>
      <c r="AN89" s="88">
        <v>0.8</v>
      </c>
      <c r="AO89" s="88">
        <v>0</v>
      </c>
      <c r="AP89" s="88">
        <v>1.8</v>
      </c>
      <c r="AQ89" s="88">
        <v>0.7</v>
      </c>
      <c r="AR89" s="88">
        <v>0.5</v>
      </c>
      <c r="AS89" s="88">
        <v>-2.6</v>
      </c>
      <c r="AT89" s="88">
        <v>-2.1</v>
      </c>
      <c r="AU89" s="88">
        <v>-3.4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</row>
    <row r="90" spans="1:57">
      <c r="A90" s="13" t="s">
        <v>240</v>
      </c>
      <c r="B90" s="13" t="s">
        <v>241</v>
      </c>
      <c r="C90" s="89" t="s">
        <v>59</v>
      </c>
      <c r="D90" s="89" t="s">
        <v>59</v>
      </c>
      <c r="E90" s="89" t="s">
        <v>59</v>
      </c>
      <c r="F90" s="89" t="s">
        <v>59</v>
      </c>
      <c r="G90" s="89" t="s">
        <v>59</v>
      </c>
      <c r="H90" s="89" t="s">
        <v>59</v>
      </c>
      <c r="I90" s="89" t="s">
        <v>59</v>
      </c>
      <c r="J90" s="89" t="s">
        <v>59</v>
      </c>
      <c r="K90" s="89" t="s">
        <v>59</v>
      </c>
      <c r="L90" s="89" t="s">
        <v>59</v>
      </c>
      <c r="M90" s="89" t="s">
        <v>59</v>
      </c>
      <c r="N90" s="89" t="s">
        <v>59</v>
      </c>
      <c r="O90" s="89" t="s">
        <v>59</v>
      </c>
      <c r="P90" s="89">
        <v>-4.7</v>
      </c>
      <c r="Q90" s="89">
        <v>-4.7</v>
      </c>
      <c r="R90" s="89" t="s">
        <v>59</v>
      </c>
      <c r="S90" s="89" t="s">
        <v>59</v>
      </c>
      <c r="T90" s="89" t="s">
        <v>59</v>
      </c>
      <c r="U90" s="89">
        <v>6.7</v>
      </c>
      <c r="V90" s="89">
        <v>6.7</v>
      </c>
      <c r="W90" s="89" t="s">
        <v>59</v>
      </c>
      <c r="X90" s="89" t="s">
        <v>59</v>
      </c>
      <c r="Y90" s="89" t="s">
        <v>59</v>
      </c>
      <c r="Z90" s="89" t="s">
        <v>59</v>
      </c>
      <c r="AA90" s="89" t="s">
        <v>59</v>
      </c>
      <c r="AB90" s="89" t="s">
        <v>59</v>
      </c>
      <c r="AC90" s="89" t="s">
        <v>59</v>
      </c>
      <c r="AD90" s="89" t="s">
        <v>59</v>
      </c>
      <c r="AE90" s="89" t="s">
        <v>59</v>
      </c>
      <c r="AF90" s="89" t="s">
        <v>59</v>
      </c>
      <c r="AG90" s="89" t="s">
        <v>59</v>
      </c>
      <c r="AH90" s="89" t="s">
        <v>59</v>
      </c>
      <c r="AI90" s="89" t="s">
        <v>59</v>
      </c>
      <c r="AJ90" s="89" t="s">
        <v>59</v>
      </c>
      <c r="AK90" s="89" t="s">
        <v>59</v>
      </c>
      <c r="AL90" s="89" t="s">
        <v>59</v>
      </c>
      <c r="AM90" s="89" t="s">
        <v>59</v>
      </c>
      <c r="AN90" s="89" t="s">
        <v>59</v>
      </c>
      <c r="AO90" s="89" t="s">
        <v>59</v>
      </c>
      <c r="AP90" s="89" t="s">
        <v>59</v>
      </c>
      <c r="AQ90" s="89" t="s">
        <v>59</v>
      </c>
      <c r="AR90" s="89" t="s">
        <v>59</v>
      </c>
      <c r="AS90" s="89" t="s">
        <v>59</v>
      </c>
      <c r="AT90" s="89" t="s">
        <v>59</v>
      </c>
      <c r="AU90" s="89" t="s">
        <v>59</v>
      </c>
      <c r="AV90" s="89">
        <v>0</v>
      </c>
      <c r="AW90" s="89">
        <v>0</v>
      </c>
      <c r="AX90" s="89">
        <v>0</v>
      </c>
      <c r="AY90" s="89">
        <v>0</v>
      </c>
      <c r="AZ90" s="89">
        <v>0</v>
      </c>
      <c r="BA90" s="89">
        <v>0</v>
      </c>
      <c r="BB90" s="89">
        <v>0</v>
      </c>
      <c r="BC90" s="89">
        <v>0</v>
      </c>
      <c r="BD90" s="89">
        <v>0</v>
      </c>
      <c r="BE90" s="89">
        <v>0</v>
      </c>
    </row>
    <row r="91" spans="1:57">
      <c r="A91" s="12" t="s">
        <v>242</v>
      </c>
      <c r="B91" s="12" t="s">
        <v>243</v>
      </c>
      <c r="C91" s="88" t="s">
        <v>59</v>
      </c>
      <c r="D91" s="88" t="s">
        <v>59</v>
      </c>
      <c r="E91" s="88" t="s">
        <v>59</v>
      </c>
      <c r="F91" s="88" t="s">
        <v>59</v>
      </c>
      <c r="G91" s="88" t="s">
        <v>59</v>
      </c>
      <c r="H91" s="88" t="s">
        <v>59</v>
      </c>
      <c r="I91" s="88" t="s">
        <v>59</v>
      </c>
      <c r="J91" s="88" t="s">
        <v>59</v>
      </c>
      <c r="K91" s="88" t="s">
        <v>59</v>
      </c>
      <c r="L91" s="88" t="s">
        <v>59</v>
      </c>
      <c r="M91" s="88" t="s">
        <v>59</v>
      </c>
      <c r="N91" s="88" t="s">
        <v>59</v>
      </c>
      <c r="O91" s="88" t="s">
        <v>59</v>
      </c>
      <c r="P91" s="88" t="s">
        <v>59</v>
      </c>
      <c r="Q91" s="88" t="s">
        <v>59</v>
      </c>
      <c r="R91" s="88" t="s">
        <v>59</v>
      </c>
      <c r="S91" s="88" t="s">
        <v>59</v>
      </c>
      <c r="T91" s="88" t="s">
        <v>59</v>
      </c>
      <c r="U91" s="88" t="s">
        <v>59</v>
      </c>
      <c r="V91" s="88" t="s">
        <v>59</v>
      </c>
      <c r="W91" s="88" t="s">
        <v>59</v>
      </c>
      <c r="X91" s="88" t="s">
        <v>59</v>
      </c>
      <c r="Y91" s="88" t="s">
        <v>59</v>
      </c>
      <c r="Z91" s="88">
        <v>0</v>
      </c>
      <c r="AA91" s="88">
        <v>0</v>
      </c>
      <c r="AB91" s="88" t="s">
        <v>59</v>
      </c>
      <c r="AC91" s="88" t="s">
        <v>59</v>
      </c>
      <c r="AD91" s="88" t="s">
        <v>59</v>
      </c>
      <c r="AE91" s="88" t="s">
        <v>59</v>
      </c>
      <c r="AF91" s="88" t="s">
        <v>59</v>
      </c>
      <c r="AG91" s="88" t="s">
        <v>59</v>
      </c>
      <c r="AH91" s="88" t="s">
        <v>59</v>
      </c>
      <c r="AI91" s="88" t="s">
        <v>59</v>
      </c>
      <c r="AJ91" s="88" t="s">
        <v>59</v>
      </c>
      <c r="AK91" s="88" t="s">
        <v>59</v>
      </c>
      <c r="AL91" s="88" t="s">
        <v>59</v>
      </c>
      <c r="AM91" s="88" t="s">
        <v>59</v>
      </c>
      <c r="AN91" s="88" t="s">
        <v>59</v>
      </c>
      <c r="AO91" s="88" t="s">
        <v>59</v>
      </c>
      <c r="AP91" s="88" t="s">
        <v>59</v>
      </c>
      <c r="AQ91" s="88" t="s">
        <v>59</v>
      </c>
      <c r="AR91" s="88" t="s">
        <v>59</v>
      </c>
      <c r="AS91" s="88" t="s">
        <v>59</v>
      </c>
      <c r="AT91" s="88" t="s">
        <v>59</v>
      </c>
      <c r="AU91" s="88" t="s">
        <v>59</v>
      </c>
      <c r="AV91" s="88">
        <v>0</v>
      </c>
      <c r="AW91" s="88">
        <v>0</v>
      </c>
      <c r="AX91" s="88">
        <v>0</v>
      </c>
      <c r="AY91" s="88">
        <v>0</v>
      </c>
      <c r="AZ91" s="88">
        <v>0</v>
      </c>
      <c r="BA91" s="88">
        <v>0</v>
      </c>
      <c r="BB91" s="88">
        <v>0</v>
      </c>
      <c r="BC91" s="88">
        <v>0</v>
      </c>
      <c r="BD91" s="88">
        <v>0</v>
      </c>
      <c r="BE91" s="88">
        <v>0</v>
      </c>
    </row>
    <row r="92" spans="1:57">
      <c r="A92" s="13" t="s">
        <v>244</v>
      </c>
      <c r="B92" s="13" t="s">
        <v>245</v>
      </c>
      <c r="C92" s="89" t="s">
        <v>59</v>
      </c>
      <c r="D92" s="89" t="s">
        <v>59</v>
      </c>
      <c r="E92" s="89" t="s">
        <v>59</v>
      </c>
      <c r="F92" s="89" t="s">
        <v>59</v>
      </c>
      <c r="G92" s="89" t="s">
        <v>59</v>
      </c>
      <c r="H92" s="89" t="s">
        <v>59</v>
      </c>
      <c r="I92" s="89" t="s">
        <v>59</v>
      </c>
      <c r="J92" s="89" t="s">
        <v>59</v>
      </c>
      <c r="K92" s="89" t="s">
        <v>59</v>
      </c>
      <c r="L92" s="89" t="s">
        <v>59</v>
      </c>
      <c r="M92" s="89">
        <v>-0.4</v>
      </c>
      <c r="N92" s="89">
        <v>-1.1000000000000001</v>
      </c>
      <c r="O92" s="89">
        <v>-2.2999999999999998</v>
      </c>
      <c r="P92" s="89">
        <v>-3.1</v>
      </c>
      <c r="Q92" s="89">
        <v>-6.9</v>
      </c>
      <c r="R92" s="89">
        <v>-1.4</v>
      </c>
      <c r="S92" s="89">
        <v>-12.1</v>
      </c>
      <c r="T92" s="89">
        <v>-4.5</v>
      </c>
      <c r="U92" s="89">
        <v>4.3</v>
      </c>
      <c r="V92" s="89">
        <v>-13.7</v>
      </c>
      <c r="W92" s="89">
        <v>-1.2</v>
      </c>
      <c r="X92" s="89">
        <v>-0.4</v>
      </c>
      <c r="Y92" s="89">
        <v>-0.4</v>
      </c>
      <c r="Z92" s="89">
        <v>33</v>
      </c>
      <c r="AA92" s="89">
        <v>31.1</v>
      </c>
      <c r="AB92" s="89">
        <v>-1.3</v>
      </c>
      <c r="AC92" s="89">
        <v>-0.3</v>
      </c>
      <c r="AD92" s="89">
        <v>2.2000000000000002</v>
      </c>
      <c r="AE92" s="89">
        <v>7</v>
      </c>
      <c r="AF92" s="89">
        <v>7.6</v>
      </c>
      <c r="AG92" s="89">
        <v>4.3</v>
      </c>
      <c r="AH92" s="89">
        <v>-1.1000000000000001</v>
      </c>
      <c r="AI92" s="89">
        <v>-2.9</v>
      </c>
      <c r="AJ92" s="89">
        <v>-7.6</v>
      </c>
      <c r="AK92" s="89">
        <v>-7.4</v>
      </c>
      <c r="AL92" s="89">
        <v>-0.2</v>
      </c>
      <c r="AM92" s="89">
        <v>-1.8</v>
      </c>
      <c r="AN92" s="89">
        <v>2.6</v>
      </c>
      <c r="AO92" s="89">
        <v>6.5</v>
      </c>
      <c r="AP92" s="89">
        <v>7.1</v>
      </c>
      <c r="AQ92" s="89">
        <v>5.8</v>
      </c>
      <c r="AR92" s="89">
        <v>-3.3</v>
      </c>
      <c r="AS92" s="89">
        <v>-2.7</v>
      </c>
      <c r="AT92" s="89">
        <v>-6.2</v>
      </c>
      <c r="AU92" s="89">
        <v>-6.4</v>
      </c>
      <c r="AV92" s="89">
        <v>-2.6442023500000005</v>
      </c>
      <c r="AW92" s="89">
        <v>-4.2424616300000002</v>
      </c>
      <c r="AX92" s="89">
        <v>-0.18143881000000128</v>
      </c>
      <c r="AY92" s="89">
        <v>-4.8582371400001207</v>
      </c>
      <c r="AZ92" s="89">
        <v>-11.926339930000122</v>
      </c>
      <c r="BA92" s="89">
        <v>-9.70730541</v>
      </c>
      <c r="BB92" s="89">
        <v>2.3371609100000033</v>
      </c>
      <c r="BC92" s="89">
        <v>-6.5255922099999992</v>
      </c>
      <c r="BD92" s="89">
        <v>-3.4559055299999923</v>
      </c>
      <c r="BE92" s="89">
        <v>-17.35164223999999</v>
      </c>
    </row>
    <row r="93" spans="1:57">
      <c r="A93" s="12" t="s">
        <v>246</v>
      </c>
      <c r="B93" s="12" t="s">
        <v>247</v>
      </c>
      <c r="C93" s="88">
        <v>0.6</v>
      </c>
      <c r="D93" s="88">
        <v>0.2</v>
      </c>
      <c r="E93" s="88">
        <v>0.2</v>
      </c>
      <c r="F93" s="88">
        <v>0.2</v>
      </c>
      <c r="G93" s="88">
        <v>1.2</v>
      </c>
      <c r="H93" s="88">
        <v>0.1</v>
      </c>
      <c r="I93" s="88">
        <v>0.4</v>
      </c>
      <c r="J93" s="88">
        <v>0.1</v>
      </c>
      <c r="K93" s="88">
        <v>0.2</v>
      </c>
      <c r="L93" s="88">
        <v>0.8</v>
      </c>
      <c r="M93" s="88">
        <v>-0.2</v>
      </c>
      <c r="N93" s="88">
        <v>-0.1</v>
      </c>
      <c r="O93" s="88">
        <v>-0.3</v>
      </c>
      <c r="P93" s="88">
        <v>-0.8</v>
      </c>
      <c r="Q93" s="88">
        <v>-1.5</v>
      </c>
      <c r="R93" s="88">
        <v>-0.1</v>
      </c>
      <c r="S93" s="88">
        <v>-0.5</v>
      </c>
      <c r="T93" s="88">
        <v>0.7</v>
      </c>
      <c r="U93" s="88">
        <v>-0.8</v>
      </c>
      <c r="V93" s="88">
        <v>-0.7</v>
      </c>
      <c r="W93" s="88">
        <v>-0.6</v>
      </c>
      <c r="X93" s="88">
        <v>-0.5</v>
      </c>
      <c r="Y93" s="88">
        <v>-1.7</v>
      </c>
      <c r="Z93" s="88">
        <v>-2</v>
      </c>
      <c r="AA93" s="88">
        <v>-4.8</v>
      </c>
      <c r="AB93" s="88">
        <v>0.4</v>
      </c>
      <c r="AC93" s="88">
        <v>1.2</v>
      </c>
      <c r="AD93" s="88">
        <v>1.9</v>
      </c>
      <c r="AE93" s="88">
        <v>0.8</v>
      </c>
      <c r="AF93" s="88">
        <v>4.2</v>
      </c>
      <c r="AG93" s="88">
        <v>-2.4</v>
      </c>
      <c r="AH93" s="88">
        <v>0</v>
      </c>
      <c r="AI93" s="88">
        <v>1.1000000000000001</v>
      </c>
      <c r="AJ93" s="88">
        <v>3.9</v>
      </c>
      <c r="AK93" s="88">
        <v>2.6</v>
      </c>
      <c r="AL93" s="88">
        <v>0.3</v>
      </c>
      <c r="AM93" s="88">
        <v>0.8</v>
      </c>
      <c r="AN93" s="88">
        <v>-1.2</v>
      </c>
      <c r="AO93" s="88">
        <v>-2.9</v>
      </c>
      <c r="AP93" s="88">
        <v>-3</v>
      </c>
      <c r="AQ93" s="88">
        <v>-5</v>
      </c>
      <c r="AR93" s="88">
        <v>0.9</v>
      </c>
      <c r="AS93" s="88">
        <v>0.1</v>
      </c>
      <c r="AT93" s="88">
        <v>4.3</v>
      </c>
      <c r="AU93" s="88">
        <v>0.3</v>
      </c>
      <c r="AV93" s="88">
        <v>5.1291803399999942</v>
      </c>
      <c r="AW93" s="88">
        <v>0.84255513000000115</v>
      </c>
      <c r="AX93" s="88">
        <v>0.71179798999999988</v>
      </c>
      <c r="AY93" s="88">
        <v>-107.55986277000001</v>
      </c>
      <c r="AZ93" s="88">
        <v>-100.87632931000002</v>
      </c>
      <c r="BA93" s="88">
        <v>0.85865099000000078</v>
      </c>
      <c r="BB93" s="88">
        <v>28.835182279999973</v>
      </c>
      <c r="BC93" s="88">
        <v>-1.7723164199999997</v>
      </c>
      <c r="BD93" s="88">
        <v>-68.319821189999999</v>
      </c>
      <c r="BE93" s="88">
        <v>-40.398304340000024</v>
      </c>
    </row>
    <row r="94" spans="1:57">
      <c r="A94" s="13" t="s">
        <v>248</v>
      </c>
      <c r="B94" s="13" t="s">
        <v>249</v>
      </c>
      <c r="C94" s="89" t="s">
        <v>59</v>
      </c>
      <c r="D94" s="89" t="s">
        <v>59</v>
      </c>
      <c r="E94" s="89" t="s">
        <v>59</v>
      </c>
      <c r="F94" s="89" t="s">
        <v>59</v>
      </c>
      <c r="G94" s="89" t="s">
        <v>59</v>
      </c>
      <c r="H94" s="89" t="s">
        <v>59</v>
      </c>
      <c r="I94" s="89" t="s">
        <v>59</v>
      </c>
      <c r="J94" s="89" t="s">
        <v>59</v>
      </c>
      <c r="K94" s="89" t="s">
        <v>59</v>
      </c>
      <c r="L94" s="89" t="s">
        <v>59</v>
      </c>
      <c r="M94" s="89" t="s">
        <v>59</v>
      </c>
      <c r="N94" s="89" t="s">
        <v>59</v>
      </c>
      <c r="O94" s="89" t="s">
        <v>59</v>
      </c>
      <c r="P94" s="89" t="s">
        <v>59</v>
      </c>
      <c r="Q94" s="89" t="s">
        <v>59</v>
      </c>
      <c r="R94" s="89" t="s">
        <v>59</v>
      </c>
      <c r="S94" s="89" t="s">
        <v>59</v>
      </c>
      <c r="T94" s="89" t="s">
        <v>59</v>
      </c>
      <c r="U94" s="89" t="s">
        <v>59</v>
      </c>
      <c r="V94" s="89" t="s">
        <v>59</v>
      </c>
      <c r="W94" s="89" t="s">
        <v>59</v>
      </c>
      <c r="X94" s="89" t="s">
        <v>59</v>
      </c>
      <c r="Y94" s="89" t="s">
        <v>59</v>
      </c>
      <c r="Z94" s="89" t="s">
        <v>59</v>
      </c>
      <c r="AA94" s="89" t="s">
        <v>59</v>
      </c>
      <c r="AB94" s="89" t="s">
        <v>59</v>
      </c>
      <c r="AC94" s="89" t="s">
        <v>59</v>
      </c>
      <c r="AD94" s="89" t="s">
        <v>59</v>
      </c>
      <c r="AE94" s="89">
        <v>-0.5</v>
      </c>
      <c r="AF94" s="89">
        <v>-0.5</v>
      </c>
      <c r="AG94" s="89">
        <v>0</v>
      </c>
      <c r="AH94" s="89">
        <v>0</v>
      </c>
      <c r="AI94" s="89" t="s">
        <v>59</v>
      </c>
      <c r="AJ94" s="89" t="s">
        <v>59</v>
      </c>
      <c r="AK94" s="89">
        <v>-0.1</v>
      </c>
      <c r="AL94" s="89" t="s">
        <v>59</v>
      </c>
      <c r="AM94" s="89" t="s">
        <v>59</v>
      </c>
      <c r="AN94" s="89" t="s">
        <v>59</v>
      </c>
      <c r="AO94" s="89" t="s">
        <v>59</v>
      </c>
      <c r="AP94" s="89" t="s">
        <v>59</v>
      </c>
      <c r="AQ94" s="89" t="s">
        <v>59</v>
      </c>
      <c r="AR94" s="89" t="s">
        <v>59</v>
      </c>
      <c r="AS94" s="89" t="s">
        <v>59</v>
      </c>
      <c r="AT94" s="89" t="s">
        <v>59</v>
      </c>
      <c r="AU94" s="89" t="s">
        <v>59</v>
      </c>
      <c r="AV94" s="89">
        <v>0</v>
      </c>
      <c r="AW94" s="89">
        <v>0</v>
      </c>
      <c r="AX94" s="89">
        <v>0</v>
      </c>
      <c r="AY94" s="89">
        <v>0</v>
      </c>
      <c r="AZ94" s="89">
        <v>0</v>
      </c>
      <c r="BA94" s="89">
        <v>0</v>
      </c>
      <c r="BB94" s="89">
        <v>0</v>
      </c>
      <c r="BC94" s="89">
        <v>0</v>
      </c>
      <c r="BD94" s="89">
        <v>0</v>
      </c>
      <c r="BE94" s="89">
        <v>0</v>
      </c>
    </row>
    <row r="95" spans="1:57">
      <c r="A95" s="12" t="s">
        <v>250</v>
      </c>
      <c r="B95" s="12" t="s">
        <v>58</v>
      </c>
      <c r="C95" s="88" t="s">
        <v>59</v>
      </c>
      <c r="D95" s="88" t="s">
        <v>59</v>
      </c>
      <c r="E95" s="88" t="s">
        <v>59</v>
      </c>
      <c r="F95" s="88" t="s">
        <v>59</v>
      </c>
      <c r="G95" s="88" t="s">
        <v>59</v>
      </c>
      <c r="H95" s="88" t="s">
        <v>59</v>
      </c>
      <c r="I95" s="88" t="s">
        <v>59</v>
      </c>
      <c r="J95" s="88" t="s">
        <v>59</v>
      </c>
      <c r="K95" s="88" t="s">
        <v>59</v>
      </c>
      <c r="L95" s="88" t="s">
        <v>59</v>
      </c>
      <c r="M95" s="88" t="s">
        <v>59</v>
      </c>
      <c r="N95" s="88" t="s">
        <v>59</v>
      </c>
      <c r="O95" s="88" t="s">
        <v>59</v>
      </c>
      <c r="P95" s="88" t="s">
        <v>59</v>
      </c>
      <c r="Q95" s="88" t="s">
        <v>59</v>
      </c>
      <c r="R95" s="88" t="s">
        <v>59</v>
      </c>
      <c r="S95" s="88" t="s">
        <v>59</v>
      </c>
      <c r="T95" s="88" t="s">
        <v>59</v>
      </c>
      <c r="U95" s="88" t="s">
        <v>59</v>
      </c>
      <c r="V95" s="88" t="s">
        <v>59</v>
      </c>
      <c r="W95" s="88" t="s">
        <v>59</v>
      </c>
      <c r="X95" s="88" t="s">
        <v>59</v>
      </c>
      <c r="Y95" s="88" t="s">
        <v>59</v>
      </c>
      <c r="Z95" s="88" t="s">
        <v>59</v>
      </c>
      <c r="AA95" s="88" t="s">
        <v>59</v>
      </c>
      <c r="AB95" s="88" t="s">
        <v>59</v>
      </c>
      <c r="AC95" s="88">
        <v>45.7</v>
      </c>
      <c r="AD95" s="88" t="s">
        <v>59</v>
      </c>
      <c r="AE95" s="88" t="s">
        <v>59</v>
      </c>
      <c r="AF95" s="88">
        <v>45.7</v>
      </c>
      <c r="AG95" s="88" t="s">
        <v>59</v>
      </c>
      <c r="AH95" s="88" t="s">
        <v>59</v>
      </c>
      <c r="AI95" s="88" t="s">
        <v>59</v>
      </c>
      <c r="AJ95" s="88" t="s">
        <v>59</v>
      </c>
      <c r="AK95" s="88" t="s">
        <v>59</v>
      </c>
      <c r="AL95" s="88" t="s">
        <v>59</v>
      </c>
      <c r="AM95" s="88">
        <v>-40.6</v>
      </c>
      <c r="AN95" s="88" t="s">
        <v>59</v>
      </c>
      <c r="AO95" s="88" t="s">
        <v>59</v>
      </c>
      <c r="AP95" s="88">
        <v>-40.6</v>
      </c>
      <c r="AQ95" s="88" t="s">
        <v>59</v>
      </c>
      <c r="AR95" s="88" t="s">
        <v>59</v>
      </c>
      <c r="AS95" s="88" t="s">
        <v>59</v>
      </c>
      <c r="AT95" s="88" t="s">
        <v>59</v>
      </c>
      <c r="AU95" s="88" t="s">
        <v>59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</row>
    <row r="96" spans="1:57">
      <c r="A96" s="13" t="s">
        <v>251</v>
      </c>
      <c r="B96" s="13" t="s">
        <v>252</v>
      </c>
      <c r="C96" s="89" t="s">
        <v>59</v>
      </c>
      <c r="D96" s="89" t="s">
        <v>59</v>
      </c>
      <c r="E96" s="89" t="s">
        <v>59</v>
      </c>
      <c r="F96" s="89" t="s">
        <v>59</v>
      </c>
      <c r="G96" s="89" t="s">
        <v>59</v>
      </c>
      <c r="H96" s="89" t="s">
        <v>59</v>
      </c>
      <c r="I96" s="89" t="s">
        <v>59</v>
      </c>
      <c r="J96" s="89" t="s">
        <v>59</v>
      </c>
      <c r="K96" s="89" t="s">
        <v>59</v>
      </c>
      <c r="L96" s="89" t="s">
        <v>59</v>
      </c>
      <c r="M96" s="89" t="s">
        <v>59</v>
      </c>
      <c r="N96" s="89" t="s">
        <v>59</v>
      </c>
      <c r="O96" s="89" t="s">
        <v>59</v>
      </c>
      <c r="P96" s="89" t="s">
        <v>59</v>
      </c>
      <c r="Q96" s="89" t="s">
        <v>59</v>
      </c>
      <c r="R96" s="89" t="s">
        <v>59</v>
      </c>
      <c r="S96" s="89" t="s">
        <v>59</v>
      </c>
      <c r="T96" s="89" t="s">
        <v>59</v>
      </c>
      <c r="U96" s="89" t="s">
        <v>59</v>
      </c>
      <c r="V96" s="89" t="s">
        <v>59</v>
      </c>
      <c r="W96" s="89" t="s">
        <v>59</v>
      </c>
      <c r="X96" s="89" t="s">
        <v>59</v>
      </c>
      <c r="Y96" s="89">
        <v>116</v>
      </c>
      <c r="Z96" s="89">
        <v>4.2</v>
      </c>
      <c r="AA96" s="89">
        <v>120.2</v>
      </c>
      <c r="AB96" s="89" t="s">
        <v>59</v>
      </c>
      <c r="AC96" s="89" t="s">
        <v>59</v>
      </c>
      <c r="AD96" s="89" t="s">
        <v>59</v>
      </c>
      <c r="AE96" s="89" t="s">
        <v>59</v>
      </c>
      <c r="AF96" s="89" t="s">
        <v>59</v>
      </c>
      <c r="AG96" s="89" t="s">
        <v>59</v>
      </c>
      <c r="AH96" s="89" t="s">
        <v>59</v>
      </c>
      <c r="AI96" s="89" t="s">
        <v>59</v>
      </c>
      <c r="AJ96" s="89" t="s">
        <v>59</v>
      </c>
      <c r="AK96" s="89" t="s">
        <v>59</v>
      </c>
      <c r="AL96" s="89" t="s">
        <v>59</v>
      </c>
      <c r="AM96" s="89" t="s">
        <v>59</v>
      </c>
      <c r="AN96" s="89" t="s">
        <v>59</v>
      </c>
      <c r="AO96" s="89" t="s">
        <v>59</v>
      </c>
      <c r="AP96" s="89" t="s">
        <v>59</v>
      </c>
      <c r="AQ96" s="89" t="s">
        <v>59</v>
      </c>
      <c r="AR96" s="89" t="s">
        <v>59</v>
      </c>
      <c r="AS96" s="89" t="s">
        <v>59</v>
      </c>
      <c r="AT96" s="89" t="s">
        <v>59</v>
      </c>
      <c r="AU96" s="89" t="s">
        <v>59</v>
      </c>
      <c r="AV96" s="89">
        <v>0</v>
      </c>
      <c r="AW96" s="89">
        <v>0</v>
      </c>
      <c r="AX96" s="89">
        <v>0</v>
      </c>
      <c r="AY96" s="89">
        <v>0</v>
      </c>
      <c r="AZ96" s="89">
        <v>0</v>
      </c>
      <c r="BA96" s="89">
        <v>0</v>
      </c>
      <c r="BB96" s="89">
        <v>0</v>
      </c>
      <c r="BC96" s="89">
        <v>0</v>
      </c>
      <c r="BD96" s="89">
        <v>0</v>
      </c>
      <c r="BE96" s="89">
        <v>0</v>
      </c>
    </row>
    <row r="97" spans="1:58">
      <c r="A97" s="12" t="s">
        <v>253</v>
      </c>
      <c r="B97" s="12" t="s">
        <v>254</v>
      </c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>
        <v>-0.3</v>
      </c>
      <c r="Z97" s="88">
        <v>-2.4</v>
      </c>
      <c r="AA97" s="88">
        <v>-2.7</v>
      </c>
      <c r="AB97" s="88">
        <v>-0.4</v>
      </c>
      <c r="AC97" s="88">
        <v>3.1</v>
      </c>
      <c r="AD97" s="88">
        <v>0.3</v>
      </c>
      <c r="AE97" s="88">
        <v>3.6</v>
      </c>
      <c r="AF97" s="88">
        <v>6.6</v>
      </c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</row>
    <row r="98" spans="1:58">
      <c r="A98" s="13" t="s">
        <v>255</v>
      </c>
      <c r="B98" s="13" t="s">
        <v>256</v>
      </c>
      <c r="C98" s="89">
        <v>0.1</v>
      </c>
      <c r="D98" s="89">
        <v>-1.4</v>
      </c>
      <c r="E98" s="89">
        <v>-0.6</v>
      </c>
      <c r="F98" s="89">
        <v>-0.9</v>
      </c>
      <c r="G98" s="89">
        <v>-2.7</v>
      </c>
      <c r="H98" s="89">
        <v>-1.7</v>
      </c>
      <c r="I98" s="89">
        <v>-1</v>
      </c>
      <c r="J98" s="89">
        <v>0.6</v>
      </c>
      <c r="K98" s="89">
        <v>-1.1000000000000001</v>
      </c>
      <c r="L98" s="89">
        <v>-3.1</v>
      </c>
      <c r="M98" s="89">
        <v>3.4</v>
      </c>
      <c r="N98" s="89">
        <v>0.2</v>
      </c>
      <c r="O98" s="89">
        <v>-14.9</v>
      </c>
      <c r="P98" s="89">
        <v>-21</v>
      </c>
      <c r="Q98" s="89">
        <v>-32.299999999999997</v>
      </c>
      <c r="R98" s="89">
        <v>-4.5</v>
      </c>
      <c r="S98" s="89">
        <v>-4.3</v>
      </c>
      <c r="T98" s="89">
        <v>-1.3</v>
      </c>
      <c r="U98" s="89">
        <v>20.6</v>
      </c>
      <c r="V98" s="89">
        <v>10.5</v>
      </c>
      <c r="W98" s="89">
        <v>2.5</v>
      </c>
      <c r="X98" s="89">
        <v>0.6</v>
      </c>
      <c r="Y98" s="89">
        <v>114</v>
      </c>
      <c r="Z98" s="89">
        <v>37.799999999999997</v>
      </c>
      <c r="AA98" s="89">
        <v>154.9</v>
      </c>
      <c r="AB98" s="89">
        <v>-3.5</v>
      </c>
      <c r="AC98" s="89">
        <v>44.8</v>
      </c>
      <c r="AD98" s="89">
        <v>2.2999999999999998</v>
      </c>
      <c r="AE98" s="89">
        <v>7.8</v>
      </c>
      <c r="AF98" s="89">
        <v>51.5</v>
      </c>
      <c r="AG98" s="89">
        <v>1.3</v>
      </c>
      <c r="AH98" s="89">
        <v>4.9000000000000004</v>
      </c>
      <c r="AI98" s="89">
        <v>-1</v>
      </c>
      <c r="AJ98" s="89">
        <v>-1.7</v>
      </c>
      <c r="AK98" s="89">
        <v>3.5</v>
      </c>
      <c r="AL98" s="89">
        <v>-3.3</v>
      </c>
      <c r="AM98" s="89">
        <v>-45.1</v>
      </c>
      <c r="AN98" s="89">
        <v>-2.4</v>
      </c>
      <c r="AO98" s="89">
        <v>1.4</v>
      </c>
      <c r="AP98" s="89">
        <v>-49.4</v>
      </c>
      <c r="AQ98" s="89">
        <v>-4.3</v>
      </c>
      <c r="AR98" s="89">
        <v>-7</v>
      </c>
      <c r="AS98" s="89">
        <v>-1.3</v>
      </c>
      <c r="AT98" s="89">
        <v>2.2000000000000002</v>
      </c>
      <c r="AU98" s="89">
        <v>-10.4</v>
      </c>
      <c r="AV98" s="89">
        <v>3.7328113699999954</v>
      </c>
      <c r="AW98" s="89">
        <v>-5.4427331799999994</v>
      </c>
      <c r="AX98" s="89">
        <v>2.2829425799999976</v>
      </c>
      <c r="AY98" s="89">
        <v>-113.16320942000013</v>
      </c>
      <c r="AZ98" s="89">
        <v>-112.59018865000014</v>
      </c>
      <c r="BA98" s="89">
        <v>-16.101095300000001</v>
      </c>
      <c r="BB98" s="89">
        <v>16.896247709999976</v>
      </c>
      <c r="BC98" s="89">
        <v>-5.0292170999999986</v>
      </c>
      <c r="BD98" s="89">
        <v>-83.762566839999991</v>
      </c>
      <c r="BE98" s="89">
        <v>-87.996631530000016</v>
      </c>
    </row>
    <row r="99" spans="1:58">
      <c r="A99" s="12" t="s">
        <v>257</v>
      </c>
      <c r="B99" s="12" t="s">
        <v>258</v>
      </c>
      <c r="C99" s="88">
        <v>-65.2</v>
      </c>
      <c r="D99" s="88">
        <v>-71</v>
      </c>
      <c r="E99" s="88">
        <v>-78.5</v>
      </c>
      <c r="F99" s="88">
        <v>-108.3</v>
      </c>
      <c r="G99" s="88">
        <v>-323</v>
      </c>
      <c r="H99" s="88">
        <v>-99</v>
      </c>
      <c r="I99" s="88">
        <v>-154.4</v>
      </c>
      <c r="J99" s="88">
        <v>-105.9</v>
      </c>
      <c r="K99" s="88">
        <v>-125.2</v>
      </c>
      <c r="L99" s="88">
        <v>-484.5</v>
      </c>
      <c r="M99" s="88">
        <v>-126.4</v>
      </c>
      <c r="N99" s="88">
        <v>-128.80000000000001</v>
      </c>
      <c r="O99" s="88">
        <v>-160.1</v>
      </c>
      <c r="P99" s="88">
        <v>-180.9</v>
      </c>
      <c r="Q99" s="88">
        <v>-596.20000000000005</v>
      </c>
      <c r="R99" s="88">
        <v>-160.9</v>
      </c>
      <c r="S99" s="88">
        <v>-161.80000000000001</v>
      </c>
      <c r="T99" s="88">
        <v>-166.7</v>
      </c>
      <c r="U99" s="88">
        <v>-174.3</v>
      </c>
      <c r="V99" s="88">
        <v>-663.7</v>
      </c>
      <c r="W99" s="88">
        <v>-175.3</v>
      </c>
      <c r="X99" s="88">
        <v>-193.1</v>
      </c>
      <c r="Y99" s="88">
        <v>-95.6</v>
      </c>
      <c r="Z99" s="88">
        <v>-221.2</v>
      </c>
      <c r="AA99" s="88">
        <v>-685.1</v>
      </c>
      <c r="AB99" s="88">
        <v>-198.4</v>
      </c>
      <c r="AC99" s="88">
        <v>-169.1</v>
      </c>
      <c r="AD99" s="88">
        <v>-216.5</v>
      </c>
      <c r="AE99" s="88">
        <v>-248</v>
      </c>
      <c r="AF99" s="88">
        <v>-832</v>
      </c>
      <c r="AG99" s="88" t="s">
        <v>59</v>
      </c>
      <c r="AH99" s="88" t="s">
        <v>59</v>
      </c>
      <c r="AI99" s="88" t="s">
        <v>59</v>
      </c>
      <c r="AJ99" s="88" t="s">
        <v>59</v>
      </c>
      <c r="AK99" s="88" t="s">
        <v>59</v>
      </c>
      <c r="AL99" s="88" t="s">
        <v>59</v>
      </c>
      <c r="AM99" s="88" t="s">
        <v>59</v>
      </c>
      <c r="AN99" s="88" t="s">
        <v>59</v>
      </c>
      <c r="AO99" s="88" t="s">
        <v>59</v>
      </c>
      <c r="AP99" s="88" t="s">
        <v>59</v>
      </c>
      <c r="AQ99" s="88" t="s">
        <v>59</v>
      </c>
      <c r="AR99" s="88" t="s">
        <v>59</v>
      </c>
      <c r="AS99" s="88" t="s">
        <v>59</v>
      </c>
      <c r="AT99" s="88" t="s">
        <v>59</v>
      </c>
      <c r="AU99" s="88" t="s">
        <v>59</v>
      </c>
      <c r="AV99" s="88"/>
      <c r="AW99" s="88"/>
      <c r="AX99" s="88"/>
      <c r="AY99" s="88"/>
      <c r="AZ99" s="88"/>
      <c r="BA99" s="88"/>
      <c r="BB99" s="88"/>
      <c r="BC99" s="88"/>
      <c r="BD99" s="88"/>
      <c r="BE99" s="88"/>
    </row>
    <row r="100" spans="1:58">
      <c r="A100" s="13" t="s">
        <v>259</v>
      </c>
      <c r="B100" s="13" t="s">
        <v>260</v>
      </c>
      <c r="C100" s="89">
        <v>-65.2</v>
      </c>
      <c r="D100" s="89">
        <v>-71</v>
      </c>
      <c r="E100" s="89">
        <v>-78.5</v>
      </c>
      <c r="F100" s="89">
        <v>-108.3</v>
      </c>
      <c r="G100" s="89">
        <v>-323</v>
      </c>
      <c r="H100" s="89">
        <v>-99</v>
      </c>
      <c r="I100" s="89">
        <v>-154.4</v>
      </c>
      <c r="J100" s="89">
        <v>-105.9</v>
      </c>
      <c r="K100" s="89">
        <v>-125.2</v>
      </c>
      <c r="L100" s="89">
        <v>-484.5</v>
      </c>
      <c r="M100" s="89">
        <v>-126.4</v>
      </c>
      <c r="N100" s="89">
        <v>-128.80000000000001</v>
      </c>
      <c r="O100" s="89">
        <v>-160.1</v>
      </c>
      <c r="P100" s="89">
        <v>-180.9</v>
      </c>
      <c r="Q100" s="89">
        <v>-596.20000000000005</v>
      </c>
      <c r="R100" s="89">
        <v>-160.9</v>
      </c>
      <c r="S100" s="89">
        <v>-161.80000000000001</v>
      </c>
      <c r="T100" s="89">
        <v>-166.7</v>
      </c>
      <c r="U100" s="89">
        <v>-174.3</v>
      </c>
      <c r="V100" s="89">
        <v>-663.7</v>
      </c>
      <c r="W100" s="89">
        <v>-175.3</v>
      </c>
      <c r="X100" s="89">
        <v>-193.1</v>
      </c>
      <c r="Y100" s="89">
        <v>-101.6</v>
      </c>
      <c r="Z100" s="89">
        <v>-231.1</v>
      </c>
      <c r="AA100" s="89">
        <v>-701.1</v>
      </c>
      <c r="AB100" s="89">
        <v>-206.4</v>
      </c>
      <c r="AC100" s="89">
        <v>-168.9</v>
      </c>
      <c r="AD100" s="89">
        <v>-223.6</v>
      </c>
      <c r="AE100" s="89">
        <v>-253.5</v>
      </c>
      <c r="AF100" s="89">
        <v>-852.4</v>
      </c>
      <c r="AG100" s="89">
        <v>-224.7</v>
      </c>
      <c r="AH100" s="89">
        <v>-228.6</v>
      </c>
      <c r="AI100" s="89">
        <v>-259.2</v>
      </c>
      <c r="AJ100" s="89">
        <v>-255.6</v>
      </c>
      <c r="AK100" s="89">
        <v>-968.1</v>
      </c>
      <c r="AL100" s="89">
        <v>-225.1</v>
      </c>
      <c r="AM100" s="89">
        <v>-267.2</v>
      </c>
      <c r="AN100" s="89">
        <v>-231</v>
      </c>
      <c r="AO100" s="89">
        <v>-249.8</v>
      </c>
      <c r="AP100" s="89">
        <v>-973</v>
      </c>
      <c r="AQ100" s="89">
        <v>-218.2</v>
      </c>
      <c r="AR100" s="89">
        <v>-242.7</v>
      </c>
      <c r="AS100" s="89">
        <v>-225</v>
      </c>
      <c r="AT100" s="89">
        <v>-226.6</v>
      </c>
      <c r="AU100" s="89">
        <v>-912.5</v>
      </c>
      <c r="AV100" s="89">
        <v>-213.73670290000001</v>
      </c>
      <c r="AW100" s="89">
        <v>-237.13567555279312</v>
      </c>
      <c r="AX100" s="89">
        <v>-238.38189118593431</v>
      </c>
      <c r="AY100" s="89">
        <v>-358.28244281364266</v>
      </c>
      <c r="AZ100" s="89">
        <v>-1047.53671245237</v>
      </c>
      <c r="BA100" s="89">
        <v>-285.44174104396541</v>
      </c>
      <c r="BB100" s="89">
        <v>-201.3292160000467</v>
      </c>
      <c r="BC100" s="89">
        <v>-220.75233941000019</v>
      </c>
      <c r="BD100" s="89">
        <v>-336.27828614080391</v>
      </c>
      <c r="BE100" s="89">
        <v>-1043.8015825948162</v>
      </c>
      <c r="BF100" s="106"/>
    </row>
    <row r="101" spans="1:58">
      <c r="A101" s="12" t="s">
        <v>261</v>
      </c>
      <c r="B101" s="12" t="s">
        <v>261</v>
      </c>
      <c r="C101" s="88">
        <v>6.5</v>
      </c>
      <c r="D101" s="88">
        <v>12.6</v>
      </c>
      <c r="E101" s="88">
        <v>15.3</v>
      </c>
      <c r="F101" s="88">
        <v>-7.1</v>
      </c>
      <c r="G101" s="88">
        <v>27.2</v>
      </c>
      <c r="H101" s="88">
        <v>8</v>
      </c>
      <c r="I101" s="88">
        <v>-37.9</v>
      </c>
      <c r="J101" s="88">
        <v>25</v>
      </c>
      <c r="K101" s="88">
        <v>16.2</v>
      </c>
      <c r="L101" s="88">
        <v>11.3</v>
      </c>
      <c r="M101" s="88">
        <v>19</v>
      </c>
      <c r="N101" s="88">
        <v>24.7</v>
      </c>
      <c r="O101" s="88">
        <v>25.7</v>
      </c>
      <c r="P101" s="88">
        <v>9.8000000000000007</v>
      </c>
      <c r="Q101" s="88">
        <v>79.2</v>
      </c>
      <c r="R101" s="88">
        <v>35.700000000000003</v>
      </c>
      <c r="S101" s="88">
        <v>47.6</v>
      </c>
      <c r="T101" s="88">
        <v>71.7</v>
      </c>
      <c r="U101" s="88">
        <v>76.400000000000006</v>
      </c>
      <c r="V101" s="88">
        <v>231.4</v>
      </c>
      <c r="W101" s="88">
        <v>67.900000000000006</v>
      </c>
      <c r="X101" s="88">
        <v>61</v>
      </c>
      <c r="Y101" s="88">
        <v>211</v>
      </c>
      <c r="Z101" s="88">
        <v>75.8</v>
      </c>
      <c r="AA101" s="88">
        <v>415.8</v>
      </c>
      <c r="AB101" s="88">
        <v>100.1</v>
      </c>
      <c r="AC101" s="88">
        <v>125.3</v>
      </c>
      <c r="AD101" s="88">
        <v>118.6</v>
      </c>
      <c r="AE101" s="88">
        <v>95.5</v>
      </c>
      <c r="AF101" s="88">
        <v>439.5</v>
      </c>
      <c r="AG101" s="88" t="s">
        <v>59</v>
      </c>
      <c r="AH101" s="88" t="s">
        <v>59</v>
      </c>
      <c r="AI101" s="88" t="s">
        <v>59</v>
      </c>
      <c r="AJ101" s="88" t="s">
        <v>59</v>
      </c>
      <c r="AK101" s="88" t="s">
        <v>59</v>
      </c>
      <c r="AL101" s="88" t="s">
        <v>59</v>
      </c>
      <c r="AM101" s="88" t="s">
        <v>59</v>
      </c>
      <c r="AN101" s="88" t="s">
        <v>59</v>
      </c>
      <c r="AO101" s="88" t="s">
        <v>59</v>
      </c>
      <c r="AP101" s="88" t="s">
        <v>59</v>
      </c>
      <c r="AQ101" s="88" t="s">
        <v>59</v>
      </c>
      <c r="AR101" s="88" t="s">
        <v>59</v>
      </c>
      <c r="AS101" s="88" t="s">
        <v>59</v>
      </c>
      <c r="AT101" s="88" t="s">
        <v>59</v>
      </c>
      <c r="AU101" s="88" t="s">
        <v>59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</row>
    <row r="102" spans="1:58" s="100" customFormat="1">
      <c r="A102" s="15" t="s">
        <v>262</v>
      </c>
      <c r="B102" s="15" t="s">
        <v>263</v>
      </c>
      <c r="C102" s="92">
        <v>6.5</v>
      </c>
      <c r="D102" s="92">
        <v>12.6</v>
      </c>
      <c r="E102" s="92">
        <v>15.3</v>
      </c>
      <c r="F102" s="92">
        <v>-7.1</v>
      </c>
      <c r="G102" s="92">
        <v>27.2</v>
      </c>
      <c r="H102" s="92">
        <v>8</v>
      </c>
      <c r="I102" s="92">
        <v>-37.9</v>
      </c>
      <c r="J102" s="92">
        <v>25</v>
      </c>
      <c r="K102" s="92">
        <v>16.2</v>
      </c>
      <c r="L102" s="92">
        <v>11.3</v>
      </c>
      <c r="M102" s="92">
        <v>19</v>
      </c>
      <c r="N102" s="92">
        <v>24.7</v>
      </c>
      <c r="O102" s="92">
        <v>25.7</v>
      </c>
      <c r="P102" s="92">
        <v>9.8000000000000007</v>
      </c>
      <c r="Q102" s="92">
        <v>79.2</v>
      </c>
      <c r="R102" s="92">
        <v>35.700000000000003</v>
      </c>
      <c r="S102" s="92">
        <v>47.6</v>
      </c>
      <c r="T102" s="92">
        <v>71.7</v>
      </c>
      <c r="U102" s="92">
        <v>76.400000000000006</v>
      </c>
      <c r="V102" s="92">
        <v>231.4</v>
      </c>
      <c r="W102" s="92">
        <v>67.900000000000006</v>
      </c>
      <c r="X102" s="92">
        <v>61</v>
      </c>
      <c r="Y102" s="92">
        <v>208.9</v>
      </c>
      <c r="Z102" s="92">
        <v>74.099999999999994</v>
      </c>
      <c r="AA102" s="92">
        <v>411.9</v>
      </c>
      <c r="AB102" s="92">
        <v>92</v>
      </c>
      <c r="AC102" s="92">
        <v>128.19999999999999</v>
      </c>
      <c r="AD102" s="92">
        <v>112.9</v>
      </c>
      <c r="AE102" s="92">
        <v>88.9</v>
      </c>
      <c r="AF102" s="92">
        <v>421.9</v>
      </c>
      <c r="AG102" s="92">
        <v>115.7</v>
      </c>
      <c r="AH102" s="92">
        <v>120.3</v>
      </c>
      <c r="AI102" s="92">
        <v>131.69999999999999</v>
      </c>
      <c r="AJ102" s="92">
        <v>125.8</v>
      </c>
      <c r="AK102" s="92">
        <v>493.6</v>
      </c>
      <c r="AL102" s="92">
        <v>155.19999999999999</v>
      </c>
      <c r="AM102" s="92">
        <v>122.9</v>
      </c>
      <c r="AN102" s="92">
        <v>188.3</v>
      </c>
      <c r="AO102" s="92">
        <v>138.5</v>
      </c>
      <c r="AP102" s="92">
        <v>604.9</v>
      </c>
      <c r="AQ102" s="92">
        <v>171.2</v>
      </c>
      <c r="AR102" s="92">
        <v>147.69999999999999</v>
      </c>
      <c r="AS102" s="92">
        <v>176</v>
      </c>
      <c r="AT102" s="92">
        <v>165.7</v>
      </c>
      <c r="AU102" s="92">
        <v>660.6</v>
      </c>
      <c r="AV102" s="92">
        <v>166.58300885718722</v>
      </c>
      <c r="AW102" s="92">
        <v>167.12079804991555</v>
      </c>
      <c r="AX102" s="92">
        <v>189.7163973014687</v>
      </c>
      <c r="AY102" s="92">
        <v>50.873357221702349</v>
      </c>
      <c r="AZ102" s="92">
        <v>574.29356143027439</v>
      </c>
      <c r="BA102" s="92">
        <v>130.41706466326735</v>
      </c>
      <c r="BB102" s="92">
        <v>189.7190785050513</v>
      </c>
      <c r="BC102" s="92">
        <v>208.13605272083248</v>
      </c>
      <c r="BD102" s="92">
        <v>80.962432339759914</v>
      </c>
      <c r="BE102" s="92">
        <v>609.23462822891111</v>
      </c>
    </row>
    <row r="103" spans="1:58">
      <c r="A103" s="12" t="s">
        <v>264</v>
      </c>
      <c r="B103" s="12" t="s">
        <v>265</v>
      </c>
      <c r="C103" s="88">
        <v>22.7</v>
      </c>
      <c r="D103" s="88">
        <v>24.5</v>
      </c>
      <c r="E103" s="88">
        <v>20</v>
      </c>
      <c r="F103" s="88">
        <v>32.700000000000003</v>
      </c>
      <c r="G103" s="88">
        <v>99.9</v>
      </c>
      <c r="H103" s="88">
        <v>29</v>
      </c>
      <c r="I103" s="88">
        <v>30.3</v>
      </c>
      <c r="J103" s="88">
        <v>34.9</v>
      </c>
      <c r="K103" s="88">
        <v>35.6</v>
      </c>
      <c r="L103" s="88">
        <v>129.80000000000001</v>
      </c>
      <c r="M103" s="88">
        <v>37.1</v>
      </c>
      <c r="N103" s="88">
        <v>40.200000000000003</v>
      </c>
      <c r="O103" s="88">
        <v>42.4</v>
      </c>
      <c r="P103" s="88">
        <v>42.7</v>
      </c>
      <c r="Q103" s="88">
        <v>162.4</v>
      </c>
      <c r="R103" s="88">
        <v>43.5</v>
      </c>
      <c r="S103" s="88">
        <v>43.6</v>
      </c>
      <c r="T103" s="88">
        <v>44.1</v>
      </c>
      <c r="U103" s="88">
        <v>46.1</v>
      </c>
      <c r="V103" s="88">
        <v>177.4</v>
      </c>
      <c r="W103" s="88">
        <v>48.4</v>
      </c>
      <c r="X103" s="88">
        <v>49.2</v>
      </c>
      <c r="Y103" s="88">
        <v>53.3</v>
      </c>
      <c r="Z103" s="88">
        <v>56</v>
      </c>
      <c r="AA103" s="88">
        <v>206.9</v>
      </c>
      <c r="AB103" s="88">
        <v>51.3</v>
      </c>
      <c r="AC103" s="88">
        <v>55.9</v>
      </c>
      <c r="AD103" s="88">
        <v>54</v>
      </c>
      <c r="AE103" s="88">
        <v>55.9</v>
      </c>
      <c r="AF103" s="88">
        <v>217.1</v>
      </c>
      <c r="AG103" s="88" t="s">
        <v>59</v>
      </c>
      <c r="AH103" s="88" t="s">
        <v>59</v>
      </c>
      <c r="AI103" s="88" t="s">
        <v>59</v>
      </c>
      <c r="AJ103" s="88" t="s">
        <v>59</v>
      </c>
      <c r="AK103" s="88" t="s">
        <v>59</v>
      </c>
      <c r="AL103" s="88" t="s">
        <v>59</v>
      </c>
      <c r="AM103" s="88" t="s">
        <v>59</v>
      </c>
      <c r="AN103" s="88" t="s">
        <v>59</v>
      </c>
      <c r="AO103" s="88" t="s">
        <v>59</v>
      </c>
      <c r="AP103" s="88" t="s">
        <v>59</v>
      </c>
      <c r="AQ103" s="88" t="s">
        <v>59</v>
      </c>
      <c r="AR103" s="88" t="s">
        <v>59</v>
      </c>
      <c r="AS103" s="88" t="s">
        <v>59</v>
      </c>
      <c r="AT103" s="88" t="s">
        <v>59</v>
      </c>
      <c r="AU103" s="88" t="s">
        <v>59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</row>
    <row r="104" spans="1:58">
      <c r="A104" s="13" t="s">
        <v>266</v>
      </c>
      <c r="B104" s="13" t="s">
        <v>267</v>
      </c>
      <c r="C104" s="89">
        <v>22.7</v>
      </c>
      <c r="D104" s="89">
        <v>24.5</v>
      </c>
      <c r="E104" s="89">
        <v>20</v>
      </c>
      <c r="F104" s="89">
        <v>32.700000000000003</v>
      </c>
      <c r="G104" s="89">
        <v>99.9</v>
      </c>
      <c r="H104" s="89">
        <v>29</v>
      </c>
      <c r="I104" s="89">
        <v>30.3</v>
      </c>
      <c r="J104" s="89">
        <v>34.9</v>
      </c>
      <c r="K104" s="89">
        <v>35.6</v>
      </c>
      <c r="L104" s="89">
        <v>129.80000000000001</v>
      </c>
      <c r="M104" s="89">
        <v>37.1</v>
      </c>
      <c r="N104" s="89">
        <v>40.200000000000003</v>
      </c>
      <c r="O104" s="89">
        <v>42.4</v>
      </c>
      <c r="P104" s="89">
        <v>42.7</v>
      </c>
      <c r="Q104" s="89">
        <v>162.4</v>
      </c>
      <c r="R104" s="89">
        <v>43.5</v>
      </c>
      <c r="S104" s="89">
        <v>43.6</v>
      </c>
      <c r="T104" s="89">
        <v>44.1</v>
      </c>
      <c r="U104" s="89">
        <v>46.1</v>
      </c>
      <c r="V104" s="89">
        <v>177.4</v>
      </c>
      <c r="W104" s="89">
        <v>48.4</v>
      </c>
      <c r="X104" s="89">
        <v>49.2</v>
      </c>
      <c r="Y104" s="89">
        <v>53.8</v>
      </c>
      <c r="Z104" s="89">
        <v>56.7</v>
      </c>
      <c r="AA104" s="89">
        <v>208.1</v>
      </c>
      <c r="AB104" s="89">
        <v>52.3</v>
      </c>
      <c r="AC104" s="89">
        <v>57.1</v>
      </c>
      <c r="AD104" s="89">
        <v>55.2</v>
      </c>
      <c r="AE104" s="89">
        <v>57.2</v>
      </c>
      <c r="AF104" s="89">
        <v>221.9</v>
      </c>
      <c r="AG104" s="89">
        <v>56.1</v>
      </c>
      <c r="AH104" s="89">
        <v>54.9</v>
      </c>
      <c r="AI104" s="89">
        <v>52.7</v>
      </c>
      <c r="AJ104" s="89">
        <v>52.6</v>
      </c>
      <c r="AK104" s="89">
        <v>216.3</v>
      </c>
      <c r="AL104" s="89">
        <v>75.599999999999994</v>
      </c>
      <c r="AM104" s="89">
        <v>76.400000000000006</v>
      </c>
      <c r="AN104" s="89">
        <v>75.7</v>
      </c>
      <c r="AO104" s="89">
        <v>74.099999999999994</v>
      </c>
      <c r="AP104" s="89">
        <v>301.89999999999998</v>
      </c>
      <c r="AQ104" s="89">
        <v>82.4</v>
      </c>
      <c r="AR104" s="89">
        <v>83.1</v>
      </c>
      <c r="AS104" s="89">
        <v>83.1</v>
      </c>
      <c r="AT104" s="89">
        <v>91.6</v>
      </c>
      <c r="AU104" s="89">
        <v>340.2</v>
      </c>
      <c r="AV104" s="89">
        <v>93.61577748000002</v>
      </c>
      <c r="AW104" s="89">
        <v>94.540863049997952</v>
      </c>
      <c r="AX104" s="89">
        <v>92.873834166741545</v>
      </c>
      <c r="AY104" s="89">
        <v>99.67635377277395</v>
      </c>
      <c r="AZ104" s="89">
        <v>380.70682846951343</v>
      </c>
      <c r="BA104" s="89">
        <v>94.617464704011127</v>
      </c>
      <c r="BB104" s="89">
        <v>102.43725033000089</v>
      </c>
      <c r="BC104" s="89">
        <v>93.35592126999849</v>
      </c>
      <c r="BD104" s="89">
        <v>77.067764560000697</v>
      </c>
      <c r="BE104" s="89">
        <v>367.47840086401118</v>
      </c>
    </row>
    <row r="105" spans="1:58">
      <c r="A105" s="12" t="s">
        <v>268</v>
      </c>
      <c r="B105" s="12" t="s">
        <v>269</v>
      </c>
      <c r="C105" s="88">
        <v>29.1</v>
      </c>
      <c r="D105" s="88">
        <v>37.1</v>
      </c>
      <c r="E105" s="88">
        <v>35.200000000000003</v>
      </c>
      <c r="F105" s="88">
        <v>25.6</v>
      </c>
      <c r="G105" s="88">
        <v>127.1</v>
      </c>
      <c r="H105" s="88">
        <v>37.1</v>
      </c>
      <c r="I105" s="88">
        <v>-7.7</v>
      </c>
      <c r="J105" s="88">
        <v>60</v>
      </c>
      <c r="K105" s="88">
        <v>51.8</v>
      </c>
      <c r="L105" s="88">
        <v>141.1</v>
      </c>
      <c r="M105" s="88">
        <v>56.1</v>
      </c>
      <c r="N105" s="88">
        <v>64.900000000000006</v>
      </c>
      <c r="O105" s="88">
        <v>68.099999999999994</v>
      </c>
      <c r="P105" s="88">
        <v>52.5</v>
      </c>
      <c r="Q105" s="88">
        <v>241.6</v>
      </c>
      <c r="R105" s="88">
        <v>79.3</v>
      </c>
      <c r="S105" s="88">
        <v>91.2</v>
      </c>
      <c r="T105" s="88">
        <v>115.8</v>
      </c>
      <c r="U105" s="88">
        <v>122.5</v>
      </c>
      <c r="V105" s="88">
        <v>408.8</v>
      </c>
      <c r="W105" s="88">
        <v>116.3</v>
      </c>
      <c r="X105" s="88">
        <v>110.2</v>
      </c>
      <c r="Y105" s="88">
        <v>264.39999999999998</v>
      </c>
      <c r="Z105" s="88">
        <v>131.80000000000001</v>
      </c>
      <c r="AA105" s="88">
        <v>622.70000000000005</v>
      </c>
      <c r="AB105" s="88">
        <v>151.4</v>
      </c>
      <c r="AC105" s="88">
        <v>181.3</v>
      </c>
      <c r="AD105" s="88">
        <v>172.6</v>
      </c>
      <c r="AE105" s="88">
        <v>151.30000000000001</v>
      </c>
      <c r="AF105" s="88">
        <v>656.6</v>
      </c>
      <c r="AG105" s="88" t="s">
        <v>59</v>
      </c>
      <c r="AH105" s="88" t="s">
        <v>59</v>
      </c>
      <c r="AI105" s="88" t="s">
        <v>59</v>
      </c>
      <c r="AJ105" s="88" t="s">
        <v>59</v>
      </c>
      <c r="AK105" s="88" t="s">
        <v>59</v>
      </c>
      <c r="AL105" s="88" t="s">
        <v>59</v>
      </c>
      <c r="AM105" s="88" t="s">
        <v>59</v>
      </c>
      <c r="AN105" s="88" t="s">
        <v>59</v>
      </c>
      <c r="AO105" s="88" t="s">
        <v>59</v>
      </c>
      <c r="AP105" s="88" t="s">
        <v>59</v>
      </c>
      <c r="AQ105" s="88" t="s">
        <v>59</v>
      </c>
      <c r="AR105" s="88" t="s">
        <v>59</v>
      </c>
      <c r="AS105" s="88" t="s">
        <v>59</v>
      </c>
      <c r="AT105" s="88" t="s">
        <v>59</v>
      </c>
      <c r="AU105" s="88" t="s">
        <v>59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0</v>
      </c>
      <c r="BB105" s="88">
        <v>0</v>
      </c>
      <c r="BC105" s="88">
        <v>0</v>
      </c>
      <c r="BD105" s="88">
        <v>0</v>
      </c>
      <c r="BE105" s="88">
        <v>0</v>
      </c>
    </row>
    <row r="106" spans="1:58">
      <c r="A106" s="13" t="s">
        <v>270</v>
      </c>
      <c r="B106" s="13" t="s">
        <v>271</v>
      </c>
      <c r="C106" s="89">
        <v>30</v>
      </c>
      <c r="D106" s="89">
        <v>33.4</v>
      </c>
      <c r="E106" s="89">
        <v>27.9</v>
      </c>
      <c r="F106" s="89">
        <v>18.899999999999999</v>
      </c>
      <c r="G106" s="89">
        <v>27</v>
      </c>
      <c r="H106" s="89">
        <v>25.7</v>
      </c>
      <c r="I106" s="89">
        <v>-4.8</v>
      </c>
      <c r="J106" s="89">
        <v>33.200000000000003</v>
      </c>
      <c r="K106" s="89">
        <v>27</v>
      </c>
      <c r="L106" s="89">
        <v>20.9</v>
      </c>
      <c r="M106" s="89">
        <v>28.2</v>
      </c>
      <c r="N106" s="89">
        <v>30.7</v>
      </c>
      <c r="O106" s="89">
        <v>27.1</v>
      </c>
      <c r="P106" s="89">
        <v>20.3</v>
      </c>
      <c r="Q106" s="89">
        <v>26.2</v>
      </c>
      <c r="R106" s="89">
        <v>29.7</v>
      </c>
      <c r="S106" s="89">
        <v>32.6</v>
      </c>
      <c r="T106" s="89">
        <v>36.299999999999997</v>
      </c>
      <c r="U106" s="89">
        <v>36.700000000000003</v>
      </c>
      <c r="V106" s="89">
        <v>34.1</v>
      </c>
      <c r="W106" s="89">
        <v>35.6</v>
      </c>
      <c r="X106" s="89">
        <v>32</v>
      </c>
      <c r="Y106" s="89">
        <v>67.599999999999994</v>
      </c>
      <c r="Z106" s="89">
        <v>33.5</v>
      </c>
      <c r="AA106" s="89">
        <v>42.8</v>
      </c>
      <c r="AB106" s="89">
        <v>38.5</v>
      </c>
      <c r="AC106" s="89">
        <v>46.1</v>
      </c>
      <c r="AD106" s="89">
        <v>38.799999999999997</v>
      </c>
      <c r="AE106" s="89">
        <v>33.4</v>
      </c>
      <c r="AF106" s="89">
        <v>39</v>
      </c>
      <c r="AG106" s="89" t="s">
        <v>59</v>
      </c>
      <c r="AH106" s="89" t="s">
        <v>59</v>
      </c>
      <c r="AI106" s="89" t="s">
        <v>59</v>
      </c>
      <c r="AJ106" s="89" t="s">
        <v>59</v>
      </c>
      <c r="AK106" s="89" t="s">
        <v>59</v>
      </c>
      <c r="AL106" s="89" t="s">
        <v>59</v>
      </c>
      <c r="AM106" s="89" t="s">
        <v>59</v>
      </c>
      <c r="AN106" s="89" t="s">
        <v>59</v>
      </c>
      <c r="AO106" s="89" t="s">
        <v>59</v>
      </c>
      <c r="AP106" s="89" t="s">
        <v>59</v>
      </c>
      <c r="AQ106" s="89" t="s">
        <v>59</v>
      </c>
      <c r="AR106" s="89" t="s">
        <v>59</v>
      </c>
      <c r="AS106" s="89" t="s">
        <v>59</v>
      </c>
      <c r="AT106" s="89" t="s">
        <v>59</v>
      </c>
      <c r="AU106" s="89" t="s">
        <v>59</v>
      </c>
      <c r="AV106" s="89">
        <v>0</v>
      </c>
      <c r="AW106" s="89">
        <v>0</v>
      </c>
      <c r="AX106" s="89">
        <v>0</v>
      </c>
      <c r="AY106" s="89">
        <v>0</v>
      </c>
      <c r="AZ106" s="89">
        <v>0</v>
      </c>
      <c r="BA106" s="89">
        <v>0</v>
      </c>
      <c r="BB106" s="89">
        <v>0</v>
      </c>
      <c r="BC106" s="89">
        <v>0</v>
      </c>
      <c r="BD106" s="89">
        <v>0</v>
      </c>
      <c r="BE106" s="89">
        <v>0</v>
      </c>
    </row>
    <row r="107" spans="1:58" s="100" customFormat="1">
      <c r="A107" s="14" t="s">
        <v>272</v>
      </c>
      <c r="B107" s="14" t="s">
        <v>273</v>
      </c>
      <c r="C107" s="91">
        <v>29.1</v>
      </c>
      <c r="D107" s="91">
        <v>37.1</v>
      </c>
      <c r="E107" s="91">
        <v>35.200000000000003</v>
      </c>
      <c r="F107" s="91">
        <v>25.6</v>
      </c>
      <c r="G107" s="91">
        <v>127.1</v>
      </c>
      <c r="H107" s="91">
        <v>37.1</v>
      </c>
      <c r="I107" s="91">
        <v>-7.7</v>
      </c>
      <c r="J107" s="91">
        <v>60</v>
      </c>
      <c r="K107" s="91">
        <v>51.8</v>
      </c>
      <c r="L107" s="91">
        <v>141.1</v>
      </c>
      <c r="M107" s="91">
        <v>56.1</v>
      </c>
      <c r="N107" s="91">
        <v>64.900000000000006</v>
      </c>
      <c r="O107" s="91">
        <v>68.099999999999994</v>
      </c>
      <c r="P107" s="91">
        <v>52.5</v>
      </c>
      <c r="Q107" s="91">
        <v>241.6</v>
      </c>
      <c r="R107" s="91">
        <v>79.3</v>
      </c>
      <c r="S107" s="91">
        <v>91.2</v>
      </c>
      <c r="T107" s="91">
        <v>115.8</v>
      </c>
      <c r="U107" s="91">
        <v>122.5</v>
      </c>
      <c r="V107" s="91">
        <v>408.8</v>
      </c>
      <c r="W107" s="91">
        <v>116.3</v>
      </c>
      <c r="X107" s="91">
        <v>110.2</v>
      </c>
      <c r="Y107" s="91">
        <v>262.7</v>
      </c>
      <c r="Z107" s="91">
        <v>130.80000000000001</v>
      </c>
      <c r="AA107" s="91">
        <v>620</v>
      </c>
      <c r="AB107" s="91">
        <v>144.19999999999999</v>
      </c>
      <c r="AC107" s="91">
        <v>185.3</v>
      </c>
      <c r="AD107" s="91">
        <v>168.1</v>
      </c>
      <c r="AE107" s="91">
        <v>146.1</v>
      </c>
      <c r="AF107" s="91">
        <v>643.79999999999995</v>
      </c>
      <c r="AG107" s="91">
        <v>171.8</v>
      </c>
      <c r="AH107" s="91">
        <v>175.3</v>
      </c>
      <c r="AI107" s="91">
        <v>184.4</v>
      </c>
      <c r="AJ107" s="91">
        <v>178.4</v>
      </c>
      <c r="AK107" s="91">
        <v>709.9</v>
      </c>
      <c r="AL107" s="91">
        <v>230.9</v>
      </c>
      <c r="AM107" s="91">
        <v>199.3</v>
      </c>
      <c r="AN107" s="91">
        <v>264</v>
      </c>
      <c r="AO107" s="91">
        <v>212.6</v>
      </c>
      <c r="AP107" s="91">
        <v>906.7</v>
      </c>
      <c r="AQ107" s="91">
        <v>253.6</v>
      </c>
      <c r="AR107" s="91">
        <v>230.9</v>
      </c>
      <c r="AS107" s="91">
        <v>259</v>
      </c>
      <c r="AT107" s="91">
        <v>257.3</v>
      </c>
      <c r="AU107" s="91">
        <v>1000.8</v>
      </c>
      <c r="AV107" s="91">
        <v>260.19878633718724</v>
      </c>
      <c r="AW107" s="91">
        <v>261.66166109991349</v>
      </c>
      <c r="AX107" s="91">
        <v>282.59023146821028</v>
      </c>
      <c r="AY107" s="91">
        <v>150.5497109944763</v>
      </c>
      <c r="AZ107" s="91">
        <v>955.00038989978782</v>
      </c>
      <c r="BA107" s="91">
        <v>225.03452936727848</v>
      </c>
      <c r="BB107" s="91">
        <v>292.15632883505219</v>
      </c>
      <c r="BC107" s="91">
        <v>301.49197399083096</v>
      </c>
      <c r="BD107" s="91">
        <v>158.0301968997606</v>
      </c>
      <c r="BE107" s="91">
        <v>976.71302909292228</v>
      </c>
    </row>
    <row r="108" spans="1:58" ht="18" customHeight="1">
      <c r="A108" s="13" t="s">
        <v>274</v>
      </c>
      <c r="B108" s="13" t="s">
        <v>271</v>
      </c>
      <c r="C108" s="89">
        <v>30</v>
      </c>
      <c r="D108" s="89">
        <v>33.393339333933397</v>
      </c>
      <c r="E108" s="89">
        <v>27.826086956521738</v>
      </c>
      <c r="F108" s="89">
        <v>18.892988929889302</v>
      </c>
      <c r="G108" s="89">
        <v>27.042553191489361</v>
      </c>
      <c r="H108" s="89">
        <v>25.763888888888893</v>
      </c>
      <c r="I108" s="89">
        <v>-4.8185231539424276</v>
      </c>
      <c r="J108" s="89">
        <v>33.222591362126245</v>
      </c>
      <c r="K108" s="89">
        <v>27.021387584767865</v>
      </c>
      <c r="L108" s="89">
        <v>20.869693832273331</v>
      </c>
      <c r="M108" s="89">
        <v>28.261964735516376</v>
      </c>
      <c r="N108" s="89">
        <v>30.700094607379381</v>
      </c>
      <c r="O108" s="89">
        <v>27.066772655007949</v>
      </c>
      <c r="P108" s="89">
        <v>20.262446931686608</v>
      </c>
      <c r="Q108" s="89">
        <v>26.240903660258496</v>
      </c>
      <c r="R108" s="89">
        <v>29.722638680659667</v>
      </c>
      <c r="S108" s="89">
        <v>32.606363961387203</v>
      </c>
      <c r="T108" s="89">
        <v>36.266833698715942</v>
      </c>
      <c r="U108" s="89">
        <v>36.69862192929898</v>
      </c>
      <c r="V108" s="89">
        <v>34.080867027928299</v>
      </c>
      <c r="W108" s="89">
        <v>35.554876184653004</v>
      </c>
      <c r="X108" s="89">
        <v>32.034883720930232</v>
      </c>
      <c r="Y108" s="89">
        <v>63.515473887814309</v>
      </c>
      <c r="Z108" s="89">
        <v>32.035268185157975</v>
      </c>
      <c r="AA108" s="89">
        <v>41.527126590756865</v>
      </c>
      <c r="AB108" s="89">
        <v>35.843897588864024</v>
      </c>
      <c r="AC108" s="89">
        <v>45.674143455755491</v>
      </c>
      <c r="AD108" s="89">
        <v>36.799474605954465</v>
      </c>
      <c r="AE108" s="89">
        <v>31.405846947549442</v>
      </c>
      <c r="AF108" s="89">
        <v>37.20957114784418</v>
      </c>
      <c r="AG108" s="89">
        <v>37.774846086191729</v>
      </c>
      <c r="AH108" s="89">
        <v>37.09267879813796</v>
      </c>
      <c r="AI108" s="89">
        <v>35.352760736196323</v>
      </c>
      <c r="AJ108" s="89">
        <v>34.607177497575172</v>
      </c>
      <c r="AK108" s="89">
        <v>36.138261046630014</v>
      </c>
      <c r="AL108" s="89">
        <v>47.964270876609895</v>
      </c>
      <c r="AM108" s="89">
        <v>40.873666940114852</v>
      </c>
      <c r="AN108" s="89">
        <v>50.710718401844026</v>
      </c>
      <c r="AO108" s="89">
        <v>43.989240637285327</v>
      </c>
      <c r="AP108" s="89">
        <v>45.957727203608897</v>
      </c>
      <c r="AQ108" s="89">
        <v>52.921535893155259</v>
      </c>
      <c r="AR108" s="89">
        <v>47.825186412593204</v>
      </c>
      <c r="AS108" s="89">
        <v>52.738749745469349</v>
      </c>
      <c r="AT108" s="89">
        <v>53.716075156576203</v>
      </c>
      <c r="AU108" s="89">
        <v>51.798561151079134</v>
      </c>
      <c r="AV108" s="89">
        <v>55.759630167806463</v>
      </c>
      <c r="AW108" s="89">
        <v>52.597198162710789</v>
      </c>
      <c r="AX108" s="89">
        <v>54.586473891618283</v>
      </c>
      <c r="AY108" s="89">
        <v>28.980165052624006</v>
      </c>
      <c r="AZ108" s="89">
        <v>47.718744028356745</v>
      </c>
      <c r="BA108" s="89">
        <v>44.779136809546664</v>
      </c>
      <c r="BB108" s="89">
        <v>60.398879309936284</v>
      </c>
      <c r="BC108" s="89">
        <v>57.47048033934459</v>
      </c>
      <c r="BD108" s="89">
        <v>30.680110357952284</v>
      </c>
      <c r="BE108" s="89">
        <v>48.21017264834213</v>
      </c>
    </row>
    <row r="109" spans="1:58">
      <c r="A109" s="12" t="s">
        <v>275</v>
      </c>
      <c r="B109" s="12" t="s">
        <v>276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>
        <v>0</v>
      </c>
      <c r="BA109" s="88"/>
      <c r="BB109" s="88"/>
      <c r="BC109" s="88"/>
      <c r="BD109" s="88"/>
      <c r="BE109" s="88">
        <v>0</v>
      </c>
    </row>
    <row r="110" spans="1:58">
      <c r="A110" s="13" t="s">
        <v>277</v>
      </c>
      <c r="B110" s="13" t="s">
        <v>278</v>
      </c>
      <c r="C110" s="89">
        <v>0.3</v>
      </c>
      <c r="D110" s="89">
        <v>2.2999999999999998</v>
      </c>
      <c r="E110" s="89">
        <v>8</v>
      </c>
      <c r="F110" s="89">
        <v>12.7</v>
      </c>
      <c r="G110" s="89">
        <v>23.3</v>
      </c>
      <c r="H110" s="89">
        <v>6.4</v>
      </c>
      <c r="I110" s="89">
        <v>6.4</v>
      </c>
      <c r="J110" s="89">
        <v>5.0999999999999996</v>
      </c>
      <c r="K110" s="89">
        <v>4.7</v>
      </c>
      <c r="L110" s="89">
        <v>22.7</v>
      </c>
      <c r="M110" s="89">
        <v>4.8</v>
      </c>
      <c r="N110" s="89">
        <v>3.7</v>
      </c>
      <c r="O110" s="89">
        <v>3.5</v>
      </c>
      <c r="P110" s="89">
        <v>5.7</v>
      </c>
      <c r="Q110" s="89">
        <v>17.7</v>
      </c>
      <c r="R110" s="89">
        <v>6.9</v>
      </c>
      <c r="S110" s="89">
        <v>0.3</v>
      </c>
      <c r="T110" s="89">
        <v>0.3</v>
      </c>
      <c r="U110" s="89">
        <v>4.3</v>
      </c>
      <c r="V110" s="89">
        <v>11.7</v>
      </c>
      <c r="W110" s="89">
        <v>6.7</v>
      </c>
      <c r="X110" s="89">
        <v>7.1</v>
      </c>
      <c r="Y110" s="89">
        <v>11.5</v>
      </c>
      <c r="Z110" s="89">
        <v>11.3</v>
      </c>
      <c r="AA110" s="89">
        <v>36.6</v>
      </c>
      <c r="AB110" s="89">
        <v>10.8</v>
      </c>
      <c r="AC110" s="89">
        <v>10.9</v>
      </c>
      <c r="AD110" s="89">
        <v>6.6</v>
      </c>
      <c r="AE110" s="89">
        <v>-0.5</v>
      </c>
      <c r="AF110" s="89">
        <v>27.7</v>
      </c>
      <c r="AG110" s="89">
        <v>3.7</v>
      </c>
      <c r="AH110" s="89">
        <v>3.3</v>
      </c>
      <c r="AI110" s="89">
        <v>8</v>
      </c>
      <c r="AJ110" s="89">
        <v>7.4</v>
      </c>
      <c r="AK110" s="89">
        <v>22.4</v>
      </c>
      <c r="AL110" s="89">
        <v>7.1</v>
      </c>
      <c r="AM110" s="89">
        <v>2.5</v>
      </c>
      <c r="AN110" s="89">
        <v>1.1000000000000001</v>
      </c>
      <c r="AO110" s="89">
        <v>1.4</v>
      </c>
      <c r="AP110" s="89">
        <v>12.1</v>
      </c>
      <c r="AQ110" s="89">
        <v>0.3</v>
      </c>
      <c r="AR110" s="89">
        <v>0.3</v>
      </c>
      <c r="AS110" s="89">
        <v>0.3</v>
      </c>
      <c r="AT110" s="89">
        <v>0.3</v>
      </c>
      <c r="AU110" s="89">
        <v>1.3</v>
      </c>
      <c r="AV110" s="89">
        <v>0</v>
      </c>
      <c r="AW110" s="89">
        <v>0</v>
      </c>
      <c r="AX110" s="89">
        <v>0</v>
      </c>
      <c r="AY110" s="89">
        <v>0</v>
      </c>
      <c r="AZ110" s="89">
        <v>0</v>
      </c>
      <c r="BA110" s="89">
        <v>0</v>
      </c>
      <c r="BB110" s="89">
        <v>0</v>
      </c>
      <c r="BC110" s="89">
        <v>0</v>
      </c>
      <c r="BD110" s="89">
        <v>0</v>
      </c>
      <c r="BE110" s="89">
        <v>0</v>
      </c>
    </row>
    <row r="111" spans="1:58" s="100" customFormat="1">
      <c r="A111" s="14" t="s">
        <v>279</v>
      </c>
      <c r="B111" s="14" t="s">
        <v>280</v>
      </c>
      <c r="C111" s="91">
        <v>1.9</v>
      </c>
      <c r="D111" s="91">
        <v>4</v>
      </c>
      <c r="E111" s="91">
        <v>1.9</v>
      </c>
      <c r="F111" s="91">
        <v>5.4</v>
      </c>
      <c r="G111" s="91">
        <v>13.2</v>
      </c>
      <c r="H111" s="91">
        <v>5.6</v>
      </c>
      <c r="I111" s="91">
        <v>59.5</v>
      </c>
      <c r="J111" s="91">
        <v>2.4</v>
      </c>
      <c r="K111" s="91">
        <v>2.6</v>
      </c>
      <c r="L111" s="91">
        <v>70.099999999999994</v>
      </c>
      <c r="M111" s="91" t="s">
        <v>59</v>
      </c>
      <c r="N111" s="91" t="s">
        <v>59</v>
      </c>
      <c r="O111" s="91">
        <v>2.9</v>
      </c>
      <c r="P111" s="91">
        <v>8.4</v>
      </c>
      <c r="Q111" s="91">
        <v>11.3</v>
      </c>
      <c r="R111" s="91" t="s">
        <v>59</v>
      </c>
      <c r="S111" s="91" t="s">
        <v>59</v>
      </c>
      <c r="T111" s="91" t="s">
        <v>59</v>
      </c>
      <c r="U111" s="91" t="s">
        <v>59</v>
      </c>
      <c r="V111" s="91" t="s">
        <v>59</v>
      </c>
      <c r="W111" s="91" t="s">
        <v>59</v>
      </c>
      <c r="X111" s="91" t="s">
        <v>59</v>
      </c>
      <c r="Y111" s="91" t="s">
        <v>59</v>
      </c>
      <c r="Z111" s="91" t="s">
        <v>59</v>
      </c>
      <c r="AA111" s="91" t="s">
        <v>59</v>
      </c>
      <c r="AB111" s="91" t="s">
        <v>59</v>
      </c>
      <c r="AC111" s="91" t="s">
        <v>59</v>
      </c>
      <c r="AD111" s="91" t="s">
        <v>59</v>
      </c>
      <c r="AE111" s="91" t="s">
        <v>59</v>
      </c>
      <c r="AF111" s="91" t="s">
        <v>59</v>
      </c>
      <c r="AG111" s="91" t="s">
        <v>59</v>
      </c>
      <c r="AH111" s="91" t="s">
        <v>59</v>
      </c>
      <c r="AI111" s="91" t="s">
        <v>59</v>
      </c>
      <c r="AJ111" s="91" t="s">
        <v>59</v>
      </c>
      <c r="AK111" s="91" t="s">
        <v>59</v>
      </c>
      <c r="AL111" s="91" t="s">
        <v>59</v>
      </c>
      <c r="AM111" s="91" t="s">
        <v>59</v>
      </c>
      <c r="AN111" s="91" t="s">
        <v>59</v>
      </c>
      <c r="AO111" s="91" t="s">
        <v>59</v>
      </c>
      <c r="AP111" s="91" t="s">
        <v>59</v>
      </c>
      <c r="AQ111" s="91" t="s">
        <v>59</v>
      </c>
      <c r="AR111" s="91" t="s">
        <v>59</v>
      </c>
      <c r="AS111" s="91" t="s">
        <v>59</v>
      </c>
      <c r="AT111" s="91" t="s">
        <v>59</v>
      </c>
      <c r="AU111" s="91" t="s">
        <v>59</v>
      </c>
      <c r="AV111" s="91">
        <v>0</v>
      </c>
      <c r="AW111" s="91">
        <v>0</v>
      </c>
      <c r="AX111" s="91">
        <v>0</v>
      </c>
      <c r="AY111" s="91">
        <v>0</v>
      </c>
      <c r="AZ111" s="91">
        <v>0</v>
      </c>
      <c r="BA111" s="91">
        <v>0</v>
      </c>
      <c r="BB111" s="91">
        <v>0</v>
      </c>
      <c r="BC111" s="91">
        <v>0</v>
      </c>
      <c r="BD111" s="91">
        <v>0</v>
      </c>
      <c r="BE111" s="91">
        <v>0</v>
      </c>
    </row>
    <row r="112" spans="1:58">
      <c r="A112" s="13" t="s">
        <v>281</v>
      </c>
      <c r="B112" s="13" t="s">
        <v>282</v>
      </c>
      <c r="C112" s="89">
        <v>2.4</v>
      </c>
      <c r="D112" s="89">
        <v>2.7</v>
      </c>
      <c r="E112" s="89">
        <v>3.2</v>
      </c>
      <c r="F112" s="89">
        <v>3.6</v>
      </c>
      <c r="G112" s="89">
        <v>12</v>
      </c>
      <c r="H112" s="89">
        <v>4.4000000000000004</v>
      </c>
      <c r="I112" s="89">
        <v>4.7</v>
      </c>
      <c r="J112" s="89">
        <v>5.4</v>
      </c>
      <c r="K112" s="89">
        <v>6.1</v>
      </c>
      <c r="L112" s="89">
        <v>20.6</v>
      </c>
      <c r="M112" s="89">
        <v>6.2</v>
      </c>
      <c r="N112" s="89">
        <v>6.3</v>
      </c>
      <c r="O112" s="89">
        <v>6.4</v>
      </c>
      <c r="P112" s="89">
        <v>6.6</v>
      </c>
      <c r="Q112" s="89">
        <v>25.6</v>
      </c>
      <c r="R112" s="89">
        <v>7.3</v>
      </c>
      <c r="S112" s="89">
        <v>6.9</v>
      </c>
      <c r="T112" s="89">
        <v>7.7</v>
      </c>
      <c r="U112" s="89">
        <v>8.1</v>
      </c>
      <c r="V112" s="89">
        <v>30</v>
      </c>
      <c r="W112" s="89">
        <v>8.6</v>
      </c>
      <c r="X112" s="89">
        <v>9.1999999999999993</v>
      </c>
      <c r="Y112" s="89">
        <v>10.4</v>
      </c>
      <c r="Z112" s="89">
        <v>14</v>
      </c>
      <c r="AA112" s="89">
        <v>42.2</v>
      </c>
      <c r="AB112" s="89">
        <v>11.4</v>
      </c>
      <c r="AC112" s="89">
        <v>11.5</v>
      </c>
      <c r="AD112" s="89">
        <v>11.4</v>
      </c>
      <c r="AE112" s="89">
        <v>11.7</v>
      </c>
      <c r="AF112" s="89">
        <v>46</v>
      </c>
      <c r="AG112" s="89">
        <v>12.8</v>
      </c>
      <c r="AH112" s="89">
        <v>13.7</v>
      </c>
      <c r="AI112" s="89">
        <v>15.6</v>
      </c>
      <c r="AJ112" s="89">
        <v>14.7</v>
      </c>
      <c r="AK112" s="89">
        <v>56.9</v>
      </c>
      <c r="AL112" s="89">
        <v>15.3</v>
      </c>
      <c r="AM112" s="89">
        <v>13.6</v>
      </c>
      <c r="AN112" s="89">
        <v>15.7</v>
      </c>
      <c r="AO112" s="89">
        <v>6</v>
      </c>
      <c r="AP112" s="89">
        <v>50.6</v>
      </c>
      <c r="AQ112" s="89">
        <v>6.1</v>
      </c>
      <c r="AR112" s="89">
        <v>6.3</v>
      </c>
      <c r="AS112" s="89">
        <v>6.3</v>
      </c>
      <c r="AT112" s="89">
        <v>6.2</v>
      </c>
      <c r="AU112" s="89">
        <v>24.9</v>
      </c>
      <c r="AV112" s="89">
        <v>6.1815376100000003</v>
      </c>
      <c r="AW112" s="89">
        <v>6.4918961999999993</v>
      </c>
      <c r="AX112" s="89">
        <v>7.989622240000001</v>
      </c>
      <c r="AY112" s="89">
        <v>7.3560736200000001</v>
      </c>
      <c r="AZ112" s="89">
        <v>28.019129670000002</v>
      </c>
      <c r="BA112" s="89">
        <v>7.6523528899999995</v>
      </c>
      <c r="BB112" s="89">
        <v>6.7767683200000004</v>
      </c>
      <c r="BC112" s="89">
        <v>6.5010008700000004</v>
      </c>
      <c r="BD112" s="89">
        <v>6.3721548299999995</v>
      </c>
      <c r="BE112" s="89">
        <v>27.30227691</v>
      </c>
      <c r="BF112" s="95"/>
    </row>
    <row r="113" spans="1:62">
      <c r="A113" s="12" t="s">
        <v>238</v>
      </c>
      <c r="B113" s="12" t="s">
        <v>239</v>
      </c>
      <c r="C113" s="93" t="s">
        <v>59</v>
      </c>
      <c r="D113" s="93" t="s">
        <v>59</v>
      </c>
      <c r="E113" s="93" t="s">
        <v>59</v>
      </c>
      <c r="F113" s="93" t="s">
        <v>59</v>
      </c>
      <c r="G113" s="93" t="s">
        <v>59</v>
      </c>
      <c r="H113" s="93" t="s">
        <v>59</v>
      </c>
      <c r="I113" s="93" t="s">
        <v>59</v>
      </c>
      <c r="J113" s="93" t="s">
        <v>59</v>
      </c>
      <c r="K113" s="93" t="s">
        <v>59</v>
      </c>
      <c r="L113" s="93" t="s">
        <v>59</v>
      </c>
      <c r="M113" s="93" t="s">
        <v>59</v>
      </c>
      <c r="N113" s="93" t="s">
        <v>59</v>
      </c>
      <c r="O113" s="93">
        <v>10.4</v>
      </c>
      <c r="P113" s="93">
        <v>11.4</v>
      </c>
      <c r="Q113" s="93">
        <v>21.7</v>
      </c>
      <c r="R113" s="93" t="s">
        <v>59</v>
      </c>
      <c r="S113" s="93" t="s">
        <v>59</v>
      </c>
      <c r="T113" s="93" t="s">
        <v>59</v>
      </c>
      <c r="U113" s="93" t="s">
        <v>59</v>
      </c>
      <c r="V113" s="93" t="s">
        <v>59</v>
      </c>
      <c r="W113" s="93" t="s">
        <v>59</v>
      </c>
      <c r="X113" s="93" t="s">
        <v>59</v>
      </c>
      <c r="Y113" s="93">
        <v>1.7</v>
      </c>
      <c r="Z113" s="93" t="s">
        <v>59</v>
      </c>
      <c r="AA113" s="93">
        <v>1.7</v>
      </c>
      <c r="AB113" s="93" t="s">
        <v>59</v>
      </c>
      <c r="AC113" s="93">
        <v>4.3</v>
      </c>
      <c r="AD113" s="93" t="s">
        <v>59</v>
      </c>
      <c r="AE113" s="93" t="s">
        <v>59</v>
      </c>
      <c r="AF113" s="93">
        <v>4.3</v>
      </c>
      <c r="AG113" s="93" t="s">
        <v>59</v>
      </c>
      <c r="AH113" s="93" t="s">
        <v>59</v>
      </c>
      <c r="AI113" s="93" t="s">
        <v>59</v>
      </c>
      <c r="AJ113" s="93" t="s">
        <v>59</v>
      </c>
      <c r="AK113" s="93" t="s">
        <v>59</v>
      </c>
      <c r="AL113" s="93" t="s">
        <v>59</v>
      </c>
      <c r="AM113" s="93" t="s">
        <v>59</v>
      </c>
      <c r="AN113" s="93" t="s">
        <v>59</v>
      </c>
      <c r="AO113" s="93" t="s">
        <v>59</v>
      </c>
      <c r="AP113" s="93" t="s">
        <v>59</v>
      </c>
      <c r="AQ113" s="93" t="s">
        <v>59</v>
      </c>
      <c r="AR113" s="93" t="s">
        <v>59</v>
      </c>
      <c r="AS113" s="93" t="s">
        <v>59</v>
      </c>
      <c r="AT113" s="93" t="s">
        <v>59</v>
      </c>
      <c r="AU113" s="93" t="s">
        <v>59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</row>
    <row r="114" spans="1:62">
      <c r="A114" s="13" t="s">
        <v>283</v>
      </c>
      <c r="B114" s="13" t="s">
        <v>284</v>
      </c>
      <c r="C114" s="94">
        <v>-0.4</v>
      </c>
      <c r="D114" s="94">
        <v>-0.2</v>
      </c>
      <c r="E114" s="94">
        <v>0.3</v>
      </c>
      <c r="F114" s="94">
        <v>-1.2</v>
      </c>
      <c r="G114" s="94">
        <v>-1.5</v>
      </c>
      <c r="H114" s="94">
        <v>0.2</v>
      </c>
      <c r="I114" s="94">
        <v>-0.2</v>
      </c>
      <c r="J114" s="94">
        <v>-1.1000000000000001</v>
      </c>
      <c r="K114" s="94">
        <v>-2.1</v>
      </c>
      <c r="L114" s="94">
        <v>-3.2</v>
      </c>
      <c r="M114" s="94" t="s">
        <v>181</v>
      </c>
      <c r="N114" s="94" t="s">
        <v>181</v>
      </c>
      <c r="O114" s="94" t="s">
        <v>181</v>
      </c>
      <c r="P114" s="94" t="s">
        <v>181</v>
      </c>
      <c r="Q114" s="94" t="s">
        <v>181</v>
      </c>
      <c r="R114" s="94" t="s">
        <v>181</v>
      </c>
      <c r="S114" s="94" t="s">
        <v>181</v>
      </c>
      <c r="T114" s="94" t="s">
        <v>181</v>
      </c>
      <c r="U114" s="94" t="s">
        <v>181</v>
      </c>
      <c r="V114" s="94" t="s">
        <v>181</v>
      </c>
      <c r="W114" s="94" t="s">
        <v>181</v>
      </c>
      <c r="X114" s="94" t="s">
        <v>181</v>
      </c>
      <c r="Y114" s="94" t="s">
        <v>181</v>
      </c>
      <c r="Z114" s="94" t="s">
        <v>181</v>
      </c>
      <c r="AA114" s="94" t="s">
        <v>181</v>
      </c>
      <c r="AB114" s="94" t="s">
        <v>181</v>
      </c>
      <c r="AC114" s="94" t="s">
        <v>181</v>
      </c>
      <c r="AD114" s="94" t="s">
        <v>181</v>
      </c>
      <c r="AE114" s="94" t="s">
        <v>181</v>
      </c>
      <c r="AF114" s="94" t="s">
        <v>181</v>
      </c>
      <c r="AG114" s="94" t="s">
        <v>181</v>
      </c>
      <c r="AH114" s="94" t="s">
        <v>181</v>
      </c>
      <c r="AI114" s="94" t="s">
        <v>181</v>
      </c>
      <c r="AJ114" s="94" t="s">
        <v>181</v>
      </c>
      <c r="AK114" s="94" t="s">
        <v>181</v>
      </c>
      <c r="AL114" s="94" t="s">
        <v>181</v>
      </c>
      <c r="AM114" s="94" t="s">
        <v>181</v>
      </c>
      <c r="AN114" s="94" t="s">
        <v>181</v>
      </c>
      <c r="AO114" s="94" t="s">
        <v>181</v>
      </c>
      <c r="AP114" s="94" t="s">
        <v>181</v>
      </c>
      <c r="AQ114" s="94" t="s">
        <v>181</v>
      </c>
      <c r="AR114" s="94" t="s">
        <v>181</v>
      </c>
      <c r="AS114" s="94" t="s">
        <v>181</v>
      </c>
      <c r="AT114" s="94" t="s">
        <v>181</v>
      </c>
      <c r="AU114" s="94" t="s">
        <v>181</v>
      </c>
      <c r="AV114" s="89">
        <v>0</v>
      </c>
      <c r="AW114" s="89">
        <v>0</v>
      </c>
      <c r="AX114" s="89">
        <v>0</v>
      </c>
      <c r="AY114" s="89">
        <v>0</v>
      </c>
      <c r="AZ114" s="89">
        <v>0</v>
      </c>
      <c r="BA114" s="89">
        <v>0</v>
      </c>
      <c r="BB114" s="89">
        <v>0</v>
      </c>
      <c r="BC114" s="89">
        <v>0</v>
      </c>
      <c r="BD114" s="89">
        <v>0</v>
      </c>
      <c r="BE114" s="89">
        <v>0</v>
      </c>
    </row>
    <row r="115" spans="1:62">
      <c r="A115" s="12" t="s">
        <v>285</v>
      </c>
      <c r="B115" s="12" t="s">
        <v>286</v>
      </c>
      <c r="C115" s="93" t="s">
        <v>59</v>
      </c>
      <c r="D115" s="93" t="s">
        <v>59</v>
      </c>
      <c r="E115" s="93" t="s">
        <v>59</v>
      </c>
      <c r="F115" s="93" t="s">
        <v>59</v>
      </c>
      <c r="G115" s="93" t="s">
        <v>59</v>
      </c>
      <c r="H115" s="93" t="s">
        <v>59</v>
      </c>
      <c r="I115" s="93" t="s">
        <v>59</v>
      </c>
      <c r="J115" s="93" t="s">
        <v>59</v>
      </c>
      <c r="K115" s="93" t="s">
        <v>59</v>
      </c>
      <c r="L115" s="93" t="s">
        <v>59</v>
      </c>
      <c r="M115" s="93" t="s">
        <v>59</v>
      </c>
      <c r="N115" s="93" t="s">
        <v>59</v>
      </c>
      <c r="O115" s="93" t="s">
        <v>59</v>
      </c>
      <c r="P115" s="93" t="s">
        <v>59</v>
      </c>
      <c r="Q115" s="93" t="s">
        <v>59</v>
      </c>
      <c r="R115" s="93" t="s">
        <v>59</v>
      </c>
      <c r="S115" s="93" t="s">
        <v>59</v>
      </c>
      <c r="T115" s="93" t="s">
        <v>59</v>
      </c>
      <c r="U115" s="93" t="s">
        <v>59</v>
      </c>
      <c r="V115" s="93" t="s">
        <v>59</v>
      </c>
      <c r="W115" s="93" t="s">
        <v>59</v>
      </c>
      <c r="X115" s="93" t="s">
        <v>59</v>
      </c>
      <c r="Y115" s="93" t="s">
        <v>59</v>
      </c>
      <c r="Z115" s="93" t="s">
        <v>59</v>
      </c>
      <c r="AA115" s="93" t="s">
        <v>59</v>
      </c>
      <c r="AB115" s="93" t="s">
        <v>59</v>
      </c>
      <c r="AC115" s="93" t="s">
        <v>59</v>
      </c>
      <c r="AD115" s="93" t="s">
        <v>59</v>
      </c>
      <c r="AE115" s="93" t="s">
        <v>59</v>
      </c>
      <c r="AF115" s="93" t="s">
        <v>59</v>
      </c>
      <c r="AG115" s="93" t="s">
        <v>59</v>
      </c>
      <c r="AH115" s="93" t="s">
        <v>59</v>
      </c>
      <c r="AI115" s="93" t="s">
        <v>59</v>
      </c>
      <c r="AJ115" s="93" t="s">
        <v>59</v>
      </c>
      <c r="AK115" s="93" t="s">
        <v>59</v>
      </c>
      <c r="AL115" s="93" t="s">
        <v>59</v>
      </c>
      <c r="AM115" s="93" t="s">
        <v>59</v>
      </c>
      <c r="AN115" s="93" t="s">
        <v>59</v>
      </c>
      <c r="AO115" s="93" t="s">
        <v>59</v>
      </c>
      <c r="AP115" s="93" t="s">
        <v>59</v>
      </c>
      <c r="AQ115" s="93" t="s">
        <v>59</v>
      </c>
      <c r="AR115" s="93" t="s">
        <v>59</v>
      </c>
      <c r="AS115" s="93" t="s">
        <v>59</v>
      </c>
      <c r="AT115" s="93" t="s">
        <v>59</v>
      </c>
      <c r="AU115" s="93" t="s">
        <v>59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</row>
    <row r="116" spans="1:62">
      <c r="A116" s="13" t="s">
        <v>287</v>
      </c>
      <c r="B116" s="13" t="s">
        <v>288</v>
      </c>
      <c r="C116" s="94" t="s">
        <v>181</v>
      </c>
      <c r="D116" s="94" t="s">
        <v>181</v>
      </c>
      <c r="E116" s="94" t="s">
        <v>181</v>
      </c>
      <c r="F116" s="94" t="s">
        <v>181</v>
      </c>
      <c r="G116" s="94" t="s">
        <v>181</v>
      </c>
      <c r="H116" s="94" t="s">
        <v>181</v>
      </c>
      <c r="I116" s="94" t="s">
        <v>181</v>
      </c>
      <c r="J116" s="94" t="s">
        <v>181</v>
      </c>
      <c r="K116" s="94" t="s">
        <v>181</v>
      </c>
      <c r="L116" s="94" t="s">
        <v>181</v>
      </c>
      <c r="M116" s="94" t="s">
        <v>181</v>
      </c>
      <c r="N116" s="94" t="s">
        <v>181</v>
      </c>
      <c r="O116" s="94" t="s">
        <v>181</v>
      </c>
      <c r="P116" s="94" t="s">
        <v>181</v>
      </c>
      <c r="Q116" s="94" t="s">
        <v>181</v>
      </c>
      <c r="R116" s="94" t="s">
        <v>181</v>
      </c>
      <c r="S116" s="94" t="s">
        <v>181</v>
      </c>
      <c r="T116" s="94" t="s">
        <v>181</v>
      </c>
      <c r="U116" s="94" t="s">
        <v>181</v>
      </c>
      <c r="V116" s="94" t="s">
        <v>181</v>
      </c>
      <c r="W116" s="94" t="s">
        <v>181</v>
      </c>
      <c r="X116" s="94" t="s">
        <v>181</v>
      </c>
      <c r="Y116" s="94" t="s">
        <v>181</v>
      </c>
      <c r="Z116" s="94" t="s">
        <v>181</v>
      </c>
      <c r="AA116" s="94" t="s">
        <v>181</v>
      </c>
      <c r="AB116" s="94" t="s">
        <v>181</v>
      </c>
      <c r="AC116" s="94" t="s">
        <v>181</v>
      </c>
      <c r="AD116" s="94" t="s">
        <v>181</v>
      </c>
      <c r="AE116" s="94" t="s">
        <v>181</v>
      </c>
      <c r="AF116" s="94" t="s">
        <v>181</v>
      </c>
      <c r="AG116" s="94" t="s">
        <v>181</v>
      </c>
      <c r="AH116" s="94" t="s">
        <v>181</v>
      </c>
      <c r="AI116" s="94" t="s">
        <v>181</v>
      </c>
      <c r="AJ116" s="94" t="s">
        <v>181</v>
      </c>
      <c r="AK116" s="94" t="s">
        <v>181</v>
      </c>
      <c r="AL116" s="94">
        <v>-17.399999999999999</v>
      </c>
      <c r="AM116" s="94">
        <v>-18.399999999999999</v>
      </c>
      <c r="AN116" s="94">
        <v>-18.899999999999999</v>
      </c>
      <c r="AO116" s="94">
        <v>-18.8</v>
      </c>
      <c r="AP116" s="94">
        <v>-73.449277560416505</v>
      </c>
      <c r="AQ116" s="94">
        <v>-18.100000000000001</v>
      </c>
      <c r="AR116" s="94">
        <v>-17.8</v>
      </c>
      <c r="AS116" s="94">
        <v>-18.5</v>
      </c>
      <c r="AT116" s="94">
        <v>-20.2</v>
      </c>
      <c r="AU116" s="94">
        <v>-74.599999999999994</v>
      </c>
      <c r="AV116" s="89">
        <v>-21.981890469999996</v>
      </c>
      <c r="AW116" s="89">
        <v>-24.065717529999997</v>
      </c>
      <c r="AX116" s="89">
        <v>-25.795356630000001</v>
      </c>
      <c r="AY116" s="89">
        <v>-29.24535564</v>
      </c>
      <c r="AZ116" s="89">
        <v>-101.08832027</v>
      </c>
      <c r="BA116" s="89">
        <v>-30.134184159999997</v>
      </c>
      <c r="BB116" s="89">
        <v>-33.40864397</v>
      </c>
      <c r="BC116" s="89">
        <v>-36.302913880000006</v>
      </c>
      <c r="BD116" s="89">
        <v>-38.434306609999993</v>
      </c>
      <c r="BE116" s="89">
        <v>-138.28004862</v>
      </c>
    </row>
    <row r="117" spans="1:62">
      <c r="A117" s="12" t="s">
        <v>173</v>
      </c>
      <c r="B117" s="12" t="s">
        <v>289</v>
      </c>
      <c r="C117" s="93" t="s">
        <v>181</v>
      </c>
      <c r="D117" s="93" t="s">
        <v>181</v>
      </c>
      <c r="E117" s="93" t="s">
        <v>181</v>
      </c>
      <c r="F117" s="93" t="s">
        <v>181</v>
      </c>
      <c r="G117" s="93" t="s">
        <v>181</v>
      </c>
      <c r="H117" s="93" t="s">
        <v>181</v>
      </c>
      <c r="I117" s="93" t="s">
        <v>181</v>
      </c>
      <c r="J117" s="93" t="s">
        <v>181</v>
      </c>
      <c r="K117" s="93" t="s">
        <v>181</v>
      </c>
      <c r="L117" s="93" t="s">
        <v>181</v>
      </c>
      <c r="M117" s="93" t="s">
        <v>181</v>
      </c>
      <c r="N117" s="93" t="s">
        <v>181</v>
      </c>
      <c r="O117" s="93" t="s">
        <v>181</v>
      </c>
      <c r="P117" s="93" t="s">
        <v>181</v>
      </c>
      <c r="Q117" s="93" t="s">
        <v>181</v>
      </c>
      <c r="R117" s="93" t="s">
        <v>181</v>
      </c>
      <c r="S117" s="93" t="s">
        <v>181</v>
      </c>
      <c r="T117" s="93" t="s">
        <v>181</v>
      </c>
      <c r="U117" s="93" t="s">
        <v>181</v>
      </c>
      <c r="V117" s="93" t="s">
        <v>181</v>
      </c>
      <c r="W117" s="93" t="s">
        <v>181</v>
      </c>
      <c r="X117" s="93" t="s">
        <v>181</v>
      </c>
      <c r="Y117" s="93" t="s">
        <v>59</v>
      </c>
      <c r="Z117" s="93" t="s">
        <v>59</v>
      </c>
      <c r="AA117" s="93" t="s">
        <v>59</v>
      </c>
      <c r="AB117" s="93" t="s">
        <v>181</v>
      </c>
      <c r="AC117" s="93" t="s">
        <v>181</v>
      </c>
      <c r="AD117" s="93" t="s">
        <v>181</v>
      </c>
      <c r="AE117" s="93" t="s">
        <v>181</v>
      </c>
      <c r="AF117" s="93" t="s">
        <v>181</v>
      </c>
      <c r="AG117" s="93" t="s">
        <v>181</v>
      </c>
      <c r="AH117" s="93" t="s">
        <v>181</v>
      </c>
      <c r="AI117" s="93" t="s">
        <v>181</v>
      </c>
      <c r="AJ117" s="93" t="s">
        <v>181</v>
      </c>
      <c r="AK117" s="93" t="s">
        <v>181</v>
      </c>
      <c r="AL117" s="93" t="s">
        <v>181</v>
      </c>
      <c r="AM117" s="93" t="s">
        <v>181</v>
      </c>
      <c r="AN117" s="93" t="s">
        <v>181</v>
      </c>
      <c r="AO117" s="93" t="s">
        <v>181</v>
      </c>
      <c r="AP117" s="93" t="s">
        <v>181</v>
      </c>
      <c r="AQ117" s="93">
        <v>-4.2</v>
      </c>
      <c r="AR117" s="93">
        <v>-4.2</v>
      </c>
      <c r="AS117" s="93">
        <v>-4.2</v>
      </c>
      <c r="AT117" s="93">
        <v>-4.2</v>
      </c>
      <c r="AU117" s="93">
        <v>-16.7</v>
      </c>
      <c r="AV117" s="88">
        <v>-5.8277575200000005</v>
      </c>
      <c r="AW117" s="88">
        <v>-6.2122061700000035</v>
      </c>
      <c r="AX117" s="88">
        <v>-5.8995573967450596</v>
      </c>
      <c r="AY117" s="88">
        <v>-8.6210488889287848</v>
      </c>
      <c r="AZ117" s="88">
        <v>-26.56056997567385</v>
      </c>
      <c r="BA117" s="88">
        <v>-7.5383845800109857</v>
      </c>
      <c r="BB117" s="88">
        <v>-5.822045280000002</v>
      </c>
      <c r="BC117" s="88">
        <v>-4.0720952399999994</v>
      </c>
      <c r="BD117" s="88">
        <v>-3.9170814600000003</v>
      </c>
      <c r="BE117" s="88">
        <v>-21.34960656001099</v>
      </c>
    </row>
    <row r="118" spans="1:62">
      <c r="A118" s="13" t="s">
        <v>290</v>
      </c>
      <c r="B118" s="13" t="s">
        <v>291</v>
      </c>
      <c r="C118" s="94" t="s">
        <v>181</v>
      </c>
      <c r="D118" s="94" t="s">
        <v>181</v>
      </c>
      <c r="E118" s="94" t="s">
        <v>181</v>
      </c>
      <c r="F118" s="94" t="s">
        <v>181</v>
      </c>
      <c r="G118" s="94" t="s">
        <v>181</v>
      </c>
      <c r="H118" s="94" t="s">
        <v>181</v>
      </c>
      <c r="I118" s="94" t="s">
        <v>181</v>
      </c>
      <c r="J118" s="94" t="s">
        <v>181</v>
      </c>
      <c r="K118" s="94" t="s">
        <v>181</v>
      </c>
      <c r="L118" s="94" t="s">
        <v>181</v>
      </c>
      <c r="M118" s="94" t="s">
        <v>181</v>
      </c>
      <c r="N118" s="94" t="s">
        <v>181</v>
      </c>
      <c r="O118" s="94" t="s">
        <v>181</v>
      </c>
      <c r="P118" s="94" t="s">
        <v>181</v>
      </c>
      <c r="Q118" s="94" t="s">
        <v>181</v>
      </c>
      <c r="R118" s="94" t="s">
        <v>181</v>
      </c>
      <c r="S118" s="94" t="s">
        <v>181</v>
      </c>
      <c r="T118" s="94" t="s">
        <v>181</v>
      </c>
      <c r="U118" s="94" t="s">
        <v>181</v>
      </c>
      <c r="V118" s="94" t="s">
        <v>181</v>
      </c>
      <c r="W118" s="94" t="s">
        <v>181</v>
      </c>
      <c r="X118" s="94" t="s">
        <v>181</v>
      </c>
      <c r="Y118" s="94" t="s">
        <v>181</v>
      </c>
      <c r="Z118" s="94" t="s">
        <v>181</v>
      </c>
      <c r="AA118" s="94" t="s">
        <v>181</v>
      </c>
      <c r="AB118" s="94" t="s">
        <v>181</v>
      </c>
      <c r="AC118" s="94" t="s">
        <v>181</v>
      </c>
      <c r="AD118" s="94" t="s">
        <v>181</v>
      </c>
      <c r="AE118" s="94" t="s">
        <v>181</v>
      </c>
      <c r="AF118" s="94" t="s">
        <v>181</v>
      </c>
      <c r="AG118" s="94" t="s">
        <v>181</v>
      </c>
      <c r="AH118" s="94" t="s">
        <v>181</v>
      </c>
      <c r="AI118" s="94" t="s">
        <v>181</v>
      </c>
      <c r="AJ118" s="94" t="s">
        <v>181</v>
      </c>
      <c r="AK118" s="94" t="s">
        <v>181</v>
      </c>
      <c r="AL118" s="94" t="s">
        <v>181</v>
      </c>
      <c r="AM118" s="94" t="s">
        <v>181</v>
      </c>
      <c r="AN118" s="94" t="s">
        <v>181</v>
      </c>
      <c r="AO118" s="94" t="s">
        <v>181</v>
      </c>
      <c r="AP118" s="94" t="s">
        <v>181</v>
      </c>
      <c r="AQ118" s="94" t="s">
        <v>181</v>
      </c>
      <c r="AR118" s="94" t="s">
        <v>181</v>
      </c>
      <c r="AS118" s="94" t="s">
        <v>181</v>
      </c>
      <c r="AT118" s="94" t="s">
        <v>181</v>
      </c>
      <c r="AU118" s="94" t="s">
        <v>181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89">
        <v>0</v>
      </c>
      <c r="BC118" s="89">
        <v>0</v>
      </c>
      <c r="BD118" s="89">
        <v>0</v>
      </c>
      <c r="BE118" s="89">
        <v>0</v>
      </c>
      <c r="BG118" s="95"/>
      <c r="BH118" s="95"/>
      <c r="BI118" s="95"/>
      <c r="BJ118" s="95"/>
    </row>
    <row r="119" spans="1:62">
      <c r="A119" s="115" t="s">
        <v>592</v>
      </c>
      <c r="B119" s="12" t="s">
        <v>292</v>
      </c>
      <c r="C119" s="93" t="s">
        <v>181</v>
      </c>
      <c r="D119" s="93" t="s">
        <v>181</v>
      </c>
      <c r="E119" s="93" t="s">
        <v>181</v>
      </c>
      <c r="F119" s="93" t="s">
        <v>181</v>
      </c>
      <c r="G119" s="93" t="s">
        <v>181</v>
      </c>
      <c r="H119" s="93" t="s">
        <v>181</v>
      </c>
      <c r="I119" s="93" t="s">
        <v>181</v>
      </c>
      <c r="J119" s="93" t="s">
        <v>181</v>
      </c>
      <c r="K119" s="93" t="s">
        <v>181</v>
      </c>
      <c r="L119" s="93" t="s">
        <v>181</v>
      </c>
      <c r="M119" s="93" t="s">
        <v>181</v>
      </c>
      <c r="N119" s="93" t="s">
        <v>181</v>
      </c>
      <c r="O119" s="93" t="s">
        <v>181</v>
      </c>
      <c r="P119" s="93" t="s">
        <v>181</v>
      </c>
      <c r="Q119" s="93" t="s">
        <v>181</v>
      </c>
      <c r="R119" s="93" t="s">
        <v>181</v>
      </c>
      <c r="S119" s="93" t="s">
        <v>181</v>
      </c>
      <c r="T119" s="93" t="s">
        <v>181</v>
      </c>
      <c r="U119" s="93" t="s">
        <v>181</v>
      </c>
      <c r="V119" s="93" t="s">
        <v>181</v>
      </c>
      <c r="W119" s="93" t="s">
        <v>181</v>
      </c>
      <c r="X119" s="93" t="s">
        <v>181</v>
      </c>
      <c r="Y119" s="93" t="s">
        <v>181</v>
      </c>
      <c r="Z119" s="93" t="s">
        <v>181</v>
      </c>
      <c r="AA119" s="93" t="s">
        <v>181</v>
      </c>
      <c r="AB119" s="93" t="s">
        <v>181</v>
      </c>
      <c r="AC119" s="93" t="s">
        <v>181</v>
      </c>
      <c r="AD119" s="93" t="s">
        <v>181</v>
      </c>
      <c r="AE119" s="93" t="s">
        <v>181</v>
      </c>
      <c r="AF119" s="93" t="s">
        <v>181</v>
      </c>
      <c r="AG119" s="93" t="s">
        <v>181</v>
      </c>
      <c r="AH119" s="93" t="s">
        <v>181</v>
      </c>
      <c r="AI119" s="93" t="s">
        <v>181</v>
      </c>
      <c r="AJ119" s="93" t="s">
        <v>181</v>
      </c>
      <c r="AK119" s="93" t="s">
        <v>181</v>
      </c>
      <c r="AL119" s="93" t="s">
        <v>181</v>
      </c>
      <c r="AM119" s="93" t="s">
        <v>181</v>
      </c>
      <c r="AN119" s="93" t="s">
        <v>181</v>
      </c>
      <c r="AO119" s="93" t="s">
        <v>181</v>
      </c>
      <c r="AP119" s="93" t="s">
        <v>181</v>
      </c>
      <c r="AQ119" s="93" t="s">
        <v>181</v>
      </c>
      <c r="AR119" s="93" t="s">
        <v>181</v>
      </c>
      <c r="AS119" s="93" t="s">
        <v>181</v>
      </c>
      <c r="AT119" s="93" t="s">
        <v>181</v>
      </c>
      <c r="AU119" s="93" t="s">
        <v>181</v>
      </c>
      <c r="AV119" s="88">
        <v>7.1328210000000003E-2</v>
      </c>
      <c r="AW119" s="88">
        <v>7.1328210000000003E-2</v>
      </c>
      <c r="AX119" s="88">
        <v>7.1328210000000003E-2</v>
      </c>
      <c r="AY119" s="88">
        <v>0.16625026999999998</v>
      </c>
      <c r="AZ119" s="88">
        <v>0.38023489999999999</v>
      </c>
      <c r="BA119" s="88">
        <v>36.227104245362298</v>
      </c>
      <c r="BB119" s="88">
        <v>-7.0832928271081226</v>
      </c>
      <c r="BC119" s="88">
        <v>0</v>
      </c>
      <c r="BD119" s="88">
        <v>1.8359092100000001</v>
      </c>
      <c r="BE119" s="88">
        <v>30.979720628254174</v>
      </c>
    </row>
    <row r="120" spans="1:62">
      <c r="A120" s="13" t="s">
        <v>293</v>
      </c>
      <c r="B120" s="13" t="s">
        <v>294</v>
      </c>
      <c r="C120" s="94" t="s">
        <v>181</v>
      </c>
      <c r="D120" s="94" t="s">
        <v>181</v>
      </c>
      <c r="E120" s="94" t="s">
        <v>181</v>
      </c>
      <c r="F120" s="94" t="s">
        <v>181</v>
      </c>
      <c r="G120" s="94" t="s">
        <v>181</v>
      </c>
      <c r="H120" s="94" t="s">
        <v>181</v>
      </c>
      <c r="I120" s="94" t="s">
        <v>181</v>
      </c>
      <c r="J120" s="94" t="s">
        <v>181</v>
      </c>
      <c r="K120" s="94" t="s">
        <v>181</v>
      </c>
      <c r="L120" s="94" t="s">
        <v>181</v>
      </c>
      <c r="M120" s="94" t="s">
        <v>181</v>
      </c>
      <c r="N120" s="94" t="s">
        <v>181</v>
      </c>
      <c r="O120" s="94" t="s">
        <v>181</v>
      </c>
      <c r="P120" s="94" t="s">
        <v>181</v>
      </c>
      <c r="Q120" s="94" t="s">
        <v>181</v>
      </c>
      <c r="R120" s="94" t="s">
        <v>181</v>
      </c>
      <c r="S120" s="94" t="s">
        <v>181</v>
      </c>
      <c r="T120" s="94" t="s">
        <v>181</v>
      </c>
      <c r="U120" s="94" t="s">
        <v>181</v>
      </c>
      <c r="V120" s="94" t="s">
        <v>181</v>
      </c>
      <c r="W120" s="94" t="s">
        <v>181</v>
      </c>
      <c r="X120" s="94" t="s">
        <v>181</v>
      </c>
      <c r="Y120" s="94" t="s">
        <v>181</v>
      </c>
      <c r="Z120" s="94" t="s">
        <v>181</v>
      </c>
      <c r="AA120" s="94" t="s">
        <v>181</v>
      </c>
      <c r="AB120" s="94" t="s">
        <v>181</v>
      </c>
      <c r="AC120" s="94" t="s">
        <v>181</v>
      </c>
      <c r="AD120" s="94" t="s">
        <v>181</v>
      </c>
      <c r="AE120" s="94" t="s">
        <v>181</v>
      </c>
      <c r="AF120" s="94" t="s">
        <v>181</v>
      </c>
      <c r="AG120" s="94" t="s">
        <v>181</v>
      </c>
      <c r="AH120" s="94" t="s">
        <v>181</v>
      </c>
      <c r="AI120" s="94" t="s">
        <v>181</v>
      </c>
      <c r="AJ120" s="94" t="s">
        <v>181</v>
      </c>
      <c r="AK120" s="94" t="s">
        <v>181</v>
      </c>
      <c r="AL120" s="94" t="s">
        <v>181</v>
      </c>
      <c r="AM120" s="94" t="s">
        <v>181</v>
      </c>
      <c r="AN120" s="94" t="s">
        <v>181</v>
      </c>
      <c r="AO120" s="94" t="s">
        <v>181</v>
      </c>
      <c r="AP120" s="94" t="s">
        <v>181</v>
      </c>
      <c r="AQ120" s="94" t="s">
        <v>181</v>
      </c>
      <c r="AR120" s="94" t="s">
        <v>181</v>
      </c>
      <c r="AS120" s="94" t="s">
        <v>181</v>
      </c>
      <c r="AT120" s="94" t="s">
        <v>181</v>
      </c>
      <c r="AU120" s="94" t="s">
        <v>181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10.95216394</v>
      </c>
      <c r="BB120" s="89">
        <v>-40.80161665</v>
      </c>
      <c r="BC120" s="89">
        <v>5.7710199999999991E-3</v>
      </c>
      <c r="BD120" s="89">
        <v>28.640196040000003</v>
      </c>
      <c r="BE120" s="89">
        <v>-1.2034856499999975</v>
      </c>
    </row>
    <row r="121" spans="1:62">
      <c r="A121" s="12" t="s">
        <v>57</v>
      </c>
      <c r="B121" s="12" t="s">
        <v>58</v>
      </c>
      <c r="C121" s="93" t="s">
        <v>181</v>
      </c>
      <c r="D121" s="93" t="s">
        <v>181</v>
      </c>
      <c r="E121" s="93" t="s">
        <v>181</v>
      </c>
      <c r="F121" s="93" t="s">
        <v>181</v>
      </c>
      <c r="G121" s="93" t="s">
        <v>181</v>
      </c>
      <c r="H121" s="93" t="s">
        <v>181</v>
      </c>
      <c r="I121" s="93" t="s">
        <v>181</v>
      </c>
      <c r="J121" s="93" t="s">
        <v>181</v>
      </c>
      <c r="K121" s="93" t="s">
        <v>181</v>
      </c>
      <c r="L121" s="93" t="s">
        <v>181</v>
      </c>
      <c r="M121" s="93" t="s">
        <v>181</v>
      </c>
      <c r="N121" s="93" t="s">
        <v>181</v>
      </c>
      <c r="O121" s="93" t="s">
        <v>181</v>
      </c>
      <c r="P121" s="93" t="s">
        <v>181</v>
      </c>
      <c r="Q121" s="93" t="s">
        <v>181</v>
      </c>
      <c r="R121" s="93" t="s">
        <v>181</v>
      </c>
      <c r="S121" s="93" t="s">
        <v>181</v>
      </c>
      <c r="T121" s="93" t="s">
        <v>181</v>
      </c>
      <c r="U121" s="93" t="s">
        <v>181</v>
      </c>
      <c r="V121" s="93" t="s">
        <v>181</v>
      </c>
      <c r="W121" s="93" t="s">
        <v>181</v>
      </c>
      <c r="X121" s="93" t="s">
        <v>181</v>
      </c>
      <c r="Y121" s="93">
        <v>-130.80000000000001</v>
      </c>
      <c r="Z121" s="93">
        <v>-4.2</v>
      </c>
      <c r="AA121" s="93">
        <v>-135</v>
      </c>
      <c r="AB121" s="93" t="s">
        <v>181</v>
      </c>
      <c r="AC121" s="93">
        <v>-45.7</v>
      </c>
      <c r="AD121" s="93" t="s">
        <v>181</v>
      </c>
      <c r="AE121" s="93" t="s">
        <v>181</v>
      </c>
      <c r="AF121" s="93">
        <v>-45.7</v>
      </c>
      <c r="AG121" s="93" t="s">
        <v>181</v>
      </c>
      <c r="AH121" s="93" t="s">
        <v>181</v>
      </c>
      <c r="AI121" s="93" t="s">
        <v>181</v>
      </c>
      <c r="AJ121" s="93" t="s">
        <v>181</v>
      </c>
      <c r="AK121" s="93" t="s">
        <v>181</v>
      </c>
      <c r="AL121" s="93" t="s">
        <v>181</v>
      </c>
      <c r="AM121" s="93">
        <v>40.6</v>
      </c>
      <c r="AN121" s="93" t="s">
        <v>181</v>
      </c>
      <c r="AO121" s="93" t="s">
        <v>181</v>
      </c>
      <c r="AP121" s="93">
        <v>40.6</v>
      </c>
      <c r="AQ121" s="93" t="s">
        <v>181</v>
      </c>
      <c r="AR121" s="93" t="s">
        <v>181</v>
      </c>
      <c r="AS121" s="93" t="s">
        <v>181</v>
      </c>
      <c r="AT121" s="93" t="s">
        <v>181</v>
      </c>
      <c r="AU121" s="93" t="s">
        <v>181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</row>
    <row r="122" spans="1:62">
      <c r="A122" s="13" t="s">
        <v>295</v>
      </c>
      <c r="B122" s="13" t="s">
        <v>296</v>
      </c>
      <c r="C122" s="94" t="s">
        <v>181</v>
      </c>
      <c r="D122" s="94" t="s">
        <v>181</v>
      </c>
      <c r="E122" s="94" t="s">
        <v>181</v>
      </c>
      <c r="F122" s="94" t="s">
        <v>181</v>
      </c>
      <c r="G122" s="94" t="s">
        <v>181</v>
      </c>
      <c r="H122" s="94" t="s">
        <v>181</v>
      </c>
      <c r="I122" s="94" t="s">
        <v>181</v>
      </c>
      <c r="J122" s="94" t="s">
        <v>181</v>
      </c>
      <c r="K122" s="94" t="s">
        <v>181</v>
      </c>
      <c r="L122" s="94" t="s">
        <v>181</v>
      </c>
      <c r="M122" s="94" t="s">
        <v>181</v>
      </c>
      <c r="N122" s="94" t="s">
        <v>181</v>
      </c>
      <c r="O122" s="94" t="s">
        <v>181</v>
      </c>
      <c r="P122" s="94" t="s">
        <v>181</v>
      </c>
      <c r="Q122" s="94" t="s">
        <v>181</v>
      </c>
      <c r="R122" s="94" t="s">
        <v>181</v>
      </c>
      <c r="S122" s="94" t="s">
        <v>181</v>
      </c>
      <c r="T122" s="94" t="s">
        <v>181</v>
      </c>
      <c r="U122" s="94" t="s">
        <v>181</v>
      </c>
      <c r="V122" s="94" t="s">
        <v>181</v>
      </c>
      <c r="W122" s="94" t="s">
        <v>181</v>
      </c>
      <c r="X122" s="94" t="s">
        <v>181</v>
      </c>
      <c r="Y122" s="94" t="s">
        <v>181</v>
      </c>
      <c r="Z122" s="94" t="s">
        <v>181</v>
      </c>
      <c r="AA122" s="94" t="s">
        <v>181</v>
      </c>
      <c r="AB122" s="94" t="s">
        <v>181</v>
      </c>
      <c r="AC122" s="94" t="s">
        <v>181</v>
      </c>
      <c r="AD122" s="94" t="s">
        <v>181</v>
      </c>
      <c r="AE122" s="94" t="s">
        <v>181</v>
      </c>
      <c r="AF122" s="94" t="s">
        <v>181</v>
      </c>
      <c r="AG122" s="94" t="s">
        <v>181</v>
      </c>
      <c r="AH122" s="94" t="s">
        <v>181</v>
      </c>
      <c r="AI122" s="94" t="s">
        <v>181</v>
      </c>
      <c r="AJ122" s="94" t="s">
        <v>181</v>
      </c>
      <c r="AK122" s="94" t="s">
        <v>181</v>
      </c>
      <c r="AL122" s="94" t="s">
        <v>181</v>
      </c>
      <c r="AM122" s="94" t="s">
        <v>181</v>
      </c>
      <c r="AN122" s="94" t="s">
        <v>181</v>
      </c>
      <c r="AO122" s="94" t="s">
        <v>181</v>
      </c>
      <c r="AP122" s="94" t="s">
        <v>181</v>
      </c>
      <c r="AQ122" s="94" t="s">
        <v>181</v>
      </c>
      <c r="AR122" s="94" t="s">
        <v>181</v>
      </c>
      <c r="AS122" s="94" t="s">
        <v>181</v>
      </c>
      <c r="AT122" s="94" t="s">
        <v>181</v>
      </c>
      <c r="AU122" s="94" t="s">
        <v>181</v>
      </c>
      <c r="AV122" s="89">
        <v>0</v>
      </c>
      <c r="AW122" s="89">
        <v>0</v>
      </c>
      <c r="AX122" s="89">
        <v>0</v>
      </c>
      <c r="AY122" s="89">
        <v>0</v>
      </c>
      <c r="AZ122" s="89">
        <v>0</v>
      </c>
      <c r="BA122" s="89">
        <v>0</v>
      </c>
      <c r="BB122" s="89">
        <v>9.4376410600000007</v>
      </c>
      <c r="BC122" s="89">
        <v>3.5503440900000003</v>
      </c>
      <c r="BD122" s="89">
        <v>2.5012658999999999</v>
      </c>
      <c r="BE122" s="89">
        <v>15.48925105</v>
      </c>
    </row>
    <row r="123" spans="1:62">
      <c r="A123" s="12" t="s">
        <v>297</v>
      </c>
      <c r="B123" s="12" t="s">
        <v>298</v>
      </c>
      <c r="C123" s="93" t="s">
        <v>181</v>
      </c>
      <c r="D123" s="93" t="s">
        <v>181</v>
      </c>
      <c r="E123" s="93" t="s">
        <v>181</v>
      </c>
      <c r="F123" s="93" t="s">
        <v>181</v>
      </c>
      <c r="G123" s="93" t="s">
        <v>181</v>
      </c>
      <c r="H123" s="93" t="s">
        <v>181</v>
      </c>
      <c r="I123" s="93" t="s">
        <v>181</v>
      </c>
      <c r="J123" s="93" t="s">
        <v>181</v>
      </c>
      <c r="K123" s="93" t="s">
        <v>181</v>
      </c>
      <c r="L123" s="93" t="s">
        <v>181</v>
      </c>
      <c r="M123" s="93" t="s">
        <v>181</v>
      </c>
      <c r="N123" s="93" t="s">
        <v>181</v>
      </c>
      <c r="O123" s="93" t="s">
        <v>181</v>
      </c>
      <c r="P123" s="93" t="s">
        <v>181</v>
      </c>
      <c r="Q123" s="93" t="s">
        <v>181</v>
      </c>
      <c r="R123" s="93" t="s">
        <v>181</v>
      </c>
      <c r="S123" s="93" t="s">
        <v>181</v>
      </c>
      <c r="T123" s="93" t="s">
        <v>181</v>
      </c>
      <c r="U123" s="93" t="s">
        <v>181</v>
      </c>
      <c r="V123" s="93" t="s">
        <v>181</v>
      </c>
      <c r="W123" s="93" t="s">
        <v>181</v>
      </c>
      <c r="X123" s="93" t="s">
        <v>181</v>
      </c>
      <c r="Y123" s="93" t="s">
        <v>181</v>
      </c>
      <c r="Z123" s="93" t="s">
        <v>181</v>
      </c>
      <c r="AA123" s="93" t="s">
        <v>181</v>
      </c>
      <c r="AB123" s="93" t="s">
        <v>181</v>
      </c>
      <c r="AC123" s="93" t="s">
        <v>181</v>
      </c>
      <c r="AD123" s="93" t="s">
        <v>181</v>
      </c>
      <c r="AE123" s="93" t="s">
        <v>181</v>
      </c>
      <c r="AF123" s="93" t="s">
        <v>181</v>
      </c>
      <c r="AG123" s="93" t="s">
        <v>181</v>
      </c>
      <c r="AH123" s="93" t="s">
        <v>181</v>
      </c>
      <c r="AI123" s="93" t="s">
        <v>181</v>
      </c>
      <c r="AJ123" s="93" t="s">
        <v>181</v>
      </c>
      <c r="AK123" s="93" t="s">
        <v>181</v>
      </c>
      <c r="AL123" s="93" t="s">
        <v>181</v>
      </c>
      <c r="AM123" s="93" t="s">
        <v>181</v>
      </c>
      <c r="AN123" s="93" t="s">
        <v>181</v>
      </c>
      <c r="AO123" s="93" t="s">
        <v>181</v>
      </c>
      <c r="AP123" s="93" t="s">
        <v>181</v>
      </c>
      <c r="AQ123" s="93" t="s">
        <v>181</v>
      </c>
      <c r="AR123" s="93" t="s">
        <v>181</v>
      </c>
      <c r="AS123" s="93" t="s">
        <v>181</v>
      </c>
      <c r="AT123" s="93" t="s">
        <v>181</v>
      </c>
      <c r="AU123" s="93" t="s">
        <v>181</v>
      </c>
      <c r="AV123" s="88">
        <v>0</v>
      </c>
      <c r="AW123" s="88">
        <v>0</v>
      </c>
      <c r="AX123" s="88">
        <v>0</v>
      </c>
      <c r="AY123" s="88">
        <v>-2.9050000499999999</v>
      </c>
      <c r="AZ123" s="88">
        <v>-2.9050000499999999</v>
      </c>
      <c r="BA123" s="88">
        <v>0</v>
      </c>
      <c r="BB123" s="88">
        <v>12.246161749999999</v>
      </c>
      <c r="BC123" s="88">
        <v>1.6950587300000002</v>
      </c>
      <c r="BD123" s="88">
        <v>0</v>
      </c>
      <c r="BE123" s="88">
        <v>13.941220479999998</v>
      </c>
    </row>
    <row r="124" spans="1:62">
      <c r="A124" s="74" t="s">
        <v>593</v>
      </c>
      <c r="B124" s="13" t="s">
        <v>595</v>
      </c>
      <c r="C124" s="94" t="s">
        <v>181</v>
      </c>
      <c r="D124" s="94" t="s">
        <v>181</v>
      </c>
      <c r="E124" s="94" t="s">
        <v>181</v>
      </c>
      <c r="F124" s="94" t="s">
        <v>181</v>
      </c>
      <c r="G124" s="94" t="s">
        <v>181</v>
      </c>
      <c r="H124" s="94" t="s">
        <v>181</v>
      </c>
      <c r="I124" s="94" t="s">
        <v>181</v>
      </c>
      <c r="J124" s="94" t="s">
        <v>181</v>
      </c>
      <c r="K124" s="94" t="s">
        <v>181</v>
      </c>
      <c r="L124" s="94" t="s">
        <v>181</v>
      </c>
      <c r="M124" s="94" t="s">
        <v>181</v>
      </c>
      <c r="N124" s="94" t="s">
        <v>181</v>
      </c>
      <c r="O124" s="94" t="s">
        <v>181</v>
      </c>
      <c r="P124" s="94" t="s">
        <v>181</v>
      </c>
      <c r="Q124" s="94" t="s">
        <v>181</v>
      </c>
      <c r="R124" s="94" t="s">
        <v>181</v>
      </c>
      <c r="S124" s="94" t="s">
        <v>181</v>
      </c>
      <c r="T124" s="94" t="s">
        <v>181</v>
      </c>
      <c r="U124" s="94" t="s">
        <v>181</v>
      </c>
      <c r="V124" s="94" t="s">
        <v>181</v>
      </c>
      <c r="W124" s="94" t="s">
        <v>181</v>
      </c>
      <c r="X124" s="94" t="s">
        <v>181</v>
      </c>
      <c r="Y124" s="94" t="s">
        <v>181</v>
      </c>
      <c r="Z124" s="94" t="s">
        <v>181</v>
      </c>
      <c r="AA124" s="94" t="s">
        <v>181</v>
      </c>
      <c r="AB124" s="94" t="s">
        <v>181</v>
      </c>
      <c r="AC124" s="94" t="s">
        <v>181</v>
      </c>
      <c r="AD124" s="94" t="s">
        <v>181</v>
      </c>
      <c r="AE124" s="94" t="s">
        <v>181</v>
      </c>
      <c r="AF124" s="94" t="s">
        <v>181</v>
      </c>
      <c r="AG124" s="94" t="s">
        <v>181</v>
      </c>
      <c r="AH124" s="94" t="s">
        <v>181</v>
      </c>
      <c r="AI124" s="94" t="s">
        <v>181</v>
      </c>
      <c r="AJ124" s="94" t="s">
        <v>181</v>
      </c>
      <c r="AK124" s="94" t="s">
        <v>181</v>
      </c>
      <c r="AL124" s="94" t="s">
        <v>181</v>
      </c>
      <c r="AM124" s="94" t="s">
        <v>181</v>
      </c>
      <c r="AN124" s="94" t="s">
        <v>181</v>
      </c>
      <c r="AO124" s="94" t="s">
        <v>181</v>
      </c>
      <c r="AP124" s="94" t="s">
        <v>181</v>
      </c>
      <c r="AQ124" s="94" t="s">
        <v>181</v>
      </c>
      <c r="AR124" s="94" t="s">
        <v>181</v>
      </c>
      <c r="AS124" s="94" t="s">
        <v>181</v>
      </c>
      <c r="AT124" s="94" t="s">
        <v>181</v>
      </c>
      <c r="AU124" s="94" t="s">
        <v>181</v>
      </c>
      <c r="AV124" s="89">
        <v>0</v>
      </c>
      <c r="AW124" s="89">
        <v>0</v>
      </c>
      <c r="AX124" s="89">
        <v>0</v>
      </c>
      <c r="AY124" s="89">
        <v>0</v>
      </c>
      <c r="AZ124" s="89">
        <v>0</v>
      </c>
      <c r="BA124" s="89">
        <v>0</v>
      </c>
      <c r="BB124" s="89">
        <v>0</v>
      </c>
      <c r="BC124" s="89">
        <v>0</v>
      </c>
      <c r="BD124" s="89">
        <v>3.4897096099999998</v>
      </c>
      <c r="BE124" s="89">
        <v>3.4897096099999998</v>
      </c>
    </row>
    <row r="125" spans="1:62">
      <c r="A125" s="115" t="s">
        <v>594</v>
      </c>
      <c r="B125" s="12" t="s">
        <v>594</v>
      </c>
      <c r="C125" s="93" t="s">
        <v>181</v>
      </c>
      <c r="D125" s="93" t="s">
        <v>181</v>
      </c>
      <c r="E125" s="93" t="s">
        <v>181</v>
      </c>
      <c r="F125" s="93" t="s">
        <v>181</v>
      </c>
      <c r="G125" s="93" t="s">
        <v>181</v>
      </c>
      <c r="H125" s="93" t="s">
        <v>181</v>
      </c>
      <c r="I125" s="93" t="s">
        <v>181</v>
      </c>
      <c r="J125" s="93" t="s">
        <v>181</v>
      </c>
      <c r="K125" s="93" t="s">
        <v>181</v>
      </c>
      <c r="L125" s="93" t="s">
        <v>181</v>
      </c>
      <c r="M125" s="93" t="s">
        <v>181</v>
      </c>
      <c r="N125" s="93" t="s">
        <v>181</v>
      </c>
      <c r="O125" s="93" t="s">
        <v>181</v>
      </c>
      <c r="P125" s="93" t="s">
        <v>181</v>
      </c>
      <c r="Q125" s="93" t="s">
        <v>181</v>
      </c>
      <c r="R125" s="93" t="s">
        <v>181</v>
      </c>
      <c r="S125" s="93" t="s">
        <v>181</v>
      </c>
      <c r="T125" s="93" t="s">
        <v>181</v>
      </c>
      <c r="U125" s="93" t="s">
        <v>181</v>
      </c>
      <c r="V125" s="93" t="s">
        <v>181</v>
      </c>
      <c r="W125" s="93" t="s">
        <v>181</v>
      </c>
      <c r="X125" s="93" t="s">
        <v>181</v>
      </c>
      <c r="Y125" s="93" t="s">
        <v>181</v>
      </c>
      <c r="Z125" s="93" t="s">
        <v>181</v>
      </c>
      <c r="AA125" s="93" t="s">
        <v>181</v>
      </c>
      <c r="AB125" s="93" t="s">
        <v>181</v>
      </c>
      <c r="AC125" s="93" t="s">
        <v>181</v>
      </c>
      <c r="AD125" s="93" t="s">
        <v>181</v>
      </c>
      <c r="AE125" s="93" t="s">
        <v>181</v>
      </c>
      <c r="AF125" s="93" t="s">
        <v>181</v>
      </c>
      <c r="AG125" s="93" t="s">
        <v>181</v>
      </c>
      <c r="AH125" s="93" t="s">
        <v>181</v>
      </c>
      <c r="AI125" s="93" t="s">
        <v>181</v>
      </c>
      <c r="AJ125" s="93" t="s">
        <v>181</v>
      </c>
      <c r="AK125" s="93" t="s">
        <v>181</v>
      </c>
      <c r="AL125" s="93" t="s">
        <v>181</v>
      </c>
      <c r="AM125" s="93" t="s">
        <v>181</v>
      </c>
      <c r="AN125" s="93" t="s">
        <v>181</v>
      </c>
      <c r="AO125" s="93" t="s">
        <v>181</v>
      </c>
      <c r="AP125" s="93" t="s">
        <v>181</v>
      </c>
      <c r="AQ125" s="93" t="s">
        <v>181</v>
      </c>
      <c r="AR125" s="93" t="s">
        <v>181</v>
      </c>
      <c r="AS125" s="93" t="s">
        <v>181</v>
      </c>
      <c r="AT125" s="93" t="s">
        <v>181</v>
      </c>
      <c r="AU125" s="93" t="s">
        <v>181</v>
      </c>
      <c r="AV125" s="88">
        <v>0</v>
      </c>
      <c r="AW125" s="88">
        <v>0</v>
      </c>
      <c r="AX125" s="88">
        <v>0</v>
      </c>
      <c r="AY125" s="88">
        <v>111.43629</v>
      </c>
      <c r="AZ125" s="88">
        <v>111.43629</v>
      </c>
      <c r="BA125" s="88">
        <v>0</v>
      </c>
      <c r="BB125" s="88">
        <v>0</v>
      </c>
      <c r="BC125" s="88">
        <v>0</v>
      </c>
      <c r="BD125" s="88">
        <v>31.776533580000002</v>
      </c>
      <c r="BE125" s="88">
        <v>31.776533580000002</v>
      </c>
    </row>
    <row r="126" spans="1:62">
      <c r="A126" s="13" t="s">
        <v>299</v>
      </c>
      <c r="B126" s="13" t="s">
        <v>300</v>
      </c>
      <c r="C126" s="94">
        <v>33.299999999999997</v>
      </c>
      <c r="D126" s="94">
        <v>45.9</v>
      </c>
      <c r="E126" s="94">
        <v>48.6</v>
      </c>
      <c r="F126" s="94">
        <v>46.1</v>
      </c>
      <c r="G126" s="94">
        <v>174</v>
      </c>
      <c r="H126" s="94">
        <v>53.7</v>
      </c>
      <c r="I126" s="94">
        <v>62.7</v>
      </c>
      <c r="J126" s="94">
        <v>71.599999999999994</v>
      </c>
      <c r="K126" s="94">
        <v>63.2</v>
      </c>
      <c r="L126" s="94">
        <v>251.3</v>
      </c>
      <c r="M126" s="94">
        <v>67.099999999999994</v>
      </c>
      <c r="N126" s="94">
        <v>74.900000000000006</v>
      </c>
      <c r="O126" s="94">
        <v>91.3</v>
      </c>
      <c r="P126" s="94">
        <v>84.6</v>
      </c>
      <c r="Q126" s="94">
        <v>317.89999999999998</v>
      </c>
      <c r="R126" s="94">
        <v>93.4</v>
      </c>
      <c r="S126" s="94">
        <v>98.3</v>
      </c>
      <c r="T126" s="94">
        <v>123.8</v>
      </c>
      <c r="U126" s="94">
        <v>135</v>
      </c>
      <c r="V126" s="94">
        <v>450.5</v>
      </c>
      <c r="W126" s="94">
        <v>131.6</v>
      </c>
      <c r="X126" s="94">
        <v>126.5</v>
      </c>
      <c r="Y126" s="94">
        <v>157.1</v>
      </c>
      <c r="Z126" s="94">
        <v>153</v>
      </c>
      <c r="AA126" s="94">
        <v>568.20000000000005</v>
      </c>
      <c r="AB126" s="94">
        <v>173.5</v>
      </c>
      <c r="AC126" s="94">
        <v>162.4</v>
      </c>
      <c r="AD126" s="94">
        <v>190.6</v>
      </c>
      <c r="AE126" s="94">
        <v>162.5</v>
      </c>
      <c r="AF126" s="94">
        <v>689</v>
      </c>
      <c r="AG126" s="94" t="s">
        <v>59</v>
      </c>
      <c r="AH126" s="94" t="s">
        <v>59</v>
      </c>
      <c r="AI126" s="94" t="s">
        <v>59</v>
      </c>
      <c r="AJ126" s="94" t="s">
        <v>59</v>
      </c>
      <c r="AK126" s="94" t="s">
        <v>59</v>
      </c>
      <c r="AL126" s="94" t="s">
        <v>59</v>
      </c>
      <c r="AM126" s="94" t="s">
        <v>59</v>
      </c>
      <c r="AN126" s="94" t="s">
        <v>59</v>
      </c>
      <c r="AO126" s="94" t="s">
        <v>59</v>
      </c>
      <c r="AP126" s="94" t="s">
        <v>59</v>
      </c>
      <c r="AQ126" s="94" t="s">
        <v>59</v>
      </c>
      <c r="AR126" s="94" t="s">
        <v>59</v>
      </c>
      <c r="AS126" s="94" t="s">
        <v>59</v>
      </c>
      <c r="AT126" s="94" t="s">
        <v>59</v>
      </c>
      <c r="AU126" s="94" t="s">
        <v>59</v>
      </c>
      <c r="AV126" s="89">
        <v>0</v>
      </c>
      <c r="AW126" s="89">
        <v>0</v>
      </c>
      <c r="AX126" s="89">
        <v>0</v>
      </c>
      <c r="AY126" s="89">
        <v>0</v>
      </c>
      <c r="AZ126" s="89">
        <v>0</v>
      </c>
      <c r="BA126" s="89">
        <v>0</v>
      </c>
      <c r="BB126" s="89">
        <v>0</v>
      </c>
      <c r="BC126" s="89">
        <v>0</v>
      </c>
      <c r="BD126" s="89">
        <v>0</v>
      </c>
      <c r="BE126" s="89">
        <v>0</v>
      </c>
    </row>
    <row r="127" spans="1:62">
      <c r="A127" s="12" t="s">
        <v>270</v>
      </c>
      <c r="B127" s="12" t="s">
        <v>271</v>
      </c>
      <c r="C127" s="93">
        <v>34.299999999999997</v>
      </c>
      <c r="D127" s="93">
        <v>41.4</v>
      </c>
      <c r="E127" s="93">
        <v>38.5</v>
      </c>
      <c r="F127" s="93">
        <v>34</v>
      </c>
      <c r="G127" s="93">
        <v>37</v>
      </c>
      <c r="H127" s="93">
        <v>37.299999999999997</v>
      </c>
      <c r="I127" s="93">
        <v>39.299999999999997</v>
      </c>
      <c r="J127" s="93">
        <v>39.700000000000003</v>
      </c>
      <c r="K127" s="93">
        <v>33</v>
      </c>
      <c r="L127" s="93">
        <v>37.200000000000003</v>
      </c>
      <c r="M127" s="93">
        <v>33.799999999999997</v>
      </c>
      <c r="N127" s="93">
        <v>35.4</v>
      </c>
      <c r="O127" s="93">
        <v>36.299999999999997</v>
      </c>
      <c r="P127" s="93">
        <v>32.6</v>
      </c>
      <c r="Q127" s="93">
        <v>34.5</v>
      </c>
      <c r="R127" s="93">
        <v>35</v>
      </c>
      <c r="S127" s="93">
        <v>35.200000000000003</v>
      </c>
      <c r="T127" s="93">
        <v>38.799999999999997</v>
      </c>
      <c r="U127" s="93">
        <v>40.4</v>
      </c>
      <c r="V127" s="93">
        <v>37.6</v>
      </c>
      <c r="W127" s="93">
        <v>40.200000000000003</v>
      </c>
      <c r="X127" s="93">
        <v>36.799999999999997</v>
      </c>
      <c r="Y127" s="93">
        <v>40.200000000000003</v>
      </c>
      <c r="Z127" s="93">
        <v>38.799999999999997</v>
      </c>
      <c r="AA127" s="93">
        <v>39</v>
      </c>
      <c r="AB127" s="93">
        <v>44.1</v>
      </c>
      <c r="AC127" s="93">
        <v>41.3</v>
      </c>
      <c r="AD127" s="93">
        <v>42.9</v>
      </c>
      <c r="AE127" s="93">
        <v>35.9</v>
      </c>
      <c r="AF127" s="93">
        <v>40.9</v>
      </c>
      <c r="AG127" s="93" t="s">
        <v>59</v>
      </c>
      <c r="AH127" s="93" t="s">
        <v>59</v>
      </c>
      <c r="AI127" s="93" t="s">
        <v>59</v>
      </c>
      <c r="AJ127" s="93" t="s">
        <v>59</v>
      </c>
      <c r="AK127" s="93" t="s">
        <v>59</v>
      </c>
      <c r="AL127" s="93" t="s">
        <v>59</v>
      </c>
      <c r="AM127" s="93" t="s">
        <v>59</v>
      </c>
      <c r="AN127" s="93" t="s">
        <v>59</v>
      </c>
      <c r="AO127" s="93" t="s">
        <v>59</v>
      </c>
      <c r="AP127" s="93" t="s">
        <v>59</v>
      </c>
      <c r="AQ127" s="93" t="s">
        <v>59</v>
      </c>
      <c r="AR127" s="93" t="s">
        <v>59</v>
      </c>
      <c r="AS127" s="93" t="s">
        <v>59</v>
      </c>
      <c r="AT127" s="93" t="s">
        <v>59</v>
      </c>
      <c r="AU127" s="93" t="s">
        <v>59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</row>
    <row r="128" spans="1:62" s="100" customFormat="1">
      <c r="A128" s="15" t="s">
        <v>301</v>
      </c>
      <c r="B128" s="15" t="s">
        <v>302</v>
      </c>
      <c r="C128" s="101">
        <v>33.299999999999997</v>
      </c>
      <c r="D128" s="101">
        <v>45.9</v>
      </c>
      <c r="E128" s="101">
        <v>48.6</v>
      </c>
      <c r="F128" s="101">
        <v>46.1</v>
      </c>
      <c r="G128" s="101">
        <v>174</v>
      </c>
      <c r="H128" s="101">
        <v>53.7</v>
      </c>
      <c r="I128" s="101">
        <v>62.7</v>
      </c>
      <c r="J128" s="101">
        <v>71.599999999999994</v>
      </c>
      <c r="K128" s="101">
        <v>63.2</v>
      </c>
      <c r="L128" s="101">
        <v>251.3</v>
      </c>
      <c r="M128" s="101">
        <v>67.099999999999994</v>
      </c>
      <c r="N128" s="101">
        <v>74.900000000000006</v>
      </c>
      <c r="O128" s="101">
        <v>91.3</v>
      </c>
      <c r="P128" s="101">
        <v>84.6</v>
      </c>
      <c r="Q128" s="101">
        <v>317.89999999999998</v>
      </c>
      <c r="R128" s="101">
        <v>93.4</v>
      </c>
      <c r="S128" s="101">
        <v>98.3</v>
      </c>
      <c r="T128" s="101">
        <v>123.8</v>
      </c>
      <c r="U128" s="101">
        <v>135</v>
      </c>
      <c r="V128" s="101">
        <v>450.5</v>
      </c>
      <c r="W128" s="101">
        <v>131.6</v>
      </c>
      <c r="X128" s="101">
        <v>126.5</v>
      </c>
      <c r="Y128" s="101">
        <v>155.4</v>
      </c>
      <c r="Z128" s="101">
        <v>152</v>
      </c>
      <c r="AA128" s="101">
        <v>565.5</v>
      </c>
      <c r="AB128" s="101">
        <v>166.4</v>
      </c>
      <c r="AC128" s="101">
        <v>166.4</v>
      </c>
      <c r="AD128" s="101">
        <v>186.1</v>
      </c>
      <c r="AE128" s="101">
        <v>157.30000000000001</v>
      </c>
      <c r="AF128" s="101">
        <v>676.2</v>
      </c>
      <c r="AG128" s="101">
        <v>188.3</v>
      </c>
      <c r="AH128" s="101">
        <v>192.2</v>
      </c>
      <c r="AI128" s="101">
        <v>208</v>
      </c>
      <c r="AJ128" s="101">
        <v>200.6</v>
      </c>
      <c r="AK128" s="101">
        <v>789.1</v>
      </c>
      <c r="AL128" s="101">
        <v>235.8</v>
      </c>
      <c r="AM128" s="101">
        <v>237.6</v>
      </c>
      <c r="AN128" s="101">
        <v>263.5</v>
      </c>
      <c r="AO128" s="101">
        <v>201.2</v>
      </c>
      <c r="AP128" s="101">
        <v>938.17936741265112</v>
      </c>
      <c r="AQ128" s="101">
        <v>237.7</v>
      </c>
      <c r="AR128" s="101">
        <v>215.5</v>
      </c>
      <c r="AS128" s="101">
        <v>243</v>
      </c>
      <c r="AT128" s="101">
        <v>239.4</v>
      </c>
      <c r="AU128" s="101">
        <v>935.7</v>
      </c>
      <c r="AV128" s="101">
        <v>238.64200416718725</v>
      </c>
      <c r="AW128" s="101">
        <v>237.94696180991349</v>
      </c>
      <c r="AX128" s="101">
        <v>258.95626789146525</v>
      </c>
      <c r="AY128" s="101">
        <v>228.73692030554753</v>
      </c>
      <c r="AZ128" s="101">
        <v>964.282154174114</v>
      </c>
      <c r="BA128" s="101">
        <v>242.19358170262979</v>
      </c>
      <c r="BB128" s="101">
        <v>233.50130123794406</v>
      </c>
      <c r="BC128" s="101">
        <v>272.86913958083096</v>
      </c>
      <c r="BD128" s="101">
        <v>190.29457799976061</v>
      </c>
      <c r="BE128" s="101">
        <v>938.8586005211655</v>
      </c>
      <c r="BF128" s="112"/>
    </row>
    <row r="129" spans="1:57">
      <c r="A129" s="12" t="s">
        <v>270</v>
      </c>
      <c r="B129" s="12" t="s">
        <v>271</v>
      </c>
      <c r="C129" s="93">
        <v>34.329896907216487</v>
      </c>
      <c r="D129" s="93">
        <v>41.314131413141311</v>
      </c>
      <c r="E129" s="93">
        <v>38.418972332015812</v>
      </c>
      <c r="F129" s="93">
        <v>34.022140221402211</v>
      </c>
      <c r="G129" s="93">
        <v>37.021276595744681</v>
      </c>
      <c r="H129" s="93">
        <v>37.291666666666664</v>
      </c>
      <c r="I129" s="93">
        <v>39.236545682102623</v>
      </c>
      <c r="J129" s="93">
        <v>39.645625692137322</v>
      </c>
      <c r="K129" s="93">
        <v>32.968179447052691</v>
      </c>
      <c r="L129" s="93">
        <v>37.169057831681705</v>
      </c>
      <c r="M129" s="93">
        <v>33.803526448362717</v>
      </c>
      <c r="N129" s="93">
        <v>35.430463576158942</v>
      </c>
      <c r="O129" s="93">
        <v>36.287758346581874</v>
      </c>
      <c r="P129" s="93">
        <v>32.651485912774987</v>
      </c>
      <c r="Q129" s="93">
        <v>34.528076463560332</v>
      </c>
      <c r="R129" s="93">
        <v>35.007496251874066</v>
      </c>
      <c r="S129" s="93">
        <v>35.144797997854845</v>
      </c>
      <c r="T129" s="93">
        <v>38.772314437832755</v>
      </c>
      <c r="U129" s="93">
        <v>40.443379269023367</v>
      </c>
      <c r="V129" s="93">
        <v>37.557315548145063</v>
      </c>
      <c r="W129" s="93">
        <v>40.232344848670124</v>
      </c>
      <c r="X129" s="93">
        <v>36.77325581395349</v>
      </c>
      <c r="Y129" s="93">
        <v>37.572533849129591</v>
      </c>
      <c r="Z129" s="93">
        <v>37.227528777859412</v>
      </c>
      <c r="AA129" s="93">
        <v>37.87675820495646</v>
      </c>
      <c r="AB129" s="93">
        <v>41.362167536664181</v>
      </c>
      <c r="AC129" s="93">
        <v>41.015528715799853</v>
      </c>
      <c r="AD129" s="93">
        <v>40.739929947460595</v>
      </c>
      <c r="AE129" s="93">
        <v>33.813413585554599</v>
      </c>
      <c r="AF129" s="93">
        <v>39.082187030401109</v>
      </c>
      <c r="AG129" s="93">
        <v>41.402814423922607</v>
      </c>
      <c r="AH129" s="93">
        <v>40.668641557342355</v>
      </c>
      <c r="AI129" s="93">
        <v>39.877300613496928</v>
      </c>
      <c r="AJ129" s="93">
        <v>38.913676042677011</v>
      </c>
      <c r="AK129" s="93">
        <v>40.170026471187128</v>
      </c>
      <c r="AL129" s="93">
        <v>48.982135438304944</v>
      </c>
      <c r="AM129" s="93">
        <v>48.728465955701388</v>
      </c>
      <c r="AN129" s="93">
        <v>50.61467537456781</v>
      </c>
      <c r="AO129" s="93">
        <v>41.630457272915372</v>
      </c>
      <c r="AP129" s="93">
        <v>47.553315799718746</v>
      </c>
      <c r="AQ129" s="93">
        <v>49.60350584307178</v>
      </c>
      <c r="AR129" s="93">
        <v>44.635459817729902</v>
      </c>
      <c r="AS129" s="93">
        <v>49.480757483200975</v>
      </c>
      <c r="AT129" s="93">
        <v>49.979123173277664</v>
      </c>
      <c r="AU129" s="93">
        <v>48.429170332798513</v>
      </c>
      <c r="AV129" s="88">
        <v>51.140092089525368</v>
      </c>
      <c r="AW129" s="88">
        <v>47.830253197666998</v>
      </c>
      <c r="AX129" s="88">
        <v>50.021225018595651</v>
      </c>
      <c r="AY129" s="88">
        <v>44.030863030530057</v>
      </c>
      <c r="AZ129" s="88">
        <v>48.182528272030815</v>
      </c>
      <c r="BA129" s="88">
        <v>48.193579713963416</v>
      </c>
      <c r="BB129" s="88">
        <v>48.27284409144584</v>
      </c>
      <c r="BC129" s="88">
        <v>52.014388024707223</v>
      </c>
      <c r="BD129" s="88">
        <v>36.943943424027069</v>
      </c>
      <c r="BE129" s="88">
        <v>46.341692877325272</v>
      </c>
    </row>
    <row r="130" spans="1:57">
      <c r="A130" s="13" t="s">
        <v>303</v>
      </c>
      <c r="B130" s="13" t="s">
        <v>304</v>
      </c>
      <c r="C130" s="94">
        <v>6.5</v>
      </c>
      <c r="D130" s="94">
        <v>12.6</v>
      </c>
      <c r="E130" s="94">
        <v>15.3</v>
      </c>
      <c r="F130" s="94">
        <v>-7.1</v>
      </c>
      <c r="G130" s="94">
        <v>27.2</v>
      </c>
      <c r="H130" s="94">
        <v>8</v>
      </c>
      <c r="I130" s="94">
        <v>-37.9</v>
      </c>
      <c r="J130" s="94">
        <v>25</v>
      </c>
      <c r="K130" s="94">
        <v>16.2</v>
      </c>
      <c r="L130" s="94">
        <v>11.3</v>
      </c>
      <c r="M130" s="94">
        <v>19</v>
      </c>
      <c r="N130" s="94">
        <v>24.7</v>
      </c>
      <c r="O130" s="94">
        <v>25.7</v>
      </c>
      <c r="P130" s="94">
        <v>9.8000000000000007</v>
      </c>
      <c r="Q130" s="94">
        <v>79.2</v>
      </c>
      <c r="R130" s="94">
        <v>35.700000000000003</v>
      </c>
      <c r="S130" s="94">
        <v>47.6</v>
      </c>
      <c r="T130" s="94">
        <v>71.7</v>
      </c>
      <c r="U130" s="94">
        <v>76.400000000000006</v>
      </c>
      <c r="V130" s="94">
        <v>231.4</v>
      </c>
      <c r="W130" s="94">
        <v>67.900000000000006</v>
      </c>
      <c r="X130" s="94">
        <v>61</v>
      </c>
      <c r="Y130" s="94">
        <v>208.9</v>
      </c>
      <c r="Z130" s="94">
        <v>74.099999999999994</v>
      </c>
      <c r="AA130" s="94">
        <v>411.9</v>
      </c>
      <c r="AB130" s="94">
        <v>92</v>
      </c>
      <c r="AC130" s="94">
        <v>128.19999999999999</v>
      </c>
      <c r="AD130" s="94">
        <v>112.9</v>
      </c>
      <c r="AE130" s="94">
        <v>88.9</v>
      </c>
      <c r="AF130" s="94">
        <v>421.9</v>
      </c>
      <c r="AG130" s="94">
        <v>115.7</v>
      </c>
      <c r="AH130" s="94">
        <v>120.3</v>
      </c>
      <c r="AI130" s="94">
        <v>131.69999999999999</v>
      </c>
      <c r="AJ130" s="94">
        <v>125.8</v>
      </c>
      <c r="AK130" s="94">
        <v>493.6</v>
      </c>
      <c r="AL130" s="94">
        <v>155.19999999999999</v>
      </c>
      <c r="AM130" s="94">
        <v>122.9</v>
      </c>
      <c r="AN130" s="94">
        <v>188.3</v>
      </c>
      <c r="AO130" s="94">
        <v>138.5</v>
      </c>
      <c r="AP130" s="94">
        <v>604.9</v>
      </c>
      <c r="AQ130" s="94">
        <v>171.2</v>
      </c>
      <c r="AR130" s="94">
        <v>147.69999999999999</v>
      </c>
      <c r="AS130" s="94">
        <v>176</v>
      </c>
      <c r="AT130" s="94">
        <v>165.7</v>
      </c>
      <c r="AU130" s="94">
        <v>660.6</v>
      </c>
      <c r="AV130" s="89">
        <v>166.58300885718728</v>
      </c>
      <c r="AW130" s="89">
        <v>167.12079804991558</v>
      </c>
      <c r="AX130" s="89">
        <v>189.7163973014687</v>
      </c>
      <c r="AY130" s="89">
        <v>50.873357221702349</v>
      </c>
      <c r="AZ130" s="89">
        <v>574.29356143027383</v>
      </c>
      <c r="BA130" s="89">
        <v>130.41706466326735</v>
      </c>
      <c r="BB130" s="89">
        <v>189.71907850505136</v>
      </c>
      <c r="BC130" s="89">
        <v>208.13605272083251</v>
      </c>
      <c r="BD130" s="89">
        <v>80.962432339759914</v>
      </c>
      <c r="BE130" s="89">
        <v>609.23462822891111</v>
      </c>
    </row>
    <row r="131" spans="1:57">
      <c r="A131" s="12" t="s">
        <v>305</v>
      </c>
      <c r="B131" s="12" t="s">
        <v>306</v>
      </c>
      <c r="C131" s="93">
        <v>3.8</v>
      </c>
      <c r="D131" s="93">
        <v>4.3</v>
      </c>
      <c r="E131" s="93">
        <v>6.7</v>
      </c>
      <c r="F131" s="93">
        <v>7.8</v>
      </c>
      <c r="G131" s="93">
        <v>22.6</v>
      </c>
      <c r="H131" s="93">
        <v>9.1999999999999993</v>
      </c>
      <c r="I131" s="93">
        <v>10.1</v>
      </c>
      <c r="J131" s="93">
        <v>16.899999999999999</v>
      </c>
      <c r="K131" s="93">
        <v>16.600000000000001</v>
      </c>
      <c r="L131" s="93">
        <v>52.7</v>
      </c>
      <c r="M131" s="93">
        <v>16.5</v>
      </c>
      <c r="N131" s="93">
        <v>16.399999999999999</v>
      </c>
      <c r="O131" s="93">
        <v>10.7</v>
      </c>
      <c r="P131" s="93">
        <v>14.1</v>
      </c>
      <c r="Q131" s="93">
        <v>57.7</v>
      </c>
      <c r="R131" s="93">
        <v>10.8</v>
      </c>
      <c r="S131" s="93">
        <v>12.2</v>
      </c>
      <c r="T131" s="93">
        <v>14.6</v>
      </c>
      <c r="U131" s="93">
        <v>20.2</v>
      </c>
      <c r="V131" s="93">
        <v>57.7</v>
      </c>
      <c r="W131" s="93">
        <v>18.899999999999999</v>
      </c>
      <c r="X131" s="93">
        <v>15.9</v>
      </c>
      <c r="Y131" s="93">
        <v>21.1</v>
      </c>
      <c r="Z131" s="93">
        <v>31.3</v>
      </c>
      <c r="AA131" s="93">
        <v>87.3</v>
      </c>
      <c r="AB131" s="93">
        <v>32.299999999999997</v>
      </c>
      <c r="AC131" s="93">
        <v>34.299999999999997</v>
      </c>
      <c r="AD131" s="93">
        <v>40.5</v>
      </c>
      <c r="AE131" s="93">
        <v>31.1</v>
      </c>
      <c r="AF131" s="93">
        <v>138.19999999999999</v>
      </c>
      <c r="AG131" s="93">
        <v>31.9</v>
      </c>
      <c r="AH131" s="93">
        <v>33.4</v>
      </c>
      <c r="AI131" s="93">
        <v>38.5</v>
      </c>
      <c r="AJ131" s="93">
        <v>41.4</v>
      </c>
      <c r="AK131" s="93">
        <v>145.30000000000001</v>
      </c>
      <c r="AL131" s="93">
        <v>39.4</v>
      </c>
      <c r="AM131" s="93">
        <v>34.200000000000003</v>
      </c>
      <c r="AN131" s="93">
        <v>36.299999999999997</v>
      </c>
      <c r="AO131" s="93">
        <v>21.6</v>
      </c>
      <c r="AP131" s="93">
        <v>131.5</v>
      </c>
      <c r="AQ131" s="93">
        <v>14.4</v>
      </c>
      <c r="AR131" s="93">
        <v>13.7</v>
      </c>
      <c r="AS131" s="93">
        <v>15</v>
      </c>
      <c r="AT131" s="93">
        <v>12.4</v>
      </c>
      <c r="AU131" s="93">
        <v>55.6</v>
      </c>
      <c r="AV131" s="88">
        <v>16.899999999999999</v>
      </c>
      <c r="AW131" s="88">
        <v>18.981000000000002</v>
      </c>
      <c r="AX131" s="88">
        <v>26.515370309999824</v>
      </c>
      <c r="AY131" s="88">
        <v>16.865529779999498</v>
      </c>
      <c r="AZ131" s="88">
        <v>79.26190008999933</v>
      </c>
      <c r="BA131" s="88">
        <v>12.871</v>
      </c>
      <c r="BB131" s="88">
        <v>14.398999999999999</v>
      </c>
      <c r="BC131" s="88">
        <v>12.863</v>
      </c>
      <c r="BD131" s="88">
        <v>12.437999999999999</v>
      </c>
      <c r="BE131" s="88">
        <v>52.570999999999998</v>
      </c>
    </row>
    <row r="132" spans="1:57">
      <c r="A132" s="13" t="s">
        <v>307</v>
      </c>
      <c r="B132" s="13" t="s">
        <v>308</v>
      </c>
      <c r="C132" s="94">
        <v>-11.5</v>
      </c>
      <c r="D132" s="94">
        <v>-11.8</v>
      </c>
      <c r="E132" s="94">
        <v>-13.7</v>
      </c>
      <c r="F132" s="94">
        <v>-14.7</v>
      </c>
      <c r="G132" s="94">
        <v>-51.8</v>
      </c>
      <c r="H132" s="94">
        <v>-13.7</v>
      </c>
      <c r="I132" s="94">
        <v>-15.1</v>
      </c>
      <c r="J132" s="94">
        <v>-19.899999999999999</v>
      </c>
      <c r="K132" s="94">
        <v>-16</v>
      </c>
      <c r="L132" s="94">
        <v>-64.599999999999994</v>
      </c>
      <c r="M132" s="94">
        <v>-15.2</v>
      </c>
      <c r="N132" s="94">
        <v>-13.3</v>
      </c>
      <c r="O132" s="94">
        <v>-13.1</v>
      </c>
      <c r="P132" s="94">
        <v>-30.5</v>
      </c>
      <c r="Q132" s="94">
        <v>-72.099999999999994</v>
      </c>
      <c r="R132" s="94">
        <v>-23.7</v>
      </c>
      <c r="S132" s="94">
        <v>-47.8</v>
      </c>
      <c r="T132" s="94">
        <v>-54.6</v>
      </c>
      <c r="U132" s="94">
        <v>-159.4</v>
      </c>
      <c r="V132" s="94">
        <v>-285.5</v>
      </c>
      <c r="W132" s="94">
        <v>-41</v>
      </c>
      <c r="X132" s="94">
        <v>-25.1</v>
      </c>
      <c r="Y132" s="94">
        <v>-118.6</v>
      </c>
      <c r="Z132" s="94">
        <v>-36.200000000000003</v>
      </c>
      <c r="AA132" s="94">
        <v>-220.8</v>
      </c>
      <c r="AB132" s="94">
        <v>-33</v>
      </c>
      <c r="AC132" s="94">
        <v>-37.1</v>
      </c>
      <c r="AD132" s="94">
        <v>-37.6</v>
      </c>
      <c r="AE132" s="94">
        <v>-51.7</v>
      </c>
      <c r="AF132" s="94">
        <v>-159.4</v>
      </c>
      <c r="AG132" s="94">
        <v>-42.3</v>
      </c>
      <c r="AH132" s="94">
        <v>-41.3</v>
      </c>
      <c r="AI132" s="94">
        <v>-46.4</v>
      </c>
      <c r="AJ132" s="94">
        <v>-48.5</v>
      </c>
      <c r="AK132" s="94">
        <v>-178.5</v>
      </c>
      <c r="AL132" s="94">
        <v>-40.6</v>
      </c>
      <c r="AM132" s="94">
        <v>-37.9</v>
      </c>
      <c r="AN132" s="94">
        <v>-52.4</v>
      </c>
      <c r="AO132" s="94">
        <v>-25.9</v>
      </c>
      <c r="AP132" s="94">
        <v>-156.80000000000001</v>
      </c>
      <c r="AQ132" s="94">
        <v>-22.6</v>
      </c>
      <c r="AR132" s="94">
        <v>-22.9</v>
      </c>
      <c r="AS132" s="94">
        <v>-23.2</v>
      </c>
      <c r="AT132" s="94">
        <v>-22.4</v>
      </c>
      <c r="AU132" s="94">
        <v>-91.1</v>
      </c>
      <c r="AV132" s="89">
        <v>-24.4</v>
      </c>
      <c r="AW132" s="89">
        <v>-24.774278389999964</v>
      </c>
      <c r="AX132" s="89">
        <v>-34.082503819999978</v>
      </c>
      <c r="AY132" s="89">
        <v>-32.739994916149243</v>
      </c>
      <c r="AZ132" s="89">
        <v>-115.99677712614918</v>
      </c>
      <c r="BA132" s="89">
        <v>-33.983000000000004</v>
      </c>
      <c r="BB132" s="89">
        <v>-33.036000000000001</v>
      </c>
      <c r="BC132" s="89">
        <v>-23.006</v>
      </c>
      <c r="BD132" s="89">
        <v>-19.488999999999997</v>
      </c>
      <c r="BE132" s="89">
        <v>-109.51400000000001</v>
      </c>
    </row>
    <row r="133" spans="1:57">
      <c r="A133" s="12" t="s">
        <v>309</v>
      </c>
      <c r="B133" s="12" t="s">
        <v>310</v>
      </c>
      <c r="C133" s="93">
        <v>-1.3</v>
      </c>
      <c r="D133" s="93">
        <v>5</v>
      </c>
      <c r="E133" s="93">
        <v>8.3000000000000007</v>
      </c>
      <c r="F133" s="93">
        <v>-14</v>
      </c>
      <c r="G133" s="93">
        <v>-2</v>
      </c>
      <c r="H133" s="93">
        <v>3.5</v>
      </c>
      <c r="I133" s="93">
        <v>-43</v>
      </c>
      <c r="J133" s="93">
        <v>22.1</v>
      </c>
      <c r="K133" s="93">
        <v>16.8</v>
      </c>
      <c r="L133" s="93">
        <v>-0.5</v>
      </c>
      <c r="M133" s="93">
        <v>20.3</v>
      </c>
      <c r="N133" s="93">
        <v>27.7</v>
      </c>
      <c r="O133" s="93">
        <v>23.3</v>
      </c>
      <c r="P133" s="93">
        <v>-6.7</v>
      </c>
      <c r="Q133" s="93">
        <v>64.7</v>
      </c>
      <c r="R133" s="93">
        <v>22.8</v>
      </c>
      <c r="S133" s="93">
        <v>11.9</v>
      </c>
      <c r="T133" s="93">
        <v>31.7</v>
      </c>
      <c r="U133" s="93">
        <v>-62.9</v>
      </c>
      <c r="V133" s="93">
        <v>3.6</v>
      </c>
      <c r="W133" s="93">
        <v>45.8</v>
      </c>
      <c r="X133" s="93">
        <v>51.8</v>
      </c>
      <c r="Y133" s="93">
        <v>111.5</v>
      </c>
      <c r="Z133" s="93">
        <v>69.2</v>
      </c>
      <c r="AA133" s="93">
        <v>278.39999999999998</v>
      </c>
      <c r="AB133" s="93">
        <v>91.3</v>
      </c>
      <c r="AC133" s="93">
        <v>125.4</v>
      </c>
      <c r="AD133" s="93">
        <v>115.8</v>
      </c>
      <c r="AE133" s="93">
        <v>68.3</v>
      </c>
      <c r="AF133" s="93">
        <v>400.8</v>
      </c>
      <c r="AG133" s="93">
        <v>105.4</v>
      </c>
      <c r="AH133" s="93">
        <v>112.4</v>
      </c>
      <c r="AI133" s="93">
        <v>123.8</v>
      </c>
      <c r="AJ133" s="93">
        <v>118.8</v>
      </c>
      <c r="AK133" s="93">
        <v>460.4</v>
      </c>
      <c r="AL133" s="93">
        <v>154</v>
      </c>
      <c r="AM133" s="93">
        <v>119.2</v>
      </c>
      <c r="AN133" s="93">
        <v>172.2</v>
      </c>
      <c r="AO133" s="93">
        <v>134.19999999999999</v>
      </c>
      <c r="AP133" s="93">
        <v>579.5</v>
      </c>
      <c r="AQ133" s="93">
        <v>163</v>
      </c>
      <c r="AR133" s="93">
        <v>138.6</v>
      </c>
      <c r="AS133" s="93">
        <v>167.7</v>
      </c>
      <c r="AT133" s="93">
        <v>155.69999999999999</v>
      </c>
      <c r="AU133" s="93">
        <v>625.1</v>
      </c>
      <c r="AV133" s="88">
        <v>159.08300885718728</v>
      </c>
      <c r="AW133" s="88">
        <v>161.32751965991559</v>
      </c>
      <c r="AX133" s="88">
        <v>182.14926379146854</v>
      </c>
      <c r="AY133" s="88">
        <v>34.998892085552598</v>
      </c>
      <c r="AZ133" s="88">
        <v>537.55868439412404</v>
      </c>
      <c r="BA133" s="88">
        <v>109.30506466326736</v>
      </c>
      <c r="BB133" s="88">
        <v>171.08207850505136</v>
      </c>
      <c r="BC133" s="88">
        <v>197.99305272083251</v>
      </c>
      <c r="BD133" s="88">
        <v>73.911432339759926</v>
      </c>
      <c r="BE133" s="88">
        <v>552.29162822891112</v>
      </c>
    </row>
    <row r="134" spans="1:57">
      <c r="A134" s="13" t="s">
        <v>311</v>
      </c>
      <c r="B134" s="13" t="s">
        <v>312</v>
      </c>
      <c r="C134" s="94">
        <v>-2.5</v>
      </c>
      <c r="D134" s="94">
        <v>-4</v>
      </c>
      <c r="E134" s="94">
        <v>-9.3000000000000007</v>
      </c>
      <c r="F134" s="94">
        <v>-5</v>
      </c>
      <c r="G134" s="94">
        <v>-20.8</v>
      </c>
      <c r="H134" s="94">
        <v>-9.3000000000000007</v>
      </c>
      <c r="I134" s="94">
        <v>-6</v>
      </c>
      <c r="J134" s="94">
        <v>-9.8000000000000007</v>
      </c>
      <c r="K134" s="94">
        <v>-8</v>
      </c>
      <c r="L134" s="94">
        <v>-33.1</v>
      </c>
      <c r="M134" s="94">
        <v>-10</v>
      </c>
      <c r="N134" s="94">
        <v>-14</v>
      </c>
      <c r="O134" s="94">
        <v>-10.7</v>
      </c>
      <c r="P134" s="94">
        <v>-6.7</v>
      </c>
      <c r="Q134" s="94">
        <v>-41.3</v>
      </c>
      <c r="R134" s="94">
        <v>-13.5</v>
      </c>
      <c r="S134" s="94">
        <v>-10.4</v>
      </c>
      <c r="T134" s="94">
        <v>-13.6</v>
      </c>
      <c r="U134" s="94">
        <v>21.7</v>
      </c>
      <c r="V134" s="94">
        <v>-15.8</v>
      </c>
      <c r="W134" s="94">
        <v>-19.399999999999999</v>
      </c>
      <c r="X134" s="94">
        <v>-27.3</v>
      </c>
      <c r="Y134" s="94">
        <v>-43.7</v>
      </c>
      <c r="Z134" s="94">
        <v>-45.4</v>
      </c>
      <c r="AA134" s="94">
        <v>-135.9</v>
      </c>
      <c r="AB134" s="94">
        <v>-46.6</v>
      </c>
      <c r="AC134" s="94">
        <v>-54.7</v>
      </c>
      <c r="AD134" s="94">
        <v>-51.8</v>
      </c>
      <c r="AE134" s="94">
        <v>-6.9</v>
      </c>
      <c r="AF134" s="94">
        <v>-159.9</v>
      </c>
      <c r="AG134" s="94">
        <v>92.9</v>
      </c>
      <c r="AH134" s="94">
        <v>-42.8</v>
      </c>
      <c r="AI134" s="94">
        <v>-49.6</v>
      </c>
      <c r="AJ134" s="94">
        <v>-40.4</v>
      </c>
      <c r="AK134" s="94">
        <v>-39.9</v>
      </c>
      <c r="AL134" s="94">
        <v>-43.5</v>
      </c>
      <c r="AM134" s="94">
        <v>-48.2</v>
      </c>
      <c r="AN134" s="94">
        <v>-60.6</v>
      </c>
      <c r="AO134" s="94">
        <v>-43.6</v>
      </c>
      <c r="AP134" s="94">
        <v>-195.9</v>
      </c>
      <c r="AQ134" s="94">
        <v>-60.9</v>
      </c>
      <c r="AR134" s="94">
        <v>-50.6</v>
      </c>
      <c r="AS134" s="94">
        <v>-58.5</v>
      </c>
      <c r="AT134" s="94">
        <v>-60.1</v>
      </c>
      <c r="AU134" s="94">
        <v>-230</v>
      </c>
      <c r="AV134" s="89">
        <v>-62.1</v>
      </c>
      <c r="AW134" s="89">
        <v>-57.018999999999998</v>
      </c>
      <c r="AX134" s="89">
        <v>-71.347931414074466</v>
      </c>
      <c r="AY134" s="89">
        <v>25.09945911768709</v>
      </c>
      <c r="AZ134" s="89">
        <v>-165.36747229638735</v>
      </c>
      <c r="BA134" s="89">
        <v>-40.798993442815544</v>
      </c>
      <c r="BB134" s="89">
        <v>-44.33750902718446</v>
      </c>
      <c r="BC134" s="89">
        <v>-67.081000000000003</v>
      </c>
      <c r="BD134" s="89">
        <v>-4.8819992657258737</v>
      </c>
      <c r="BE134" s="89">
        <v>-157.09950173572588</v>
      </c>
    </row>
    <row r="135" spans="1:57" s="100" customFormat="1">
      <c r="A135" s="14" t="s">
        <v>313</v>
      </c>
      <c r="B135" s="14" t="s">
        <v>314</v>
      </c>
      <c r="C135" s="102">
        <v>-3.8</v>
      </c>
      <c r="D135" s="102">
        <v>1</v>
      </c>
      <c r="E135" s="102">
        <v>-1</v>
      </c>
      <c r="F135" s="102">
        <v>-19.100000000000001</v>
      </c>
      <c r="G135" s="102">
        <v>-22.8</v>
      </c>
      <c r="H135" s="102">
        <v>-5.7</v>
      </c>
      <c r="I135" s="102">
        <v>-49</v>
      </c>
      <c r="J135" s="102">
        <v>12.2</v>
      </c>
      <c r="K135" s="102">
        <v>8.8000000000000007</v>
      </c>
      <c r="L135" s="102">
        <v>-33.700000000000003</v>
      </c>
      <c r="M135" s="102">
        <v>10.3</v>
      </c>
      <c r="N135" s="102">
        <v>13.7</v>
      </c>
      <c r="O135" s="102">
        <v>12.7</v>
      </c>
      <c r="P135" s="102">
        <v>-13.4</v>
      </c>
      <c r="Q135" s="102">
        <v>23.4</v>
      </c>
      <c r="R135" s="102">
        <v>9.4</v>
      </c>
      <c r="S135" s="102">
        <v>1.6</v>
      </c>
      <c r="T135" s="102">
        <v>18</v>
      </c>
      <c r="U135" s="102">
        <v>-41.2</v>
      </c>
      <c r="V135" s="102">
        <v>-12.2</v>
      </c>
      <c r="W135" s="102">
        <v>26.4</v>
      </c>
      <c r="X135" s="102">
        <v>24.4</v>
      </c>
      <c r="Y135" s="102">
        <v>67.8</v>
      </c>
      <c r="Z135" s="102">
        <v>23.8</v>
      </c>
      <c r="AA135" s="102">
        <v>142.5</v>
      </c>
      <c r="AB135" s="102">
        <v>44.7</v>
      </c>
      <c r="AC135" s="102">
        <v>70.8</v>
      </c>
      <c r="AD135" s="102">
        <v>63.9</v>
      </c>
      <c r="AE135" s="102">
        <v>61.4</v>
      </c>
      <c r="AF135" s="102">
        <v>240.9</v>
      </c>
      <c r="AG135" s="102">
        <v>198.3</v>
      </c>
      <c r="AH135" s="102">
        <v>69.7</v>
      </c>
      <c r="AI135" s="102">
        <v>74.2</v>
      </c>
      <c r="AJ135" s="102">
        <v>78.400000000000006</v>
      </c>
      <c r="AK135" s="102">
        <v>420.6</v>
      </c>
      <c r="AL135" s="102">
        <v>110.5</v>
      </c>
      <c r="AM135" s="102">
        <v>71</v>
      </c>
      <c r="AN135" s="102">
        <v>111.6</v>
      </c>
      <c r="AO135" s="102">
        <v>90.6</v>
      </c>
      <c r="AP135" s="102">
        <v>383.6</v>
      </c>
      <c r="AQ135" s="102">
        <v>102.1</v>
      </c>
      <c r="AR135" s="102">
        <v>88</v>
      </c>
      <c r="AS135" s="102">
        <v>109.3</v>
      </c>
      <c r="AT135" s="102">
        <v>95.6</v>
      </c>
      <c r="AU135" s="102">
        <v>395.1</v>
      </c>
      <c r="AV135" s="91">
        <v>96.983008857187286</v>
      </c>
      <c r="AW135" s="91">
        <v>104.30851965991559</v>
      </c>
      <c r="AX135" s="91">
        <v>110.80133237739408</v>
      </c>
      <c r="AY135" s="91">
        <v>60.098351203239687</v>
      </c>
      <c r="AZ135" s="91">
        <v>372.19121209773664</v>
      </c>
      <c r="BA135" s="91">
        <v>68.506071220451815</v>
      </c>
      <c r="BB135" s="91">
        <v>126.74456947786689</v>
      </c>
      <c r="BC135" s="91">
        <v>130.91205272083249</v>
      </c>
      <c r="BD135" s="91">
        <v>69.029433074034046</v>
      </c>
      <c r="BE135" s="91">
        <v>395.19212649318524</v>
      </c>
    </row>
    <row r="136" spans="1:57">
      <c r="A136" s="13" t="s">
        <v>315</v>
      </c>
      <c r="B136" s="13" t="s">
        <v>316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</row>
    <row r="137" spans="1:57">
      <c r="A137" s="115" t="s">
        <v>596</v>
      </c>
      <c r="B137" s="12" t="s">
        <v>318</v>
      </c>
      <c r="C137" s="88">
        <v>-3.8</v>
      </c>
      <c r="D137" s="88">
        <v>1</v>
      </c>
      <c r="E137" s="88">
        <v>-1</v>
      </c>
      <c r="F137" s="88">
        <v>-19.100000000000001</v>
      </c>
      <c r="G137" s="88">
        <v>-22.8</v>
      </c>
      <c r="H137" s="88">
        <v>-5.7</v>
      </c>
      <c r="I137" s="88">
        <v>-49</v>
      </c>
      <c r="J137" s="88">
        <v>12.2</v>
      </c>
      <c r="K137" s="88">
        <v>8.8000000000000007</v>
      </c>
      <c r="L137" s="88">
        <v>-33.700000000000003</v>
      </c>
      <c r="M137" s="88">
        <v>10.1</v>
      </c>
      <c r="N137" s="88">
        <v>13.7</v>
      </c>
      <c r="O137" s="88">
        <v>12.7</v>
      </c>
      <c r="P137" s="88">
        <v>-14.3</v>
      </c>
      <c r="Q137" s="88">
        <v>22.3</v>
      </c>
      <c r="R137" s="88">
        <v>7.4</v>
      </c>
      <c r="S137" s="88">
        <v>-1.3</v>
      </c>
      <c r="T137" s="88">
        <v>13.8</v>
      </c>
      <c r="U137" s="88">
        <v>-51.6</v>
      </c>
      <c r="V137" s="88">
        <v>-31.7</v>
      </c>
      <c r="W137" s="88">
        <v>20.8</v>
      </c>
      <c r="X137" s="88">
        <v>20.3</v>
      </c>
      <c r="Y137" s="88">
        <v>63.2</v>
      </c>
      <c r="Z137" s="88">
        <v>16.899999999999999</v>
      </c>
      <c r="AA137" s="88">
        <v>121.2</v>
      </c>
      <c r="AB137" s="88">
        <v>41.5</v>
      </c>
      <c r="AC137" s="88">
        <v>67.2</v>
      </c>
      <c r="AD137" s="88">
        <v>60.7</v>
      </c>
      <c r="AE137" s="88">
        <v>57.7</v>
      </c>
      <c r="AF137" s="88">
        <v>227.1</v>
      </c>
      <c r="AG137" s="88">
        <v>194.1</v>
      </c>
      <c r="AH137" s="88">
        <v>66.099999999999994</v>
      </c>
      <c r="AI137" s="88">
        <v>70.5</v>
      </c>
      <c r="AJ137" s="88">
        <v>74</v>
      </c>
      <c r="AK137" s="88">
        <v>404.7</v>
      </c>
      <c r="AL137" s="88">
        <v>105.8</v>
      </c>
      <c r="AM137" s="88">
        <v>65.3</v>
      </c>
      <c r="AN137" s="88">
        <v>108.1</v>
      </c>
      <c r="AO137" s="88">
        <v>91.6</v>
      </c>
      <c r="AP137" s="88">
        <v>370.7</v>
      </c>
      <c r="AQ137" s="88">
        <v>102.7</v>
      </c>
      <c r="AR137" s="88">
        <v>88.6</v>
      </c>
      <c r="AS137" s="88">
        <v>109.7</v>
      </c>
      <c r="AT137" s="88">
        <v>96</v>
      </c>
      <c r="AU137" s="88">
        <v>397</v>
      </c>
      <c r="AV137" s="88">
        <v>0</v>
      </c>
      <c r="AW137" s="88">
        <v>0</v>
      </c>
      <c r="AX137" s="88">
        <v>0</v>
      </c>
      <c r="AY137" s="88">
        <v>0</v>
      </c>
      <c r="AZ137" s="88">
        <v>0</v>
      </c>
      <c r="BA137" s="88">
        <v>-0.30699999999999994</v>
      </c>
      <c r="BB137" s="88">
        <v>-0.623</v>
      </c>
      <c r="BC137" s="88">
        <v>-0.753</v>
      </c>
      <c r="BD137" s="88">
        <v>-1.4029999999999998</v>
      </c>
      <c r="BE137" s="88">
        <v>-3.0859999999999994</v>
      </c>
    </row>
    <row r="138" spans="1:57" s="100" customFormat="1" ht="15" thickBot="1">
      <c r="A138" s="108" t="s">
        <v>317</v>
      </c>
      <c r="B138" s="108" t="s">
        <v>318</v>
      </c>
      <c r="C138" s="109">
        <v>-3.8</v>
      </c>
      <c r="D138" s="109">
        <v>1</v>
      </c>
      <c r="E138" s="109">
        <v>-1</v>
      </c>
      <c r="F138" s="109">
        <v>-19.100000000000001</v>
      </c>
      <c r="G138" s="109">
        <v>-22.8</v>
      </c>
      <c r="H138" s="109">
        <v>-5.7</v>
      </c>
      <c r="I138" s="109">
        <v>-49</v>
      </c>
      <c r="J138" s="109">
        <v>12.2</v>
      </c>
      <c r="K138" s="109">
        <v>8.8000000000000007</v>
      </c>
      <c r="L138" s="109">
        <v>-33.700000000000003</v>
      </c>
      <c r="M138" s="109">
        <v>10.3</v>
      </c>
      <c r="N138" s="109">
        <v>13.7</v>
      </c>
      <c r="O138" s="109">
        <v>12.7</v>
      </c>
      <c r="P138" s="109">
        <v>-13.3</v>
      </c>
      <c r="Q138" s="109">
        <v>23.4</v>
      </c>
      <c r="R138" s="109">
        <v>9.4</v>
      </c>
      <c r="S138" s="109">
        <v>1.6</v>
      </c>
      <c r="T138" s="109">
        <v>18</v>
      </c>
      <c r="U138" s="109">
        <v>-41.2</v>
      </c>
      <c r="V138" s="109">
        <v>-12.2</v>
      </c>
      <c r="W138" s="109">
        <v>26.4</v>
      </c>
      <c r="X138" s="109">
        <v>24.4</v>
      </c>
      <c r="Y138" s="109">
        <v>67.8</v>
      </c>
      <c r="Z138" s="109">
        <v>19</v>
      </c>
      <c r="AA138" s="109">
        <v>137.6</v>
      </c>
      <c r="AB138" s="109">
        <v>44.7</v>
      </c>
      <c r="AC138" s="109">
        <v>70.8</v>
      </c>
      <c r="AD138" s="109">
        <v>63.9</v>
      </c>
      <c r="AE138" s="109">
        <v>61.4</v>
      </c>
      <c r="AF138" s="109">
        <v>240.9</v>
      </c>
      <c r="AG138" s="109">
        <v>198.3</v>
      </c>
      <c r="AH138" s="109">
        <v>69.7</v>
      </c>
      <c r="AI138" s="109">
        <v>74.2</v>
      </c>
      <c r="AJ138" s="109">
        <v>78.400000000000006</v>
      </c>
      <c r="AK138" s="109">
        <v>420.6</v>
      </c>
      <c r="AL138" s="109">
        <v>111.5</v>
      </c>
      <c r="AM138" s="109">
        <v>70.599999999999994</v>
      </c>
      <c r="AN138" s="109">
        <v>113.3</v>
      </c>
      <c r="AO138" s="109">
        <v>90.5</v>
      </c>
      <c r="AP138" s="109">
        <v>385.8</v>
      </c>
      <c r="AQ138" s="109">
        <v>102.7</v>
      </c>
      <c r="AR138" s="109">
        <v>88.6</v>
      </c>
      <c r="AS138" s="109">
        <v>109.7</v>
      </c>
      <c r="AT138" s="109">
        <v>96</v>
      </c>
      <c r="AU138" s="109">
        <v>397</v>
      </c>
      <c r="AV138" s="109">
        <v>96.983008857187286</v>
      </c>
      <c r="AW138" s="109">
        <v>104.30851965991559</v>
      </c>
      <c r="AX138" s="109">
        <v>110.80133237739408</v>
      </c>
      <c r="AY138" s="109">
        <v>60.098351203239687</v>
      </c>
      <c r="AZ138" s="109">
        <v>372.19121209773664</v>
      </c>
      <c r="BA138" s="109">
        <v>68.199071220451813</v>
      </c>
      <c r="BB138" s="109">
        <v>126.12156947786688</v>
      </c>
      <c r="BC138" s="109">
        <v>130.15905272083251</v>
      </c>
      <c r="BD138" s="109">
        <v>67.62643307403404</v>
      </c>
      <c r="BE138" s="109">
        <v>392.10612649318523</v>
      </c>
    </row>
    <row r="139" spans="1:57"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</row>
    <row r="140" spans="1:57"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</row>
    <row r="141" spans="1:57"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107"/>
      <c r="AZ141" s="107"/>
      <c r="BA141" s="107"/>
      <c r="BB141" s="107"/>
      <c r="BC141" s="107"/>
      <c r="BD141" s="107"/>
      <c r="BE141" s="107"/>
    </row>
    <row r="142" spans="1:57"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D142" s="95"/>
      <c r="BE142" s="95"/>
    </row>
    <row r="143" spans="1:57"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</row>
    <row r="144" spans="1:57"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</row>
    <row r="145" spans="3:57"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</row>
    <row r="146" spans="3:57"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</row>
    <row r="147" spans="3:57"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</row>
    <row r="148" spans="3:57"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</row>
    <row r="149" spans="3:57"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</row>
    <row r="150" spans="3:57"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</row>
    <row r="151" spans="3:57"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</row>
    <row r="152" spans="3:57"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</row>
    <row r="153" spans="3:57"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</row>
    <row r="154" spans="3:57"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</row>
    <row r="155" spans="3:57"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</row>
    <row r="156" spans="3:57"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</row>
    <row r="157" spans="3:57"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</row>
    <row r="158" spans="3:57"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</row>
    <row r="159" spans="3:57"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</row>
    <row r="160" spans="3:57"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</row>
    <row r="161" spans="3:57"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</row>
    <row r="162" spans="3:57"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</row>
    <row r="163" spans="3:57"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</row>
    <row r="164" spans="3:57"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</row>
    <row r="165" spans="3:57"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</row>
    <row r="166" spans="3:57"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</row>
    <row r="167" spans="3:57"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</row>
    <row r="168" spans="3:57"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</row>
    <row r="169" spans="3:57"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</row>
    <row r="170" spans="3:57"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</row>
    <row r="171" spans="3:57"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</row>
    <row r="172" spans="3:57"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</row>
    <row r="173" spans="3:57"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</row>
    <row r="174" spans="3:57"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</row>
    <row r="175" spans="3:57"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</row>
    <row r="176" spans="3:57"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</row>
    <row r="177" spans="55:55">
      <c r="BC177" s="95"/>
    </row>
    <row r="178" spans="55:55">
      <c r="BC178" s="95"/>
    </row>
  </sheetData>
  <mergeCells count="1">
    <mergeCell ref="AV2:BC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72"/>
  <sheetViews>
    <sheetView showGridLines="0" workbookViewId="0">
      <pane xSplit="2" ySplit="3" topLeftCell="AK4" activePane="bottomRight" state="frozen"/>
      <selection activeCell="AT11" sqref="AT11"/>
      <selection pane="topRight" activeCell="AT11" sqref="AT11"/>
      <selection pane="bottomLeft" activeCell="AT11" sqref="AT11"/>
      <selection pane="bottomRight" activeCell="AQ7" sqref="AQ7"/>
    </sheetView>
  </sheetViews>
  <sheetFormatPr defaultRowHeight="14.5" outlineLevelCol="1"/>
  <cols>
    <col min="1" max="1" width="88" bestFit="1" customWidth="1"/>
    <col min="2" max="2" width="71.1796875" hidden="1" customWidth="1" outlineLevel="1"/>
    <col min="3" max="3" width="8.453125" bestFit="1" customWidth="1" collapsed="1"/>
    <col min="4" max="43" width="10.81640625" bestFit="1" customWidth="1"/>
  </cols>
  <sheetData>
    <row r="1" spans="1:43" ht="48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9"/>
      <c r="AL1" s="18"/>
      <c r="AM1" s="18"/>
      <c r="AN1" s="18"/>
      <c r="AO1" s="18"/>
      <c r="AP1" s="18"/>
      <c r="AQ1" s="18"/>
    </row>
    <row r="2" spans="1:43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3" t="s">
        <v>587</v>
      </c>
      <c r="AN2" s="7"/>
      <c r="AO2" s="7"/>
      <c r="AP2" s="7"/>
      <c r="AQ2" s="73" t="s">
        <v>587</v>
      </c>
    </row>
    <row r="3" spans="1:43" ht="16" thickBot="1">
      <c r="A3" s="10" t="s">
        <v>320</v>
      </c>
      <c r="B3" s="20" t="s">
        <v>321</v>
      </c>
      <c r="C3" s="21" t="s">
        <v>88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17</v>
      </c>
      <c r="R3" s="21" t="s">
        <v>18</v>
      </c>
      <c r="S3" s="21" t="s">
        <v>19</v>
      </c>
      <c r="T3" s="21" t="s">
        <v>20</v>
      </c>
      <c r="U3" s="21" t="s">
        <v>21</v>
      </c>
      <c r="V3" s="21" t="s">
        <v>22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21" t="s">
        <v>28</v>
      </c>
      <c r="AC3" s="21" t="s">
        <v>29</v>
      </c>
      <c r="AD3" s="21" t="s">
        <v>30</v>
      </c>
      <c r="AE3" s="21" t="s">
        <v>31</v>
      </c>
      <c r="AF3" s="21" t="s">
        <v>32</v>
      </c>
      <c r="AG3" s="21" t="s">
        <v>33</v>
      </c>
      <c r="AH3" s="21" t="s">
        <v>34</v>
      </c>
      <c r="AI3" s="21" t="s">
        <v>35</v>
      </c>
      <c r="AJ3" s="21" t="s">
        <v>36</v>
      </c>
      <c r="AK3" s="22" t="s">
        <v>37</v>
      </c>
      <c r="AL3" s="21" t="s">
        <v>38</v>
      </c>
      <c r="AM3" s="21" t="s">
        <v>39</v>
      </c>
      <c r="AN3" s="21" t="s">
        <v>40</v>
      </c>
      <c r="AO3" s="21" t="s">
        <v>41</v>
      </c>
      <c r="AP3" s="21" t="s">
        <v>42</v>
      </c>
      <c r="AQ3" s="21" t="s">
        <v>586</v>
      </c>
    </row>
    <row r="4" spans="1:43" ht="18.5">
      <c r="A4" s="23" t="s">
        <v>322</v>
      </c>
      <c r="B4" s="24" t="s">
        <v>323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6"/>
      <c r="AL4" s="27"/>
      <c r="AM4" s="26"/>
      <c r="AN4" s="26"/>
      <c r="AO4" s="26"/>
      <c r="AP4" s="26"/>
      <c r="AQ4" s="26"/>
    </row>
    <row r="5" spans="1:43">
      <c r="A5" s="28" t="s">
        <v>324</v>
      </c>
      <c r="B5" s="28" t="s">
        <v>325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9"/>
      <c r="AL5" s="25"/>
      <c r="AM5" s="29"/>
      <c r="AN5" s="29"/>
      <c r="AO5" s="29"/>
      <c r="AP5" s="29"/>
      <c r="AQ5" s="29"/>
    </row>
    <row r="6" spans="1:43">
      <c r="A6" s="30" t="s">
        <v>326</v>
      </c>
      <c r="B6" s="31" t="s">
        <v>327</v>
      </c>
      <c r="C6" s="32">
        <v>139.1</v>
      </c>
      <c r="D6" s="33">
        <v>149.16200000000001</v>
      </c>
      <c r="E6" s="33">
        <v>142.5</v>
      </c>
      <c r="F6" s="33">
        <v>308.2</v>
      </c>
      <c r="G6" s="33">
        <v>369.7</v>
      </c>
      <c r="H6" s="33">
        <v>360</v>
      </c>
      <c r="I6" s="33">
        <v>321.8</v>
      </c>
      <c r="J6" s="34">
        <v>78.2</v>
      </c>
      <c r="K6" s="34">
        <v>124</v>
      </c>
      <c r="L6" s="34">
        <v>146.9</v>
      </c>
      <c r="M6" s="34">
        <v>230.7</v>
      </c>
      <c r="N6" s="34">
        <v>208.1</v>
      </c>
      <c r="O6" s="34">
        <v>327.39999999999998</v>
      </c>
      <c r="P6" s="34">
        <v>307.2</v>
      </c>
      <c r="Q6" s="34">
        <v>91.6</v>
      </c>
      <c r="R6" s="34">
        <v>441.6</v>
      </c>
      <c r="S6" s="34">
        <v>538.5</v>
      </c>
      <c r="T6" s="34">
        <v>621.4</v>
      </c>
      <c r="U6" s="34">
        <v>518.79999999999995</v>
      </c>
      <c r="V6" s="34">
        <v>578.79999999999995</v>
      </c>
      <c r="W6" s="34">
        <v>285.8</v>
      </c>
      <c r="X6" s="34">
        <v>342.8</v>
      </c>
      <c r="Y6" s="34">
        <v>136.6</v>
      </c>
      <c r="Z6" s="34">
        <v>161.6</v>
      </c>
      <c r="AA6" s="34">
        <v>125.4</v>
      </c>
      <c r="AB6" s="34">
        <v>225.5</v>
      </c>
      <c r="AC6" s="34">
        <v>280.10000000000002</v>
      </c>
      <c r="AD6" s="34">
        <v>282.3</v>
      </c>
      <c r="AE6" s="34">
        <v>146.69999999999999</v>
      </c>
      <c r="AF6" s="34">
        <v>178.7</v>
      </c>
      <c r="AG6" s="34">
        <v>108.5</v>
      </c>
      <c r="AH6" s="34">
        <v>243.7</v>
      </c>
      <c r="AI6" s="34">
        <v>137.4</v>
      </c>
      <c r="AJ6" s="34">
        <v>262.60000000000002</v>
      </c>
      <c r="AK6" s="35">
        <v>184.68299999999999</v>
      </c>
      <c r="AL6" s="36">
        <v>184.04400000000001</v>
      </c>
      <c r="AM6" s="35">
        <v>201.05</v>
      </c>
      <c r="AN6" s="35">
        <v>239.108</v>
      </c>
      <c r="AO6" s="35">
        <v>451.596</v>
      </c>
      <c r="AP6" s="35">
        <v>614.553</v>
      </c>
      <c r="AQ6" s="35">
        <v>418.767</v>
      </c>
    </row>
    <row r="7" spans="1:43">
      <c r="A7" s="31" t="s">
        <v>328</v>
      </c>
      <c r="B7" s="31" t="s">
        <v>329</v>
      </c>
      <c r="C7" s="32">
        <v>6.5</v>
      </c>
      <c r="D7" s="33">
        <v>10.103</v>
      </c>
      <c r="E7" s="33">
        <v>10.6</v>
      </c>
      <c r="F7" s="33">
        <v>10.9</v>
      </c>
      <c r="G7" s="33">
        <v>12.2</v>
      </c>
      <c r="H7" s="33">
        <v>12.6</v>
      </c>
      <c r="I7" s="33">
        <v>13.7</v>
      </c>
      <c r="J7" s="34">
        <v>17.3</v>
      </c>
      <c r="K7" s="34">
        <v>19.100000000000001</v>
      </c>
      <c r="L7" s="34">
        <v>19.399999999999999</v>
      </c>
      <c r="M7" s="34">
        <v>23.6</v>
      </c>
      <c r="N7" s="34">
        <v>26.5</v>
      </c>
      <c r="O7" s="34">
        <v>28.7</v>
      </c>
      <c r="P7" s="34">
        <v>29.4</v>
      </c>
      <c r="Q7" s="34">
        <v>30.4</v>
      </c>
      <c r="R7" s="34">
        <v>34.200000000000003</v>
      </c>
      <c r="S7" s="34">
        <v>35.299999999999997</v>
      </c>
      <c r="T7" s="34">
        <v>42.8</v>
      </c>
      <c r="U7" s="34">
        <v>126.7</v>
      </c>
      <c r="V7" s="34">
        <v>128.6</v>
      </c>
      <c r="W7" s="34">
        <v>121</v>
      </c>
      <c r="X7" s="34">
        <v>120.2</v>
      </c>
      <c r="Y7" s="34">
        <v>239.2</v>
      </c>
      <c r="Z7" s="34">
        <v>371.4</v>
      </c>
      <c r="AA7" s="34">
        <v>370.9</v>
      </c>
      <c r="AB7" s="34">
        <v>509.7</v>
      </c>
      <c r="AC7" s="34">
        <v>496</v>
      </c>
      <c r="AD7" s="34">
        <v>620.79999999999995</v>
      </c>
      <c r="AE7" s="34">
        <v>421</v>
      </c>
      <c r="AF7" s="34">
        <v>399.6</v>
      </c>
      <c r="AG7" s="34">
        <v>360.5</v>
      </c>
      <c r="AH7" s="34">
        <v>406</v>
      </c>
      <c r="AI7" s="34">
        <v>352.1</v>
      </c>
      <c r="AJ7" s="34">
        <v>467.6</v>
      </c>
      <c r="AK7" s="37">
        <v>487.59500000000003</v>
      </c>
      <c r="AL7" s="33">
        <v>1089.296</v>
      </c>
      <c r="AM7" s="37">
        <v>290.75799999999998</v>
      </c>
      <c r="AN7" s="37">
        <v>369.53899999999999</v>
      </c>
      <c r="AO7" s="37">
        <v>366.29300000000001</v>
      </c>
      <c r="AP7" s="37">
        <v>370.02499999999998</v>
      </c>
      <c r="AQ7" s="37">
        <v>320.31099999999998</v>
      </c>
    </row>
    <row r="8" spans="1:43">
      <c r="A8" s="30" t="s">
        <v>330</v>
      </c>
      <c r="B8" s="31" t="s">
        <v>331</v>
      </c>
      <c r="C8" s="32">
        <v>16.100000000000001</v>
      </c>
      <c r="D8" s="33">
        <v>31.452999999999999</v>
      </c>
      <c r="E8" s="33">
        <v>33.1</v>
      </c>
      <c r="F8" s="33">
        <v>45.1</v>
      </c>
      <c r="G8" s="33">
        <v>49</v>
      </c>
      <c r="H8" s="33">
        <v>45.1</v>
      </c>
      <c r="I8" s="33">
        <v>52</v>
      </c>
      <c r="J8" s="34">
        <v>80.400000000000006</v>
      </c>
      <c r="K8" s="34">
        <v>87</v>
      </c>
      <c r="L8" s="34">
        <v>93.8</v>
      </c>
      <c r="M8" s="34">
        <v>87.1</v>
      </c>
      <c r="N8" s="34">
        <v>91.2</v>
      </c>
      <c r="O8" s="34">
        <v>101.8</v>
      </c>
      <c r="P8" s="34">
        <v>95.7</v>
      </c>
      <c r="Q8" s="34">
        <v>99.5</v>
      </c>
      <c r="R8" s="34">
        <v>145.6</v>
      </c>
      <c r="S8" s="34">
        <v>147.9</v>
      </c>
      <c r="T8" s="34">
        <v>128.69999999999999</v>
      </c>
      <c r="U8" s="34">
        <v>127.5</v>
      </c>
      <c r="V8" s="34">
        <v>167.6</v>
      </c>
      <c r="W8" s="34">
        <v>148.30000000000001</v>
      </c>
      <c r="X8" s="34">
        <v>163.80000000000001</v>
      </c>
      <c r="Y8" s="34">
        <v>199.1</v>
      </c>
      <c r="Z8" s="34">
        <v>233.3</v>
      </c>
      <c r="AA8" s="34">
        <v>230.9</v>
      </c>
      <c r="AB8" s="34">
        <v>195</v>
      </c>
      <c r="AC8" s="34">
        <v>205.7</v>
      </c>
      <c r="AD8" s="34">
        <v>234.7</v>
      </c>
      <c r="AE8" s="34">
        <v>217.3</v>
      </c>
      <c r="AF8" s="34">
        <v>209.3</v>
      </c>
      <c r="AG8" s="34">
        <v>208.4</v>
      </c>
      <c r="AH8" s="34">
        <v>200.6</v>
      </c>
      <c r="AI8" s="34">
        <v>192.4</v>
      </c>
      <c r="AJ8" s="34">
        <v>177.1</v>
      </c>
      <c r="AK8" s="35">
        <v>194.29900000000001</v>
      </c>
      <c r="AL8" s="36">
        <v>202.64400000000001</v>
      </c>
      <c r="AM8" s="35">
        <v>207.40299999999999</v>
      </c>
      <c r="AN8" s="35">
        <v>178.86799999999999</v>
      </c>
      <c r="AO8" s="35">
        <v>158.86000000000001</v>
      </c>
      <c r="AP8" s="35">
        <v>353.31700000000001</v>
      </c>
      <c r="AQ8" s="35">
        <v>711.48800000000006</v>
      </c>
    </row>
    <row r="9" spans="1:43">
      <c r="A9" s="31" t="s">
        <v>332</v>
      </c>
      <c r="B9" s="31" t="s">
        <v>333</v>
      </c>
      <c r="C9" s="32">
        <v>15.7</v>
      </c>
      <c r="D9" s="33">
        <v>18.815000000000001</v>
      </c>
      <c r="E9" s="33">
        <v>21.3</v>
      </c>
      <c r="F9" s="33">
        <v>27.9</v>
      </c>
      <c r="G9" s="33">
        <v>31.9</v>
      </c>
      <c r="H9" s="33">
        <v>37.799999999999997</v>
      </c>
      <c r="I9" s="33">
        <v>116.8</v>
      </c>
      <c r="J9" s="34">
        <v>66.5</v>
      </c>
      <c r="K9" s="34">
        <v>49.1</v>
      </c>
      <c r="L9" s="34">
        <v>54</v>
      </c>
      <c r="M9" s="34">
        <v>77.5</v>
      </c>
      <c r="N9" s="34">
        <v>90.4</v>
      </c>
      <c r="O9" s="34">
        <v>84.7</v>
      </c>
      <c r="P9" s="34">
        <v>61.7</v>
      </c>
      <c r="Q9" s="34">
        <v>94.5</v>
      </c>
      <c r="R9" s="34">
        <v>256.89999999999998</v>
      </c>
      <c r="S9" s="34">
        <v>213.7</v>
      </c>
      <c r="T9" s="34">
        <v>160.30000000000001</v>
      </c>
      <c r="U9" s="34">
        <v>167.9</v>
      </c>
      <c r="V9" s="34">
        <v>140.80000000000001</v>
      </c>
      <c r="W9" s="34">
        <v>155.9</v>
      </c>
      <c r="X9" s="34">
        <v>176.8</v>
      </c>
      <c r="Y9" s="34">
        <v>189.2</v>
      </c>
      <c r="Z9" s="34">
        <v>210.3</v>
      </c>
      <c r="AA9" s="34">
        <v>165.7</v>
      </c>
      <c r="AB9" s="34">
        <v>155.69999999999999</v>
      </c>
      <c r="AC9" s="34">
        <v>165.8</v>
      </c>
      <c r="AD9" s="34">
        <v>183</v>
      </c>
      <c r="AE9" s="34">
        <v>249.1</v>
      </c>
      <c r="AF9" s="34">
        <v>283.2</v>
      </c>
      <c r="AG9" s="34">
        <v>276.60000000000002</v>
      </c>
      <c r="AH9" s="34">
        <v>247.2</v>
      </c>
      <c r="AI9" s="34">
        <v>299.2</v>
      </c>
      <c r="AJ9" s="34">
        <v>288.3</v>
      </c>
      <c r="AK9" s="37">
        <v>324.17700000000002</v>
      </c>
      <c r="AL9" s="33">
        <v>354.94499999999999</v>
      </c>
      <c r="AM9" s="37">
        <v>195.023</v>
      </c>
      <c r="AN9" s="37">
        <v>230.32400000000001</v>
      </c>
      <c r="AO9" s="37">
        <v>199.61</v>
      </c>
      <c r="AP9" s="37">
        <v>210.917</v>
      </c>
      <c r="AQ9" s="37">
        <v>183.255</v>
      </c>
    </row>
    <row r="10" spans="1:43">
      <c r="A10" s="30" t="s">
        <v>334</v>
      </c>
      <c r="B10" s="31" t="s">
        <v>335</v>
      </c>
      <c r="C10" s="32">
        <v>12.4</v>
      </c>
      <c r="D10" s="33">
        <v>14.743</v>
      </c>
      <c r="E10" s="33">
        <v>19.8</v>
      </c>
      <c r="F10" s="33">
        <v>25</v>
      </c>
      <c r="G10" s="33">
        <v>29.4</v>
      </c>
      <c r="H10" s="33">
        <v>35.200000000000003</v>
      </c>
      <c r="I10" s="33">
        <v>114.9</v>
      </c>
      <c r="J10" s="34">
        <v>63.6</v>
      </c>
      <c r="K10" s="34">
        <v>43.9</v>
      </c>
      <c r="L10" s="34">
        <v>44.9</v>
      </c>
      <c r="M10" s="34">
        <v>70</v>
      </c>
      <c r="N10" s="34">
        <v>83.6</v>
      </c>
      <c r="O10" s="34">
        <v>80.7</v>
      </c>
      <c r="P10" s="34">
        <v>57.9</v>
      </c>
      <c r="Q10" s="34">
        <v>87.3</v>
      </c>
      <c r="R10" s="34">
        <v>251.9</v>
      </c>
      <c r="S10" s="34">
        <v>202.7</v>
      </c>
      <c r="T10" s="34">
        <v>150.4</v>
      </c>
      <c r="U10" s="34">
        <v>157.4</v>
      </c>
      <c r="V10" s="34">
        <v>122.7</v>
      </c>
      <c r="W10" s="34">
        <v>139.9</v>
      </c>
      <c r="X10" s="34">
        <v>160.19999999999999</v>
      </c>
      <c r="Y10" s="34">
        <v>172.3</v>
      </c>
      <c r="Z10" s="34">
        <v>191.4</v>
      </c>
      <c r="AA10" s="34">
        <v>150.69999999999999</v>
      </c>
      <c r="AB10" s="34">
        <v>146.69999999999999</v>
      </c>
      <c r="AC10" s="34">
        <v>153</v>
      </c>
      <c r="AD10" s="34">
        <v>173.7</v>
      </c>
      <c r="AE10" s="34">
        <v>245.7</v>
      </c>
      <c r="AF10" s="34">
        <v>255.7</v>
      </c>
      <c r="AG10" s="34">
        <v>251.2</v>
      </c>
      <c r="AH10" s="34">
        <v>231.7</v>
      </c>
      <c r="AI10" s="34">
        <v>292.5</v>
      </c>
      <c r="AJ10" s="34">
        <v>276.2</v>
      </c>
      <c r="AK10" s="35">
        <v>308.803</v>
      </c>
      <c r="AL10" s="36">
        <v>337.358</v>
      </c>
      <c r="AM10" s="35">
        <v>177.328</v>
      </c>
      <c r="AN10" s="35">
        <v>214.441</v>
      </c>
      <c r="AO10" s="35">
        <v>186.67599999999999</v>
      </c>
      <c r="AP10" s="35">
        <v>199.93700000000001</v>
      </c>
      <c r="AQ10" s="35">
        <v>177.768</v>
      </c>
    </row>
    <row r="11" spans="1:43">
      <c r="A11" s="31" t="s">
        <v>336</v>
      </c>
      <c r="B11" s="31" t="s">
        <v>337</v>
      </c>
      <c r="C11" s="32">
        <v>3.3</v>
      </c>
      <c r="D11" s="33">
        <v>4.0720000000000001</v>
      </c>
      <c r="E11" s="33">
        <v>1.5</v>
      </c>
      <c r="F11" s="33">
        <v>2.9</v>
      </c>
      <c r="G11" s="33">
        <v>2.4</v>
      </c>
      <c r="H11" s="33">
        <v>2.6</v>
      </c>
      <c r="I11" s="33">
        <v>1.9</v>
      </c>
      <c r="J11" s="34">
        <v>2.9</v>
      </c>
      <c r="K11" s="34">
        <v>5.2</v>
      </c>
      <c r="L11" s="34">
        <v>9.1</v>
      </c>
      <c r="M11" s="34">
        <v>7.5</v>
      </c>
      <c r="N11" s="34">
        <v>6.8</v>
      </c>
      <c r="O11" s="34">
        <v>4</v>
      </c>
      <c r="P11" s="34">
        <v>3.8</v>
      </c>
      <c r="Q11" s="34">
        <v>7.1</v>
      </c>
      <c r="R11" s="34">
        <v>5</v>
      </c>
      <c r="S11" s="34">
        <v>10.9</v>
      </c>
      <c r="T11" s="34">
        <v>10</v>
      </c>
      <c r="U11" s="34">
        <v>10.5</v>
      </c>
      <c r="V11" s="34">
        <v>18</v>
      </c>
      <c r="W11" s="34">
        <v>16</v>
      </c>
      <c r="X11" s="34">
        <v>16.600000000000001</v>
      </c>
      <c r="Y11" s="34">
        <v>17</v>
      </c>
      <c r="Z11" s="34">
        <v>18.899999999999999</v>
      </c>
      <c r="AA11" s="34">
        <v>15</v>
      </c>
      <c r="AB11" s="34">
        <v>8.9</v>
      </c>
      <c r="AC11" s="34">
        <v>12.8</v>
      </c>
      <c r="AD11" s="34">
        <v>9.3000000000000007</v>
      </c>
      <c r="AE11" s="34">
        <v>3.4</v>
      </c>
      <c r="AF11" s="34">
        <v>28</v>
      </c>
      <c r="AG11" s="34">
        <v>25.9</v>
      </c>
      <c r="AH11" s="34">
        <v>16</v>
      </c>
      <c r="AI11" s="34">
        <v>7.2</v>
      </c>
      <c r="AJ11" s="34">
        <v>12.1</v>
      </c>
      <c r="AK11" s="37">
        <v>15.374000000000001</v>
      </c>
      <c r="AL11" s="33">
        <v>17.587</v>
      </c>
      <c r="AM11" s="37">
        <v>17.695</v>
      </c>
      <c r="AN11" s="37">
        <v>15.882999999999999</v>
      </c>
      <c r="AO11" s="37">
        <v>12.933999999999999</v>
      </c>
      <c r="AP11" s="37">
        <v>10.98</v>
      </c>
      <c r="AQ11" s="37">
        <v>5.4870000000000001</v>
      </c>
    </row>
    <row r="12" spans="1:43">
      <c r="A12" s="30" t="s">
        <v>338</v>
      </c>
      <c r="B12" s="31" t="s">
        <v>339</v>
      </c>
      <c r="C12" s="32" t="s">
        <v>59</v>
      </c>
      <c r="D12" s="33" t="s">
        <v>59</v>
      </c>
      <c r="E12" s="33" t="s">
        <v>59</v>
      </c>
      <c r="F12" s="33" t="s">
        <v>59</v>
      </c>
      <c r="G12" s="33" t="s">
        <v>59</v>
      </c>
      <c r="H12" s="33" t="s">
        <v>59</v>
      </c>
      <c r="I12" s="33" t="s">
        <v>59</v>
      </c>
      <c r="J12" s="34" t="s">
        <v>59</v>
      </c>
      <c r="K12" s="34" t="s">
        <v>59</v>
      </c>
      <c r="L12" s="34" t="s">
        <v>59</v>
      </c>
      <c r="M12" s="34" t="s">
        <v>59</v>
      </c>
      <c r="N12" s="34" t="s">
        <v>59</v>
      </c>
      <c r="O12" s="34" t="s">
        <v>59</v>
      </c>
      <c r="P12" s="34" t="s">
        <v>59</v>
      </c>
      <c r="Q12" s="34" t="s">
        <v>59</v>
      </c>
      <c r="R12" s="34" t="s">
        <v>59</v>
      </c>
      <c r="S12" s="34" t="s">
        <v>59</v>
      </c>
      <c r="T12" s="34">
        <v>12.8</v>
      </c>
      <c r="U12" s="34" t="s">
        <v>59</v>
      </c>
      <c r="V12" s="34" t="s">
        <v>59</v>
      </c>
      <c r="W12" s="34" t="s">
        <v>59</v>
      </c>
      <c r="X12" s="34" t="s">
        <v>59</v>
      </c>
      <c r="Y12" s="34" t="s">
        <v>59</v>
      </c>
      <c r="Z12" s="34" t="s">
        <v>59</v>
      </c>
      <c r="AA12" s="34" t="s">
        <v>59</v>
      </c>
      <c r="AB12" s="34" t="s">
        <v>59</v>
      </c>
      <c r="AC12" s="34" t="s">
        <v>59</v>
      </c>
      <c r="AD12" s="34" t="s">
        <v>59</v>
      </c>
      <c r="AE12" s="34" t="s">
        <v>59</v>
      </c>
      <c r="AF12" s="34" t="s">
        <v>59</v>
      </c>
      <c r="AG12" s="34" t="s">
        <v>59</v>
      </c>
      <c r="AH12" s="34" t="s">
        <v>59</v>
      </c>
      <c r="AI12" s="34" t="s">
        <v>59</v>
      </c>
      <c r="AJ12" s="34" t="s">
        <v>59</v>
      </c>
      <c r="AK12" s="35" t="s">
        <v>59</v>
      </c>
      <c r="AL12" s="36" t="s">
        <v>59</v>
      </c>
      <c r="AM12" s="35">
        <f>0</f>
        <v>0</v>
      </c>
      <c r="AN12" s="35">
        <v>76.712000000000003</v>
      </c>
      <c r="AO12" s="35">
        <f>0</f>
        <v>0</v>
      </c>
      <c r="AP12" s="35">
        <f>0</f>
        <v>0</v>
      </c>
      <c r="AQ12" s="35">
        <f>0</f>
        <v>0</v>
      </c>
    </row>
    <row r="13" spans="1:43">
      <c r="A13" s="31" t="s">
        <v>340</v>
      </c>
      <c r="B13" s="31" t="s">
        <v>341</v>
      </c>
      <c r="C13" s="32" t="s">
        <v>59</v>
      </c>
      <c r="D13" s="33" t="s">
        <v>59</v>
      </c>
      <c r="E13" s="33" t="s">
        <v>59</v>
      </c>
      <c r="F13" s="33" t="s">
        <v>59</v>
      </c>
      <c r="G13" s="33">
        <v>1.9</v>
      </c>
      <c r="H13" s="33">
        <v>2.2999999999999998</v>
      </c>
      <c r="I13" s="33">
        <v>12.8</v>
      </c>
      <c r="J13" s="34">
        <v>0.6</v>
      </c>
      <c r="K13" s="34">
        <v>0.6</v>
      </c>
      <c r="L13" s="34">
        <v>5.7</v>
      </c>
      <c r="M13" s="34">
        <v>19.7</v>
      </c>
      <c r="N13" s="34">
        <v>20.399999999999999</v>
      </c>
      <c r="O13" s="34">
        <v>6.7</v>
      </c>
      <c r="P13" s="34">
        <v>1</v>
      </c>
      <c r="Q13" s="34">
        <v>3.9</v>
      </c>
      <c r="R13" s="34">
        <v>33.1</v>
      </c>
      <c r="S13" s="34">
        <v>6.5</v>
      </c>
      <c r="T13" s="34">
        <v>8.5</v>
      </c>
      <c r="U13" s="34">
        <v>3</v>
      </c>
      <c r="V13" s="34" t="s">
        <v>59</v>
      </c>
      <c r="W13" s="34" t="s">
        <v>59</v>
      </c>
      <c r="X13" s="34" t="s">
        <v>59</v>
      </c>
      <c r="Y13" s="34" t="s">
        <v>59</v>
      </c>
      <c r="Z13" s="34" t="s">
        <v>59</v>
      </c>
      <c r="AA13" s="34" t="s">
        <v>59</v>
      </c>
      <c r="AB13" s="34" t="s">
        <v>59</v>
      </c>
      <c r="AC13" s="34" t="s">
        <v>59</v>
      </c>
      <c r="AD13" s="34" t="s">
        <v>59</v>
      </c>
      <c r="AE13" s="34" t="s">
        <v>59</v>
      </c>
      <c r="AF13" s="34" t="s">
        <v>59</v>
      </c>
      <c r="AG13" s="34" t="s">
        <v>59</v>
      </c>
      <c r="AH13" s="34" t="s">
        <v>59</v>
      </c>
      <c r="AI13" s="34" t="s">
        <v>59</v>
      </c>
      <c r="AJ13" s="34" t="s">
        <v>59</v>
      </c>
      <c r="AK13" s="37">
        <v>0.81100000000000005</v>
      </c>
      <c r="AL13" s="33">
        <v>1.2769999999999999</v>
      </c>
      <c r="AM13" s="37">
        <v>0</v>
      </c>
      <c r="AN13" s="37">
        <v>0.19900000000000001</v>
      </c>
      <c r="AO13" s="37">
        <v>0</v>
      </c>
      <c r="AP13" s="37">
        <v>0</v>
      </c>
      <c r="AQ13" s="37">
        <v>0</v>
      </c>
    </row>
    <row r="14" spans="1:43">
      <c r="A14" s="11" t="s">
        <v>342</v>
      </c>
      <c r="B14" s="28" t="s">
        <v>343</v>
      </c>
      <c r="C14" s="25">
        <v>177.4</v>
      </c>
      <c r="D14" s="38">
        <v>209.5</v>
      </c>
      <c r="E14" s="38">
        <v>207.6</v>
      </c>
      <c r="F14" s="38">
        <v>392.1</v>
      </c>
      <c r="G14" s="38">
        <v>464.7</v>
      </c>
      <c r="H14" s="38">
        <v>457.8</v>
      </c>
      <c r="I14" s="38">
        <v>517.20000000000005</v>
      </c>
      <c r="J14" s="39">
        <v>243</v>
      </c>
      <c r="K14" s="39">
        <v>279.8</v>
      </c>
      <c r="L14" s="39">
        <v>319.89999999999998</v>
      </c>
      <c r="M14" s="39">
        <v>438.6</v>
      </c>
      <c r="N14" s="39">
        <v>436.6</v>
      </c>
      <c r="O14" s="39">
        <v>549.20000000000005</v>
      </c>
      <c r="P14" s="39">
        <v>494.8</v>
      </c>
      <c r="Q14" s="39">
        <v>319.8</v>
      </c>
      <c r="R14" s="39">
        <v>911.4</v>
      </c>
      <c r="S14" s="39">
        <v>942</v>
      </c>
      <c r="T14" s="39">
        <v>974.4</v>
      </c>
      <c r="U14" s="39">
        <v>943.9</v>
      </c>
      <c r="V14" s="39">
        <v>1015.8</v>
      </c>
      <c r="W14" s="39">
        <v>710.9</v>
      </c>
      <c r="X14" s="39">
        <v>803.6</v>
      </c>
      <c r="Y14" s="39">
        <v>764.1</v>
      </c>
      <c r="Z14" s="39">
        <v>976.6</v>
      </c>
      <c r="AA14" s="39">
        <v>892.8</v>
      </c>
      <c r="AB14" s="39">
        <v>1085.8</v>
      </c>
      <c r="AC14" s="39">
        <v>1147.5999999999999</v>
      </c>
      <c r="AD14" s="39">
        <v>1320.8</v>
      </c>
      <c r="AE14" s="39">
        <v>1034.2</v>
      </c>
      <c r="AF14" s="39">
        <v>1070.829</v>
      </c>
      <c r="AG14" s="39">
        <v>953.93399999999997</v>
      </c>
      <c r="AH14" s="39">
        <v>1097.509</v>
      </c>
      <c r="AI14" s="39">
        <v>981.13800000000003</v>
      </c>
      <c r="AJ14" s="39">
        <v>1195.5999999999999</v>
      </c>
      <c r="AK14" s="40">
        <f>SUM(AK6:AK9,AK13)</f>
        <v>1191.5649999999998</v>
      </c>
      <c r="AL14" s="41">
        <f>SUM(AL6:AL9,AL13)</f>
        <v>1832.2060000000001</v>
      </c>
      <c r="AM14" s="40">
        <f>SUM(AM6:AM9)</f>
        <v>894.23400000000004</v>
      </c>
      <c r="AN14" s="40">
        <f>SUM(AN6:AN9,AN12:AN13)</f>
        <v>1094.75</v>
      </c>
      <c r="AO14" s="40">
        <f>SUM(AO6:AO9)</f>
        <v>1176.3589999999999</v>
      </c>
      <c r="AP14" s="40">
        <f>SUM(AP6:AP9)</f>
        <v>1548.8119999999999</v>
      </c>
      <c r="AQ14" s="40">
        <f>SUM(AQ6:AQ9)</f>
        <v>1633.8209999999999</v>
      </c>
    </row>
    <row r="15" spans="1:43">
      <c r="A15" s="31"/>
      <c r="B15" s="31"/>
      <c r="C15" s="32"/>
      <c r="D15" s="33"/>
      <c r="E15" s="33"/>
      <c r="F15" s="33"/>
      <c r="G15" s="33"/>
      <c r="H15" s="33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7"/>
      <c r="AL15" s="33"/>
      <c r="AM15" s="37"/>
      <c r="AN15" s="37"/>
      <c r="AO15" s="37"/>
      <c r="AP15" s="37"/>
      <c r="AQ15" s="37"/>
    </row>
    <row r="16" spans="1:43">
      <c r="A16" s="11" t="s">
        <v>344</v>
      </c>
      <c r="B16" s="28" t="s">
        <v>345</v>
      </c>
      <c r="C16" s="25" t="s">
        <v>59</v>
      </c>
      <c r="D16" s="38" t="s">
        <v>59</v>
      </c>
      <c r="E16" s="38" t="s">
        <v>59</v>
      </c>
      <c r="F16" s="38" t="s">
        <v>59</v>
      </c>
      <c r="G16" s="38" t="s">
        <v>59</v>
      </c>
      <c r="H16" s="38" t="s">
        <v>59</v>
      </c>
      <c r="I16" s="38" t="s">
        <v>59</v>
      </c>
      <c r="J16" s="39" t="s">
        <v>59</v>
      </c>
      <c r="K16" s="39" t="s">
        <v>59</v>
      </c>
      <c r="L16" s="39" t="s">
        <v>59</v>
      </c>
      <c r="M16" s="39" t="s">
        <v>59</v>
      </c>
      <c r="N16" s="39" t="s">
        <v>59</v>
      </c>
      <c r="O16" s="39" t="s">
        <v>59</v>
      </c>
      <c r="P16" s="39" t="s">
        <v>59</v>
      </c>
      <c r="Q16" s="39" t="s">
        <v>59</v>
      </c>
      <c r="R16" s="39" t="s">
        <v>59</v>
      </c>
      <c r="S16" s="39" t="s">
        <v>59</v>
      </c>
      <c r="T16" s="39" t="s">
        <v>59</v>
      </c>
      <c r="U16" s="39" t="s">
        <v>59</v>
      </c>
      <c r="V16" s="39" t="s">
        <v>59</v>
      </c>
      <c r="W16" s="39" t="s">
        <v>59</v>
      </c>
      <c r="X16" s="39" t="s">
        <v>59</v>
      </c>
      <c r="Y16" s="39" t="s">
        <v>59</v>
      </c>
      <c r="Z16" s="39" t="s">
        <v>59</v>
      </c>
      <c r="AA16" s="39" t="s">
        <v>59</v>
      </c>
      <c r="AB16" s="39" t="s">
        <v>59</v>
      </c>
      <c r="AC16" s="39" t="s">
        <v>59</v>
      </c>
      <c r="AD16" s="39" t="s">
        <v>59</v>
      </c>
      <c r="AE16" s="39" t="s">
        <v>59</v>
      </c>
      <c r="AF16" s="39" t="s">
        <v>59</v>
      </c>
      <c r="AG16" s="39" t="s">
        <v>59</v>
      </c>
      <c r="AH16" s="39" t="s">
        <v>59</v>
      </c>
      <c r="AI16" s="39" t="s">
        <v>59</v>
      </c>
      <c r="AJ16" s="39" t="s">
        <v>59</v>
      </c>
      <c r="AK16" s="40" t="s">
        <v>59</v>
      </c>
      <c r="AL16" s="41" t="s">
        <v>59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</row>
    <row r="17" spans="1:43">
      <c r="A17" s="31" t="s">
        <v>346</v>
      </c>
      <c r="B17" s="31" t="s">
        <v>347</v>
      </c>
      <c r="C17" s="32" t="s">
        <v>59</v>
      </c>
      <c r="D17" s="33" t="s">
        <v>59</v>
      </c>
      <c r="E17" s="33" t="s">
        <v>59</v>
      </c>
      <c r="F17" s="33" t="s">
        <v>59</v>
      </c>
      <c r="G17" s="33" t="s">
        <v>59</v>
      </c>
      <c r="H17" s="33" t="s">
        <v>59</v>
      </c>
      <c r="I17" s="33" t="s">
        <v>59</v>
      </c>
      <c r="J17" s="34" t="s">
        <v>59</v>
      </c>
      <c r="K17" s="34" t="s">
        <v>59</v>
      </c>
      <c r="L17" s="34" t="s">
        <v>59</v>
      </c>
      <c r="M17" s="34" t="s">
        <v>59</v>
      </c>
      <c r="N17" s="34" t="s">
        <v>59</v>
      </c>
      <c r="O17" s="34" t="s">
        <v>59</v>
      </c>
      <c r="P17" s="34" t="s">
        <v>59</v>
      </c>
      <c r="Q17" s="34" t="s">
        <v>59</v>
      </c>
      <c r="R17" s="34" t="s">
        <v>59</v>
      </c>
      <c r="S17" s="34" t="s">
        <v>59</v>
      </c>
      <c r="T17" s="34" t="s">
        <v>59</v>
      </c>
      <c r="U17" s="34" t="s">
        <v>59</v>
      </c>
      <c r="V17" s="34" t="s">
        <v>59</v>
      </c>
      <c r="W17" s="34" t="s">
        <v>59</v>
      </c>
      <c r="X17" s="34" t="s">
        <v>59</v>
      </c>
      <c r="Y17" s="34" t="s">
        <v>59</v>
      </c>
      <c r="Z17" s="34" t="s">
        <v>59</v>
      </c>
      <c r="AA17" s="34" t="s">
        <v>59</v>
      </c>
      <c r="AB17" s="34" t="s">
        <v>59</v>
      </c>
      <c r="AC17" s="34" t="s">
        <v>59</v>
      </c>
      <c r="AD17" s="34" t="s">
        <v>59</v>
      </c>
      <c r="AE17" s="34" t="s">
        <v>59</v>
      </c>
      <c r="AF17" s="34" t="s">
        <v>59</v>
      </c>
      <c r="AG17" s="34" t="s">
        <v>59</v>
      </c>
      <c r="AH17" s="34" t="s">
        <v>59</v>
      </c>
      <c r="AI17" s="34" t="s">
        <v>59</v>
      </c>
      <c r="AJ17" s="34" t="s">
        <v>59</v>
      </c>
      <c r="AK17" s="37" t="s">
        <v>59</v>
      </c>
      <c r="AL17" s="33" t="s">
        <v>59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</row>
    <row r="18" spans="1:43">
      <c r="A18" s="30" t="s">
        <v>330</v>
      </c>
      <c r="B18" s="31" t="s">
        <v>331</v>
      </c>
      <c r="C18" s="32">
        <v>0.4</v>
      </c>
      <c r="D18" s="33">
        <v>0.4</v>
      </c>
      <c r="E18" s="33">
        <v>0.6</v>
      </c>
      <c r="F18" s="33">
        <v>1</v>
      </c>
      <c r="G18" s="33">
        <v>0.9</v>
      </c>
      <c r="H18" s="33">
        <v>1.1000000000000001</v>
      </c>
      <c r="I18" s="33">
        <v>1.1000000000000001</v>
      </c>
      <c r="J18" s="34">
        <v>2.2999999999999998</v>
      </c>
      <c r="K18" s="34">
        <v>3.7</v>
      </c>
      <c r="L18" s="34">
        <v>3.7</v>
      </c>
      <c r="M18" s="34">
        <v>3.7</v>
      </c>
      <c r="N18" s="34">
        <v>3.7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 t="s">
        <v>59</v>
      </c>
      <c r="U18" s="34" t="s">
        <v>59</v>
      </c>
      <c r="V18" s="34" t="s">
        <v>59</v>
      </c>
      <c r="W18" s="34" t="s">
        <v>59</v>
      </c>
      <c r="X18" s="34" t="s">
        <v>59</v>
      </c>
      <c r="Y18" s="34" t="s">
        <v>59</v>
      </c>
      <c r="Z18" s="34" t="s">
        <v>59</v>
      </c>
      <c r="AA18" s="34" t="s">
        <v>59</v>
      </c>
      <c r="AB18" s="34" t="s">
        <v>59</v>
      </c>
      <c r="AC18" s="34" t="s">
        <v>59</v>
      </c>
      <c r="AD18" s="34" t="s">
        <v>59</v>
      </c>
      <c r="AE18" s="34" t="s">
        <v>59</v>
      </c>
      <c r="AF18" s="34" t="s">
        <v>59</v>
      </c>
      <c r="AG18" s="34" t="s">
        <v>59</v>
      </c>
      <c r="AH18" s="34" t="s">
        <v>59</v>
      </c>
      <c r="AI18" s="34" t="s">
        <v>59</v>
      </c>
      <c r="AJ18" s="34" t="s">
        <v>59</v>
      </c>
      <c r="AK18" s="35">
        <v>3.355</v>
      </c>
      <c r="AL18" s="36">
        <v>1.8959999999999999</v>
      </c>
      <c r="AM18" s="35">
        <v>0.437</v>
      </c>
      <c r="AN18" s="35">
        <v>0</v>
      </c>
      <c r="AO18" s="35">
        <v>0</v>
      </c>
      <c r="AP18" s="35">
        <v>0</v>
      </c>
      <c r="AQ18" s="35">
        <v>0</v>
      </c>
    </row>
    <row r="19" spans="1:43">
      <c r="A19" s="31" t="s">
        <v>348</v>
      </c>
      <c r="B19" s="31" t="s">
        <v>349</v>
      </c>
      <c r="C19" s="32">
        <v>17.2</v>
      </c>
      <c r="D19" s="33">
        <v>314.39999999999998</v>
      </c>
      <c r="E19" s="33">
        <v>301.60000000000002</v>
      </c>
      <c r="F19" s="33">
        <v>285.89999999999998</v>
      </c>
      <c r="G19" s="33">
        <v>273.60000000000002</v>
      </c>
      <c r="H19" s="33">
        <v>259.3</v>
      </c>
      <c r="I19" s="33">
        <v>242.7</v>
      </c>
      <c r="J19" s="34">
        <v>231.9</v>
      </c>
      <c r="K19" s="34">
        <v>218.5</v>
      </c>
      <c r="L19" s="34">
        <v>166.5</v>
      </c>
      <c r="M19" s="34">
        <v>162.19999999999999</v>
      </c>
      <c r="N19" s="34">
        <v>162.1</v>
      </c>
      <c r="O19" s="34">
        <v>204.5</v>
      </c>
      <c r="P19" s="34">
        <v>190.5</v>
      </c>
      <c r="Q19" s="34">
        <v>152.30000000000001</v>
      </c>
      <c r="R19" s="34">
        <v>197.5</v>
      </c>
      <c r="S19" s="34">
        <v>185.7</v>
      </c>
      <c r="T19" s="34">
        <v>160.4</v>
      </c>
      <c r="U19" s="34">
        <v>152.4</v>
      </c>
      <c r="V19" s="34">
        <v>143.69999999999999</v>
      </c>
      <c r="W19" s="34">
        <v>136.80000000000001</v>
      </c>
      <c r="X19" s="34">
        <v>239.2</v>
      </c>
      <c r="Y19" s="34">
        <v>233.3</v>
      </c>
      <c r="Z19" s="34">
        <v>225.5</v>
      </c>
      <c r="AA19" s="34">
        <v>217.1</v>
      </c>
      <c r="AB19" s="34">
        <v>200.7</v>
      </c>
      <c r="AC19" s="34">
        <v>172.4</v>
      </c>
      <c r="AD19" s="34">
        <v>167.3</v>
      </c>
      <c r="AE19" s="34">
        <v>155.19999999999999</v>
      </c>
      <c r="AF19" s="34">
        <v>133.19999999999999</v>
      </c>
      <c r="AG19" s="34">
        <v>112.1</v>
      </c>
      <c r="AH19" s="34">
        <v>98.4</v>
      </c>
      <c r="AI19" s="34">
        <v>86.1</v>
      </c>
      <c r="AJ19" s="34">
        <v>72.099999999999994</v>
      </c>
      <c r="AK19" s="37">
        <v>60.185000000000002</v>
      </c>
      <c r="AL19" s="33">
        <v>48.87</v>
      </c>
      <c r="AM19" s="37">
        <v>122.595</v>
      </c>
      <c r="AN19" s="37">
        <v>108</v>
      </c>
      <c r="AO19" s="37">
        <v>94.787000000000006</v>
      </c>
      <c r="AP19" s="37">
        <v>82.46</v>
      </c>
      <c r="AQ19" s="37">
        <v>110.05800000000001</v>
      </c>
    </row>
    <row r="20" spans="1:43">
      <c r="A20" s="30" t="s">
        <v>340</v>
      </c>
      <c r="B20" s="31" t="s">
        <v>341</v>
      </c>
      <c r="C20" s="32" t="s">
        <v>59</v>
      </c>
      <c r="D20" s="33" t="s">
        <v>59</v>
      </c>
      <c r="E20" s="33" t="s">
        <v>59</v>
      </c>
      <c r="F20" s="33" t="s">
        <v>59</v>
      </c>
      <c r="G20" s="33" t="s">
        <v>59</v>
      </c>
      <c r="H20" s="33" t="s">
        <v>59</v>
      </c>
      <c r="I20" s="33">
        <v>1.4</v>
      </c>
      <c r="J20" s="34">
        <v>17.8</v>
      </c>
      <c r="K20" s="34">
        <v>18.8</v>
      </c>
      <c r="L20" s="34">
        <v>17.899999999999999</v>
      </c>
      <c r="M20" s="34">
        <v>17.5</v>
      </c>
      <c r="N20" s="34">
        <v>16</v>
      </c>
      <c r="O20" s="34">
        <v>7.6</v>
      </c>
      <c r="P20" s="34">
        <v>7.6</v>
      </c>
      <c r="Q20" s="34">
        <v>7.21</v>
      </c>
      <c r="R20" s="34">
        <v>6</v>
      </c>
      <c r="S20" s="34">
        <v>5.23</v>
      </c>
      <c r="T20" s="34">
        <v>5</v>
      </c>
      <c r="U20" s="34">
        <v>4.9000000000000004</v>
      </c>
      <c r="V20" s="34">
        <v>4.91</v>
      </c>
      <c r="W20" s="34">
        <v>3.83</v>
      </c>
      <c r="X20" s="34">
        <v>3.84</v>
      </c>
      <c r="Y20" s="34">
        <v>3.38</v>
      </c>
      <c r="Z20" s="34">
        <v>3</v>
      </c>
      <c r="AA20" s="34">
        <v>2.5</v>
      </c>
      <c r="AB20" s="34">
        <v>2.1</v>
      </c>
      <c r="AC20" s="34">
        <v>0.6</v>
      </c>
      <c r="AD20" s="34">
        <v>0.6</v>
      </c>
      <c r="AE20" s="34" t="s">
        <v>59</v>
      </c>
      <c r="AF20" s="34" t="s">
        <v>59</v>
      </c>
      <c r="AG20" s="34" t="s">
        <v>59</v>
      </c>
      <c r="AH20" s="34" t="s">
        <v>59</v>
      </c>
      <c r="AI20" s="34" t="s">
        <v>59</v>
      </c>
      <c r="AJ20" s="34" t="s">
        <v>59</v>
      </c>
      <c r="AK20" s="35" t="s">
        <v>59</v>
      </c>
      <c r="AL20" s="36" t="s">
        <v>59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</row>
    <row r="21" spans="1:43">
      <c r="A21" s="31" t="s">
        <v>332</v>
      </c>
      <c r="B21" s="31" t="s">
        <v>333</v>
      </c>
      <c r="C21" s="32">
        <v>4.3</v>
      </c>
      <c r="D21" s="33">
        <v>3.9</v>
      </c>
      <c r="E21" s="33">
        <v>3.4</v>
      </c>
      <c r="F21" s="33">
        <v>2.9</v>
      </c>
      <c r="G21" s="33">
        <v>3.9</v>
      </c>
      <c r="H21" s="33">
        <v>3.4</v>
      </c>
      <c r="I21" s="33">
        <v>18.2</v>
      </c>
      <c r="J21" s="34">
        <v>13.3</v>
      </c>
      <c r="K21" s="34">
        <v>24.2</v>
      </c>
      <c r="L21" s="34">
        <v>29.5</v>
      </c>
      <c r="M21" s="34">
        <v>19.2</v>
      </c>
      <c r="N21" s="34">
        <v>20</v>
      </c>
      <c r="O21" s="34">
        <v>19.899999999999999</v>
      </c>
      <c r="P21" s="34">
        <v>21.2</v>
      </c>
      <c r="Q21" s="34">
        <v>40.700000000000003</v>
      </c>
      <c r="R21" s="34">
        <v>39.4</v>
      </c>
      <c r="S21" s="34">
        <v>39.6</v>
      </c>
      <c r="T21" s="34">
        <v>34.6</v>
      </c>
      <c r="U21" s="34">
        <v>70.3</v>
      </c>
      <c r="V21" s="34">
        <v>67.900000000000006</v>
      </c>
      <c r="W21" s="34">
        <v>59.8</v>
      </c>
      <c r="X21" s="34">
        <v>55.5</v>
      </c>
      <c r="Y21" s="34">
        <v>51.2</v>
      </c>
      <c r="Z21" s="34">
        <v>46.1</v>
      </c>
      <c r="AA21" s="34">
        <v>41.6</v>
      </c>
      <c r="AB21" s="34">
        <v>36.4</v>
      </c>
      <c r="AC21" s="34">
        <v>10.9</v>
      </c>
      <c r="AD21" s="34">
        <v>12.9</v>
      </c>
      <c r="AE21" s="34">
        <v>14</v>
      </c>
      <c r="AF21" s="34">
        <v>20.6</v>
      </c>
      <c r="AG21" s="34">
        <v>23.6</v>
      </c>
      <c r="AH21" s="34">
        <v>24.2</v>
      </c>
      <c r="AI21" s="34">
        <v>21.4</v>
      </c>
      <c r="AJ21" s="34">
        <v>22.2</v>
      </c>
      <c r="AK21" s="37">
        <v>23.757999999999999</v>
      </c>
      <c r="AL21" s="33">
        <v>27.311</v>
      </c>
      <c r="AM21" s="37">
        <v>65.397999999999996</v>
      </c>
      <c r="AN21" s="37">
        <v>76.549000000000007</v>
      </c>
      <c r="AO21" s="37">
        <v>144.506</v>
      </c>
      <c r="AP21" s="37">
        <v>140.39400000000001</v>
      </c>
      <c r="AQ21" s="37">
        <v>145.34</v>
      </c>
    </row>
    <row r="22" spans="1:43">
      <c r="A22" s="30" t="s">
        <v>334</v>
      </c>
      <c r="B22" s="31" t="s">
        <v>335</v>
      </c>
      <c r="C22" s="32">
        <v>4.3</v>
      </c>
      <c r="D22" s="33">
        <v>3.9</v>
      </c>
      <c r="E22" s="33">
        <v>3.4</v>
      </c>
      <c r="F22" s="33">
        <v>2.9</v>
      </c>
      <c r="G22" s="33">
        <v>3.9</v>
      </c>
      <c r="H22" s="33">
        <v>3.4</v>
      </c>
      <c r="I22" s="33">
        <v>18.2</v>
      </c>
      <c r="J22" s="34">
        <v>13.3</v>
      </c>
      <c r="K22" s="34">
        <v>24.2</v>
      </c>
      <c r="L22" s="34">
        <v>29.5</v>
      </c>
      <c r="M22" s="34">
        <v>19.2</v>
      </c>
      <c r="N22" s="34">
        <v>20</v>
      </c>
      <c r="O22" s="34">
        <v>19.899999999999999</v>
      </c>
      <c r="P22" s="34">
        <v>21.2</v>
      </c>
      <c r="Q22" s="34">
        <v>40.700000000000003</v>
      </c>
      <c r="R22" s="34">
        <v>39.4</v>
      </c>
      <c r="S22" s="34">
        <v>15.8</v>
      </c>
      <c r="T22" s="34">
        <v>19.600000000000001</v>
      </c>
      <c r="U22" s="34">
        <v>51.1</v>
      </c>
      <c r="V22" s="34">
        <v>49.1</v>
      </c>
      <c r="W22" s="34">
        <v>44.7</v>
      </c>
      <c r="X22" s="34">
        <v>42.4</v>
      </c>
      <c r="Y22" s="34">
        <v>40.4</v>
      </c>
      <c r="Z22" s="34">
        <v>37.5</v>
      </c>
      <c r="AA22" s="34">
        <v>35.200000000000003</v>
      </c>
      <c r="AB22" s="34">
        <v>33</v>
      </c>
      <c r="AC22" s="34">
        <v>8.1</v>
      </c>
      <c r="AD22" s="34">
        <v>7.4</v>
      </c>
      <c r="AE22" s="34">
        <v>8.8000000000000007</v>
      </c>
      <c r="AF22" s="34">
        <v>8.1999999999999993</v>
      </c>
      <c r="AG22" s="34">
        <v>10.199999999999999</v>
      </c>
      <c r="AH22" s="34">
        <v>10.3</v>
      </c>
      <c r="AI22" s="34">
        <v>11.3</v>
      </c>
      <c r="AJ22" s="34">
        <v>13.4</v>
      </c>
      <c r="AK22" s="35">
        <v>15.763999999999999</v>
      </c>
      <c r="AL22" s="36">
        <v>19.855</v>
      </c>
      <c r="AM22" s="35">
        <v>51.307000000000002</v>
      </c>
      <c r="AN22" s="35">
        <v>64.265000000000001</v>
      </c>
      <c r="AO22" s="35">
        <v>133.91999999999999</v>
      </c>
      <c r="AP22" s="35">
        <v>131.72999999999999</v>
      </c>
      <c r="AQ22" s="35">
        <v>138.322</v>
      </c>
    </row>
    <row r="23" spans="1:43">
      <c r="A23" s="31" t="s">
        <v>336</v>
      </c>
      <c r="B23" s="31" t="s">
        <v>337</v>
      </c>
      <c r="C23" s="32" t="s">
        <v>59</v>
      </c>
      <c r="D23" s="33" t="s">
        <v>59</v>
      </c>
      <c r="E23" s="33" t="s">
        <v>59</v>
      </c>
      <c r="F23" s="33" t="s">
        <v>59</v>
      </c>
      <c r="G23" s="33" t="s">
        <v>59</v>
      </c>
      <c r="H23" s="33" t="s">
        <v>59</v>
      </c>
      <c r="I23" s="33" t="s">
        <v>59</v>
      </c>
      <c r="J23" s="34" t="s">
        <v>59</v>
      </c>
      <c r="K23" s="34" t="s">
        <v>59</v>
      </c>
      <c r="L23" s="34" t="s">
        <v>59</v>
      </c>
      <c r="M23" s="34" t="s">
        <v>59</v>
      </c>
      <c r="N23" s="34" t="s">
        <v>59</v>
      </c>
      <c r="O23" s="34" t="s">
        <v>59</v>
      </c>
      <c r="P23" s="34" t="s">
        <v>59</v>
      </c>
      <c r="Q23" s="34" t="s">
        <v>59</v>
      </c>
      <c r="R23" s="34" t="s">
        <v>59</v>
      </c>
      <c r="S23" s="34">
        <v>23.8</v>
      </c>
      <c r="T23" s="34">
        <v>15</v>
      </c>
      <c r="U23" s="34">
        <v>19.2</v>
      </c>
      <c r="V23" s="34">
        <v>18.8</v>
      </c>
      <c r="W23" s="34">
        <v>15.1</v>
      </c>
      <c r="X23" s="34">
        <v>13</v>
      </c>
      <c r="Y23" s="34">
        <v>10.8</v>
      </c>
      <c r="Z23" s="34">
        <v>8.6</v>
      </c>
      <c r="AA23" s="34">
        <v>6.4</v>
      </c>
      <c r="AB23" s="34">
        <v>3.3</v>
      </c>
      <c r="AC23" s="34">
        <v>2.8</v>
      </c>
      <c r="AD23" s="34">
        <v>5.5</v>
      </c>
      <c r="AE23" s="34">
        <v>5.2</v>
      </c>
      <c r="AF23" s="34">
        <v>14.5</v>
      </c>
      <c r="AG23" s="34">
        <v>15.4</v>
      </c>
      <c r="AH23" s="34">
        <v>15.7</v>
      </c>
      <c r="AI23" s="34">
        <v>11.9</v>
      </c>
      <c r="AJ23" s="34">
        <v>8.8000000000000007</v>
      </c>
      <c r="AK23" s="37">
        <v>7.9939999999999998</v>
      </c>
      <c r="AL23" s="33">
        <v>7.4560000000000004</v>
      </c>
      <c r="AM23" s="37">
        <v>14.090999999999999</v>
      </c>
      <c r="AN23" s="37">
        <v>12.284000000000001</v>
      </c>
      <c r="AO23" s="37">
        <v>10.586</v>
      </c>
      <c r="AP23" s="37">
        <v>8.6639999999999997</v>
      </c>
      <c r="AQ23" s="37">
        <v>7.0179999999999998</v>
      </c>
    </row>
    <row r="24" spans="1:43">
      <c r="A24" s="30" t="s">
        <v>350</v>
      </c>
      <c r="B24" s="31" t="s">
        <v>351</v>
      </c>
      <c r="C24" s="32">
        <v>21.9</v>
      </c>
      <c r="D24" s="33">
        <v>318.7</v>
      </c>
      <c r="E24" s="33">
        <v>305.61599999999999</v>
      </c>
      <c r="F24" s="33">
        <v>289.8</v>
      </c>
      <c r="G24" s="33">
        <v>278.5</v>
      </c>
      <c r="H24" s="33">
        <v>263.8</v>
      </c>
      <c r="I24" s="33">
        <v>263.39999999999998</v>
      </c>
      <c r="J24" s="34">
        <v>265.3</v>
      </c>
      <c r="K24" s="34">
        <v>265.2</v>
      </c>
      <c r="L24" s="34">
        <v>217.6</v>
      </c>
      <c r="M24" s="34">
        <v>202.5</v>
      </c>
      <c r="N24" s="34">
        <v>201.9</v>
      </c>
      <c r="O24" s="34">
        <v>231.9</v>
      </c>
      <c r="P24" s="34">
        <v>219.3</v>
      </c>
      <c r="Q24" s="34">
        <v>200.3</v>
      </c>
      <c r="R24" s="34">
        <v>242.8</v>
      </c>
      <c r="S24" s="34">
        <v>230.6</v>
      </c>
      <c r="T24" s="34">
        <v>200.1</v>
      </c>
      <c r="U24" s="34">
        <v>227.7</v>
      </c>
      <c r="V24" s="34">
        <v>216.5</v>
      </c>
      <c r="W24" s="34">
        <v>200.4</v>
      </c>
      <c r="X24" s="34">
        <v>298.60000000000002</v>
      </c>
      <c r="Y24" s="34">
        <v>287.8</v>
      </c>
      <c r="Z24" s="34">
        <v>274.60000000000002</v>
      </c>
      <c r="AA24" s="34">
        <v>261.2</v>
      </c>
      <c r="AB24" s="34">
        <v>239.2</v>
      </c>
      <c r="AC24" s="34">
        <v>183.9</v>
      </c>
      <c r="AD24" s="34">
        <v>180.8</v>
      </c>
      <c r="AE24" s="34">
        <v>169.3</v>
      </c>
      <c r="AF24" s="34">
        <v>153.80000000000001</v>
      </c>
      <c r="AG24" s="34">
        <v>135.69999999999999</v>
      </c>
      <c r="AH24" s="34">
        <v>122.6</v>
      </c>
      <c r="AI24" s="34">
        <v>107.5</v>
      </c>
      <c r="AJ24" s="34">
        <v>94.3</v>
      </c>
      <c r="AK24" s="35">
        <f>SUM(AK18:AK21)</f>
        <v>87.298000000000002</v>
      </c>
      <c r="AL24" s="36">
        <f t="shared" ref="AL24:AP24" si="0">SUM(AL17:AL21)</f>
        <v>78.076999999999998</v>
      </c>
      <c r="AM24" s="35">
        <f t="shared" si="0"/>
        <v>188.43</v>
      </c>
      <c r="AN24" s="35">
        <f t="shared" si="0"/>
        <v>184.54900000000001</v>
      </c>
      <c r="AO24" s="35">
        <f t="shared" si="0"/>
        <v>239.29300000000001</v>
      </c>
      <c r="AP24" s="35">
        <f t="shared" si="0"/>
        <v>222.85399999999998</v>
      </c>
      <c r="AQ24" s="35">
        <f t="shared" ref="AQ24" si="1">SUM(AQ17:AQ21)</f>
        <v>255.39800000000002</v>
      </c>
    </row>
    <row r="25" spans="1:43">
      <c r="A25" s="31" t="s">
        <v>352</v>
      </c>
      <c r="B25" s="31" t="s">
        <v>353</v>
      </c>
      <c r="C25" s="32">
        <v>0.1</v>
      </c>
      <c r="D25" s="33">
        <v>0.1</v>
      </c>
      <c r="E25" s="33">
        <v>0.1</v>
      </c>
      <c r="F25" s="33">
        <v>0.1</v>
      </c>
      <c r="G25" s="33">
        <v>0.1</v>
      </c>
      <c r="H25" s="33">
        <v>0.1</v>
      </c>
      <c r="I25" s="33">
        <v>0.1</v>
      </c>
      <c r="J25" s="34">
        <v>0.1</v>
      </c>
      <c r="K25" s="34">
        <v>0.1</v>
      </c>
      <c r="L25" s="34">
        <v>0.1</v>
      </c>
      <c r="M25" s="34">
        <v>0.1</v>
      </c>
      <c r="N25" s="34">
        <v>0.1</v>
      </c>
      <c r="O25" s="34">
        <v>0.1</v>
      </c>
      <c r="P25" s="34">
        <v>0.1</v>
      </c>
      <c r="Q25" s="34">
        <v>0.1</v>
      </c>
      <c r="R25" s="34">
        <v>0.1</v>
      </c>
      <c r="S25" s="34">
        <v>0.2</v>
      </c>
      <c r="T25" s="34">
        <v>0.2</v>
      </c>
      <c r="U25" s="34">
        <v>0.2</v>
      </c>
      <c r="V25" s="34">
        <v>0.2</v>
      </c>
      <c r="W25" s="34">
        <v>0.3</v>
      </c>
      <c r="X25" s="34">
        <v>0.3</v>
      </c>
      <c r="Y25" s="34">
        <v>0.3</v>
      </c>
      <c r="Z25" s="34">
        <v>0.3</v>
      </c>
      <c r="AA25" s="34">
        <v>0.3</v>
      </c>
      <c r="AB25" s="34">
        <v>0.3</v>
      </c>
      <c r="AC25" s="34">
        <v>0.3</v>
      </c>
      <c r="AD25" s="34">
        <v>0.3</v>
      </c>
      <c r="AE25" s="34">
        <v>0.3</v>
      </c>
      <c r="AF25" s="34">
        <v>0.3</v>
      </c>
      <c r="AG25" s="34">
        <v>0.3</v>
      </c>
      <c r="AH25" s="34">
        <v>0.3</v>
      </c>
      <c r="AI25" s="34">
        <v>0.3</v>
      </c>
      <c r="AJ25" s="34">
        <v>0.3</v>
      </c>
      <c r="AK25" s="37">
        <v>0.26200000000000001</v>
      </c>
      <c r="AL25" s="33">
        <v>0.26200000000000001</v>
      </c>
      <c r="AM25" s="37">
        <v>0.26200000000000001</v>
      </c>
      <c r="AN25" s="37">
        <v>0.26200000000000001</v>
      </c>
      <c r="AO25" s="37">
        <v>0.26200000000000001</v>
      </c>
      <c r="AP25" s="37">
        <v>0.26200000000000001</v>
      </c>
      <c r="AQ25" s="37">
        <v>0.26200000000000001</v>
      </c>
    </row>
    <row r="26" spans="1:43">
      <c r="A26" s="30" t="s">
        <v>354</v>
      </c>
      <c r="B26" s="31" t="s">
        <v>355</v>
      </c>
      <c r="C26" s="32">
        <v>9.4</v>
      </c>
      <c r="D26" s="33">
        <v>8</v>
      </c>
      <c r="E26" s="33">
        <v>9</v>
      </c>
      <c r="F26" s="33">
        <v>10.4</v>
      </c>
      <c r="G26" s="33">
        <v>18.8</v>
      </c>
      <c r="H26" s="33">
        <v>19.399999999999999</v>
      </c>
      <c r="I26" s="33">
        <v>19.3</v>
      </c>
      <c r="J26" s="34">
        <v>20.8</v>
      </c>
      <c r="K26" s="34">
        <v>20.2</v>
      </c>
      <c r="L26" s="34">
        <v>19.5</v>
      </c>
      <c r="M26" s="34">
        <v>19.2</v>
      </c>
      <c r="N26" s="34">
        <v>18.5</v>
      </c>
      <c r="O26" s="34">
        <v>28.7</v>
      </c>
      <c r="P26" s="34">
        <v>41.4</v>
      </c>
      <c r="Q26" s="34">
        <v>51.5</v>
      </c>
      <c r="R26" s="34">
        <v>52.8</v>
      </c>
      <c r="S26" s="34">
        <v>68.900000000000006</v>
      </c>
      <c r="T26" s="34">
        <v>71.599999999999994</v>
      </c>
      <c r="U26" s="34">
        <v>70.2</v>
      </c>
      <c r="V26" s="34">
        <v>70.5</v>
      </c>
      <c r="W26" s="34">
        <v>70.3</v>
      </c>
      <c r="X26" s="34">
        <v>76.099999999999994</v>
      </c>
      <c r="Y26" s="34">
        <v>76.599999999999994</v>
      </c>
      <c r="Z26" s="34">
        <v>75.099999999999994</v>
      </c>
      <c r="AA26" s="34">
        <v>73.2</v>
      </c>
      <c r="AB26" s="34">
        <v>70.2</v>
      </c>
      <c r="AC26" s="34">
        <v>67.400000000000006</v>
      </c>
      <c r="AD26" s="34">
        <v>64.099999999999994</v>
      </c>
      <c r="AE26" s="34">
        <v>67.8</v>
      </c>
      <c r="AF26" s="34">
        <v>64.2</v>
      </c>
      <c r="AG26" s="34">
        <v>60.9</v>
      </c>
      <c r="AH26" s="34">
        <v>57.4</v>
      </c>
      <c r="AI26" s="34">
        <v>54.5</v>
      </c>
      <c r="AJ26" s="34">
        <v>114.78400000000001</v>
      </c>
      <c r="AK26" s="35">
        <v>107.16</v>
      </c>
      <c r="AL26" s="36">
        <v>99.337000000000003</v>
      </c>
      <c r="AM26" s="35">
        <v>133.96299999999999</v>
      </c>
      <c r="AN26" s="35">
        <v>82.709000000000003</v>
      </c>
      <c r="AO26" s="35">
        <v>49.621000000000002</v>
      </c>
      <c r="AP26" s="35">
        <v>46.798999999999999</v>
      </c>
      <c r="AQ26" s="35">
        <v>43.905000000000001</v>
      </c>
    </row>
    <row r="27" spans="1:43">
      <c r="A27" s="31" t="s">
        <v>356</v>
      </c>
      <c r="B27" s="31" t="s">
        <v>357</v>
      </c>
      <c r="C27" s="32" t="s">
        <v>59</v>
      </c>
      <c r="D27" s="33" t="s">
        <v>59</v>
      </c>
      <c r="E27" s="33" t="s">
        <v>59</v>
      </c>
      <c r="F27" s="33" t="s">
        <v>59</v>
      </c>
      <c r="G27" s="33" t="s">
        <v>59</v>
      </c>
      <c r="H27" s="33" t="s">
        <v>59</v>
      </c>
      <c r="I27" s="33" t="s">
        <v>59</v>
      </c>
      <c r="J27" s="34" t="s">
        <v>59</v>
      </c>
      <c r="K27" s="34" t="s">
        <v>59</v>
      </c>
      <c r="L27" s="34" t="s">
        <v>59</v>
      </c>
      <c r="M27" s="34" t="s">
        <v>59</v>
      </c>
      <c r="N27" s="34" t="s">
        <v>59</v>
      </c>
      <c r="O27" s="34" t="s">
        <v>59</v>
      </c>
      <c r="P27" s="34" t="s">
        <v>59</v>
      </c>
      <c r="Q27" s="34" t="s">
        <v>59</v>
      </c>
      <c r="R27" s="34" t="s">
        <v>59</v>
      </c>
      <c r="S27" s="34" t="s">
        <v>59</v>
      </c>
      <c r="T27" s="34" t="s">
        <v>59</v>
      </c>
      <c r="U27" s="34" t="s">
        <v>59</v>
      </c>
      <c r="V27" s="34" t="s">
        <v>59</v>
      </c>
      <c r="W27" s="34" t="s">
        <v>59</v>
      </c>
      <c r="X27" s="34" t="s">
        <v>59</v>
      </c>
      <c r="Y27" s="34" t="s">
        <v>59</v>
      </c>
      <c r="Z27" s="34" t="s">
        <v>59</v>
      </c>
      <c r="AA27" s="34" t="s">
        <v>59</v>
      </c>
      <c r="AB27" s="34" t="s">
        <v>59</v>
      </c>
      <c r="AC27" s="34" t="s">
        <v>59</v>
      </c>
      <c r="AD27" s="34" t="s">
        <v>59</v>
      </c>
      <c r="AE27" s="34" t="s">
        <v>59</v>
      </c>
      <c r="AF27" s="34" t="s">
        <v>59</v>
      </c>
      <c r="AG27" s="34" t="s">
        <v>59</v>
      </c>
      <c r="AH27" s="34" t="s">
        <v>59</v>
      </c>
      <c r="AI27" s="34" t="s">
        <v>59</v>
      </c>
      <c r="AJ27" s="34" t="s">
        <v>59</v>
      </c>
      <c r="AK27" s="37" t="s">
        <v>59</v>
      </c>
      <c r="AL27" s="33" t="s">
        <v>59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</row>
    <row r="28" spans="1:43">
      <c r="A28" s="30" t="s">
        <v>358</v>
      </c>
      <c r="B28" s="31" t="s">
        <v>359</v>
      </c>
      <c r="C28" s="32">
        <v>1298.5999999999999</v>
      </c>
      <c r="D28" s="33">
        <v>1004.5</v>
      </c>
      <c r="E28" s="33">
        <v>1017.6</v>
      </c>
      <c r="F28" s="33">
        <v>1041</v>
      </c>
      <c r="G28" s="33">
        <v>1032.3</v>
      </c>
      <c r="H28" s="33">
        <v>1032.3</v>
      </c>
      <c r="I28" s="33">
        <v>1032.3</v>
      </c>
      <c r="J28" s="34">
        <v>1514</v>
      </c>
      <c r="K28" s="34">
        <v>1514.2</v>
      </c>
      <c r="L28" s="34">
        <v>1514.2</v>
      </c>
      <c r="M28" s="34">
        <v>1509.9</v>
      </c>
      <c r="N28" s="34">
        <v>1509.9</v>
      </c>
      <c r="O28" s="34">
        <v>1515.8</v>
      </c>
      <c r="P28" s="34">
        <v>1509.9</v>
      </c>
      <c r="Q28" s="34">
        <v>1515.8</v>
      </c>
      <c r="R28" s="34">
        <v>1593.7</v>
      </c>
      <c r="S28" s="34">
        <v>1621.3</v>
      </c>
      <c r="T28" s="34">
        <v>1597.7</v>
      </c>
      <c r="U28" s="34">
        <v>1606.6</v>
      </c>
      <c r="V28" s="34">
        <v>1624.2</v>
      </c>
      <c r="W28" s="34">
        <v>1624.2</v>
      </c>
      <c r="X28" s="34">
        <v>1624.2</v>
      </c>
      <c r="Y28" s="34">
        <v>1624.2</v>
      </c>
      <c r="Z28" s="34">
        <v>1624.2</v>
      </c>
      <c r="AA28" s="34">
        <v>1624.2</v>
      </c>
      <c r="AB28" s="34">
        <v>1624.2</v>
      </c>
      <c r="AC28" s="34">
        <v>1624.2</v>
      </c>
      <c r="AD28" s="34">
        <v>1624.2</v>
      </c>
      <c r="AE28" s="34">
        <v>1624.2</v>
      </c>
      <c r="AF28" s="34">
        <v>1624.2</v>
      </c>
      <c r="AG28" s="34">
        <v>1624.2</v>
      </c>
      <c r="AH28" s="34">
        <v>1624.2</v>
      </c>
      <c r="AI28" s="34">
        <v>1624.2</v>
      </c>
      <c r="AJ28" s="34">
        <v>1624.2</v>
      </c>
      <c r="AK28" s="35">
        <v>1624.223</v>
      </c>
      <c r="AL28" s="36">
        <v>1624.223</v>
      </c>
      <c r="AM28" s="35">
        <v>1516.3420000000001</v>
      </c>
      <c r="AN28" s="35">
        <v>1530.944</v>
      </c>
      <c r="AO28" s="35">
        <v>1530.944</v>
      </c>
      <c r="AP28" s="35">
        <v>1530.944</v>
      </c>
      <c r="AQ28" s="35">
        <v>1741.2950000000001</v>
      </c>
    </row>
    <row r="29" spans="1:43">
      <c r="A29" s="31" t="s">
        <v>360</v>
      </c>
      <c r="B29" s="31" t="s">
        <v>361</v>
      </c>
      <c r="C29" s="32">
        <v>945.7</v>
      </c>
      <c r="D29" s="33">
        <v>921.6</v>
      </c>
      <c r="E29" s="33">
        <v>1051.8</v>
      </c>
      <c r="F29" s="33">
        <v>1025.5</v>
      </c>
      <c r="G29" s="33">
        <v>1060.9000000000001</v>
      </c>
      <c r="H29" s="33">
        <v>1048</v>
      </c>
      <c r="I29" s="33">
        <v>1018.1</v>
      </c>
      <c r="J29" s="34">
        <v>1042.0999999999999</v>
      </c>
      <c r="K29" s="34">
        <v>1015.8</v>
      </c>
      <c r="L29" s="34">
        <v>985.8</v>
      </c>
      <c r="M29" s="34">
        <v>951.3</v>
      </c>
      <c r="N29" s="34">
        <v>945.7</v>
      </c>
      <c r="O29" s="34">
        <v>949.8</v>
      </c>
      <c r="P29" s="34">
        <v>956.2</v>
      </c>
      <c r="Q29" s="34">
        <v>917.1</v>
      </c>
      <c r="R29" s="34">
        <v>974.3</v>
      </c>
      <c r="S29" s="34">
        <v>924.8</v>
      </c>
      <c r="T29" s="34">
        <v>927.1</v>
      </c>
      <c r="U29" s="34">
        <v>890.9</v>
      </c>
      <c r="V29" s="34">
        <v>851.7</v>
      </c>
      <c r="W29" s="34">
        <v>828.3</v>
      </c>
      <c r="X29" s="34">
        <v>798.3</v>
      </c>
      <c r="Y29" s="34">
        <v>763.4</v>
      </c>
      <c r="Z29" s="34">
        <v>729.4</v>
      </c>
      <c r="AA29" s="34">
        <v>738.1</v>
      </c>
      <c r="AB29" s="34">
        <v>700.9</v>
      </c>
      <c r="AC29" s="34">
        <v>656.6</v>
      </c>
      <c r="AD29" s="34">
        <v>622.20000000000005</v>
      </c>
      <c r="AE29" s="34">
        <v>635.70000000000005</v>
      </c>
      <c r="AF29" s="34">
        <v>674</v>
      </c>
      <c r="AG29" s="34">
        <v>643.29999999999995</v>
      </c>
      <c r="AH29" s="34">
        <v>822.2</v>
      </c>
      <c r="AI29" s="34">
        <v>781.1</v>
      </c>
      <c r="AJ29" s="34">
        <v>729.6</v>
      </c>
      <c r="AK29" s="37">
        <v>683.39400000000001</v>
      </c>
      <c r="AL29" s="33">
        <v>660.58199999999999</v>
      </c>
      <c r="AM29" s="37">
        <v>624.15599999999995</v>
      </c>
      <c r="AN29" s="37">
        <v>591.22400000000005</v>
      </c>
      <c r="AO29" s="37">
        <v>563.43399999999997</v>
      </c>
      <c r="AP29" s="37">
        <v>531.48400000000004</v>
      </c>
      <c r="AQ29" s="37">
        <v>732.29700000000003</v>
      </c>
    </row>
    <row r="30" spans="1:43">
      <c r="A30" s="11" t="s">
        <v>362</v>
      </c>
      <c r="B30" s="28" t="s">
        <v>363</v>
      </c>
      <c r="C30" s="25">
        <v>2275.6999999999998</v>
      </c>
      <c r="D30" s="38">
        <v>2252.8000000000002</v>
      </c>
      <c r="E30" s="38">
        <v>2384.1</v>
      </c>
      <c r="F30" s="38">
        <v>2366.8000000000002</v>
      </c>
      <c r="G30" s="38">
        <v>2390.6</v>
      </c>
      <c r="H30" s="38">
        <v>2363.6</v>
      </c>
      <c r="I30" s="38">
        <v>2333.1</v>
      </c>
      <c r="J30" s="39">
        <v>2842.3</v>
      </c>
      <c r="K30" s="39">
        <v>2815.5</v>
      </c>
      <c r="L30" s="39">
        <v>2737.3</v>
      </c>
      <c r="M30" s="39">
        <v>2683.1</v>
      </c>
      <c r="N30" s="39">
        <v>2676.1</v>
      </c>
      <c r="O30" s="39">
        <v>2726.3</v>
      </c>
      <c r="P30" s="39">
        <v>2726.9</v>
      </c>
      <c r="Q30" s="39">
        <v>2684.8</v>
      </c>
      <c r="R30" s="39">
        <v>2863.7</v>
      </c>
      <c r="S30" s="39">
        <v>2845.8</v>
      </c>
      <c r="T30" s="39">
        <v>2796.6</v>
      </c>
      <c r="U30" s="39">
        <v>2795.6</v>
      </c>
      <c r="V30" s="39">
        <v>2763.3</v>
      </c>
      <c r="W30" s="39">
        <v>2723.5</v>
      </c>
      <c r="X30" s="39">
        <v>2797.4</v>
      </c>
      <c r="Y30" s="39">
        <v>2752.3</v>
      </c>
      <c r="Z30" s="39">
        <v>2703.5</v>
      </c>
      <c r="AA30" s="39">
        <v>2697</v>
      </c>
      <c r="AB30" s="39">
        <v>2634.8</v>
      </c>
      <c r="AC30" s="39">
        <v>2532.4</v>
      </c>
      <c r="AD30" s="39">
        <v>2491.6</v>
      </c>
      <c r="AE30" s="39">
        <v>2497.1999999999998</v>
      </c>
      <c r="AF30" s="39">
        <v>2590.8000000000002</v>
      </c>
      <c r="AG30" s="39">
        <v>2534.5</v>
      </c>
      <c r="AH30" s="39">
        <v>2692.6</v>
      </c>
      <c r="AI30" s="39">
        <v>2629.4</v>
      </c>
      <c r="AJ30" s="39">
        <v>2563.3000000000002</v>
      </c>
      <c r="AK30" s="40">
        <f>SUM(AK24:AK29)</f>
        <v>2502.337</v>
      </c>
      <c r="AL30" s="41">
        <f t="shared" ref="AL30:AP30" si="2">SUM(AL24:AL29)</f>
        <v>2462.4809999999998</v>
      </c>
      <c r="AM30" s="40">
        <f t="shared" si="2"/>
        <v>2463.1530000000002</v>
      </c>
      <c r="AN30" s="40">
        <f>SUM(AN24:AN29)</f>
        <v>2389.6880000000001</v>
      </c>
      <c r="AO30" s="40">
        <f t="shared" si="2"/>
        <v>2383.5540000000001</v>
      </c>
      <c r="AP30" s="40">
        <f t="shared" si="2"/>
        <v>2332.3429999999998</v>
      </c>
      <c r="AQ30" s="40">
        <f t="shared" ref="AQ30" si="3">SUM(AQ24:AQ29)</f>
        <v>2773.1570000000002</v>
      </c>
    </row>
    <row r="31" spans="1:43">
      <c r="A31" s="28" t="s">
        <v>364</v>
      </c>
      <c r="B31" s="28" t="s">
        <v>365</v>
      </c>
      <c r="C31" s="25">
        <v>2453.1</v>
      </c>
      <c r="D31" s="38">
        <v>2462.3000000000002</v>
      </c>
      <c r="E31" s="38">
        <v>2591.6999999999998</v>
      </c>
      <c r="F31" s="38">
        <v>2758.9</v>
      </c>
      <c r="G31" s="38">
        <v>2855.3</v>
      </c>
      <c r="H31" s="38">
        <v>2821.4</v>
      </c>
      <c r="I31" s="38">
        <v>2850.3</v>
      </c>
      <c r="J31" s="39">
        <v>3085.2</v>
      </c>
      <c r="K31" s="39">
        <v>3095.3</v>
      </c>
      <c r="L31" s="39">
        <v>3057.2</v>
      </c>
      <c r="M31" s="39">
        <v>3121.7</v>
      </c>
      <c r="N31" s="39">
        <v>3112.7</v>
      </c>
      <c r="O31" s="39">
        <v>3275.4749999999999</v>
      </c>
      <c r="P31" s="39">
        <v>3221.8</v>
      </c>
      <c r="Q31" s="39">
        <v>3004.6</v>
      </c>
      <c r="R31" s="39">
        <v>3775</v>
      </c>
      <c r="S31" s="39">
        <v>3787.8</v>
      </c>
      <c r="T31" s="39">
        <v>3770.9</v>
      </c>
      <c r="U31" s="39">
        <v>3739.5</v>
      </c>
      <c r="V31" s="39">
        <v>3779.1</v>
      </c>
      <c r="W31" s="39">
        <v>3434.4</v>
      </c>
      <c r="X31" s="39">
        <v>3601</v>
      </c>
      <c r="Y31" s="39">
        <v>3516.4</v>
      </c>
      <c r="Z31" s="39">
        <v>3680.1</v>
      </c>
      <c r="AA31" s="39">
        <v>3589.8</v>
      </c>
      <c r="AB31" s="39">
        <v>3720.6</v>
      </c>
      <c r="AC31" s="39">
        <v>3680.1</v>
      </c>
      <c r="AD31" s="39">
        <v>3812.4</v>
      </c>
      <c r="AE31" s="39">
        <v>3531.4</v>
      </c>
      <c r="AF31" s="39">
        <v>3661.6</v>
      </c>
      <c r="AG31" s="39">
        <v>3488.5</v>
      </c>
      <c r="AH31" s="39">
        <v>3790.1</v>
      </c>
      <c r="AI31" s="39">
        <v>3610.6</v>
      </c>
      <c r="AJ31" s="39">
        <v>3758.8</v>
      </c>
      <c r="AK31" s="42">
        <f>SUM(AK30,AK14)</f>
        <v>3693.902</v>
      </c>
      <c r="AL31" s="38">
        <v>4294.6869999999999</v>
      </c>
      <c r="AM31" s="42">
        <f>AM30+AM14</f>
        <v>3357.3870000000002</v>
      </c>
      <c r="AN31" s="42">
        <f>AN30+AN14</f>
        <v>3484.4380000000001</v>
      </c>
      <c r="AO31" s="42">
        <f>AO30+AO14</f>
        <v>3559.913</v>
      </c>
      <c r="AP31" s="42">
        <f>AP30+AP14</f>
        <v>3881.1549999999997</v>
      </c>
      <c r="AQ31" s="42">
        <f>AQ30+AQ14</f>
        <v>4406.9780000000001</v>
      </c>
    </row>
    <row r="32" spans="1:43">
      <c r="A32" s="30"/>
      <c r="B32" s="31"/>
      <c r="C32" s="32"/>
      <c r="D32" s="33"/>
      <c r="E32" s="33"/>
      <c r="F32" s="33"/>
      <c r="G32" s="33"/>
      <c r="H32" s="33"/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5"/>
      <c r="AL32" s="36"/>
      <c r="AM32" s="35"/>
      <c r="AN32" s="35"/>
      <c r="AO32" s="35"/>
      <c r="AP32" s="35"/>
      <c r="AQ32" s="35"/>
    </row>
    <row r="33" spans="1:43">
      <c r="A33" s="28" t="s">
        <v>366</v>
      </c>
      <c r="B33" s="28" t="s">
        <v>367</v>
      </c>
      <c r="C33" s="25"/>
      <c r="D33" s="38"/>
      <c r="E33" s="38"/>
      <c r="F33" s="38"/>
      <c r="G33" s="38"/>
      <c r="H33" s="38"/>
      <c r="I33" s="3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2"/>
      <c r="AL33" s="38"/>
      <c r="AM33" s="42"/>
      <c r="AN33" s="42"/>
      <c r="AO33" s="42"/>
      <c r="AP33" s="42"/>
      <c r="AQ33" s="42"/>
    </row>
    <row r="34" spans="1:43">
      <c r="A34" s="11" t="s">
        <v>324</v>
      </c>
      <c r="B34" s="28" t="s">
        <v>368</v>
      </c>
      <c r="C34" s="25" t="s">
        <v>59</v>
      </c>
      <c r="D34" s="38" t="s">
        <v>59</v>
      </c>
      <c r="E34" s="38" t="s">
        <v>59</v>
      </c>
      <c r="F34" s="38" t="s">
        <v>59</v>
      </c>
      <c r="G34" s="38" t="s">
        <v>59</v>
      </c>
      <c r="H34" s="38" t="s">
        <v>59</v>
      </c>
      <c r="I34" s="38" t="s">
        <v>59</v>
      </c>
      <c r="J34" s="39" t="s">
        <v>59</v>
      </c>
      <c r="K34" s="39" t="s">
        <v>59</v>
      </c>
      <c r="L34" s="39" t="s">
        <v>59</v>
      </c>
      <c r="M34" s="39" t="s">
        <v>59</v>
      </c>
      <c r="N34" s="39" t="s">
        <v>59</v>
      </c>
      <c r="O34" s="39" t="s">
        <v>59</v>
      </c>
      <c r="P34" s="39" t="s">
        <v>59</v>
      </c>
      <c r="Q34" s="39" t="s">
        <v>59</v>
      </c>
      <c r="R34" s="39" t="s">
        <v>59</v>
      </c>
      <c r="S34" s="39" t="s">
        <v>59</v>
      </c>
      <c r="T34" s="39" t="s">
        <v>59</v>
      </c>
      <c r="U34" s="39" t="s">
        <v>59</v>
      </c>
      <c r="V34" s="39" t="s">
        <v>59</v>
      </c>
      <c r="W34" s="39" t="s">
        <v>59</v>
      </c>
      <c r="X34" s="39" t="s">
        <v>59</v>
      </c>
      <c r="Y34" s="39" t="s">
        <v>59</v>
      </c>
      <c r="Z34" s="39" t="s">
        <v>59</v>
      </c>
      <c r="AA34" s="39" t="s">
        <v>59</v>
      </c>
      <c r="AB34" s="39" t="s">
        <v>59</v>
      </c>
      <c r="AC34" s="39" t="s">
        <v>59</v>
      </c>
      <c r="AD34" s="39" t="s">
        <v>59</v>
      </c>
      <c r="AE34" s="39" t="s">
        <v>59</v>
      </c>
      <c r="AF34" s="39" t="s">
        <v>59</v>
      </c>
      <c r="AG34" s="39" t="s">
        <v>59</v>
      </c>
      <c r="AH34" s="39" t="s">
        <v>59</v>
      </c>
      <c r="AI34" s="39" t="s">
        <v>59</v>
      </c>
      <c r="AJ34" s="39" t="s">
        <v>59</v>
      </c>
      <c r="AK34" s="40" t="s">
        <v>59</v>
      </c>
      <c r="AL34" s="41"/>
      <c r="AM34" s="40"/>
      <c r="AN34" s="40"/>
      <c r="AO34" s="40"/>
      <c r="AP34" s="40"/>
      <c r="AQ34" s="40"/>
    </row>
    <row r="35" spans="1:43">
      <c r="A35" s="31" t="s">
        <v>369</v>
      </c>
      <c r="B35" s="31" t="s">
        <v>370</v>
      </c>
      <c r="C35" s="32">
        <v>56.7</v>
      </c>
      <c r="D35" s="33">
        <v>44.3</v>
      </c>
      <c r="E35" s="33">
        <v>57.5</v>
      </c>
      <c r="F35" s="33">
        <v>63.4</v>
      </c>
      <c r="G35" s="33">
        <v>75.599999999999994</v>
      </c>
      <c r="H35" s="33">
        <v>62.1</v>
      </c>
      <c r="I35" s="33">
        <v>71.2</v>
      </c>
      <c r="J35" s="34">
        <v>80.900000000000006</v>
      </c>
      <c r="K35" s="34">
        <v>87</v>
      </c>
      <c r="L35" s="34">
        <v>80.5</v>
      </c>
      <c r="M35" s="34">
        <v>87.2</v>
      </c>
      <c r="N35" s="34">
        <v>100.4</v>
      </c>
      <c r="O35" s="34">
        <v>106.5</v>
      </c>
      <c r="P35" s="34">
        <v>100.4</v>
      </c>
      <c r="Q35" s="34">
        <v>106.9</v>
      </c>
      <c r="R35" s="34">
        <v>2.7</v>
      </c>
      <c r="S35" s="34">
        <v>20</v>
      </c>
      <c r="T35" s="34">
        <v>2.2999999999999998</v>
      </c>
      <c r="U35" s="34">
        <v>14.2</v>
      </c>
      <c r="V35" s="34">
        <v>3.5</v>
      </c>
      <c r="W35" s="34">
        <v>22.9</v>
      </c>
      <c r="X35" s="34">
        <v>311.8</v>
      </c>
      <c r="Y35" s="34">
        <v>332.1</v>
      </c>
      <c r="Z35" s="34">
        <v>414.5</v>
      </c>
      <c r="AA35" s="34">
        <v>11.1</v>
      </c>
      <c r="AB35" s="34">
        <v>32.4</v>
      </c>
      <c r="AC35" s="34">
        <v>8.9</v>
      </c>
      <c r="AD35" s="34">
        <v>24.9</v>
      </c>
      <c r="AE35" s="34">
        <v>5</v>
      </c>
      <c r="AF35" s="34">
        <v>16.8</v>
      </c>
      <c r="AG35" s="34">
        <v>4.7</v>
      </c>
      <c r="AH35" s="34">
        <v>16.600000000000001</v>
      </c>
      <c r="AI35" s="34">
        <v>615.70000000000005</v>
      </c>
      <c r="AJ35" s="34">
        <v>627.70000000000005</v>
      </c>
      <c r="AK35" s="37">
        <v>616.93600000000004</v>
      </c>
      <c r="AL35" s="33">
        <v>14.097</v>
      </c>
      <c r="AM35" s="37">
        <v>34.340000000000003</v>
      </c>
      <c r="AN35" s="37">
        <v>13.419</v>
      </c>
      <c r="AO35" s="37">
        <v>26.838000000000001</v>
      </c>
      <c r="AP35" s="37">
        <v>7.3419999999999996</v>
      </c>
      <c r="AQ35" s="37">
        <v>17.286000000000001</v>
      </c>
    </row>
    <row r="36" spans="1:43">
      <c r="A36" s="30" t="s">
        <v>371</v>
      </c>
      <c r="B36" s="31" t="s">
        <v>372</v>
      </c>
      <c r="C36" s="32" t="s">
        <v>59</v>
      </c>
      <c r="D36" s="33" t="s">
        <v>59</v>
      </c>
      <c r="E36" s="33" t="s">
        <v>59</v>
      </c>
      <c r="F36" s="33" t="s">
        <v>59</v>
      </c>
      <c r="G36" s="33" t="s">
        <v>59</v>
      </c>
      <c r="H36" s="33" t="s">
        <v>59</v>
      </c>
      <c r="I36" s="33" t="s">
        <v>59</v>
      </c>
      <c r="J36" s="34">
        <v>1.5</v>
      </c>
      <c r="K36" s="34">
        <v>1.2</v>
      </c>
      <c r="L36" s="34">
        <v>1</v>
      </c>
      <c r="M36" s="34">
        <v>0.7</v>
      </c>
      <c r="N36" s="34">
        <v>0.4</v>
      </c>
      <c r="O36" s="34">
        <v>0.1</v>
      </c>
      <c r="P36" s="34" t="s">
        <v>59</v>
      </c>
      <c r="Q36" s="34" t="s">
        <v>59</v>
      </c>
      <c r="R36" s="34">
        <v>12.7</v>
      </c>
      <c r="S36" s="34">
        <v>13.1</v>
      </c>
      <c r="T36" s="34">
        <v>5.2</v>
      </c>
      <c r="U36" s="34">
        <v>5.4</v>
      </c>
      <c r="V36" s="34">
        <v>5.6</v>
      </c>
      <c r="W36" s="34">
        <v>5.8</v>
      </c>
      <c r="X36" s="34" t="s">
        <v>59</v>
      </c>
      <c r="Y36" s="34" t="s">
        <v>59</v>
      </c>
      <c r="Z36" s="34" t="s">
        <v>59</v>
      </c>
      <c r="AA36" s="34" t="s">
        <v>59</v>
      </c>
      <c r="AB36" s="34" t="s">
        <v>59</v>
      </c>
      <c r="AC36" s="34" t="s">
        <v>59</v>
      </c>
      <c r="AD36" s="34" t="s">
        <v>59</v>
      </c>
      <c r="AE36" s="34" t="s">
        <v>59</v>
      </c>
      <c r="AF36" s="34" t="s">
        <v>59</v>
      </c>
      <c r="AG36" s="34" t="s">
        <v>59</v>
      </c>
      <c r="AH36" s="34" t="s">
        <v>59</v>
      </c>
      <c r="AI36" s="34" t="s">
        <v>59</v>
      </c>
      <c r="AJ36" s="34" t="s">
        <v>59</v>
      </c>
      <c r="AK36" s="35" t="s">
        <v>59</v>
      </c>
      <c r="AL36" s="36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</row>
    <row r="37" spans="1:43">
      <c r="A37" s="31" t="s">
        <v>373</v>
      </c>
      <c r="B37" s="31" t="s">
        <v>374</v>
      </c>
      <c r="C37" s="32">
        <v>9.6</v>
      </c>
      <c r="D37" s="33">
        <v>15.1</v>
      </c>
      <c r="E37" s="33">
        <v>21.5</v>
      </c>
      <c r="F37" s="33">
        <v>13.5</v>
      </c>
      <c r="G37" s="33">
        <v>19.2</v>
      </c>
      <c r="H37" s="33">
        <v>16.5</v>
      </c>
      <c r="I37" s="33">
        <v>17.5</v>
      </c>
      <c r="J37" s="34">
        <v>25.9</v>
      </c>
      <c r="K37" s="34">
        <v>23.6</v>
      </c>
      <c r="L37" s="34">
        <v>27.5</v>
      </c>
      <c r="M37" s="34">
        <v>26.8</v>
      </c>
      <c r="N37" s="34">
        <v>32.6</v>
      </c>
      <c r="O37" s="34">
        <v>39.299999999999997</v>
      </c>
      <c r="P37" s="34">
        <v>29.8</v>
      </c>
      <c r="Q37" s="34">
        <v>22.9</v>
      </c>
      <c r="R37" s="34">
        <v>75.400000000000006</v>
      </c>
      <c r="S37" s="34">
        <v>45.2</v>
      </c>
      <c r="T37" s="34">
        <v>37.5</v>
      </c>
      <c r="U37" s="34">
        <v>33.9</v>
      </c>
      <c r="V37" s="34">
        <v>39</v>
      </c>
      <c r="W37" s="34">
        <v>34.1</v>
      </c>
      <c r="X37" s="34">
        <v>37.6</v>
      </c>
      <c r="Y37" s="34">
        <v>36.700000000000003</v>
      </c>
      <c r="Z37" s="34">
        <v>42.1</v>
      </c>
      <c r="AA37" s="34">
        <v>40.700000000000003</v>
      </c>
      <c r="AB37" s="34">
        <v>40.9</v>
      </c>
      <c r="AC37" s="34">
        <v>36.700000000000003</v>
      </c>
      <c r="AD37" s="34">
        <v>43.2</v>
      </c>
      <c r="AE37" s="34">
        <v>33.700000000000003</v>
      </c>
      <c r="AF37" s="34">
        <v>43.5</v>
      </c>
      <c r="AG37" s="34">
        <v>30.5</v>
      </c>
      <c r="AH37" s="34">
        <v>97.3</v>
      </c>
      <c r="AI37" s="34">
        <v>30.7</v>
      </c>
      <c r="AJ37" s="34">
        <v>41.2</v>
      </c>
      <c r="AK37" s="37">
        <v>40.747</v>
      </c>
      <c r="AL37" s="33">
        <v>37.299999999999997</v>
      </c>
      <c r="AM37" s="37">
        <v>38.392000000000003</v>
      </c>
      <c r="AN37" s="37">
        <v>39.872999999999998</v>
      </c>
      <c r="AO37" s="37">
        <v>57.325000000000003</v>
      </c>
      <c r="AP37" s="37">
        <v>60.665999999999997</v>
      </c>
      <c r="AQ37" s="37">
        <v>59.399000000000001</v>
      </c>
    </row>
    <row r="38" spans="1:43">
      <c r="A38" s="30" t="s">
        <v>375</v>
      </c>
      <c r="B38" s="31" t="s">
        <v>376</v>
      </c>
      <c r="C38" s="32">
        <v>8.8000000000000007</v>
      </c>
      <c r="D38" s="33">
        <v>26.4</v>
      </c>
      <c r="E38" s="33">
        <v>28.5</v>
      </c>
      <c r="F38" s="33">
        <v>29.2</v>
      </c>
      <c r="G38" s="33">
        <v>36.1</v>
      </c>
      <c r="H38" s="33">
        <v>38.200000000000003</v>
      </c>
      <c r="I38" s="33">
        <v>46</v>
      </c>
      <c r="J38" s="34">
        <v>65.099999999999994</v>
      </c>
      <c r="K38" s="34">
        <v>64</v>
      </c>
      <c r="L38" s="34">
        <v>78.5</v>
      </c>
      <c r="M38" s="34">
        <v>93.9</v>
      </c>
      <c r="N38" s="34">
        <v>82.2</v>
      </c>
      <c r="O38" s="34">
        <v>82.9</v>
      </c>
      <c r="P38" s="34">
        <v>85.8</v>
      </c>
      <c r="Q38" s="34">
        <v>91.5</v>
      </c>
      <c r="R38" s="34">
        <v>95</v>
      </c>
      <c r="S38" s="34">
        <v>120.6</v>
      </c>
      <c r="T38" s="34">
        <v>97.3</v>
      </c>
      <c r="U38" s="34">
        <v>105.9</v>
      </c>
      <c r="V38" s="34">
        <v>119</v>
      </c>
      <c r="W38" s="34">
        <v>110</v>
      </c>
      <c r="X38" s="34">
        <v>127.3</v>
      </c>
      <c r="Y38" s="34">
        <v>134.30000000000001</v>
      </c>
      <c r="Z38" s="34">
        <v>134.5</v>
      </c>
      <c r="AA38" s="34">
        <v>132.30000000000001</v>
      </c>
      <c r="AB38" s="34">
        <v>137.69999999999999</v>
      </c>
      <c r="AC38" s="34">
        <v>136</v>
      </c>
      <c r="AD38" s="34">
        <v>186</v>
      </c>
      <c r="AE38" s="34">
        <v>128.69999999999999</v>
      </c>
      <c r="AF38" s="34">
        <v>210.9</v>
      </c>
      <c r="AG38" s="34">
        <v>199.7</v>
      </c>
      <c r="AH38" s="34">
        <v>193.3</v>
      </c>
      <c r="AI38" s="34">
        <v>202.9</v>
      </c>
      <c r="AJ38" s="34">
        <v>245.6</v>
      </c>
      <c r="AK38" s="35">
        <v>287.17899999999997</v>
      </c>
      <c r="AL38" s="36">
        <v>231.92099999999999</v>
      </c>
      <c r="AM38" s="35">
        <v>115.261</v>
      </c>
      <c r="AN38" s="35">
        <v>178.58600000000001</v>
      </c>
      <c r="AO38" s="35">
        <v>166.77799999999999</v>
      </c>
      <c r="AP38" s="35">
        <v>386.29700000000003</v>
      </c>
      <c r="AQ38" s="35">
        <v>666.91200000000003</v>
      </c>
    </row>
    <row r="39" spans="1:43">
      <c r="A39" s="31" t="s">
        <v>377</v>
      </c>
      <c r="B39" s="31" t="s">
        <v>378</v>
      </c>
      <c r="C39" s="32">
        <v>4.4000000000000004</v>
      </c>
      <c r="D39" s="33">
        <v>4.7</v>
      </c>
      <c r="E39" s="33">
        <v>5.0999999999999996</v>
      </c>
      <c r="F39" s="33">
        <v>6.3</v>
      </c>
      <c r="G39" s="33">
        <v>8.1999999999999993</v>
      </c>
      <c r="H39" s="33">
        <v>7.8</v>
      </c>
      <c r="I39" s="33">
        <v>8.1999999999999993</v>
      </c>
      <c r="J39" s="34">
        <v>11.5</v>
      </c>
      <c r="K39" s="34">
        <v>8.6999999999999993</v>
      </c>
      <c r="L39" s="34">
        <v>9</v>
      </c>
      <c r="M39" s="34">
        <v>9.1999999999999993</v>
      </c>
      <c r="N39" s="34">
        <v>10.199999999999999</v>
      </c>
      <c r="O39" s="34">
        <v>10.4</v>
      </c>
      <c r="P39" s="34">
        <v>10.3</v>
      </c>
      <c r="Q39" s="34">
        <v>11.2</v>
      </c>
      <c r="R39" s="34">
        <v>12.2</v>
      </c>
      <c r="S39" s="34">
        <v>12.2</v>
      </c>
      <c r="T39" s="34">
        <v>12.4</v>
      </c>
      <c r="U39" s="34">
        <v>12.3</v>
      </c>
      <c r="V39" s="34">
        <v>13.2</v>
      </c>
      <c r="W39" s="34">
        <v>13.4</v>
      </c>
      <c r="X39" s="34">
        <v>14</v>
      </c>
      <c r="Y39" s="34">
        <v>13.4</v>
      </c>
      <c r="Z39" s="34">
        <v>15.7</v>
      </c>
      <c r="AA39" s="34">
        <v>15.5</v>
      </c>
      <c r="AB39" s="34">
        <v>16.399999999999999</v>
      </c>
      <c r="AC39" s="34">
        <v>14.9</v>
      </c>
      <c r="AD39" s="34">
        <v>15.5</v>
      </c>
      <c r="AE39" s="34">
        <v>14.6</v>
      </c>
      <c r="AF39" s="34">
        <v>13.7</v>
      </c>
      <c r="AG39" s="34">
        <v>23.2</v>
      </c>
      <c r="AH39" s="34">
        <v>22.2</v>
      </c>
      <c r="AI39" s="34">
        <v>20</v>
      </c>
      <c r="AJ39" s="34">
        <v>15.1</v>
      </c>
      <c r="AK39" s="37">
        <v>21.571000000000002</v>
      </c>
      <c r="AL39" s="33">
        <v>18.472999999999999</v>
      </c>
      <c r="AM39" s="37">
        <v>18.36</v>
      </c>
      <c r="AN39" s="37">
        <v>18.617999999999999</v>
      </c>
      <c r="AO39" s="37">
        <v>20.175000000000001</v>
      </c>
      <c r="AP39" s="37">
        <v>22.696000000000002</v>
      </c>
      <c r="AQ39" s="37">
        <v>29.323</v>
      </c>
    </row>
    <row r="40" spans="1:43">
      <c r="A40" s="30" t="s">
        <v>379</v>
      </c>
      <c r="B40" s="31" t="s">
        <v>380</v>
      </c>
      <c r="C40" s="32">
        <v>17.899999999999999</v>
      </c>
      <c r="D40" s="33">
        <v>13.7</v>
      </c>
      <c r="E40" s="33">
        <v>21.5</v>
      </c>
      <c r="F40" s="33">
        <v>24.7</v>
      </c>
      <c r="G40" s="33">
        <v>21.8</v>
      </c>
      <c r="H40" s="33">
        <v>20</v>
      </c>
      <c r="I40" s="33">
        <v>26.3</v>
      </c>
      <c r="J40" s="34">
        <v>30.4</v>
      </c>
      <c r="K40" s="34">
        <v>30.2</v>
      </c>
      <c r="L40" s="34">
        <v>26.6</v>
      </c>
      <c r="M40" s="34">
        <v>35.5</v>
      </c>
      <c r="N40" s="34">
        <v>43.9</v>
      </c>
      <c r="O40" s="34">
        <v>50.5</v>
      </c>
      <c r="P40" s="34">
        <v>30.9</v>
      </c>
      <c r="Q40" s="34">
        <v>43.8</v>
      </c>
      <c r="R40" s="34">
        <v>57.7</v>
      </c>
      <c r="S40" s="34">
        <v>67</v>
      </c>
      <c r="T40" s="34">
        <v>41.7</v>
      </c>
      <c r="U40" s="34">
        <v>55.1</v>
      </c>
      <c r="V40" s="34">
        <v>63.9</v>
      </c>
      <c r="W40" s="34">
        <v>62.6</v>
      </c>
      <c r="X40" s="34">
        <v>37</v>
      </c>
      <c r="Y40" s="34">
        <v>48</v>
      </c>
      <c r="Z40" s="34">
        <v>63.3</v>
      </c>
      <c r="AA40" s="34">
        <v>63</v>
      </c>
      <c r="AB40" s="34">
        <v>72</v>
      </c>
      <c r="AC40" s="34">
        <v>36</v>
      </c>
      <c r="AD40" s="34">
        <v>54</v>
      </c>
      <c r="AE40" s="34">
        <v>50</v>
      </c>
      <c r="AF40" s="34">
        <v>59.8</v>
      </c>
      <c r="AG40" s="34">
        <v>29.1</v>
      </c>
      <c r="AH40" s="34">
        <v>45.8</v>
      </c>
      <c r="AI40" s="34">
        <v>43.8</v>
      </c>
      <c r="AJ40" s="34">
        <v>47.3</v>
      </c>
      <c r="AK40" s="35">
        <v>30.172999999999998</v>
      </c>
      <c r="AL40" s="36">
        <v>41.585999999999999</v>
      </c>
      <c r="AM40" s="35">
        <v>41.929000000000002</v>
      </c>
      <c r="AN40" s="35">
        <v>61.917999999999999</v>
      </c>
      <c r="AO40" s="35">
        <v>37.552999999999997</v>
      </c>
      <c r="AP40" s="35">
        <v>43.433999999999997</v>
      </c>
      <c r="AQ40" s="35">
        <v>41.305</v>
      </c>
    </row>
    <row r="41" spans="1:43">
      <c r="A41" s="31" t="s">
        <v>381</v>
      </c>
      <c r="B41" s="31" t="s">
        <v>382</v>
      </c>
      <c r="C41" s="32">
        <v>28.3</v>
      </c>
      <c r="D41" s="33">
        <v>35.799999999999997</v>
      </c>
      <c r="E41" s="33">
        <v>24.3</v>
      </c>
      <c r="F41" s="33">
        <v>32.1</v>
      </c>
      <c r="G41" s="33">
        <v>42.3</v>
      </c>
      <c r="H41" s="33">
        <v>38.4</v>
      </c>
      <c r="I41" s="33">
        <v>34.4</v>
      </c>
      <c r="J41" s="34">
        <v>28</v>
      </c>
      <c r="K41" s="34">
        <v>45.3</v>
      </c>
      <c r="L41" s="34">
        <v>22</v>
      </c>
      <c r="M41" s="34">
        <v>25</v>
      </c>
      <c r="N41" s="34">
        <v>46.9</v>
      </c>
      <c r="O41" s="34">
        <v>65.3</v>
      </c>
      <c r="P41" s="34">
        <v>41.5</v>
      </c>
      <c r="Q41" s="34">
        <v>39.299999999999997</v>
      </c>
      <c r="R41" s="34">
        <v>59.6</v>
      </c>
      <c r="S41" s="34">
        <v>78.400000000000006</v>
      </c>
      <c r="T41" s="34">
        <v>59.7</v>
      </c>
      <c r="U41" s="34">
        <v>59.8</v>
      </c>
      <c r="V41" s="34">
        <v>62.2</v>
      </c>
      <c r="W41" s="34">
        <v>72.900000000000006</v>
      </c>
      <c r="X41" s="34">
        <v>57.8</v>
      </c>
      <c r="Y41" s="34">
        <v>57.1</v>
      </c>
      <c r="Z41" s="34">
        <v>50.4</v>
      </c>
      <c r="AA41" s="34">
        <v>54.8</v>
      </c>
      <c r="AB41" s="34">
        <v>66.400000000000006</v>
      </c>
      <c r="AC41" s="34">
        <v>63.1</v>
      </c>
      <c r="AD41" s="34">
        <v>49.3</v>
      </c>
      <c r="AE41" s="34">
        <v>47.7</v>
      </c>
      <c r="AF41" s="34">
        <v>42.3</v>
      </c>
      <c r="AG41" s="34">
        <v>53.3</v>
      </c>
      <c r="AH41" s="34">
        <v>37.6</v>
      </c>
      <c r="AI41" s="34">
        <v>46.4</v>
      </c>
      <c r="AJ41" s="34">
        <v>41.3</v>
      </c>
      <c r="AK41" s="37">
        <v>37.012999999999998</v>
      </c>
      <c r="AL41" s="33">
        <v>57.366</v>
      </c>
      <c r="AM41" s="37">
        <v>62.012</v>
      </c>
      <c r="AN41" s="37">
        <v>54.006999999999998</v>
      </c>
      <c r="AO41" s="37">
        <v>47.963000000000001</v>
      </c>
      <c r="AP41" s="37">
        <v>39.003999999999998</v>
      </c>
      <c r="AQ41" s="37">
        <v>51.186999999999998</v>
      </c>
    </row>
    <row r="42" spans="1:43">
      <c r="A42" s="30" t="s">
        <v>340</v>
      </c>
      <c r="B42" s="31" t="s">
        <v>341</v>
      </c>
      <c r="C42" s="32">
        <v>1.2</v>
      </c>
      <c r="D42" s="33">
        <v>0</v>
      </c>
      <c r="E42" s="33">
        <v>36.6</v>
      </c>
      <c r="F42" s="33">
        <v>0</v>
      </c>
      <c r="G42" s="33">
        <v>0</v>
      </c>
      <c r="H42" s="33">
        <v>0</v>
      </c>
      <c r="I42" s="33">
        <v>0</v>
      </c>
      <c r="J42" s="34">
        <v>0</v>
      </c>
      <c r="K42" s="34">
        <v>0.1</v>
      </c>
      <c r="L42" s="34">
        <v>0.2</v>
      </c>
      <c r="M42" s="34">
        <v>0.1</v>
      </c>
      <c r="N42" s="34">
        <v>0.1</v>
      </c>
      <c r="O42" s="34">
        <v>0.1</v>
      </c>
      <c r="P42" s="34" t="s">
        <v>59</v>
      </c>
      <c r="Q42" s="34" t="s">
        <v>59</v>
      </c>
      <c r="R42" s="34" t="s">
        <v>59</v>
      </c>
      <c r="S42" s="34">
        <v>29.1</v>
      </c>
      <c r="T42" s="34">
        <v>29.1</v>
      </c>
      <c r="U42" s="34">
        <v>0</v>
      </c>
      <c r="V42" s="34">
        <v>400</v>
      </c>
      <c r="W42" s="34">
        <v>54</v>
      </c>
      <c r="X42" s="34">
        <v>54</v>
      </c>
      <c r="Y42" s="34" t="s">
        <v>59</v>
      </c>
      <c r="Z42" s="34" t="s">
        <v>59</v>
      </c>
      <c r="AA42" s="34">
        <v>1.6</v>
      </c>
      <c r="AB42" s="34">
        <v>0.4</v>
      </c>
      <c r="AC42" s="34">
        <v>0.4</v>
      </c>
      <c r="AD42" s="34" t="s">
        <v>59</v>
      </c>
      <c r="AE42" s="34" t="s">
        <v>59</v>
      </c>
      <c r="AF42" s="34" t="s">
        <v>59</v>
      </c>
      <c r="AG42" s="34" t="s">
        <v>59</v>
      </c>
      <c r="AH42" s="34">
        <v>150</v>
      </c>
      <c r="AI42" s="34" t="s">
        <v>59</v>
      </c>
      <c r="AJ42" s="34" t="s">
        <v>59</v>
      </c>
      <c r="AK42" s="35" t="s">
        <v>59</v>
      </c>
      <c r="AL42" s="36" t="s">
        <v>59</v>
      </c>
      <c r="AM42" s="35">
        <v>1.19</v>
      </c>
      <c r="AN42" s="35">
        <v>1.19</v>
      </c>
      <c r="AO42" s="35">
        <v>1.19</v>
      </c>
      <c r="AP42" s="35">
        <v>1.19</v>
      </c>
      <c r="AQ42" s="35">
        <v>42.119</v>
      </c>
    </row>
    <row r="43" spans="1:43">
      <c r="A43" s="31" t="s">
        <v>383</v>
      </c>
      <c r="B43" s="31" t="s">
        <v>384</v>
      </c>
      <c r="C43" s="32">
        <v>26.9</v>
      </c>
      <c r="D43" s="33">
        <v>26.7</v>
      </c>
      <c r="E43" s="33">
        <v>153.4</v>
      </c>
      <c r="F43" s="33">
        <v>40.6</v>
      </c>
      <c r="G43" s="33">
        <v>81.599999999999994</v>
      </c>
      <c r="H43" s="33">
        <v>68.900000000000006</v>
      </c>
      <c r="I43" s="33">
        <v>52.3</v>
      </c>
      <c r="J43" s="34">
        <v>43.5</v>
      </c>
      <c r="K43" s="34">
        <v>44.2</v>
      </c>
      <c r="L43" s="34">
        <v>36.1</v>
      </c>
      <c r="M43" s="34">
        <v>37.299999999999997</v>
      </c>
      <c r="N43" s="34">
        <v>39.799999999999997</v>
      </c>
      <c r="O43" s="34">
        <v>72.2</v>
      </c>
      <c r="P43" s="34">
        <v>319.89999999999998</v>
      </c>
      <c r="Q43" s="34">
        <v>46.6</v>
      </c>
      <c r="R43" s="34">
        <v>125.5</v>
      </c>
      <c r="S43" s="34">
        <v>75.5</v>
      </c>
      <c r="T43" s="34">
        <v>87.4</v>
      </c>
      <c r="U43" s="34">
        <v>81.900000000000006</v>
      </c>
      <c r="V43" s="34">
        <v>90.8</v>
      </c>
      <c r="W43" s="34">
        <v>76.3</v>
      </c>
      <c r="X43" s="34">
        <v>79.2</v>
      </c>
      <c r="Y43" s="34">
        <v>139.5</v>
      </c>
      <c r="Z43" s="34">
        <v>165.8</v>
      </c>
      <c r="AA43" s="34">
        <v>161.4</v>
      </c>
      <c r="AB43" s="34">
        <v>125.6</v>
      </c>
      <c r="AC43" s="34">
        <v>124.2</v>
      </c>
      <c r="AD43" s="34">
        <v>110.9</v>
      </c>
      <c r="AE43" s="34">
        <v>114.4</v>
      </c>
      <c r="AF43" s="34">
        <v>127.4</v>
      </c>
      <c r="AG43" s="34">
        <v>95.2</v>
      </c>
      <c r="AH43" s="34">
        <v>87.7</v>
      </c>
      <c r="AI43" s="34">
        <v>73.8</v>
      </c>
      <c r="AJ43" s="34">
        <v>73.5</v>
      </c>
      <c r="AK43" s="37">
        <v>73.06</v>
      </c>
      <c r="AL43" s="33">
        <v>78.738</v>
      </c>
      <c r="AM43" s="37">
        <v>108.074</v>
      </c>
      <c r="AN43" s="37">
        <v>65.887</v>
      </c>
      <c r="AO43" s="37">
        <v>82.337999999999994</v>
      </c>
      <c r="AP43" s="37">
        <v>75.516000000000005</v>
      </c>
      <c r="AQ43" s="37">
        <v>211.55099999999999</v>
      </c>
    </row>
    <row r="44" spans="1:43">
      <c r="A44" s="30" t="s">
        <v>385</v>
      </c>
      <c r="B44" s="31" t="s">
        <v>386</v>
      </c>
      <c r="C44" s="32" t="s">
        <v>59</v>
      </c>
      <c r="D44" s="33" t="s">
        <v>59</v>
      </c>
      <c r="E44" s="33" t="s">
        <v>59</v>
      </c>
      <c r="F44" s="33" t="s">
        <v>59</v>
      </c>
      <c r="G44" s="33" t="s">
        <v>59</v>
      </c>
      <c r="H44" s="33" t="s">
        <v>59</v>
      </c>
      <c r="I44" s="33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>
        <v>3.1</v>
      </c>
      <c r="P44" s="34">
        <v>3.1</v>
      </c>
      <c r="Q44" s="34">
        <v>3.1</v>
      </c>
      <c r="R44" s="34">
        <v>3.1</v>
      </c>
      <c r="S44" s="34" t="s">
        <v>59</v>
      </c>
      <c r="T44" s="34">
        <v>8.6999999999999993</v>
      </c>
      <c r="U44" s="34" t="s">
        <v>59</v>
      </c>
      <c r="V44" s="34" t="s">
        <v>59</v>
      </c>
      <c r="W44" s="34" t="s">
        <v>59</v>
      </c>
      <c r="X44" s="34" t="s">
        <v>59</v>
      </c>
      <c r="Y44" s="34" t="s">
        <v>59</v>
      </c>
      <c r="Z44" s="34">
        <v>225.5</v>
      </c>
      <c r="AA44" s="34">
        <v>233.4</v>
      </c>
      <c r="AB44" s="34">
        <v>241.5</v>
      </c>
      <c r="AC44" s="34">
        <v>249.9</v>
      </c>
      <c r="AD44" s="34">
        <v>271.89999999999998</v>
      </c>
      <c r="AE44" s="34" t="s">
        <v>59</v>
      </c>
      <c r="AF44" s="34" t="s">
        <v>59</v>
      </c>
      <c r="AG44" s="34" t="s">
        <v>59</v>
      </c>
      <c r="AH44" s="34" t="s">
        <v>59</v>
      </c>
      <c r="AI44" s="34" t="s">
        <v>59</v>
      </c>
      <c r="AJ44" s="34" t="s">
        <v>59</v>
      </c>
      <c r="AK44" s="35" t="s">
        <v>59</v>
      </c>
      <c r="AL44" s="36" t="s">
        <v>59</v>
      </c>
      <c r="AM44" s="35">
        <f>0</f>
        <v>0</v>
      </c>
      <c r="AN44" s="35">
        <v>0</v>
      </c>
      <c r="AO44" s="35">
        <v>0</v>
      </c>
      <c r="AP44" s="35">
        <f>0</f>
        <v>0</v>
      </c>
      <c r="AQ44" s="35">
        <f>0</f>
        <v>0</v>
      </c>
    </row>
    <row r="45" spans="1:43">
      <c r="A45" s="31" t="s">
        <v>387</v>
      </c>
      <c r="B45" s="31" t="s">
        <v>388</v>
      </c>
      <c r="C45" s="32" t="s">
        <v>59</v>
      </c>
      <c r="D45" s="33" t="s">
        <v>59</v>
      </c>
      <c r="E45" s="33" t="s">
        <v>59</v>
      </c>
      <c r="F45" s="33" t="s">
        <v>59</v>
      </c>
      <c r="G45" s="33" t="s">
        <v>59</v>
      </c>
      <c r="H45" s="33" t="s">
        <v>59</v>
      </c>
      <c r="I45" s="33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34" t="s">
        <v>59</v>
      </c>
      <c r="S45" s="34" t="s">
        <v>59</v>
      </c>
      <c r="T45" s="34" t="s">
        <v>59</v>
      </c>
      <c r="U45" s="34" t="s">
        <v>59</v>
      </c>
      <c r="V45" s="34" t="s">
        <v>59</v>
      </c>
      <c r="W45" s="34" t="s">
        <v>59</v>
      </c>
      <c r="X45" s="34" t="s">
        <v>59</v>
      </c>
      <c r="Y45" s="34" t="s">
        <v>59</v>
      </c>
      <c r="Z45" s="34" t="s">
        <v>59</v>
      </c>
      <c r="AA45" s="34" t="s">
        <v>59</v>
      </c>
      <c r="AB45" s="34" t="s">
        <v>59</v>
      </c>
      <c r="AC45" s="34" t="s">
        <v>59</v>
      </c>
      <c r="AD45" s="34" t="s">
        <v>59</v>
      </c>
      <c r="AE45" s="34" t="s">
        <v>59</v>
      </c>
      <c r="AF45" s="34" t="s">
        <v>59</v>
      </c>
      <c r="AG45" s="34">
        <v>20</v>
      </c>
      <c r="AH45" s="34">
        <v>20</v>
      </c>
      <c r="AI45" s="34">
        <v>20</v>
      </c>
      <c r="AJ45" s="34">
        <v>20.3</v>
      </c>
      <c r="AK45" s="37">
        <v>20.581</v>
      </c>
      <c r="AL45" s="33">
        <v>20.344999999999999</v>
      </c>
      <c r="AM45" s="37">
        <v>24.190999999999999</v>
      </c>
      <c r="AN45" s="37">
        <v>18.085999999999999</v>
      </c>
      <c r="AO45" s="37">
        <v>12.332000000000001</v>
      </c>
      <c r="AP45" s="37">
        <v>13.333</v>
      </c>
      <c r="AQ45" s="37">
        <v>15.007</v>
      </c>
    </row>
    <row r="46" spans="1:43">
      <c r="A46" s="30" t="s">
        <v>389</v>
      </c>
      <c r="B46" s="31" t="s">
        <v>390</v>
      </c>
      <c r="C46" s="32" t="s">
        <v>59</v>
      </c>
      <c r="D46" s="33" t="s">
        <v>59</v>
      </c>
      <c r="E46" s="33" t="s">
        <v>59</v>
      </c>
      <c r="F46" s="33" t="s">
        <v>59</v>
      </c>
      <c r="G46" s="33" t="s">
        <v>59</v>
      </c>
      <c r="H46" s="33" t="s">
        <v>59</v>
      </c>
      <c r="I46" s="33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34" t="s">
        <v>59</v>
      </c>
      <c r="S46" s="34" t="s">
        <v>59</v>
      </c>
      <c r="T46" s="34" t="s">
        <v>59</v>
      </c>
      <c r="U46" s="34" t="s">
        <v>59</v>
      </c>
      <c r="V46" s="34" t="s">
        <v>59</v>
      </c>
      <c r="W46" s="34" t="s">
        <v>59</v>
      </c>
      <c r="X46" s="34" t="s">
        <v>59</v>
      </c>
      <c r="Y46" s="34" t="s">
        <v>59</v>
      </c>
      <c r="Z46" s="34" t="s">
        <v>59</v>
      </c>
      <c r="AA46" s="34" t="s">
        <v>59</v>
      </c>
      <c r="AB46" s="34" t="s">
        <v>59</v>
      </c>
      <c r="AC46" s="34" t="s">
        <v>59</v>
      </c>
      <c r="AD46" s="34" t="s">
        <v>59</v>
      </c>
      <c r="AE46" s="34" t="s">
        <v>59</v>
      </c>
      <c r="AF46" s="34" t="s">
        <v>59</v>
      </c>
      <c r="AG46" s="34" t="s">
        <v>59</v>
      </c>
      <c r="AH46" s="34" t="s">
        <v>59</v>
      </c>
      <c r="AI46" s="34" t="s">
        <v>59</v>
      </c>
      <c r="AJ46" s="34" t="s">
        <v>59</v>
      </c>
      <c r="AK46" s="35" t="s">
        <v>59</v>
      </c>
      <c r="AL46" s="36" t="s">
        <v>59</v>
      </c>
      <c r="AM46" s="35">
        <v>0</v>
      </c>
      <c r="AN46" s="35">
        <v>53.148000000000003</v>
      </c>
      <c r="AO46" s="35">
        <v>0</v>
      </c>
      <c r="AP46" s="35">
        <v>0</v>
      </c>
      <c r="AQ46" s="35">
        <v>0</v>
      </c>
    </row>
    <row r="47" spans="1:43">
      <c r="A47" s="31" t="s">
        <v>391</v>
      </c>
      <c r="B47" s="31" t="s">
        <v>392</v>
      </c>
      <c r="C47" s="32" t="s">
        <v>59</v>
      </c>
      <c r="D47" s="33" t="s">
        <v>59</v>
      </c>
      <c r="E47" s="33" t="s">
        <v>59</v>
      </c>
      <c r="F47" s="33" t="s">
        <v>59</v>
      </c>
      <c r="G47" s="33" t="s">
        <v>59</v>
      </c>
      <c r="H47" s="33" t="s">
        <v>59</v>
      </c>
      <c r="I47" s="33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34">
        <v>22.4</v>
      </c>
      <c r="S47" s="34">
        <v>25</v>
      </c>
      <c r="T47" s="34">
        <v>24.1</v>
      </c>
      <c r="U47" s="34">
        <v>24.4</v>
      </c>
      <c r="V47" s="34">
        <v>27</v>
      </c>
      <c r="W47" s="34">
        <v>24.9</v>
      </c>
      <c r="X47" s="34">
        <v>50</v>
      </c>
      <c r="Y47" s="34">
        <v>13.1</v>
      </c>
      <c r="Z47" s="34">
        <v>15.3</v>
      </c>
      <c r="AA47" s="34">
        <v>14.9</v>
      </c>
      <c r="AB47" s="34">
        <v>13</v>
      </c>
      <c r="AC47" s="34">
        <v>15.5</v>
      </c>
      <c r="AD47" s="34">
        <v>14.5</v>
      </c>
      <c r="AE47" s="34">
        <v>13.3</v>
      </c>
      <c r="AF47" s="34">
        <v>12.8</v>
      </c>
      <c r="AG47" s="34">
        <v>16.600000000000001</v>
      </c>
      <c r="AH47" s="34">
        <v>15.8</v>
      </c>
      <c r="AI47" s="34">
        <v>13.2</v>
      </c>
      <c r="AJ47" s="34">
        <v>15.7</v>
      </c>
      <c r="AK47" s="37">
        <v>15.682</v>
      </c>
      <c r="AL47" s="33">
        <v>13.863</v>
      </c>
      <c r="AM47" s="37">
        <v>15.734999999999999</v>
      </c>
      <c r="AN47" s="37">
        <v>8.0980000000000008</v>
      </c>
      <c r="AO47" s="37">
        <v>7.9409999999999998</v>
      </c>
      <c r="AP47" s="37">
        <v>6.8360000000000003</v>
      </c>
      <c r="AQ47" s="37">
        <v>8.6969999999999992</v>
      </c>
    </row>
    <row r="48" spans="1:43">
      <c r="A48" s="11" t="s">
        <v>393</v>
      </c>
      <c r="B48" s="28" t="s">
        <v>394</v>
      </c>
      <c r="C48" s="25">
        <v>153.69999999999999</v>
      </c>
      <c r="D48" s="38">
        <v>166.7</v>
      </c>
      <c r="E48" s="38">
        <v>348</v>
      </c>
      <c r="F48" s="38">
        <v>209.7</v>
      </c>
      <c r="G48" s="38">
        <v>284.89999999999998</v>
      </c>
      <c r="H48" s="38">
        <v>251.9</v>
      </c>
      <c r="I48" s="38">
        <v>255.9</v>
      </c>
      <c r="J48" s="39">
        <v>286.7</v>
      </c>
      <c r="K48" s="39">
        <v>304.3</v>
      </c>
      <c r="L48" s="39">
        <v>281.39999999999998</v>
      </c>
      <c r="M48" s="39">
        <v>315.5</v>
      </c>
      <c r="N48" s="39">
        <v>356.4</v>
      </c>
      <c r="O48" s="39">
        <v>430.3</v>
      </c>
      <c r="P48" s="39">
        <v>621.79999999999995</v>
      </c>
      <c r="Q48" s="39">
        <v>365.3</v>
      </c>
      <c r="R48" s="39">
        <v>466.4</v>
      </c>
      <c r="S48" s="39">
        <v>486.2</v>
      </c>
      <c r="T48" s="39">
        <v>405.3</v>
      </c>
      <c r="U48" s="39">
        <v>392.9</v>
      </c>
      <c r="V48" s="39">
        <v>824.2</v>
      </c>
      <c r="W48" s="39">
        <v>476.8</v>
      </c>
      <c r="X48" s="39">
        <v>768.6</v>
      </c>
      <c r="Y48" s="39">
        <v>774.2</v>
      </c>
      <c r="Z48" s="39">
        <v>1127.0999999999999</v>
      </c>
      <c r="AA48" s="39">
        <v>728.7</v>
      </c>
      <c r="AB48" s="39">
        <v>746.4</v>
      </c>
      <c r="AC48" s="39">
        <v>685.8</v>
      </c>
      <c r="AD48" s="39">
        <v>770.2</v>
      </c>
      <c r="AE48" s="39">
        <v>407.5</v>
      </c>
      <c r="AF48" s="39">
        <v>547.29999999999995</v>
      </c>
      <c r="AG48" s="39">
        <v>472.2</v>
      </c>
      <c r="AH48" s="39">
        <v>686.3</v>
      </c>
      <c r="AI48" s="39">
        <v>1066.5</v>
      </c>
      <c r="AJ48" s="39">
        <v>1127.5999999999999</v>
      </c>
      <c r="AK48" s="40">
        <f t="shared" ref="AK48:AP48" si="4">SUM(AK35:AK47)</f>
        <v>1142.9419999999998</v>
      </c>
      <c r="AL48" s="41">
        <f t="shared" si="4"/>
        <v>513.68900000000008</v>
      </c>
      <c r="AM48" s="40">
        <f t="shared" ref="AM48" si="5">SUM(AM35:AM47)</f>
        <v>459.48399999999998</v>
      </c>
      <c r="AN48" s="40">
        <f t="shared" si="4"/>
        <v>512.83000000000004</v>
      </c>
      <c r="AO48" s="40">
        <f t="shared" si="4"/>
        <v>460.43299999999994</v>
      </c>
      <c r="AP48" s="40">
        <f t="shared" si="4"/>
        <v>656.31400000000008</v>
      </c>
      <c r="AQ48" s="40">
        <f t="shared" ref="AQ48" si="6">SUM(AQ35:AQ47)</f>
        <v>1142.7859999999998</v>
      </c>
    </row>
    <row r="49" spans="1:43">
      <c r="A49" s="31"/>
      <c r="B49" s="31"/>
      <c r="C49" s="32"/>
      <c r="D49" s="33"/>
      <c r="E49" s="33"/>
      <c r="F49" s="33"/>
      <c r="G49" s="33"/>
      <c r="H49" s="33"/>
      <c r="I49" s="33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7"/>
      <c r="AL49" s="33"/>
      <c r="AM49" s="37"/>
      <c r="AN49" s="37"/>
      <c r="AO49" s="37"/>
      <c r="AP49" s="37"/>
      <c r="AQ49" s="37"/>
    </row>
    <row r="50" spans="1:43">
      <c r="A50" s="11" t="s">
        <v>344</v>
      </c>
      <c r="B50" s="28" t="s">
        <v>345</v>
      </c>
      <c r="C50" s="25"/>
      <c r="D50" s="38"/>
      <c r="E50" s="38"/>
      <c r="F50" s="38"/>
      <c r="G50" s="38"/>
      <c r="H50" s="38"/>
      <c r="I50" s="3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40"/>
      <c r="AL50" s="41"/>
      <c r="AM50" s="40"/>
      <c r="AN50" s="40"/>
      <c r="AO50" s="40"/>
      <c r="AP50" s="40"/>
      <c r="AQ50" s="40"/>
    </row>
    <row r="51" spans="1:43">
      <c r="A51" s="31" t="s">
        <v>369</v>
      </c>
      <c r="B51" s="31" t="s">
        <v>370</v>
      </c>
      <c r="C51" s="32">
        <v>354.1</v>
      </c>
      <c r="D51" s="33">
        <v>353.2</v>
      </c>
      <c r="E51" s="33">
        <v>354.7</v>
      </c>
      <c r="F51" s="33">
        <v>295.2</v>
      </c>
      <c r="G51" s="33">
        <v>295.60000000000002</v>
      </c>
      <c r="H51" s="33">
        <v>295.60000000000002</v>
      </c>
      <c r="I51" s="33">
        <v>296</v>
      </c>
      <c r="J51" s="34">
        <v>216.5</v>
      </c>
      <c r="K51" s="34">
        <v>216.9</v>
      </c>
      <c r="L51" s="34">
        <v>217.4</v>
      </c>
      <c r="M51" s="34">
        <v>217.9</v>
      </c>
      <c r="N51" s="34">
        <v>118.3</v>
      </c>
      <c r="O51" s="34">
        <v>118.8</v>
      </c>
      <c r="P51" s="34">
        <v>119.2</v>
      </c>
      <c r="Q51" s="34">
        <v>119.7</v>
      </c>
      <c r="R51" s="34">
        <v>517.70000000000005</v>
      </c>
      <c r="S51" s="34">
        <v>518</v>
      </c>
      <c r="T51" s="34">
        <v>517.9</v>
      </c>
      <c r="U51" s="34">
        <v>518.6</v>
      </c>
      <c r="V51" s="34">
        <v>518.79999999999995</v>
      </c>
      <c r="W51" s="34">
        <v>519</v>
      </c>
      <c r="X51" s="34">
        <v>219.2</v>
      </c>
      <c r="Y51" s="34">
        <v>219.3</v>
      </c>
      <c r="Z51" s="34">
        <v>119.5</v>
      </c>
      <c r="AA51" s="34">
        <v>606.4</v>
      </c>
      <c r="AB51" s="34">
        <v>606.79999999999995</v>
      </c>
      <c r="AC51" s="34">
        <v>607.4</v>
      </c>
      <c r="AD51" s="34">
        <v>608.20000000000005</v>
      </c>
      <c r="AE51" s="34">
        <v>608.79999999999995</v>
      </c>
      <c r="AF51" s="34">
        <v>609.4</v>
      </c>
      <c r="AG51" s="34">
        <v>610</v>
      </c>
      <c r="AH51" s="34">
        <v>610.6</v>
      </c>
      <c r="AI51" s="34" t="s">
        <v>59</v>
      </c>
      <c r="AJ51" s="34" t="s">
        <v>59</v>
      </c>
      <c r="AK51" s="37" t="s">
        <v>59</v>
      </c>
      <c r="AL51" s="33">
        <v>1295.4760000000001</v>
      </c>
      <c r="AM51" s="37">
        <v>1296.06</v>
      </c>
      <c r="AN51" s="37">
        <v>1296.645</v>
      </c>
      <c r="AO51" s="37">
        <v>1297.229</v>
      </c>
      <c r="AP51" s="37">
        <v>1297.8130000000001</v>
      </c>
      <c r="AQ51" s="37">
        <v>1298.3969999999999</v>
      </c>
    </row>
    <row r="52" spans="1:43">
      <c r="A52" s="30" t="s">
        <v>373</v>
      </c>
      <c r="B52" s="31" t="s">
        <v>374</v>
      </c>
      <c r="C52" s="32" t="s">
        <v>59</v>
      </c>
      <c r="D52" s="33" t="s">
        <v>59</v>
      </c>
      <c r="E52" s="33">
        <v>6.3</v>
      </c>
      <c r="F52" s="33">
        <v>6</v>
      </c>
      <c r="G52" s="33">
        <v>4.5</v>
      </c>
      <c r="H52" s="33">
        <v>4.5</v>
      </c>
      <c r="I52" s="33">
        <v>4.8</v>
      </c>
      <c r="J52" s="34">
        <v>4.5999999999999996</v>
      </c>
      <c r="K52" s="34">
        <v>4.5</v>
      </c>
      <c r="L52" s="34">
        <v>4.5999999999999996</v>
      </c>
      <c r="M52" s="34">
        <v>4</v>
      </c>
      <c r="N52" s="34">
        <v>3.5</v>
      </c>
      <c r="O52" s="34">
        <v>3.3</v>
      </c>
      <c r="P52" s="34">
        <v>3.1</v>
      </c>
      <c r="Q52" s="34">
        <v>2.8</v>
      </c>
      <c r="R52" s="34">
        <v>8.6999999999999993</v>
      </c>
      <c r="S52" s="34">
        <v>8</v>
      </c>
      <c r="T52" s="34">
        <v>7.7</v>
      </c>
      <c r="U52" s="34">
        <v>7.2</v>
      </c>
      <c r="V52" s="34">
        <v>7.1</v>
      </c>
      <c r="W52" s="34">
        <v>7</v>
      </c>
      <c r="X52" s="34">
        <v>6.9</v>
      </c>
      <c r="Y52" s="34">
        <v>6.8</v>
      </c>
      <c r="Z52" s="34">
        <v>6.7</v>
      </c>
      <c r="AA52" s="34">
        <v>6.6</v>
      </c>
      <c r="AB52" s="34">
        <v>6.5</v>
      </c>
      <c r="AC52" s="34">
        <v>6.3</v>
      </c>
      <c r="AD52" s="34">
        <v>6.1</v>
      </c>
      <c r="AE52" s="34">
        <v>5.9</v>
      </c>
      <c r="AF52" s="34">
        <v>5.7</v>
      </c>
      <c r="AG52" s="34">
        <v>5.5</v>
      </c>
      <c r="AH52" s="34">
        <v>5.3</v>
      </c>
      <c r="AI52" s="34">
        <v>5.0999999999999996</v>
      </c>
      <c r="AJ52" s="34">
        <v>4.9000000000000004</v>
      </c>
      <c r="AK52" s="35">
        <v>4.5860000000000003</v>
      </c>
      <c r="AL52" s="36">
        <v>4.3520000000000003</v>
      </c>
      <c r="AM52" s="35">
        <v>4.1079999999999997</v>
      </c>
      <c r="AN52" s="35">
        <v>4.306</v>
      </c>
      <c r="AO52" s="35">
        <v>4</v>
      </c>
      <c r="AP52" s="35">
        <v>0.82299999999999995</v>
      </c>
      <c r="AQ52" s="35">
        <v>0.70899999999999996</v>
      </c>
    </row>
    <row r="53" spans="1:43">
      <c r="A53" s="31" t="s">
        <v>348</v>
      </c>
      <c r="B53" s="31" t="s">
        <v>349</v>
      </c>
      <c r="C53" s="32">
        <v>288.39999999999998</v>
      </c>
      <c r="D53" s="33">
        <v>282.39999999999998</v>
      </c>
      <c r="E53" s="33">
        <v>276.2</v>
      </c>
      <c r="F53" s="33">
        <v>270.3</v>
      </c>
      <c r="G53" s="33">
        <v>269.5</v>
      </c>
      <c r="H53" s="33">
        <v>262.39999999999998</v>
      </c>
      <c r="I53" s="33">
        <v>256.2</v>
      </c>
      <c r="J53" s="34">
        <v>264</v>
      </c>
      <c r="K53" s="34">
        <v>253.1</v>
      </c>
      <c r="L53" s="34">
        <v>202.9</v>
      </c>
      <c r="M53" s="34">
        <v>196.6</v>
      </c>
      <c r="N53" s="34">
        <v>190.3</v>
      </c>
      <c r="O53" s="34">
        <v>184</v>
      </c>
      <c r="P53" s="34">
        <v>177.7</v>
      </c>
      <c r="Q53" s="34">
        <v>171.4</v>
      </c>
      <c r="R53" s="34">
        <v>189.1</v>
      </c>
      <c r="S53" s="34">
        <v>177.7</v>
      </c>
      <c r="T53" s="34">
        <v>177.2</v>
      </c>
      <c r="U53" s="34">
        <v>184.5</v>
      </c>
      <c r="V53" s="34">
        <v>170.2</v>
      </c>
      <c r="W53" s="34">
        <v>162.6</v>
      </c>
      <c r="X53" s="34">
        <v>154.19999999999999</v>
      </c>
      <c r="Y53" s="34">
        <v>145.6</v>
      </c>
      <c r="Z53" s="34">
        <v>138</v>
      </c>
      <c r="AA53" s="34">
        <v>129.6</v>
      </c>
      <c r="AB53" s="34">
        <v>121.5</v>
      </c>
      <c r="AC53" s="34">
        <v>101.5</v>
      </c>
      <c r="AD53" s="34">
        <v>93.8</v>
      </c>
      <c r="AE53" s="34">
        <v>86.2</v>
      </c>
      <c r="AF53" s="34">
        <v>93.5</v>
      </c>
      <c r="AG53" s="34">
        <v>97.2</v>
      </c>
      <c r="AH53" s="34">
        <v>81.599999999999994</v>
      </c>
      <c r="AI53" s="34">
        <v>71</v>
      </c>
      <c r="AJ53" s="34">
        <v>65.599999999999994</v>
      </c>
      <c r="AK53" s="37">
        <v>62.676000000000002</v>
      </c>
      <c r="AL53" s="33">
        <v>54.969000000000001</v>
      </c>
      <c r="AM53" s="37">
        <v>48.24</v>
      </c>
      <c r="AN53" s="37">
        <v>51.094000000000001</v>
      </c>
      <c r="AO53" s="37">
        <v>41.43</v>
      </c>
      <c r="AP53" s="37">
        <v>36.228999999999999</v>
      </c>
      <c r="AQ53" s="37">
        <v>41.982999999999997</v>
      </c>
    </row>
    <row r="54" spans="1:43">
      <c r="A54" s="30" t="s">
        <v>395</v>
      </c>
      <c r="B54" s="31" t="s">
        <v>396</v>
      </c>
      <c r="C54" s="32">
        <v>44.5</v>
      </c>
      <c r="D54" s="33">
        <v>46.3</v>
      </c>
      <c r="E54" s="33">
        <v>50.2</v>
      </c>
      <c r="F54" s="33">
        <v>49.8</v>
      </c>
      <c r="G54" s="33">
        <v>51</v>
      </c>
      <c r="H54" s="33">
        <v>47</v>
      </c>
      <c r="I54" s="33">
        <v>45.6</v>
      </c>
      <c r="J54" s="34">
        <v>72.8</v>
      </c>
      <c r="K54" s="34">
        <v>74.599999999999994</v>
      </c>
      <c r="L54" s="34">
        <v>76.7</v>
      </c>
      <c r="M54" s="34">
        <v>68.099999999999994</v>
      </c>
      <c r="N54" s="34">
        <v>65.7</v>
      </c>
      <c r="O54" s="34">
        <v>46.7</v>
      </c>
      <c r="P54" s="34">
        <v>44.2</v>
      </c>
      <c r="Q54" s="34">
        <v>43.6</v>
      </c>
      <c r="R54" s="34">
        <v>53</v>
      </c>
      <c r="S54" s="34">
        <v>49.7</v>
      </c>
      <c r="T54" s="34">
        <v>53.1</v>
      </c>
      <c r="U54" s="34">
        <v>54.9</v>
      </c>
      <c r="V54" s="34">
        <v>59.6</v>
      </c>
      <c r="W54" s="34">
        <v>61.9</v>
      </c>
      <c r="X54" s="34">
        <v>48.2</v>
      </c>
      <c r="Y54" s="34">
        <v>51.3</v>
      </c>
      <c r="Z54" s="34">
        <v>47.9</v>
      </c>
      <c r="AA54" s="34">
        <v>43.5</v>
      </c>
      <c r="AB54" s="34">
        <v>46.6</v>
      </c>
      <c r="AC54" s="34">
        <v>47.6</v>
      </c>
      <c r="AD54" s="34">
        <v>52.2</v>
      </c>
      <c r="AE54" s="34">
        <v>53.8</v>
      </c>
      <c r="AF54" s="34">
        <v>59.3</v>
      </c>
      <c r="AG54" s="34">
        <v>64.8</v>
      </c>
      <c r="AH54" s="34">
        <v>61.4</v>
      </c>
      <c r="AI54" s="34">
        <v>55</v>
      </c>
      <c r="AJ54" s="34">
        <v>53.8</v>
      </c>
      <c r="AK54" s="35">
        <v>55.856999999999999</v>
      </c>
      <c r="AL54" s="36">
        <v>54.107999999999997</v>
      </c>
      <c r="AM54" s="35">
        <v>54.859000000000002</v>
      </c>
      <c r="AN54" s="35">
        <v>64.027000000000001</v>
      </c>
      <c r="AO54" s="35">
        <v>80.325999999999993</v>
      </c>
      <c r="AP54" s="35">
        <v>77.378</v>
      </c>
      <c r="AQ54" s="35">
        <v>93.652000000000001</v>
      </c>
    </row>
    <row r="55" spans="1:43">
      <c r="A55" s="31" t="s">
        <v>397</v>
      </c>
      <c r="B55" s="31" t="s">
        <v>398</v>
      </c>
      <c r="C55" s="32">
        <v>0.5</v>
      </c>
      <c r="D55" s="33" t="s">
        <v>59</v>
      </c>
      <c r="E55" s="33">
        <v>0.4</v>
      </c>
      <c r="F55" s="33">
        <v>0.4</v>
      </c>
      <c r="G55" s="33">
        <v>5.8</v>
      </c>
      <c r="H55" s="33">
        <v>0.3</v>
      </c>
      <c r="I55" s="33">
        <v>0.3</v>
      </c>
      <c r="J55" s="34">
        <v>0.2</v>
      </c>
      <c r="K55" s="34">
        <v>0.2</v>
      </c>
      <c r="L55" s="34">
        <v>0.1</v>
      </c>
      <c r="M55" s="34">
        <v>0.1</v>
      </c>
      <c r="N55" s="34">
        <v>0</v>
      </c>
      <c r="O55" s="34">
        <v>0</v>
      </c>
      <c r="P55" s="34">
        <v>0</v>
      </c>
      <c r="Q55" s="34">
        <v>0</v>
      </c>
      <c r="R55" s="34" t="s">
        <v>59</v>
      </c>
      <c r="S55" s="34" t="s">
        <v>59</v>
      </c>
      <c r="T55" s="34" t="s">
        <v>59</v>
      </c>
      <c r="U55" s="34" t="s">
        <v>59</v>
      </c>
      <c r="V55" s="34" t="s">
        <v>59</v>
      </c>
      <c r="W55" s="34" t="s">
        <v>59</v>
      </c>
      <c r="X55" s="34" t="s">
        <v>59</v>
      </c>
      <c r="Y55" s="34" t="s">
        <v>59</v>
      </c>
      <c r="Z55" s="34" t="s">
        <v>59</v>
      </c>
      <c r="AA55" s="34" t="s">
        <v>59</v>
      </c>
      <c r="AB55" s="34" t="s">
        <v>59</v>
      </c>
      <c r="AC55" s="34" t="s">
        <v>59</v>
      </c>
      <c r="AD55" s="34" t="s">
        <v>59</v>
      </c>
      <c r="AE55" s="34" t="s">
        <v>59</v>
      </c>
      <c r="AF55" s="34" t="s">
        <v>59</v>
      </c>
      <c r="AG55" s="34" t="s">
        <v>59</v>
      </c>
      <c r="AH55" s="34" t="s">
        <v>59</v>
      </c>
      <c r="AI55" s="34" t="s">
        <v>59</v>
      </c>
      <c r="AJ55" s="34" t="s">
        <v>59</v>
      </c>
      <c r="AK55" s="37" t="s">
        <v>59</v>
      </c>
      <c r="AL55" s="33" t="s">
        <v>59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</row>
    <row r="56" spans="1:43">
      <c r="A56" s="30" t="s">
        <v>399</v>
      </c>
      <c r="B56" s="31" t="s">
        <v>400</v>
      </c>
      <c r="C56" s="32">
        <v>0</v>
      </c>
      <c r="D56" s="33" t="s">
        <v>59</v>
      </c>
      <c r="E56" s="33" t="s">
        <v>59</v>
      </c>
      <c r="F56" s="33" t="s">
        <v>59</v>
      </c>
      <c r="G56" s="33">
        <v>5.9</v>
      </c>
      <c r="H56" s="33">
        <v>6.6</v>
      </c>
      <c r="I56" s="33">
        <v>6.7</v>
      </c>
      <c r="J56" s="34">
        <v>149.19999999999999</v>
      </c>
      <c r="K56" s="34">
        <v>153.5</v>
      </c>
      <c r="L56" s="34">
        <v>158.9</v>
      </c>
      <c r="M56" s="34">
        <v>162.4</v>
      </c>
      <c r="N56" s="34">
        <v>179</v>
      </c>
      <c r="O56" s="34">
        <v>210.4</v>
      </c>
      <c r="P56" s="34">
        <v>218.3</v>
      </c>
      <c r="Q56" s="34">
        <v>225.9</v>
      </c>
      <c r="R56" s="34">
        <v>171.4</v>
      </c>
      <c r="S56" s="34">
        <v>177.4</v>
      </c>
      <c r="T56" s="34">
        <v>183.6</v>
      </c>
      <c r="U56" s="34">
        <v>190</v>
      </c>
      <c r="V56" s="34">
        <v>196.6</v>
      </c>
      <c r="W56" s="34">
        <v>203.4</v>
      </c>
      <c r="X56" s="34">
        <v>210.5</v>
      </c>
      <c r="Y56" s="34">
        <v>217.9</v>
      </c>
      <c r="Z56" s="34" t="s">
        <v>59</v>
      </c>
      <c r="AA56" s="34" t="s">
        <v>59</v>
      </c>
      <c r="AB56" s="34" t="s">
        <v>59</v>
      </c>
      <c r="AC56" s="34" t="s">
        <v>59</v>
      </c>
      <c r="AD56" s="34" t="s">
        <v>59</v>
      </c>
      <c r="AE56" s="34" t="s">
        <v>59</v>
      </c>
      <c r="AF56" s="34" t="s">
        <v>59</v>
      </c>
      <c r="AG56" s="34" t="s">
        <v>59</v>
      </c>
      <c r="AH56" s="34" t="s">
        <v>59</v>
      </c>
      <c r="AI56" s="34" t="s">
        <v>59</v>
      </c>
      <c r="AJ56" s="34" t="s">
        <v>59</v>
      </c>
      <c r="AK56" s="35" t="s">
        <v>59</v>
      </c>
      <c r="AL56" s="36" t="s">
        <v>59</v>
      </c>
      <c r="AM56" s="35">
        <v>0</v>
      </c>
      <c r="AN56" s="35">
        <v>5.6289999999999996</v>
      </c>
      <c r="AO56" s="35">
        <v>5.9429999999999996</v>
      </c>
      <c r="AP56" s="35">
        <v>6.1390000000000002</v>
      </c>
      <c r="AQ56" s="35">
        <v>50.075000000000003</v>
      </c>
    </row>
    <row r="57" spans="1:43">
      <c r="A57" s="31" t="s">
        <v>401</v>
      </c>
      <c r="B57" s="31" t="s">
        <v>380</v>
      </c>
      <c r="C57" s="32"/>
      <c r="D57" s="33"/>
      <c r="E57" s="33"/>
      <c r="F57" s="33"/>
      <c r="G57" s="33"/>
      <c r="H57" s="33"/>
      <c r="I57" s="33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7">
        <v>2.0640000000000001</v>
      </c>
      <c r="AL57" s="33">
        <v>5.1609999999999996</v>
      </c>
      <c r="AM57" s="37">
        <v>7.59</v>
      </c>
      <c r="AN57" s="37">
        <v>0</v>
      </c>
      <c r="AO57" s="37">
        <v>2.024</v>
      </c>
      <c r="AP57" s="37">
        <v>2.431</v>
      </c>
      <c r="AQ57" s="37">
        <v>2.2370000000000001</v>
      </c>
    </row>
    <row r="58" spans="1:43">
      <c r="A58" s="30" t="s">
        <v>383</v>
      </c>
      <c r="B58" s="31" t="s">
        <v>384</v>
      </c>
      <c r="C58" s="32">
        <v>0</v>
      </c>
      <c r="D58" s="33">
        <v>0.5</v>
      </c>
      <c r="E58" s="33">
        <v>0.1</v>
      </c>
      <c r="F58" s="33">
        <v>0.1</v>
      </c>
      <c r="G58" s="33" t="s">
        <v>59</v>
      </c>
      <c r="H58" s="33" t="s">
        <v>59</v>
      </c>
      <c r="I58" s="33">
        <v>2.2999999999999998</v>
      </c>
      <c r="J58" s="34">
        <v>91.9</v>
      </c>
      <c r="K58" s="34">
        <v>96</v>
      </c>
      <c r="L58" s="34">
        <v>102.7</v>
      </c>
      <c r="M58" s="34">
        <v>127.6</v>
      </c>
      <c r="N58" s="34">
        <v>150.69999999999999</v>
      </c>
      <c r="O58" s="34">
        <v>262.10000000000002</v>
      </c>
      <c r="P58" s="34">
        <v>0.9</v>
      </c>
      <c r="Q58" s="34">
        <v>0.7</v>
      </c>
      <c r="R58" s="34">
        <v>13.9</v>
      </c>
      <c r="S58" s="34">
        <v>14</v>
      </c>
      <c r="T58" s="34">
        <v>14</v>
      </c>
      <c r="U58" s="34">
        <v>14.5</v>
      </c>
      <c r="V58" s="34">
        <v>9.5</v>
      </c>
      <c r="W58" s="34">
        <v>9.8000000000000007</v>
      </c>
      <c r="X58" s="34">
        <v>9.8000000000000007</v>
      </c>
      <c r="Y58" s="34">
        <v>13.2</v>
      </c>
      <c r="Z58" s="34">
        <v>7</v>
      </c>
      <c r="AA58" s="34">
        <v>7.3</v>
      </c>
      <c r="AB58" s="34">
        <v>6.6</v>
      </c>
      <c r="AC58" s="34">
        <v>7</v>
      </c>
      <c r="AD58" s="34">
        <v>2.2999999999999998</v>
      </c>
      <c r="AE58" s="34">
        <v>2.2999999999999998</v>
      </c>
      <c r="AF58" s="34">
        <v>10.4</v>
      </c>
      <c r="AG58" s="34">
        <v>9.9</v>
      </c>
      <c r="AH58" s="34">
        <v>9.9</v>
      </c>
      <c r="AI58" s="34">
        <v>16.2</v>
      </c>
      <c r="AJ58" s="34">
        <v>12.6</v>
      </c>
      <c r="AK58" s="35">
        <v>6.2080000000000002</v>
      </c>
      <c r="AL58" s="36">
        <v>6.4080000000000004</v>
      </c>
      <c r="AM58" s="35">
        <v>6.4039999999999999</v>
      </c>
      <c r="AN58" s="35">
        <v>9.8580000000000005</v>
      </c>
      <c r="AO58" s="35">
        <v>8.3870000000000005</v>
      </c>
      <c r="AP58" s="35">
        <v>8.3879999999999999</v>
      </c>
      <c r="AQ58" s="35">
        <v>71.450999999999993</v>
      </c>
    </row>
    <row r="59" spans="1:43">
      <c r="A59" s="31" t="s">
        <v>387</v>
      </c>
      <c r="B59" s="31" t="s">
        <v>388</v>
      </c>
      <c r="C59" s="32" t="s">
        <v>59</v>
      </c>
      <c r="D59" s="33" t="s">
        <v>59</v>
      </c>
      <c r="E59" s="33" t="s">
        <v>59</v>
      </c>
      <c r="F59" s="33" t="s">
        <v>59</v>
      </c>
      <c r="G59" s="33" t="s">
        <v>59</v>
      </c>
      <c r="H59" s="33" t="s">
        <v>59</v>
      </c>
      <c r="I59" s="33" t="s">
        <v>59</v>
      </c>
      <c r="J59" s="34" t="s">
        <v>59</v>
      </c>
      <c r="K59" s="34" t="s">
        <v>59</v>
      </c>
      <c r="L59" s="34" t="s">
        <v>59</v>
      </c>
      <c r="M59" s="34" t="s">
        <v>59</v>
      </c>
      <c r="N59" s="34" t="s">
        <v>59</v>
      </c>
      <c r="O59" s="34" t="s">
        <v>59</v>
      </c>
      <c r="P59" s="34" t="s">
        <v>59</v>
      </c>
      <c r="Q59" s="34" t="s">
        <v>59</v>
      </c>
      <c r="R59" s="34" t="s">
        <v>59</v>
      </c>
      <c r="S59" s="34" t="s">
        <v>59</v>
      </c>
      <c r="T59" s="34" t="s">
        <v>59</v>
      </c>
      <c r="U59" s="34" t="s">
        <v>59</v>
      </c>
      <c r="V59" s="34" t="s">
        <v>59</v>
      </c>
      <c r="W59" s="34" t="s">
        <v>59</v>
      </c>
      <c r="X59" s="34" t="s">
        <v>59</v>
      </c>
      <c r="Y59" s="34" t="s">
        <v>59</v>
      </c>
      <c r="Z59" s="34" t="s">
        <v>59</v>
      </c>
      <c r="AA59" s="34" t="s">
        <v>59</v>
      </c>
      <c r="AB59" s="34" t="s">
        <v>59</v>
      </c>
      <c r="AC59" s="34" t="s">
        <v>59</v>
      </c>
      <c r="AD59" s="34" t="s">
        <v>59</v>
      </c>
      <c r="AE59" s="34" t="s">
        <v>59</v>
      </c>
      <c r="AF59" s="34">
        <v>50.4</v>
      </c>
      <c r="AG59" s="34">
        <v>47.1</v>
      </c>
      <c r="AH59" s="34">
        <v>43.6</v>
      </c>
      <c r="AI59" s="34">
        <v>40</v>
      </c>
      <c r="AJ59" s="34">
        <v>42.8</v>
      </c>
      <c r="AK59" s="37">
        <v>38.75</v>
      </c>
      <c r="AL59" s="33">
        <v>34.884999999999998</v>
      </c>
      <c r="AM59" s="37">
        <v>72.42</v>
      </c>
      <c r="AN59" s="37">
        <v>32.069000000000003</v>
      </c>
      <c r="AO59" s="37">
        <v>19.431999999999999</v>
      </c>
      <c r="AP59" s="37">
        <v>21.137</v>
      </c>
      <c r="AQ59" s="37">
        <v>20.312999999999999</v>
      </c>
    </row>
    <row r="60" spans="1:43">
      <c r="A60" s="11" t="s">
        <v>402</v>
      </c>
      <c r="B60" s="28" t="s">
        <v>403</v>
      </c>
      <c r="C60" s="25">
        <v>687.6</v>
      </c>
      <c r="D60" s="38">
        <v>682.5</v>
      </c>
      <c r="E60" s="38">
        <v>688</v>
      </c>
      <c r="F60" s="38">
        <v>621.6</v>
      </c>
      <c r="G60" s="38">
        <v>632.29999999999995</v>
      </c>
      <c r="H60" s="38">
        <v>616.29999999999995</v>
      </c>
      <c r="I60" s="38">
        <v>611.79999999999995</v>
      </c>
      <c r="J60" s="39">
        <v>799.2</v>
      </c>
      <c r="K60" s="39">
        <v>798.8</v>
      </c>
      <c r="L60" s="39">
        <v>763.4</v>
      </c>
      <c r="M60" s="39">
        <v>776.6</v>
      </c>
      <c r="N60" s="39">
        <v>707.6</v>
      </c>
      <c r="O60" s="39">
        <v>825.3</v>
      </c>
      <c r="P60" s="39">
        <v>563.5</v>
      </c>
      <c r="Q60" s="39">
        <v>564.1</v>
      </c>
      <c r="R60" s="39">
        <v>953.8</v>
      </c>
      <c r="S60" s="39">
        <v>944.7</v>
      </c>
      <c r="T60" s="39">
        <v>953.4</v>
      </c>
      <c r="U60" s="39">
        <v>969.6</v>
      </c>
      <c r="V60" s="39">
        <v>960.7</v>
      </c>
      <c r="W60" s="39">
        <v>963.7</v>
      </c>
      <c r="X60" s="39">
        <v>648.79999999999995</v>
      </c>
      <c r="Y60" s="39">
        <v>654</v>
      </c>
      <c r="Z60" s="39">
        <v>319.10000000000002</v>
      </c>
      <c r="AA60" s="39">
        <v>793.4</v>
      </c>
      <c r="AB60" s="39">
        <v>787.9</v>
      </c>
      <c r="AC60" s="39">
        <v>769.8</v>
      </c>
      <c r="AD60" s="39">
        <v>762.6</v>
      </c>
      <c r="AE60" s="39">
        <v>757</v>
      </c>
      <c r="AF60" s="39">
        <v>828.8</v>
      </c>
      <c r="AG60" s="39">
        <v>834.5</v>
      </c>
      <c r="AH60" s="39">
        <v>812.4</v>
      </c>
      <c r="AI60" s="39">
        <v>187.4</v>
      </c>
      <c r="AJ60" s="39">
        <v>179.7</v>
      </c>
      <c r="AK60" s="40">
        <f>SUM(AK51:AK59)</f>
        <v>170.14099999999999</v>
      </c>
      <c r="AL60" s="41">
        <f t="shared" ref="AL60:AP60" si="7">SUM(AL51:AL59)</f>
        <v>1455.3590000000002</v>
      </c>
      <c r="AM60" s="40">
        <f t="shared" si="7"/>
        <v>1489.6809999999998</v>
      </c>
      <c r="AN60" s="40">
        <f t="shared" si="7"/>
        <v>1463.6279999999999</v>
      </c>
      <c r="AO60" s="40">
        <f t="shared" si="7"/>
        <v>1458.771</v>
      </c>
      <c r="AP60" s="40">
        <f t="shared" si="7"/>
        <v>1450.338</v>
      </c>
      <c r="AQ60" s="40">
        <f t="shared" ref="AQ60" si="8">SUM(AQ51:AQ59)</f>
        <v>1578.8170000000002</v>
      </c>
    </row>
    <row r="61" spans="1:43">
      <c r="A61" s="31"/>
      <c r="B61" s="31"/>
      <c r="C61" s="32"/>
      <c r="D61" s="33"/>
      <c r="E61" s="33"/>
      <c r="F61" s="33"/>
      <c r="G61" s="33"/>
      <c r="H61" s="33"/>
      <c r="I61" s="33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7"/>
      <c r="AL61" s="33"/>
      <c r="AM61" s="37"/>
      <c r="AN61" s="37"/>
      <c r="AO61" s="37"/>
      <c r="AP61" s="37"/>
      <c r="AQ61" s="37"/>
    </row>
    <row r="62" spans="1:43">
      <c r="A62" s="11" t="s">
        <v>404</v>
      </c>
      <c r="B62" s="28" t="s">
        <v>405</v>
      </c>
      <c r="C62" s="25"/>
      <c r="D62" s="38"/>
      <c r="E62" s="38"/>
      <c r="F62" s="38"/>
      <c r="G62" s="38"/>
      <c r="H62" s="38"/>
      <c r="I62" s="3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40"/>
      <c r="AL62" s="41"/>
      <c r="AM62" s="40"/>
      <c r="AN62" s="40"/>
      <c r="AO62" s="40"/>
      <c r="AP62" s="40"/>
      <c r="AQ62" s="40"/>
    </row>
    <row r="63" spans="1:43">
      <c r="A63" s="31" t="s">
        <v>406</v>
      </c>
      <c r="B63" s="31" t="s">
        <v>407</v>
      </c>
      <c r="C63" s="32">
        <v>1466.6</v>
      </c>
      <c r="D63" s="33">
        <v>1466.6</v>
      </c>
      <c r="E63" s="33">
        <v>1451.8</v>
      </c>
      <c r="F63" s="33">
        <v>1805.2</v>
      </c>
      <c r="G63" s="33">
        <v>1809.3</v>
      </c>
      <c r="H63" s="33">
        <v>1809.3</v>
      </c>
      <c r="I63" s="33">
        <v>1821.3</v>
      </c>
      <c r="J63" s="34">
        <v>1821.9</v>
      </c>
      <c r="K63" s="34">
        <v>1822.4</v>
      </c>
      <c r="L63" s="34">
        <v>1827.6</v>
      </c>
      <c r="M63" s="34">
        <v>1844.8</v>
      </c>
      <c r="N63" s="34">
        <v>1848.4</v>
      </c>
      <c r="O63" s="34">
        <v>1854.9</v>
      </c>
      <c r="P63" s="34">
        <v>1854.9</v>
      </c>
      <c r="Q63" s="34">
        <v>1861.7</v>
      </c>
      <c r="R63" s="34">
        <v>1967.7</v>
      </c>
      <c r="S63" s="34">
        <v>1968.1</v>
      </c>
      <c r="T63" s="34">
        <v>1972.3</v>
      </c>
      <c r="U63" s="34">
        <v>1944.5</v>
      </c>
      <c r="V63" s="34">
        <v>1541.3</v>
      </c>
      <c r="W63" s="34">
        <v>1537.2</v>
      </c>
      <c r="X63" s="34">
        <v>1525.1</v>
      </c>
      <c r="Y63" s="34">
        <v>1525.1</v>
      </c>
      <c r="Z63" s="34">
        <v>1592.8</v>
      </c>
      <c r="AA63" s="34">
        <v>1592.8</v>
      </c>
      <c r="AB63" s="34">
        <v>1592.8</v>
      </c>
      <c r="AC63" s="34">
        <v>1702.6</v>
      </c>
      <c r="AD63" s="34">
        <v>1745.6</v>
      </c>
      <c r="AE63" s="34">
        <v>1750.7</v>
      </c>
      <c r="AF63" s="34">
        <v>1826.9</v>
      </c>
      <c r="AG63" s="34">
        <v>1839.7</v>
      </c>
      <c r="AH63" s="34">
        <v>1839.7</v>
      </c>
      <c r="AI63" s="34">
        <v>1809.1</v>
      </c>
      <c r="AJ63" s="34">
        <v>1809.1</v>
      </c>
      <c r="AK63" s="37">
        <v>1809.8820000000001</v>
      </c>
      <c r="AL63" s="33">
        <v>1811.903</v>
      </c>
      <c r="AM63" s="37">
        <v>841.91099999999994</v>
      </c>
      <c r="AN63" s="37">
        <v>852.447</v>
      </c>
      <c r="AO63" s="37">
        <v>868.52800000000002</v>
      </c>
      <c r="AP63" s="37">
        <v>868.52800000000002</v>
      </c>
      <c r="AQ63" s="37">
        <v>870.21799999999996</v>
      </c>
    </row>
    <row r="64" spans="1:43">
      <c r="A64" s="30" t="s">
        <v>408</v>
      </c>
      <c r="B64" s="31" t="s">
        <v>409</v>
      </c>
      <c r="C64" s="32">
        <v>17.2</v>
      </c>
      <c r="D64" s="33">
        <v>24.3</v>
      </c>
      <c r="E64" s="33">
        <v>30.7</v>
      </c>
      <c r="F64" s="33">
        <v>35.799999999999997</v>
      </c>
      <c r="G64" s="33">
        <v>40.5</v>
      </c>
      <c r="H64" s="33">
        <v>45.3</v>
      </c>
      <c r="I64" s="33">
        <v>49</v>
      </c>
      <c r="J64" s="34">
        <v>52.5</v>
      </c>
      <c r="K64" s="34">
        <v>58.2</v>
      </c>
      <c r="L64" s="34">
        <v>65.099999999999994</v>
      </c>
      <c r="M64" s="34">
        <v>65.3</v>
      </c>
      <c r="N64" s="34">
        <v>65.599999999999994</v>
      </c>
      <c r="O64" s="34">
        <v>69.900000000000006</v>
      </c>
      <c r="P64" s="34">
        <v>76.599999999999994</v>
      </c>
      <c r="Q64" s="34">
        <v>83.7</v>
      </c>
      <c r="R64" s="34">
        <v>114.7</v>
      </c>
      <c r="S64" s="34">
        <v>144.4</v>
      </c>
      <c r="T64" s="34">
        <v>155.1</v>
      </c>
      <c r="U64" s="34">
        <v>166</v>
      </c>
      <c r="V64" s="34">
        <v>125.1</v>
      </c>
      <c r="W64" s="34">
        <v>124.6</v>
      </c>
      <c r="X64" s="34">
        <v>128.30000000000001</v>
      </c>
      <c r="Y64" s="34">
        <v>131.6</v>
      </c>
      <c r="Z64" s="34">
        <v>139.6</v>
      </c>
      <c r="AA64" s="34">
        <v>147</v>
      </c>
      <c r="AB64" s="34">
        <v>154.1</v>
      </c>
      <c r="AC64" s="34">
        <v>156.5</v>
      </c>
      <c r="AD64" s="34">
        <v>157.69999999999999</v>
      </c>
      <c r="AE64" s="34">
        <v>159.1</v>
      </c>
      <c r="AF64" s="34">
        <v>0.2</v>
      </c>
      <c r="AG64" s="34">
        <v>0.5</v>
      </c>
      <c r="AH64" s="34">
        <v>0.8</v>
      </c>
      <c r="AI64" s="34">
        <v>1.1000000000000001</v>
      </c>
      <c r="AJ64" s="34">
        <v>1.2</v>
      </c>
      <c r="AK64" s="35">
        <v>10.295999999999999</v>
      </c>
      <c r="AL64" s="36">
        <v>23.913</v>
      </c>
      <c r="AM64" s="35">
        <v>179.786</v>
      </c>
      <c r="AN64" s="35">
        <v>36.014000000000003</v>
      </c>
      <c r="AO64" s="35">
        <v>27.169</v>
      </c>
      <c r="AP64" s="35">
        <v>30.533000000000001</v>
      </c>
      <c r="AQ64" s="35">
        <v>127.60299999999999</v>
      </c>
    </row>
    <row r="65" spans="1:43">
      <c r="A65" s="31" t="s">
        <v>410</v>
      </c>
      <c r="B65" s="31" t="s">
        <v>411</v>
      </c>
      <c r="C65" s="32" t="s">
        <v>59</v>
      </c>
      <c r="D65" s="33" t="s">
        <v>59</v>
      </c>
      <c r="E65" s="33" t="s">
        <v>59</v>
      </c>
      <c r="F65" s="33" t="s">
        <v>59</v>
      </c>
      <c r="G65" s="33" t="s">
        <v>59</v>
      </c>
      <c r="H65" s="33" t="s">
        <v>59</v>
      </c>
      <c r="I65" s="33" t="s">
        <v>59</v>
      </c>
      <c r="J65" s="34" t="s">
        <v>59</v>
      </c>
      <c r="K65" s="34" t="s">
        <v>59</v>
      </c>
      <c r="L65" s="34" t="s">
        <v>59</v>
      </c>
      <c r="M65" s="34" t="s">
        <v>59</v>
      </c>
      <c r="N65" s="34" t="s">
        <v>59</v>
      </c>
      <c r="O65" s="34" t="s">
        <v>59</v>
      </c>
      <c r="P65" s="34" t="s">
        <v>59</v>
      </c>
      <c r="Q65" s="34" t="s">
        <v>59</v>
      </c>
      <c r="R65" s="34" t="s">
        <v>59</v>
      </c>
      <c r="S65" s="34">
        <v>97</v>
      </c>
      <c r="T65" s="34">
        <v>93.4</v>
      </c>
      <c r="U65" s="34">
        <v>6.1</v>
      </c>
      <c r="V65" s="34">
        <v>9.8000000000000007</v>
      </c>
      <c r="W65" s="34">
        <v>182.9</v>
      </c>
      <c r="X65" s="34">
        <v>182.9</v>
      </c>
      <c r="Y65" s="34">
        <v>21.1</v>
      </c>
      <c r="Z65" s="34">
        <v>21.1</v>
      </c>
      <c r="AA65" s="34">
        <v>178.7</v>
      </c>
      <c r="AB65" s="34">
        <v>178.7</v>
      </c>
      <c r="AC65" s="34">
        <v>41.4</v>
      </c>
      <c r="AD65" s="34">
        <v>41.4</v>
      </c>
      <c r="AE65" s="34">
        <v>312.10000000000002</v>
      </c>
      <c r="AF65" s="34">
        <v>211.3</v>
      </c>
      <c r="AG65" s="34">
        <v>109.1</v>
      </c>
      <c r="AH65" s="34">
        <v>109.1</v>
      </c>
      <c r="AI65" s="34">
        <v>401.5</v>
      </c>
      <c r="AJ65" s="34">
        <v>399.3</v>
      </c>
      <c r="AK65" s="37">
        <v>214.34800000000001</v>
      </c>
      <c r="AL65" s="33">
        <v>124.819</v>
      </c>
      <c r="AM65" s="37">
        <v>386.52499999999998</v>
      </c>
      <c r="AN65" s="37">
        <v>406.548</v>
      </c>
      <c r="AO65" s="37">
        <v>405.37099999999998</v>
      </c>
      <c r="AP65" s="37">
        <v>405.37099999999998</v>
      </c>
      <c r="AQ65" s="37">
        <v>685.50199999999995</v>
      </c>
    </row>
    <row r="66" spans="1:43">
      <c r="A66" s="30" t="s">
        <v>412</v>
      </c>
      <c r="B66" s="31" t="s">
        <v>413</v>
      </c>
      <c r="C66" s="32">
        <v>145</v>
      </c>
      <c r="D66" s="33">
        <v>145</v>
      </c>
      <c r="E66" s="33">
        <v>145</v>
      </c>
      <c r="F66" s="33">
        <v>145</v>
      </c>
      <c r="G66" s="33">
        <v>145</v>
      </c>
      <c r="H66" s="33">
        <v>145</v>
      </c>
      <c r="I66" s="33">
        <v>145</v>
      </c>
      <c r="J66" s="34">
        <v>145</v>
      </c>
      <c r="K66" s="34">
        <v>145</v>
      </c>
      <c r="L66" s="34">
        <v>145</v>
      </c>
      <c r="M66" s="34">
        <v>145</v>
      </c>
      <c r="N66" s="34">
        <v>145</v>
      </c>
      <c r="O66" s="34">
        <v>145</v>
      </c>
      <c r="P66" s="34">
        <v>145</v>
      </c>
      <c r="Q66" s="34">
        <v>145</v>
      </c>
      <c r="R66" s="34">
        <v>163.4</v>
      </c>
      <c r="S66" s="34">
        <v>145</v>
      </c>
      <c r="T66" s="34">
        <v>145</v>
      </c>
      <c r="U66" s="34">
        <v>145</v>
      </c>
      <c r="V66" s="34">
        <v>145</v>
      </c>
      <c r="W66" s="34">
        <v>145</v>
      </c>
      <c r="X66" s="34">
        <v>145</v>
      </c>
      <c r="Y66" s="34">
        <v>145</v>
      </c>
      <c r="Z66" s="34">
        <v>145</v>
      </c>
      <c r="AA66" s="34">
        <v>145</v>
      </c>
      <c r="AB66" s="34">
        <v>145</v>
      </c>
      <c r="AC66" s="34">
        <v>145</v>
      </c>
      <c r="AD66" s="34">
        <v>145</v>
      </c>
      <c r="AE66" s="34">
        <v>145</v>
      </c>
      <c r="AF66" s="34">
        <v>145</v>
      </c>
      <c r="AG66" s="34">
        <v>88.6</v>
      </c>
      <c r="AH66" s="34">
        <v>145</v>
      </c>
      <c r="AI66" s="34">
        <v>145</v>
      </c>
      <c r="AJ66" s="34">
        <v>145</v>
      </c>
      <c r="AK66" s="35">
        <v>145.04400000000001</v>
      </c>
      <c r="AL66" s="36">
        <v>145.04400000000001</v>
      </c>
      <c r="AM66" s="35">
        <v>0</v>
      </c>
      <c r="AN66" s="35">
        <v>145.04400000000001</v>
      </c>
      <c r="AO66" s="35">
        <v>145.04400000000001</v>
      </c>
      <c r="AP66" s="35">
        <v>145.04400000000001</v>
      </c>
      <c r="AQ66" s="35">
        <v>0</v>
      </c>
    </row>
    <row r="67" spans="1:43">
      <c r="A67" s="31" t="s">
        <v>414</v>
      </c>
      <c r="B67" s="31" t="s">
        <v>415</v>
      </c>
      <c r="C67" s="32">
        <v>-17</v>
      </c>
      <c r="D67" s="33">
        <v>-22.8</v>
      </c>
      <c r="E67" s="33">
        <v>-71.8</v>
      </c>
      <c r="F67" s="33">
        <v>-58.5</v>
      </c>
      <c r="G67" s="33">
        <v>-50.9</v>
      </c>
      <c r="H67" s="33">
        <v>-40.799999999999997</v>
      </c>
      <c r="I67" s="33">
        <v>-21.7</v>
      </c>
      <c r="J67" s="34">
        <v>-14.4</v>
      </c>
      <c r="K67" s="34">
        <v>-28.6</v>
      </c>
      <c r="L67" s="34">
        <v>-21.2</v>
      </c>
      <c r="M67" s="34">
        <v>-22.5</v>
      </c>
      <c r="N67" s="34">
        <v>-8.8000000000000007</v>
      </c>
      <c r="O67" s="34">
        <v>-60.4</v>
      </c>
      <c r="P67" s="34">
        <v>-39.5</v>
      </c>
      <c r="Q67" s="34">
        <v>-19.2</v>
      </c>
      <c r="R67" s="34">
        <v>105.6</v>
      </c>
      <c r="S67" s="34" t="s">
        <v>319</v>
      </c>
      <c r="T67" s="34">
        <v>41.5</v>
      </c>
      <c r="U67" s="34">
        <v>108.7</v>
      </c>
      <c r="V67" s="34">
        <v>169.4</v>
      </c>
      <c r="W67" s="34" t="s">
        <v>319</v>
      </c>
      <c r="X67" s="34">
        <v>194.1</v>
      </c>
      <c r="Y67" s="34">
        <v>260.2</v>
      </c>
      <c r="Z67" s="34">
        <v>330.7</v>
      </c>
      <c r="AA67" s="34" t="s">
        <v>319</v>
      </c>
      <c r="AB67" s="34">
        <v>105.8</v>
      </c>
      <c r="AC67" s="34">
        <v>171.1</v>
      </c>
      <c r="AD67" s="34">
        <v>179.1</v>
      </c>
      <c r="AE67" s="34" t="s">
        <v>319</v>
      </c>
      <c r="AF67" s="34">
        <v>102.7</v>
      </c>
      <c r="AG67" s="34">
        <v>145</v>
      </c>
      <c r="AH67" s="34">
        <v>198.3</v>
      </c>
      <c r="AI67" s="34" t="s">
        <v>319</v>
      </c>
      <c r="AJ67" s="34">
        <v>96.9</v>
      </c>
      <c r="AK67" s="37">
        <v>201.249</v>
      </c>
      <c r="AL67" s="33">
        <v>219.96</v>
      </c>
      <c r="AM67" s="37">
        <v>0</v>
      </c>
      <c r="AN67" s="37">
        <v>68.138000000000005</v>
      </c>
      <c r="AO67" s="37">
        <v>194.31100000000001</v>
      </c>
      <c r="AP67" s="37">
        <v>324.47000000000003</v>
      </c>
      <c r="AQ67" s="37">
        <v>0</v>
      </c>
    </row>
    <row r="68" spans="1:43">
      <c r="A68" s="30" t="s">
        <v>416</v>
      </c>
      <c r="B68" s="31" t="s">
        <v>417</v>
      </c>
      <c r="C68" s="32">
        <v>1611.8</v>
      </c>
      <c r="D68" s="33">
        <v>1613.2</v>
      </c>
      <c r="E68" s="33">
        <v>1555.7</v>
      </c>
      <c r="F68" s="33">
        <v>1927.5</v>
      </c>
      <c r="G68" s="33">
        <v>1944</v>
      </c>
      <c r="H68" s="33">
        <v>1959</v>
      </c>
      <c r="I68" s="33">
        <v>1988.3</v>
      </c>
      <c r="J68" s="34">
        <v>2005.1</v>
      </c>
      <c r="K68" s="34">
        <v>1997</v>
      </c>
      <c r="L68" s="34">
        <v>2016.5</v>
      </c>
      <c r="M68" s="34">
        <v>2032.6</v>
      </c>
      <c r="N68" s="34">
        <v>2050.1999999999998</v>
      </c>
      <c r="O68" s="34">
        <v>2009.5</v>
      </c>
      <c r="P68" s="34">
        <v>2037</v>
      </c>
      <c r="Q68" s="34">
        <v>2071.1999999999998</v>
      </c>
      <c r="R68" s="34">
        <v>2351.3000000000002</v>
      </c>
      <c r="S68" s="34">
        <v>2354.5</v>
      </c>
      <c r="T68" s="34">
        <v>2407.3000000000002</v>
      </c>
      <c r="U68" s="34">
        <v>2370.4</v>
      </c>
      <c r="V68" s="34">
        <v>1990.7</v>
      </c>
      <c r="W68" s="34">
        <v>1989.9</v>
      </c>
      <c r="X68" s="34">
        <v>2175.5</v>
      </c>
      <c r="Y68" s="34">
        <v>2083</v>
      </c>
      <c r="Z68" s="34">
        <v>2229.1999999999998</v>
      </c>
      <c r="AA68" s="34">
        <v>2063.5</v>
      </c>
      <c r="AB68" s="34">
        <v>2176.4</v>
      </c>
      <c r="AC68" s="34">
        <v>2216.6</v>
      </c>
      <c r="AD68" s="34">
        <v>2268.6999999999998</v>
      </c>
      <c r="AE68" s="34">
        <v>2366.9</v>
      </c>
      <c r="AF68" s="34">
        <v>2285.5</v>
      </c>
      <c r="AG68" s="34">
        <v>2181.8000000000002</v>
      </c>
      <c r="AH68" s="34">
        <v>2291.4</v>
      </c>
      <c r="AI68" s="34">
        <v>2356.6999999999998</v>
      </c>
      <c r="AJ68" s="34">
        <v>2451.6</v>
      </c>
      <c r="AK68" s="35">
        <f>SUM(AK63:AK67)</f>
        <v>2380.819</v>
      </c>
      <c r="AL68" s="36">
        <f t="shared" ref="AL68:AP68" si="9">SUM(AL63:AL67)</f>
        <v>2325.6390000000001</v>
      </c>
      <c r="AM68" s="35">
        <f t="shared" si="9"/>
        <v>1408.2219999999998</v>
      </c>
      <c r="AN68" s="35">
        <f t="shared" si="9"/>
        <v>1508.191</v>
      </c>
      <c r="AO68" s="35">
        <f t="shared" si="9"/>
        <v>1640.423</v>
      </c>
      <c r="AP68" s="35">
        <f t="shared" si="9"/>
        <v>1773.9460000000001</v>
      </c>
      <c r="AQ68" s="35">
        <f t="shared" ref="AQ68" si="10">SUM(AQ63:AQ67)</f>
        <v>1683.3229999999999</v>
      </c>
    </row>
    <row r="69" spans="1:43">
      <c r="A69" s="31" t="s">
        <v>418</v>
      </c>
      <c r="B69" s="31" t="s">
        <v>419</v>
      </c>
      <c r="C69" s="32">
        <v>0</v>
      </c>
      <c r="D69" s="33" t="s">
        <v>59</v>
      </c>
      <c r="E69" s="33" t="s">
        <v>59</v>
      </c>
      <c r="F69" s="33">
        <v>-0.1</v>
      </c>
      <c r="G69" s="33">
        <v>-5.9</v>
      </c>
      <c r="H69" s="33">
        <v>-5.7</v>
      </c>
      <c r="I69" s="33">
        <v>-5.7</v>
      </c>
      <c r="J69" s="34">
        <v>-5.7</v>
      </c>
      <c r="K69" s="34">
        <v>-4.8</v>
      </c>
      <c r="L69" s="34">
        <v>-4.0999999999999996</v>
      </c>
      <c r="M69" s="34">
        <v>-3.1</v>
      </c>
      <c r="N69" s="34">
        <v>-1.6</v>
      </c>
      <c r="O69" s="34">
        <v>10.3</v>
      </c>
      <c r="P69" s="34">
        <v>-0.5</v>
      </c>
      <c r="Q69" s="34">
        <v>4</v>
      </c>
      <c r="R69" s="34">
        <v>3.6</v>
      </c>
      <c r="S69" s="34">
        <v>2.2999999999999998</v>
      </c>
      <c r="T69" s="34">
        <v>5</v>
      </c>
      <c r="U69" s="34">
        <v>6.7</v>
      </c>
      <c r="V69" s="34">
        <v>3.5</v>
      </c>
      <c r="W69" s="34">
        <v>4</v>
      </c>
      <c r="X69" s="34">
        <v>8.1999999999999993</v>
      </c>
      <c r="Y69" s="34">
        <v>5.2</v>
      </c>
      <c r="Z69" s="34">
        <v>4.7</v>
      </c>
      <c r="AA69" s="34">
        <v>4.3</v>
      </c>
      <c r="AB69" s="34">
        <v>9.9</v>
      </c>
      <c r="AC69" s="34">
        <v>7.9</v>
      </c>
      <c r="AD69" s="34">
        <v>10.9</v>
      </c>
      <c r="AE69" s="34" t="s">
        <v>59</v>
      </c>
      <c r="AF69" s="34" t="s">
        <v>59</v>
      </c>
      <c r="AG69" s="34" t="s">
        <v>59</v>
      </c>
      <c r="AH69" s="34" t="s">
        <v>59</v>
      </c>
      <c r="AI69" s="34" t="s">
        <v>59</v>
      </c>
      <c r="AJ69" s="34" t="s">
        <v>59</v>
      </c>
      <c r="AK69" s="37" t="s">
        <v>59</v>
      </c>
      <c r="AL69" s="33" t="s">
        <v>59</v>
      </c>
      <c r="AM69" s="37">
        <v>0</v>
      </c>
      <c r="AN69" s="37">
        <v>-0.21099999999999999</v>
      </c>
      <c r="AO69" s="37">
        <v>0.28599999999999998</v>
      </c>
      <c r="AP69" s="37">
        <v>0.55700000000000005</v>
      </c>
      <c r="AQ69" s="37">
        <v>2.052</v>
      </c>
    </row>
    <row r="70" spans="1:43">
      <c r="A70" s="11" t="s">
        <v>420</v>
      </c>
      <c r="B70" s="28" t="s">
        <v>421</v>
      </c>
      <c r="C70" s="25">
        <v>1611.8</v>
      </c>
      <c r="D70" s="38">
        <v>1613.2</v>
      </c>
      <c r="E70" s="38">
        <v>1555.7</v>
      </c>
      <c r="F70" s="38">
        <v>1927.6</v>
      </c>
      <c r="G70" s="38">
        <v>1938.1</v>
      </c>
      <c r="H70" s="38">
        <v>1953.3</v>
      </c>
      <c r="I70" s="38">
        <v>1982.6</v>
      </c>
      <c r="J70" s="39">
        <v>1999.3</v>
      </c>
      <c r="K70" s="39">
        <v>1992.2</v>
      </c>
      <c r="L70" s="39">
        <v>2012.4</v>
      </c>
      <c r="M70" s="39">
        <v>2029.6</v>
      </c>
      <c r="N70" s="39">
        <v>2048.6999999999998</v>
      </c>
      <c r="O70" s="39">
        <v>2019.8</v>
      </c>
      <c r="P70" s="39">
        <v>2036.5</v>
      </c>
      <c r="Q70" s="39">
        <v>2075.1999999999998</v>
      </c>
      <c r="R70" s="39">
        <v>2354.9</v>
      </c>
      <c r="S70" s="39">
        <v>2356.8000000000002</v>
      </c>
      <c r="T70" s="39">
        <v>2412.3000000000002</v>
      </c>
      <c r="U70" s="39">
        <v>2377</v>
      </c>
      <c r="V70" s="39">
        <v>1994.2</v>
      </c>
      <c r="W70" s="39">
        <v>1993.9</v>
      </c>
      <c r="X70" s="39">
        <v>2183.6999999999998</v>
      </c>
      <c r="Y70" s="39">
        <v>2088.1999999999998</v>
      </c>
      <c r="Z70" s="39">
        <v>2233.9</v>
      </c>
      <c r="AA70" s="39">
        <v>2067.8000000000002</v>
      </c>
      <c r="AB70" s="39">
        <v>2186.3000000000002</v>
      </c>
      <c r="AC70" s="39">
        <v>2224.5</v>
      </c>
      <c r="AD70" s="39">
        <v>2279.6</v>
      </c>
      <c r="AE70" s="39">
        <v>2366.9</v>
      </c>
      <c r="AF70" s="39">
        <v>2285.5</v>
      </c>
      <c r="AG70" s="39">
        <v>2181.8000000000002</v>
      </c>
      <c r="AH70" s="39">
        <v>2291.4</v>
      </c>
      <c r="AI70" s="39">
        <v>2356.6999999999998</v>
      </c>
      <c r="AJ70" s="39">
        <v>2451.6</v>
      </c>
      <c r="AK70" s="40">
        <f>SUM(AK68,)</f>
        <v>2380.819</v>
      </c>
      <c r="AL70" s="41">
        <f t="shared" ref="AL70" si="11">SUM(AL68,)</f>
        <v>2325.6390000000001</v>
      </c>
      <c r="AM70" s="40">
        <f>SUM(AM68,AM69)</f>
        <v>1408.2219999999998</v>
      </c>
      <c r="AN70" s="40">
        <f>SUM(AN68,AN69)</f>
        <v>1507.98</v>
      </c>
      <c r="AO70" s="40">
        <f>SUM(AO68,AO69)</f>
        <v>1640.7090000000001</v>
      </c>
      <c r="AP70" s="40">
        <f>SUM(AP68,AP69)</f>
        <v>1774.5030000000002</v>
      </c>
      <c r="AQ70" s="40">
        <f>SUM(AQ68,AQ69)</f>
        <v>1685.3749999999998</v>
      </c>
    </row>
    <row r="71" spans="1:43">
      <c r="A71" s="31"/>
      <c r="B71" s="31"/>
      <c r="C71" s="32"/>
      <c r="D71" s="33"/>
      <c r="E71" s="33"/>
      <c r="F71" s="33"/>
      <c r="G71" s="33"/>
      <c r="H71" s="33"/>
      <c r="I71" s="33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7"/>
      <c r="AL71" s="33"/>
      <c r="AM71" s="37"/>
      <c r="AN71" s="37"/>
      <c r="AO71" s="37"/>
      <c r="AP71" s="37"/>
      <c r="AQ71" s="37"/>
    </row>
    <row r="72" spans="1:43">
      <c r="A72" s="43" t="s">
        <v>422</v>
      </c>
      <c r="B72" s="44" t="s">
        <v>423</v>
      </c>
      <c r="C72" s="45">
        <v>2453.1</v>
      </c>
      <c r="D72" s="46">
        <v>2462.3000000000002</v>
      </c>
      <c r="E72" s="46">
        <v>2591.6999999999998</v>
      </c>
      <c r="F72" s="46">
        <v>2758.9</v>
      </c>
      <c r="G72" s="46">
        <v>2855.3</v>
      </c>
      <c r="H72" s="46">
        <v>2821.4</v>
      </c>
      <c r="I72" s="46">
        <v>2850.3</v>
      </c>
      <c r="J72" s="47">
        <v>3085.2</v>
      </c>
      <c r="K72" s="47">
        <v>3095.3</v>
      </c>
      <c r="L72" s="47">
        <v>3057.2</v>
      </c>
      <c r="M72" s="47">
        <v>3121.7</v>
      </c>
      <c r="N72" s="47">
        <v>3112.7</v>
      </c>
      <c r="O72" s="47">
        <v>3275.5</v>
      </c>
      <c r="P72" s="47">
        <v>3221.8</v>
      </c>
      <c r="Q72" s="47">
        <v>3004.6</v>
      </c>
      <c r="R72" s="47">
        <v>3775</v>
      </c>
      <c r="S72" s="47">
        <v>3787.8</v>
      </c>
      <c r="T72" s="47">
        <v>3770.9</v>
      </c>
      <c r="U72" s="47">
        <v>3739.5</v>
      </c>
      <c r="V72" s="47">
        <v>3779.1</v>
      </c>
      <c r="W72" s="47">
        <v>3434.4</v>
      </c>
      <c r="X72" s="47">
        <v>3601</v>
      </c>
      <c r="Y72" s="47">
        <v>3516.4</v>
      </c>
      <c r="Z72" s="47">
        <v>3680.1</v>
      </c>
      <c r="AA72" s="47">
        <v>3589.8</v>
      </c>
      <c r="AB72" s="47">
        <v>3720.6</v>
      </c>
      <c r="AC72" s="47">
        <v>3680.1</v>
      </c>
      <c r="AD72" s="47">
        <v>3812.4</v>
      </c>
      <c r="AE72" s="47">
        <v>3531.4</v>
      </c>
      <c r="AF72" s="47">
        <v>3661.6</v>
      </c>
      <c r="AG72" s="47">
        <v>3488.5</v>
      </c>
      <c r="AH72" s="47">
        <v>3790.1</v>
      </c>
      <c r="AI72" s="47">
        <v>3610.6</v>
      </c>
      <c r="AJ72" s="47">
        <v>3758.8</v>
      </c>
      <c r="AK72" s="48">
        <f>SUM(AK70,AK60,AK48)</f>
        <v>3693.902</v>
      </c>
      <c r="AL72" s="49">
        <f t="shared" ref="AL72:AP72" si="12">SUM(AL70,AL60,AL48)</f>
        <v>4294.6870000000008</v>
      </c>
      <c r="AM72" s="48">
        <f t="shared" si="12"/>
        <v>3357.3869999999993</v>
      </c>
      <c r="AN72" s="48">
        <f>SUM(AN70,AN60,AN48)</f>
        <v>3484.4380000000001</v>
      </c>
      <c r="AO72" s="48">
        <f t="shared" si="12"/>
        <v>3559.913</v>
      </c>
      <c r="AP72" s="48">
        <f t="shared" si="12"/>
        <v>3881.1550000000007</v>
      </c>
      <c r="AQ72" s="48">
        <f t="shared" ref="AQ72" si="13">SUM(AQ70,AQ60,AQ48)</f>
        <v>4406.9780000000001</v>
      </c>
    </row>
  </sheetData>
  <pageMargins left="0.511811024" right="0.511811024" top="0.78740157499999996" bottom="0.78740157499999996" header="0.31496062000000002" footer="0.31496062000000002"/>
  <headerFooter>
    <oddHeader>&amp;L&amp;"Calibri"&amp;10&amp;K000000 Interno&amp;1#_x000D_</oddHead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DRE</vt:lpstr>
      <vt:lpstr>BP</vt:lpstr>
      <vt:lpstr>DFC Gerencial</vt:lpstr>
      <vt:lpstr>Portfolio</vt:lpstr>
      <vt:lpstr>Amortizações</vt:lpstr>
      <vt:lpstr>Portfolio (histórico)</vt:lpstr>
      <vt:lpstr>DRE (histórico 19 a 22)</vt:lpstr>
      <vt:lpstr>DRE (histórico)</vt:lpstr>
      <vt:lpstr>BP (histórico)</vt:lpstr>
      <vt:lpstr>Fluxo de Caixa (histórico)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de Oliveira Fialho</dc:creator>
  <cp:lastModifiedBy>Joao Rubens Teperman do Valle Nogueira</cp:lastModifiedBy>
  <dcterms:created xsi:type="dcterms:W3CDTF">2020-11-16T22:44:11Z</dcterms:created>
  <dcterms:modified xsi:type="dcterms:W3CDTF">2025-02-26T22:05:23Z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7c389a-4608-460f-8006-490dbe26bbf2_Enabled">
    <vt:lpwstr>true</vt:lpwstr>
  </property>
  <property fmtid="{D5CDD505-2E9C-101B-9397-08002B2CF9AE}" pid="3" name="MSIP_Label_df7c389a-4608-460f-8006-490dbe26bbf2_SetDate">
    <vt:lpwstr>2022-09-22T13:10:55Z</vt:lpwstr>
  </property>
  <property fmtid="{D5CDD505-2E9C-101B-9397-08002B2CF9AE}" pid="4" name="MSIP_Label_df7c389a-4608-460f-8006-490dbe26bbf2_Method">
    <vt:lpwstr>Privileged</vt:lpwstr>
  </property>
  <property fmtid="{D5CDD505-2E9C-101B-9397-08002B2CF9AE}" pid="5" name="MSIP_Label_df7c389a-4608-460f-8006-490dbe26bbf2_Name">
    <vt:lpwstr>Interno</vt:lpwstr>
  </property>
  <property fmtid="{D5CDD505-2E9C-101B-9397-08002B2CF9AE}" pid="6" name="MSIP_Label_df7c389a-4608-460f-8006-490dbe26bbf2_SiteId">
    <vt:lpwstr>0fc00f23-6854-40c5-b717-e2e87840daf1</vt:lpwstr>
  </property>
  <property fmtid="{D5CDD505-2E9C-101B-9397-08002B2CF9AE}" pid="7" name="MSIP_Label_df7c389a-4608-460f-8006-490dbe26bbf2_ActionId">
    <vt:lpwstr>0218412f-9c2a-413e-a632-74e3cfafb78f</vt:lpwstr>
  </property>
  <property fmtid="{D5CDD505-2E9C-101B-9397-08002B2CF9AE}" pid="8" name="MSIP_Label_df7c389a-4608-460f-8006-490dbe26bbf2_ContentBits">
    <vt:lpwstr>1</vt:lpwstr>
  </property>
</Properties>
</file>