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Y:\1. Divulgação de Resultados\2025\1Q25\Fundamentos\"/>
    </mc:Choice>
  </mc:AlternateContent>
  <xr:revisionPtr revIDLastSave="0" documentId="13_ncr:1_{9F9DB932-621C-4ED7-8729-0FF28885EFC6}" xr6:coauthVersionLast="47" xr6:coauthVersionMax="47" xr10:uidLastSave="{00000000-0000-0000-0000-000000000000}"/>
  <bookViews>
    <workbookView xWindow="-110" yWindow="-110" windowWidth="19420" windowHeight="1042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3)" sheetId="19" r:id="rId7"/>
    <sheet name="DRE (histórico 10 a 20)" sheetId="3" r:id="rId8"/>
    <sheet name="BP (histórico)" sheetId="4" r:id="rId9"/>
    <sheet name="Fluxo de Caixa (histórico)" sheetId="5" r:id="rId10"/>
  </sheet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15" l="1"/>
  <c r="V11" i="15"/>
  <c r="R70" i="18"/>
  <c r="AB43" i="13"/>
  <c r="AB41" i="13"/>
  <c r="AB42" i="13" s="1"/>
  <c r="AB25" i="13"/>
  <c r="AB27" i="13" s="1"/>
  <c r="AB29" i="13" s="1"/>
  <c r="AB31" i="13" s="1"/>
  <c r="C43" i="13"/>
  <c r="Q40" i="13"/>
  <c r="Q39" i="13"/>
  <c r="Q38" i="13"/>
  <c r="Q37" i="13"/>
  <c r="Q36" i="13"/>
  <c r="Q35" i="13"/>
  <c r="Q34" i="13"/>
  <c r="Q33" i="13"/>
  <c r="P32" i="13"/>
  <c r="P41" i="13" s="1"/>
  <c r="Q28" i="13"/>
  <c r="Q26" i="13"/>
  <c r="Q24" i="13"/>
  <c r="Q23" i="13"/>
  <c r="Q22" i="13"/>
  <c r="Q21" i="13"/>
  <c r="Q20" i="13"/>
  <c r="P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P6" i="13"/>
  <c r="Q5" i="13"/>
  <c r="P25" i="13" l="1"/>
  <c r="P27" i="13" s="1"/>
  <c r="P29" i="13" s="1"/>
  <c r="P31" i="13" s="1"/>
  <c r="P42" i="13" l="1"/>
  <c r="AA5" i="13" l="1"/>
  <c r="W70" i="12" l="1"/>
  <c r="W72" i="12" s="1"/>
  <c r="W61" i="12"/>
  <c r="W48" i="12"/>
  <c r="W25" i="12"/>
  <c r="W30" i="12" s="1"/>
  <c r="W16" i="12"/>
  <c r="W73" i="12" l="1"/>
  <c r="W31" i="12"/>
  <c r="X92" i="18" l="1"/>
  <c r="X90" i="18"/>
  <c r="X89" i="18"/>
  <c r="X88" i="18"/>
  <c r="X85" i="18"/>
  <c r="X84" i="18"/>
  <c r="X83" i="18"/>
  <c r="X82" i="18"/>
  <c r="X81" i="18"/>
  <c r="X80" i="18"/>
  <c r="X76" i="18"/>
  <c r="X75" i="18"/>
  <c r="X74" i="18"/>
  <c r="X67" i="18"/>
  <c r="X64" i="18"/>
  <c r="X63" i="18"/>
  <c r="X62" i="18"/>
  <c r="X61" i="18"/>
  <c r="X59" i="18"/>
  <c r="X58" i="18"/>
  <c r="X57" i="18"/>
  <c r="X56" i="18"/>
  <c r="X55" i="18"/>
  <c r="X52" i="18"/>
  <c r="X51" i="18"/>
  <c r="X50" i="18"/>
  <c r="X49" i="18"/>
  <c r="X48" i="18"/>
  <c r="X44" i="18"/>
  <c r="X43" i="18"/>
  <c r="X42" i="18"/>
  <c r="X41" i="18"/>
  <c r="X40" i="18"/>
  <c r="X39" i="18"/>
  <c r="X37" i="18"/>
  <c r="X36" i="18"/>
  <c r="X35" i="18"/>
  <c r="X34" i="18"/>
  <c r="X33" i="18"/>
  <c r="X32" i="18"/>
  <c r="X30" i="18"/>
  <c r="X29" i="18"/>
  <c r="X28" i="18"/>
  <c r="X27" i="18"/>
  <c r="X26" i="18"/>
  <c r="X25" i="18"/>
  <c r="X19" i="18"/>
  <c r="X18" i="18"/>
  <c r="X16" i="18"/>
  <c r="X15" i="18"/>
  <c r="X14" i="18"/>
  <c r="X12" i="18"/>
  <c r="X11" i="18"/>
  <c r="X10" i="18"/>
  <c r="X9" i="18"/>
  <c r="X8" i="18"/>
  <c r="X7" i="18"/>
  <c r="W92" i="18"/>
  <c r="W90" i="18"/>
  <c r="W89" i="18"/>
  <c r="W88" i="18"/>
  <c r="W85" i="18"/>
  <c r="W84" i="18"/>
  <c r="W83" i="18"/>
  <c r="W82" i="18"/>
  <c r="W81" i="18"/>
  <c r="W80" i="18"/>
  <c r="W76" i="18"/>
  <c r="W75" i="18"/>
  <c r="W74" i="18"/>
  <c r="W67" i="18"/>
  <c r="W64" i="18"/>
  <c r="W63" i="18"/>
  <c r="W62" i="18"/>
  <c r="W61" i="18"/>
  <c r="W59" i="18"/>
  <c r="W58" i="18"/>
  <c r="W57" i="18"/>
  <c r="W56" i="18"/>
  <c r="W55" i="18"/>
  <c r="W52" i="18"/>
  <c r="W51" i="18"/>
  <c r="W50" i="18"/>
  <c r="W49" i="18"/>
  <c r="W48" i="18"/>
  <c r="W44" i="18"/>
  <c r="W43" i="18"/>
  <c r="W42" i="18"/>
  <c r="W41" i="18"/>
  <c r="W40" i="18"/>
  <c r="W39" i="18"/>
  <c r="W37" i="18"/>
  <c r="W36" i="18"/>
  <c r="W35" i="18"/>
  <c r="W34" i="18"/>
  <c r="W33" i="18"/>
  <c r="W32" i="18"/>
  <c r="W30" i="18"/>
  <c r="W29" i="18"/>
  <c r="W28" i="18"/>
  <c r="W27" i="18"/>
  <c r="W26" i="18"/>
  <c r="W25" i="18"/>
  <c r="W19" i="18"/>
  <c r="W18" i="18"/>
  <c r="W16" i="18"/>
  <c r="W15" i="18"/>
  <c r="W14" i="18"/>
  <c r="W12" i="18"/>
  <c r="W11" i="18"/>
  <c r="W10" i="18"/>
  <c r="W9" i="18"/>
  <c r="W8" i="18"/>
  <c r="W7" i="18"/>
  <c r="U11" i="18"/>
  <c r="U67" i="18"/>
  <c r="U92" i="18"/>
  <c r="U90" i="18"/>
  <c r="U89" i="18"/>
  <c r="U88" i="18"/>
  <c r="U85" i="18"/>
  <c r="U84" i="18"/>
  <c r="U83" i="18"/>
  <c r="U82" i="18"/>
  <c r="U81" i="18"/>
  <c r="U80" i="18"/>
  <c r="U76" i="18"/>
  <c r="U75" i="18"/>
  <c r="U74" i="18"/>
  <c r="U64" i="18"/>
  <c r="U63" i="18"/>
  <c r="U62" i="18"/>
  <c r="U61" i="18"/>
  <c r="U59" i="18"/>
  <c r="U58" i="18"/>
  <c r="U57" i="18"/>
  <c r="U56" i="18"/>
  <c r="U55" i="18"/>
  <c r="U52" i="18"/>
  <c r="U51" i="18"/>
  <c r="U50" i="18"/>
  <c r="U49" i="18"/>
  <c r="U48" i="18"/>
  <c r="U44" i="18"/>
  <c r="U43" i="18"/>
  <c r="U42" i="18"/>
  <c r="U41" i="18"/>
  <c r="U40" i="18"/>
  <c r="U39" i="18"/>
  <c r="U37" i="18"/>
  <c r="U36" i="18"/>
  <c r="U35" i="18"/>
  <c r="U34" i="18"/>
  <c r="U33" i="18"/>
  <c r="U32" i="18"/>
  <c r="U30" i="18"/>
  <c r="U29" i="18"/>
  <c r="U28" i="18"/>
  <c r="U27" i="18"/>
  <c r="U26" i="18"/>
  <c r="U25" i="18"/>
  <c r="U19" i="18"/>
  <c r="U18" i="18"/>
  <c r="U16" i="18"/>
  <c r="U15" i="18"/>
  <c r="U14" i="18"/>
  <c r="U12" i="18"/>
  <c r="U10" i="18"/>
  <c r="U9" i="18"/>
  <c r="U8" i="18"/>
  <c r="U7" i="18"/>
  <c r="R93" i="18"/>
  <c r="T67" i="18"/>
  <c r="T92" i="18"/>
  <c r="T90" i="18"/>
  <c r="T89" i="18"/>
  <c r="T88" i="18"/>
  <c r="T85" i="18"/>
  <c r="T84" i="18"/>
  <c r="T83" i="18"/>
  <c r="T82" i="18"/>
  <c r="T81" i="18"/>
  <c r="T80" i="18"/>
  <c r="T76" i="18"/>
  <c r="T75" i="18"/>
  <c r="T74" i="18"/>
  <c r="T64" i="18"/>
  <c r="T63" i="18"/>
  <c r="T62" i="18"/>
  <c r="T61" i="18"/>
  <c r="T59" i="18"/>
  <c r="T58" i="18"/>
  <c r="T57" i="18"/>
  <c r="T56" i="18"/>
  <c r="T55" i="18"/>
  <c r="T52" i="18"/>
  <c r="T51" i="18"/>
  <c r="T50" i="18"/>
  <c r="T49" i="18"/>
  <c r="T48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0" i="18"/>
  <c r="T29" i="18"/>
  <c r="T28" i="18"/>
  <c r="T27" i="18"/>
  <c r="T26" i="18"/>
  <c r="T25" i="18"/>
  <c r="T19" i="18"/>
  <c r="T18" i="18"/>
  <c r="T16" i="18"/>
  <c r="T15" i="18"/>
  <c r="T14" i="18"/>
  <c r="T12" i="18"/>
  <c r="T11" i="18"/>
  <c r="T10" i="18"/>
  <c r="T9" i="18"/>
  <c r="T8" i="18"/>
  <c r="T7" i="18"/>
  <c r="R60" i="18"/>
  <c r="R87" i="18" l="1"/>
  <c r="R79" i="18"/>
  <c r="R73" i="18"/>
  <c r="R53" i="18"/>
  <c r="R47" i="18"/>
  <c r="R45" i="18"/>
  <c r="R38" i="18"/>
  <c r="R31" i="18"/>
  <c r="R24" i="18"/>
  <c r="R13" i="18"/>
  <c r="R6" i="18"/>
  <c r="AA43" i="13"/>
  <c r="R78" i="18" l="1"/>
  <c r="R5" i="18"/>
  <c r="R46" i="18"/>
  <c r="R23" i="18"/>
  <c r="P70" i="18"/>
  <c r="V33" i="12"/>
  <c r="Q15" i="18"/>
  <c r="P13" i="18"/>
  <c r="X13" i="18" s="1"/>
  <c r="P87" i="18"/>
  <c r="X87" i="18" s="1"/>
  <c r="U13" i="18" l="1"/>
  <c r="U87" i="18"/>
  <c r="R17" i="18"/>
  <c r="U70" i="18"/>
  <c r="X70" i="18"/>
  <c r="Z32" i="13"/>
  <c r="Z41" i="13" s="1"/>
  <c r="Z43" i="13"/>
  <c r="V25" i="12"/>
  <c r="V30" i="12" s="1"/>
  <c r="Z6" i="13"/>
  <c r="W11" i="15"/>
  <c r="Z19" i="13"/>
  <c r="P54" i="18"/>
  <c r="P6" i="18"/>
  <c r="P60" i="18"/>
  <c r="P24" i="18"/>
  <c r="P73" i="18"/>
  <c r="V48" i="12"/>
  <c r="V61" i="12"/>
  <c r="V9" i="12"/>
  <c r="V16" i="12" s="1"/>
  <c r="V31" i="12" s="1"/>
  <c r="V70" i="12"/>
  <c r="V72" i="12" s="1"/>
  <c r="P47" i="18"/>
  <c r="P38" i="18"/>
  <c r="P31" i="18"/>
  <c r="P79" i="18"/>
  <c r="U6" i="18" l="1"/>
  <c r="X6" i="18"/>
  <c r="R20" i="18"/>
  <c r="X54" i="18"/>
  <c r="U54" i="18"/>
  <c r="U47" i="18"/>
  <c r="X47" i="18"/>
  <c r="P45" i="18"/>
  <c r="X79" i="18"/>
  <c r="U79" i="18"/>
  <c r="X73" i="18"/>
  <c r="U73" i="18"/>
  <c r="U31" i="18"/>
  <c r="X31" i="18"/>
  <c r="X24" i="18"/>
  <c r="U24" i="18"/>
  <c r="X38" i="18"/>
  <c r="U38" i="18"/>
  <c r="P53" i="18"/>
  <c r="X60" i="18"/>
  <c r="U60" i="18"/>
  <c r="Z25" i="13"/>
  <c r="Z27" i="13" s="1"/>
  <c r="Z29" i="13" s="1"/>
  <c r="Z31" i="13" s="1"/>
  <c r="Z42" i="13" s="1"/>
  <c r="V73" i="12"/>
  <c r="P46" i="18"/>
  <c r="P5" i="18"/>
  <c r="P23" i="18"/>
  <c r="P78" i="18"/>
  <c r="U70" i="12"/>
  <c r="Y43" i="13"/>
  <c r="U33" i="12"/>
  <c r="X5" i="18" l="1"/>
  <c r="U5" i="18"/>
  <c r="X53" i="18"/>
  <c r="U53" i="18"/>
  <c r="X46" i="18"/>
  <c r="U46" i="18"/>
  <c r="U45" i="18"/>
  <c r="X45" i="18"/>
  <c r="R21" i="18"/>
  <c r="R65" i="18"/>
  <c r="U23" i="18"/>
  <c r="X23" i="18"/>
  <c r="U78" i="18"/>
  <c r="X78" i="18"/>
  <c r="AA39" i="13"/>
  <c r="AA40" i="13"/>
  <c r="AA35" i="13"/>
  <c r="AA38" i="13"/>
  <c r="U25" i="12"/>
  <c r="U30" i="12" s="1"/>
  <c r="AA34" i="13"/>
  <c r="AA37" i="13"/>
  <c r="AA33" i="13"/>
  <c r="AA36" i="13"/>
  <c r="U72" i="12"/>
  <c r="P17" i="18"/>
  <c r="X32" i="13"/>
  <c r="W32" i="13"/>
  <c r="U48" i="12"/>
  <c r="U61" i="12"/>
  <c r="U9" i="12"/>
  <c r="U16" i="12" s="1"/>
  <c r="R68" i="18" l="1"/>
  <c r="R71" i="18"/>
  <c r="R72" i="18" s="1"/>
  <c r="R66" i="18"/>
  <c r="R22" i="18"/>
  <c r="U17" i="18"/>
  <c r="X17" i="18"/>
  <c r="U31" i="12"/>
  <c r="AA32" i="13"/>
  <c r="AA41" i="13" s="1"/>
  <c r="P20" i="18"/>
  <c r="U73" i="12"/>
  <c r="U20" i="18" l="1"/>
  <c r="X20" i="18"/>
  <c r="T22" i="18"/>
  <c r="R77" i="18"/>
  <c r="R69" i="18"/>
  <c r="P21" i="18"/>
  <c r="P65" i="18"/>
  <c r="X65" i="18" l="1"/>
  <c r="U65" i="18"/>
  <c r="X21" i="18"/>
  <c r="U21" i="18"/>
  <c r="R86" i="18"/>
  <c r="P22" i="18"/>
  <c r="P66" i="18"/>
  <c r="P71" i="18"/>
  <c r="P68" i="18"/>
  <c r="Y6" i="13"/>
  <c r="Y19" i="13"/>
  <c r="Y25" i="13" s="1"/>
  <c r="Y27" i="13" s="1"/>
  <c r="Y29" i="13" s="1"/>
  <c r="Y31" i="13" s="1"/>
  <c r="Y32" i="13"/>
  <c r="Y41" i="13" s="1"/>
  <c r="U68" i="18" l="1"/>
  <c r="X68" i="18"/>
  <c r="U66" i="18"/>
  <c r="X66" i="18"/>
  <c r="U22" i="18"/>
  <c r="X22" i="18"/>
  <c r="U71" i="18"/>
  <c r="X71" i="18"/>
  <c r="P77" i="18"/>
  <c r="P69" i="18"/>
  <c r="P72" i="18"/>
  <c r="Y42" i="13"/>
  <c r="O70" i="18"/>
  <c r="U69" i="18" l="1"/>
  <c r="X69" i="18"/>
  <c r="U77" i="18"/>
  <c r="X77" i="18"/>
  <c r="U72" i="18"/>
  <c r="X72" i="18"/>
  <c r="P86" i="18"/>
  <c r="O13" i="18"/>
  <c r="O54" i="18"/>
  <c r="O6" i="18"/>
  <c r="O79" i="18"/>
  <c r="O73" i="18"/>
  <c r="O87" i="18"/>
  <c r="O60" i="18"/>
  <c r="O38" i="18"/>
  <c r="O47" i="18"/>
  <c r="O24" i="18"/>
  <c r="O31" i="18"/>
  <c r="U86" i="18" l="1"/>
  <c r="X86" i="18"/>
  <c r="P91" i="18"/>
  <c r="O78" i="18"/>
  <c r="O45" i="18"/>
  <c r="O5" i="18"/>
  <c r="O53" i="18"/>
  <c r="U91" i="18" l="1"/>
  <c r="X91" i="18"/>
  <c r="P93" i="18"/>
  <c r="U11" i="15"/>
  <c r="O46" i="18"/>
  <c r="O23" i="18"/>
  <c r="O17" i="18"/>
  <c r="X93" i="18" l="1"/>
  <c r="U93" i="18"/>
  <c r="O20" i="18"/>
  <c r="N70" i="18"/>
  <c r="T33" i="12"/>
  <c r="Q89" i="18"/>
  <c r="Q76" i="18"/>
  <c r="Q61" i="18"/>
  <c r="Q59" i="18"/>
  <c r="Q58" i="18"/>
  <c r="Q56" i="18"/>
  <c r="Q50" i="18"/>
  <c r="Q49" i="18"/>
  <c r="Q37" i="18"/>
  <c r="Q36" i="18"/>
  <c r="Q28" i="18"/>
  <c r="Q27" i="18"/>
  <c r="Q12" i="18"/>
  <c r="Q11" i="18"/>
  <c r="Q9" i="18" l="1"/>
  <c r="Q25" i="18"/>
  <c r="Q43" i="18"/>
  <c r="Q34" i="18"/>
  <c r="Q74" i="18"/>
  <c r="Q7" i="18"/>
  <c r="Q18" i="18"/>
  <c r="Q32" i="18"/>
  <c r="Q41" i="18"/>
  <c r="Q55" i="18"/>
  <c r="Q64" i="18"/>
  <c r="Q83" i="18"/>
  <c r="Q8" i="18"/>
  <c r="Q19" i="18"/>
  <c r="Q33" i="18"/>
  <c r="Q42" i="18"/>
  <c r="Q52" i="18"/>
  <c r="Q80" i="18"/>
  <c r="Q90" i="18"/>
  <c r="Q63" i="18"/>
  <c r="Q14" i="18"/>
  <c r="Q13" i="18" s="1"/>
  <c r="Q84" i="18"/>
  <c r="Q39" i="18"/>
  <c r="Q29" i="18"/>
  <c r="Q85" i="18"/>
  <c r="Q57" i="18"/>
  <c r="Q10" i="18"/>
  <c r="Q26" i="18"/>
  <c r="Q35" i="18"/>
  <c r="Q44" i="18"/>
  <c r="Q75" i="18"/>
  <c r="Q88" i="18"/>
  <c r="Q87" i="18" s="1"/>
  <c r="Q81" i="18"/>
  <c r="Q51" i="18"/>
  <c r="Q62" i="18"/>
  <c r="Q16" i="18"/>
  <c r="Q30" i="18"/>
  <c r="Q40" i="18"/>
  <c r="Q82" i="18"/>
  <c r="Q67" i="18"/>
  <c r="O65" i="18"/>
  <c r="X43" i="13"/>
  <c r="T9" i="12"/>
  <c r="T16" i="12" s="1"/>
  <c r="O21" i="18"/>
  <c r="N60" i="18"/>
  <c r="N13" i="18"/>
  <c r="N87" i="18"/>
  <c r="N54" i="18"/>
  <c r="N47" i="18"/>
  <c r="X19" i="13"/>
  <c r="N79" i="18"/>
  <c r="E60" i="18"/>
  <c r="N24" i="18"/>
  <c r="T61" i="12"/>
  <c r="T25" i="12"/>
  <c r="T30" i="12" s="1"/>
  <c r="T70" i="12"/>
  <c r="T72" i="12" s="1"/>
  <c r="E54" i="18"/>
  <c r="D47" i="18"/>
  <c r="D31" i="18"/>
  <c r="N38" i="18"/>
  <c r="N73" i="18"/>
  <c r="N31" i="18"/>
  <c r="T48" i="12"/>
  <c r="N6" i="18"/>
  <c r="X6" i="13"/>
  <c r="X41" i="13"/>
  <c r="E31" i="18"/>
  <c r="D60" i="18"/>
  <c r="D54" i="18"/>
  <c r="F47" i="18"/>
  <c r="F38" i="18"/>
  <c r="D38" i="18"/>
  <c r="F31" i="18"/>
  <c r="E38" i="18"/>
  <c r="F60" i="18"/>
  <c r="F54" i="18"/>
  <c r="E47" i="18"/>
  <c r="Q38" i="18" l="1"/>
  <c r="Q60" i="18"/>
  <c r="Q73" i="18"/>
  <c r="Q31" i="18"/>
  <c r="Q54" i="18"/>
  <c r="Q6" i="18"/>
  <c r="Q24" i="18"/>
  <c r="O68" i="18"/>
  <c r="E45" i="18"/>
  <c r="O66" i="18"/>
  <c r="O71" i="18"/>
  <c r="O22" i="18"/>
  <c r="D45" i="18"/>
  <c r="N53" i="18"/>
  <c r="E53" i="18"/>
  <c r="N45" i="18"/>
  <c r="T31" i="12"/>
  <c r="N5" i="18"/>
  <c r="N78" i="18"/>
  <c r="F53" i="18"/>
  <c r="D53" i="18"/>
  <c r="T73" i="12"/>
  <c r="F45" i="18"/>
  <c r="Q53" i="18" l="1"/>
  <c r="Q45" i="18"/>
  <c r="Q23" i="18" s="1"/>
  <c r="O77" i="18"/>
  <c r="N46" i="18"/>
  <c r="N23" i="18"/>
  <c r="O72" i="18"/>
  <c r="O69" i="18"/>
  <c r="N17" i="18"/>
  <c r="O86" i="18" l="1"/>
  <c r="N20" i="18"/>
  <c r="O91" i="18" l="1"/>
  <c r="N65" i="18"/>
  <c r="N21" i="18"/>
  <c r="S70" i="12"/>
  <c r="S72" i="12" s="1"/>
  <c r="O93" i="18" l="1"/>
  <c r="N22" i="18"/>
  <c r="N66" i="18"/>
  <c r="N68" i="18"/>
  <c r="N71" i="18"/>
  <c r="N69" i="18" l="1"/>
  <c r="N77" i="18"/>
  <c r="N72" i="18"/>
  <c r="Q48" i="18"/>
  <c r="Q47" i="18" s="1"/>
  <c r="Q46" i="18" s="1"/>
  <c r="M60" i="18"/>
  <c r="W60" i="18" l="1"/>
  <c r="T60" i="18"/>
  <c r="N86" i="18"/>
  <c r="M24" i="18"/>
  <c r="M31" i="18"/>
  <c r="M38" i="18"/>
  <c r="M54" i="18"/>
  <c r="M47" i="18"/>
  <c r="M73" i="18"/>
  <c r="M13" i="18"/>
  <c r="M87" i="18"/>
  <c r="M79" i="18"/>
  <c r="M6" i="18"/>
  <c r="T6" i="18" l="1"/>
  <c r="W6" i="18"/>
  <c r="T24" i="18"/>
  <c r="W24" i="18"/>
  <c r="Q79" i="18"/>
  <c r="Q78" i="18" s="1"/>
  <c r="T79" i="18"/>
  <c r="W79" i="18"/>
  <c r="W54" i="18"/>
  <c r="T54" i="18"/>
  <c r="T31" i="18"/>
  <c r="W31" i="18"/>
  <c r="T47" i="18"/>
  <c r="W47" i="18"/>
  <c r="W38" i="18"/>
  <c r="T38" i="18"/>
  <c r="T87" i="18"/>
  <c r="W87" i="18"/>
  <c r="T13" i="18"/>
  <c r="W13" i="18"/>
  <c r="T73" i="18"/>
  <c r="W73" i="18"/>
  <c r="M45" i="18"/>
  <c r="N91" i="18"/>
  <c r="M53" i="18"/>
  <c r="M5" i="18"/>
  <c r="M78" i="18"/>
  <c r="T53" i="18" l="1"/>
  <c r="W53" i="18"/>
  <c r="T45" i="18"/>
  <c r="W45" i="18"/>
  <c r="M23" i="18"/>
  <c r="T78" i="18"/>
  <c r="W78" i="18"/>
  <c r="Q5" i="18"/>
  <c r="Q17" i="18" s="1"/>
  <c r="Q20" i="18" s="1"/>
  <c r="Q65" i="18" s="1"/>
  <c r="T5" i="18"/>
  <c r="W5" i="18"/>
  <c r="N93" i="18"/>
  <c r="M46" i="18"/>
  <c r="M17" i="18"/>
  <c r="T23" i="18" l="1"/>
  <c r="W23" i="18"/>
  <c r="W17" i="18"/>
  <c r="T17" i="18"/>
  <c r="W46" i="18"/>
  <c r="T46" i="18"/>
  <c r="Q68" i="18"/>
  <c r="Q66" i="18"/>
  <c r="M20" i="18"/>
  <c r="W20" i="18" l="1"/>
  <c r="T20" i="18"/>
  <c r="Q77" i="18"/>
  <c r="Q86" i="18" s="1"/>
  <c r="Q91" i="18" s="1"/>
  <c r="Q69" i="18"/>
  <c r="M21" i="18"/>
  <c r="M65" i="18"/>
  <c r="W65" i="18" l="1"/>
  <c r="T65" i="18"/>
  <c r="Q21" i="18"/>
  <c r="Q22" i="18" s="1"/>
  <c r="W21" i="18"/>
  <c r="T21" i="18"/>
  <c r="Q93" i="18"/>
  <c r="M22" i="18"/>
  <c r="W22" i="18" s="1"/>
  <c r="M66" i="18"/>
  <c r="M68" i="18"/>
  <c r="W66" i="18" l="1"/>
  <c r="T66" i="18"/>
  <c r="T68" i="18"/>
  <c r="W68" i="18"/>
  <c r="M69" i="18"/>
  <c r="M77" i="18"/>
  <c r="T69" i="18" l="1"/>
  <c r="W69" i="18"/>
  <c r="T77" i="18"/>
  <c r="W77" i="18"/>
  <c r="M86" i="18"/>
  <c r="W86" i="18" l="1"/>
  <c r="T86" i="18"/>
  <c r="M91" i="18"/>
  <c r="W91" i="18" l="1"/>
  <c r="T91" i="18"/>
  <c r="M93" i="18"/>
  <c r="C60" i="18"/>
  <c r="C24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S33" i="12"/>
  <c r="AA28" i="13"/>
  <c r="AA26" i="13"/>
  <c r="AA24" i="13"/>
  <c r="AA23" i="13"/>
  <c r="AA22" i="13"/>
  <c r="AA21" i="13"/>
  <c r="AA20" i="13"/>
  <c r="AA18" i="13"/>
  <c r="AA16" i="13"/>
  <c r="AA15" i="13"/>
  <c r="AA14" i="13"/>
  <c r="AA13" i="13"/>
  <c r="AA12" i="13"/>
  <c r="AA11" i="13"/>
  <c r="AA10" i="13"/>
  <c r="AA9" i="13"/>
  <c r="AA8" i="13"/>
  <c r="AA7" i="13"/>
  <c r="T93" i="18" l="1"/>
  <c r="W93" i="18"/>
  <c r="F54" i="19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9" i="13"/>
  <c r="AA6" i="13"/>
  <c r="M70" i="18"/>
  <c r="AA17" i="13"/>
  <c r="Q70" i="18" s="1"/>
  <c r="Q71" i="18" s="1"/>
  <c r="Q72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3" i="13"/>
  <c r="S25" i="12"/>
  <c r="S30" i="12" s="1"/>
  <c r="S48" i="12"/>
  <c r="S9" i="12"/>
  <c r="S16" i="12" s="1"/>
  <c r="S61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M71" i="18" l="1"/>
  <c r="M72" i="18" s="1"/>
  <c r="T70" i="18"/>
  <c r="W70" i="18"/>
  <c r="M38" i="19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Y88" i="19"/>
  <c r="F65" i="19"/>
  <c r="M60" i="19"/>
  <c r="H31" i="19"/>
  <c r="R96" i="19"/>
  <c r="AB88" i="19"/>
  <c r="Z24" i="19"/>
  <c r="AB38" i="19"/>
  <c r="S31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S73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11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9" i="13"/>
  <c r="W6" i="13"/>
  <c r="W41" i="13"/>
  <c r="T72" i="18" l="1"/>
  <c r="W72" i="18"/>
  <c r="T71" i="18"/>
  <c r="W71" i="18"/>
  <c r="M23" i="19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R9" i="12"/>
  <c r="R16" i="12" s="1"/>
  <c r="S11" i="15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3" i="13"/>
  <c r="R22" i="12"/>
  <c r="R25" i="12" s="1"/>
  <c r="R30" i="12" s="1"/>
  <c r="Z77" i="19" l="1"/>
  <c r="R31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R33" i="12"/>
  <c r="U43" i="13"/>
  <c r="L15" i="18"/>
  <c r="K70" i="18" l="1"/>
  <c r="V79" i="19"/>
  <c r="K73" i="18"/>
  <c r="AB100" i="19"/>
  <c r="Y100" i="19"/>
  <c r="AC100" i="19"/>
  <c r="Z100" i="19"/>
  <c r="U6" i="13"/>
  <c r="U32" i="13"/>
  <c r="U41" i="13" s="1"/>
  <c r="U19" i="13"/>
  <c r="K6" i="18"/>
  <c r="K13" i="18"/>
  <c r="K79" i="18"/>
  <c r="K87" i="18"/>
  <c r="K78" i="18" l="1"/>
  <c r="V80" i="19"/>
  <c r="K5" i="18"/>
  <c r="V81" i="19" l="1"/>
  <c r="K17" i="18"/>
  <c r="K20" i="18" l="1"/>
  <c r="F43" i="13" l="1"/>
  <c r="G43" i="13" l="1"/>
  <c r="D43" i="13"/>
  <c r="E43" i="13"/>
  <c r="H43" i="13"/>
  <c r="I43" i="13"/>
  <c r="V24" i="13" l="1"/>
  <c r="L24" i="13"/>
  <c r="J73" i="18" l="1"/>
  <c r="I73" i="18"/>
  <c r="H73" i="18"/>
  <c r="L18" i="18"/>
  <c r="L89" i="18"/>
  <c r="L19" i="18"/>
  <c r="L81" i="18"/>
  <c r="L84" i="18"/>
  <c r="L90" i="18"/>
  <c r="L74" i="18"/>
  <c r="L80" i="18"/>
  <c r="L75" i="18"/>
  <c r="L85" i="18"/>
  <c r="L16" i="18"/>
  <c r="L88" i="18"/>
  <c r="L83" i="18"/>
  <c r="L76" i="18"/>
  <c r="L82" i="18"/>
  <c r="L73" i="18" l="1"/>
  <c r="L87" i="18"/>
  <c r="Q33" i="12"/>
  <c r="J70" i="18" l="1"/>
  <c r="U79" i="19"/>
  <c r="T19" i="13"/>
  <c r="T32" i="13"/>
  <c r="T41" i="13" s="1"/>
  <c r="T6" i="13"/>
  <c r="U80" i="19" l="1"/>
  <c r="Z79" i="19"/>
  <c r="AC79" i="19"/>
  <c r="U81" i="19" l="1"/>
  <c r="Z80" i="19"/>
  <c r="AC80" i="19"/>
  <c r="J13" i="18"/>
  <c r="J79" i="18"/>
  <c r="J87" i="18"/>
  <c r="J6" i="18"/>
  <c r="Z81" i="19" l="1"/>
  <c r="AC81" i="19"/>
  <c r="J78" i="18"/>
  <c r="J5" i="18"/>
  <c r="J17" i="18" l="1"/>
  <c r="J20" i="18" l="1"/>
  <c r="P33" i="12"/>
  <c r="S43" i="13" l="1"/>
  <c r="L10" i="18"/>
  <c r="L12" i="18"/>
  <c r="L14" i="18"/>
  <c r="L13" i="18" s="1"/>
  <c r="L11" i="18"/>
  <c r="L7" i="18"/>
  <c r="L8" i="18"/>
  <c r="L9" i="18"/>
  <c r="P22" i="12"/>
  <c r="P25" i="12" s="1"/>
  <c r="P30" i="12" s="1"/>
  <c r="H13" i="18"/>
  <c r="P70" i="12"/>
  <c r="P72" i="12" s="1"/>
  <c r="H6" i="18"/>
  <c r="H87" i="18"/>
  <c r="H79" i="18"/>
  <c r="P9" i="12"/>
  <c r="P16" i="12" s="1"/>
  <c r="P48" i="12"/>
  <c r="P61" i="12"/>
  <c r="L6" i="18" l="1"/>
  <c r="H5" i="18"/>
  <c r="H17" i="18" s="1"/>
  <c r="H78" i="18"/>
  <c r="P73" i="12"/>
  <c r="P31" i="12"/>
  <c r="H20" i="18" l="1"/>
  <c r="I70" i="18" l="1"/>
  <c r="T79" i="19"/>
  <c r="T80" i="19" s="1"/>
  <c r="T81" i="19" s="1"/>
  <c r="S19" i="13"/>
  <c r="S6" i="13"/>
  <c r="S32" i="13"/>
  <c r="S41" i="13" s="1"/>
  <c r="G15" i="18"/>
  <c r="I6" i="18" l="1"/>
  <c r="I13" i="18"/>
  <c r="I87" i="18"/>
  <c r="O33" i="12"/>
  <c r="R43" i="13" l="1"/>
  <c r="I5" i="18"/>
  <c r="O9" i="12"/>
  <c r="O16" i="12" s="1"/>
  <c r="O70" i="12"/>
  <c r="O72" i="12" s="1"/>
  <c r="O22" i="12"/>
  <c r="O48" i="12"/>
  <c r="O61" i="12"/>
  <c r="I79" i="18"/>
  <c r="L79" i="18" l="1"/>
  <c r="L78" i="18" s="1"/>
  <c r="L5" i="18"/>
  <c r="L17" i="18" s="1"/>
  <c r="L20" i="18" s="1"/>
  <c r="I17" i="18"/>
  <c r="O25" i="12"/>
  <c r="O30" i="12" s="1"/>
  <c r="O31" i="12" s="1"/>
  <c r="O73" i="12"/>
  <c r="I78" i="18"/>
  <c r="V40" i="13"/>
  <c r="V39" i="13"/>
  <c r="V38" i="13"/>
  <c r="V37" i="13"/>
  <c r="V36" i="13"/>
  <c r="V34" i="13"/>
  <c r="V33" i="13"/>
  <c r="V28" i="13"/>
  <c r="V26" i="13"/>
  <c r="V23" i="13"/>
  <c r="V22" i="13"/>
  <c r="V21" i="13"/>
  <c r="V20" i="13"/>
  <c r="V18" i="13"/>
  <c r="S79" i="19"/>
  <c r="S80" i="19" s="1"/>
  <c r="S81" i="19" s="1"/>
  <c r="V16" i="13"/>
  <c r="V15" i="13"/>
  <c r="V14" i="13"/>
  <c r="V13" i="13"/>
  <c r="V12" i="13"/>
  <c r="V11" i="13"/>
  <c r="V10" i="13"/>
  <c r="V9" i="13"/>
  <c r="V8" i="13"/>
  <c r="V7" i="13"/>
  <c r="I20" i="18" l="1"/>
  <c r="V32" i="13"/>
  <c r="V41" i="13" s="1"/>
  <c r="V19" i="13"/>
  <c r="V6" i="13"/>
  <c r="H70" i="18"/>
  <c r="V17" i="13"/>
  <c r="R19" i="13"/>
  <c r="R32" i="13"/>
  <c r="R41" i="13" s="1"/>
  <c r="R6" i="13"/>
  <c r="L70" i="18" l="1"/>
  <c r="W79" i="19"/>
  <c r="W80" i="19" s="1"/>
  <c r="W81" i="19" s="1"/>
  <c r="P11" i="15" l="1"/>
  <c r="N22" i="12" l="1"/>
  <c r="D73" i="18" l="1"/>
  <c r="C73" i="18"/>
  <c r="E73" i="18"/>
  <c r="F73" i="18"/>
  <c r="G51" i="18"/>
  <c r="G59" i="18"/>
  <c r="C47" i="18"/>
  <c r="G81" i="18"/>
  <c r="D13" i="18"/>
  <c r="G10" i="18"/>
  <c r="G16" i="18"/>
  <c r="G28" i="18"/>
  <c r="G30" i="18"/>
  <c r="G33" i="18"/>
  <c r="G35" i="18"/>
  <c r="G37" i="18"/>
  <c r="G40" i="18"/>
  <c r="G42" i="18"/>
  <c r="G44" i="18"/>
  <c r="G49" i="18"/>
  <c r="G52" i="18"/>
  <c r="G56" i="18"/>
  <c r="G58" i="18"/>
  <c r="G62" i="18"/>
  <c r="G64" i="18"/>
  <c r="G75" i="18"/>
  <c r="G80" i="18"/>
  <c r="G82" i="18"/>
  <c r="G84" i="18"/>
  <c r="G88" i="18"/>
  <c r="G90" i="18"/>
  <c r="G8" i="18"/>
  <c r="G12" i="18"/>
  <c r="G26" i="18"/>
  <c r="G9" i="18"/>
  <c r="G11" i="18"/>
  <c r="G25" i="18"/>
  <c r="G27" i="18"/>
  <c r="G29" i="18"/>
  <c r="G32" i="18"/>
  <c r="G34" i="18"/>
  <c r="G36" i="18"/>
  <c r="G39" i="18"/>
  <c r="G41" i="18"/>
  <c r="G43" i="18"/>
  <c r="G48" i="18"/>
  <c r="G50" i="18"/>
  <c r="G55" i="18"/>
  <c r="G57" i="18"/>
  <c r="G61" i="18"/>
  <c r="G63" i="18"/>
  <c r="G74" i="18"/>
  <c r="G76" i="18"/>
  <c r="G83" i="18"/>
  <c r="G85" i="18"/>
  <c r="G89" i="18"/>
  <c r="G7" i="18"/>
  <c r="G14" i="18"/>
  <c r="G13" i="18" s="1"/>
  <c r="C13" i="18"/>
  <c r="C87" i="18"/>
  <c r="C54" i="18"/>
  <c r="C45" i="18" s="1"/>
  <c r="D79" i="18"/>
  <c r="D87" i="18"/>
  <c r="E24" i="18"/>
  <c r="D24" i="18"/>
  <c r="D6" i="18"/>
  <c r="E87" i="18"/>
  <c r="C6" i="18"/>
  <c r="C79" i="18"/>
  <c r="E6" i="18"/>
  <c r="F6" i="18"/>
  <c r="F79" i="18"/>
  <c r="C31" i="18"/>
  <c r="C38" i="18"/>
  <c r="F87" i="18"/>
  <c r="E79" i="18"/>
  <c r="E13" i="18"/>
  <c r="F24" i="18"/>
  <c r="G47" i="18" l="1"/>
  <c r="G73" i="18"/>
  <c r="C23" i="18"/>
  <c r="F23" i="18"/>
  <c r="D23" i="18"/>
  <c r="E46" i="18"/>
  <c r="E23" i="18"/>
  <c r="D46" i="18"/>
  <c r="C53" i="18"/>
  <c r="C46" i="18" s="1"/>
  <c r="E5" i="18"/>
  <c r="G87" i="18"/>
  <c r="E105" i="18"/>
  <c r="G24" i="18"/>
  <c r="D78" i="18"/>
  <c r="D105" i="18"/>
  <c r="D5" i="18"/>
  <c r="G6" i="18"/>
  <c r="G60" i="18"/>
  <c r="G38" i="18"/>
  <c r="G31" i="18"/>
  <c r="G79" i="18"/>
  <c r="G78" i="18" s="1"/>
  <c r="G54" i="18"/>
  <c r="F5" i="18"/>
  <c r="C78" i="18"/>
  <c r="C105" i="18"/>
  <c r="C5" i="18"/>
  <c r="F105" i="18"/>
  <c r="F78" i="18"/>
  <c r="E78" i="18"/>
  <c r="F17" i="18" l="1"/>
  <c r="F46" i="18"/>
  <c r="G5" i="18"/>
  <c r="G17" i="18" s="1"/>
  <c r="G45" i="18"/>
  <c r="G23" i="18" s="1"/>
  <c r="E17" i="18"/>
  <c r="E20" i="18" s="1"/>
  <c r="E65" i="18" s="1"/>
  <c r="E66" i="18" s="1"/>
  <c r="G53" i="18"/>
  <c r="G46" i="18" s="1"/>
  <c r="D17" i="18"/>
  <c r="L11" i="15"/>
  <c r="C17" i="18"/>
  <c r="E21" i="18" l="1"/>
  <c r="D20" i="18"/>
  <c r="D65" i="18" s="1"/>
  <c r="D66" i="18" s="1"/>
  <c r="C20" i="18"/>
  <c r="C65" i="18" s="1"/>
  <c r="L12" i="13"/>
  <c r="F70" i="18" l="1"/>
  <c r="Q79" i="19"/>
  <c r="E22" i="18"/>
  <c r="D21" i="18"/>
  <c r="C21" i="18"/>
  <c r="Q80" i="19" l="1"/>
  <c r="AB79" i="19"/>
  <c r="Y79" i="19"/>
  <c r="D22" i="18"/>
  <c r="C22" i="18"/>
  <c r="C66" i="18"/>
  <c r="Q81" i="19" l="1"/>
  <c r="Y80" i="19"/>
  <c r="AB80" i="19"/>
  <c r="Y81" i="19" l="1"/>
  <c r="AB81" i="19"/>
  <c r="N33" i="12"/>
  <c r="H22" i="12" l="1"/>
  <c r="G22" i="12"/>
  <c r="H9" i="12"/>
  <c r="H16" i="12" s="1"/>
  <c r="G9" i="12"/>
  <c r="G16" i="12" s="1"/>
  <c r="G25" i="12" l="1"/>
  <c r="H25" i="12"/>
  <c r="D21" i="14"/>
  <c r="E21" i="14"/>
  <c r="F21" i="14"/>
  <c r="G21" i="14"/>
  <c r="H21" i="14"/>
  <c r="I21" i="14"/>
  <c r="J21" i="14"/>
  <c r="K21" i="14"/>
  <c r="L21" i="14"/>
  <c r="C21" i="14"/>
  <c r="D15" i="14"/>
  <c r="E15" i="14"/>
  <c r="F15" i="14"/>
  <c r="G15" i="14"/>
  <c r="H15" i="14"/>
  <c r="I15" i="14"/>
  <c r="J15" i="14"/>
  <c r="K15" i="14"/>
  <c r="L15" i="14"/>
  <c r="C15" i="14"/>
  <c r="D10" i="14"/>
  <c r="D11" i="14" s="1"/>
  <c r="E10" i="14"/>
  <c r="E11" i="14" s="1"/>
  <c r="F10" i="14"/>
  <c r="F11" i="14" s="1"/>
  <c r="G10" i="14"/>
  <c r="G11" i="14" s="1"/>
  <c r="H10" i="14"/>
  <c r="H11" i="14" s="1"/>
  <c r="I10" i="14"/>
  <c r="I11" i="14" s="1"/>
  <c r="I16" i="14" s="1"/>
  <c r="J10" i="14"/>
  <c r="J11" i="14" s="1"/>
  <c r="J16" i="14" s="1"/>
  <c r="J22" i="14" s="1"/>
  <c r="K10" i="14"/>
  <c r="K11" i="14" s="1"/>
  <c r="K16" i="14" s="1"/>
  <c r="K22" i="14" s="1"/>
  <c r="L10" i="14"/>
  <c r="L11" i="14" s="1"/>
  <c r="C10" i="14"/>
  <c r="C11" i="14" s="1"/>
  <c r="O43" i="13"/>
  <c r="H16" i="14" l="1"/>
  <c r="H22" i="14" s="1"/>
  <c r="F16" i="14"/>
  <c r="I22" i="14"/>
  <c r="G16" i="14"/>
  <c r="G22" i="14" s="1"/>
  <c r="C16" i="14"/>
  <c r="C22" i="14" s="1"/>
  <c r="E16" i="14"/>
  <c r="E22" i="14" s="1"/>
  <c r="L16" i="14"/>
  <c r="L22" i="14" s="1"/>
  <c r="D16" i="14"/>
  <c r="D22" i="14" s="1"/>
  <c r="F22" i="14"/>
  <c r="M9" i="12"/>
  <c r="M22" i="12"/>
  <c r="P15" i="14" l="1"/>
  <c r="P21" i="14"/>
  <c r="P10" i="14"/>
  <c r="P11" i="14" s="1"/>
  <c r="M33" i="12"/>
  <c r="P16" i="14" l="1"/>
  <c r="P22" i="14" s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C70" i="18" l="1"/>
  <c r="C71" i="18" s="1"/>
  <c r="N79" i="19"/>
  <c r="N80" i="19" s="1"/>
  <c r="N81" i="19" s="1"/>
  <c r="D70" i="18"/>
  <c r="D71" i="18" s="1"/>
  <c r="O79" i="19"/>
  <c r="O80" i="19" s="1"/>
  <c r="O81" i="19" s="1"/>
  <c r="E70" i="18"/>
  <c r="E71" i="18" s="1"/>
  <c r="P79" i="19"/>
  <c r="P80" i="19" s="1"/>
  <c r="P81" i="19" s="1"/>
  <c r="M19" i="13"/>
  <c r="D19" i="13"/>
  <c r="C6" i="13"/>
  <c r="C32" i="13"/>
  <c r="C41" i="13" s="1"/>
  <c r="D32" i="13"/>
  <c r="D41" i="13" s="1"/>
  <c r="M32" i="13"/>
  <c r="M41" i="13" s="1"/>
  <c r="K6" i="13"/>
  <c r="K32" i="13"/>
  <c r="K41" i="13" s="1"/>
  <c r="F19" i="13"/>
  <c r="C19" i="13"/>
  <c r="F32" i="13"/>
  <c r="F41" i="13" s="1"/>
  <c r="G32" i="13"/>
  <c r="G41" i="13" s="1"/>
  <c r="K19" i="13"/>
  <c r="D6" i="13"/>
  <c r="M6" i="13"/>
  <c r="E6" i="13"/>
  <c r="N6" i="13"/>
  <c r="E19" i="13"/>
  <c r="N19" i="13"/>
  <c r="E32" i="13"/>
  <c r="E41" i="13" s="1"/>
  <c r="N32" i="13"/>
  <c r="N41" i="13" s="1"/>
  <c r="F6" i="13"/>
  <c r="G6" i="13"/>
  <c r="G19" i="13"/>
  <c r="O32" i="13"/>
  <c r="O41" i="13" s="1"/>
  <c r="O19" i="13"/>
  <c r="H19" i="13"/>
  <c r="H32" i="13"/>
  <c r="H41" i="13" s="1"/>
  <c r="H6" i="13"/>
  <c r="I6" i="13"/>
  <c r="I19" i="13"/>
  <c r="I32" i="13"/>
  <c r="I41" i="13" s="1"/>
  <c r="O6" i="13"/>
  <c r="J6" i="13"/>
  <c r="J19" i="13"/>
  <c r="J32" i="13"/>
  <c r="J41" i="13" s="1"/>
  <c r="L21" i="13"/>
  <c r="L23" i="13"/>
  <c r="L20" i="13"/>
  <c r="L22" i="13"/>
  <c r="G70" i="18" l="1"/>
  <c r="R79" i="19"/>
  <c r="R80" i="19" s="1"/>
  <c r="R81" i="19" s="1"/>
  <c r="Q32" i="13"/>
  <c r="Q41" i="13" s="1"/>
  <c r="Q6" i="13"/>
  <c r="Q19" i="13"/>
  <c r="J25" i="13"/>
  <c r="J27" i="13" s="1"/>
  <c r="J29" i="13" s="1"/>
  <c r="C25" i="13"/>
  <c r="C27" i="13" s="1"/>
  <c r="C29" i="13" s="1"/>
  <c r="D25" i="13"/>
  <c r="D27" i="13" s="1"/>
  <c r="D29" i="13" s="1"/>
  <c r="E25" i="13"/>
  <c r="E27" i="13" s="1"/>
  <c r="E29" i="13" s="1"/>
  <c r="H25" i="13"/>
  <c r="H27" i="13" s="1"/>
  <c r="H29" i="13" s="1"/>
  <c r="F25" i="13"/>
  <c r="F27" i="13" s="1"/>
  <c r="F29" i="13" s="1"/>
  <c r="I25" i="13"/>
  <c r="I27" i="13" s="1"/>
  <c r="I29" i="13" s="1"/>
  <c r="N25" i="13"/>
  <c r="N27" i="13" s="1"/>
  <c r="N29" i="13" s="1"/>
  <c r="G25" i="13"/>
  <c r="G27" i="13" s="1"/>
  <c r="G29" i="13" s="1"/>
  <c r="L19" i="13"/>
  <c r="C42" i="13" l="1"/>
  <c r="C31" i="13"/>
  <c r="G42" i="13"/>
  <c r="G31" i="13"/>
  <c r="J42" i="13"/>
  <c r="J31" i="13"/>
  <c r="N42" i="13"/>
  <c r="N31" i="13"/>
  <c r="I42" i="13"/>
  <c r="I31" i="13"/>
  <c r="F42" i="13"/>
  <c r="F31" i="13"/>
  <c r="D42" i="13"/>
  <c r="D31" i="13"/>
  <c r="H42" i="13"/>
  <c r="H31" i="13"/>
  <c r="E42" i="13"/>
  <c r="E31" i="13"/>
  <c r="L61" i="12"/>
  <c r="L33" i="12"/>
  <c r="M25" i="13" l="1"/>
  <c r="M27" i="13" s="1"/>
  <c r="M29" i="13" s="1"/>
  <c r="O15" i="14"/>
  <c r="O21" i="14"/>
  <c r="O10" i="14"/>
  <c r="O11" i="14" s="1"/>
  <c r="M42" i="13" l="1"/>
  <c r="M31" i="13"/>
  <c r="O16" i="14"/>
  <c r="O22" i="14" s="1"/>
  <c r="M43" i="13" l="1"/>
  <c r="K9" i="12"/>
  <c r="K22" i="12"/>
  <c r="K25" i="12" l="1"/>
  <c r="K25" i="13" l="1"/>
  <c r="K27" i="13" s="1"/>
  <c r="K29" i="13" l="1"/>
  <c r="K61" i="12"/>
  <c r="K48" i="12"/>
  <c r="K30" i="12"/>
  <c r="K16" i="12"/>
  <c r="K33" i="12"/>
  <c r="K70" i="12"/>
  <c r="K42" i="13" l="1"/>
  <c r="K31" i="13"/>
  <c r="K72" i="12"/>
  <c r="K73" i="12" s="1"/>
  <c r="K31" i="12"/>
  <c r="K43" i="13" l="1"/>
  <c r="L43" i="13" l="1"/>
  <c r="J9" i="12"/>
  <c r="J22" i="12"/>
  <c r="J25" i="12" s="1"/>
  <c r="J16" i="12"/>
  <c r="J70" i="12" l="1"/>
  <c r="J72" i="12" s="1"/>
  <c r="J61" i="12"/>
  <c r="J48" i="12"/>
  <c r="J30" i="12"/>
  <c r="J33" i="12"/>
  <c r="I33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3" i="13" l="1"/>
  <c r="M10" i="14"/>
  <c r="M11" i="14" s="1"/>
  <c r="M21" i="14"/>
  <c r="I9" i="12"/>
  <c r="I16" i="12" s="1"/>
  <c r="M15" i="14"/>
  <c r="I22" i="12"/>
  <c r="I25" i="12" s="1"/>
  <c r="I30" i="12" s="1"/>
  <c r="AL24" i="4"/>
  <c r="AL30" i="4" s="1"/>
  <c r="AK68" i="4"/>
  <c r="AK70" i="4" s="1"/>
  <c r="AN44" i="2"/>
  <c r="AN51" i="2" s="1"/>
  <c r="AN54" i="2" s="1"/>
  <c r="AO16" i="2"/>
  <c r="I48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I61" i="12"/>
  <c r="I70" i="12"/>
  <c r="I72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J31" i="12"/>
  <c r="J73" i="12"/>
  <c r="M16" i="14" l="1"/>
  <c r="M22" i="14" s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I73" i="12"/>
  <c r="I31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N15" i="14" l="1"/>
  <c r="N21" i="14"/>
  <c r="N10" i="14" l="1"/>
  <c r="N11" i="14" s="1"/>
  <c r="N16" i="14" s="1"/>
  <c r="N22" i="14" s="1"/>
  <c r="L5" i="13"/>
  <c r="L70" i="12" l="1"/>
  <c r="L72" i="12" s="1"/>
  <c r="L9" i="12"/>
  <c r="N43" i="13"/>
  <c r="L48" i="12" l="1"/>
  <c r="L73" i="12" s="1"/>
  <c r="L22" i="12"/>
  <c r="L25" i="12" s="1"/>
  <c r="L30" i="12" s="1"/>
  <c r="L16" i="12"/>
  <c r="L31" i="12" l="1"/>
  <c r="L38" i="13"/>
  <c r="L39" i="13"/>
  <c r="L34" i="13"/>
  <c r="L35" i="13"/>
  <c r="L36" i="13"/>
  <c r="L37" i="13" l="1"/>
  <c r="L28" i="13"/>
  <c r="L33" i="13"/>
  <c r="L32" i="13" s="1"/>
  <c r="L40" i="13"/>
  <c r="L41" i="13" l="1"/>
  <c r="L18" i="13"/>
  <c r="L17" i="13"/>
  <c r="M79" i="19" s="1"/>
  <c r="M80" i="19" s="1"/>
  <c r="M81" i="19" s="1"/>
  <c r="L15" i="13"/>
  <c r="L14" i="13"/>
  <c r="L13" i="13"/>
  <c r="L11" i="13"/>
  <c r="L10" i="13"/>
  <c r="L9" i="13"/>
  <c r="L8" i="13"/>
  <c r="L16" i="13" l="1"/>
  <c r="L7" i="13"/>
  <c r="L6" i="13" s="1"/>
  <c r="L25" i="13" l="1"/>
  <c r="L26" i="13"/>
  <c r="L27" i="13" l="1"/>
  <c r="L29" i="13" s="1"/>
  <c r="M16" i="12"/>
  <c r="L42" i="13" l="1"/>
  <c r="L31" i="13"/>
  <c r="M25" i="12"/>
  <c r="M30" i="12" s="1"/>
  <c r="M31" i="12" s="1"/>
  <c r="M61" i="12"/>
  <c r="M70" i="12"/>
  <c r="M72" i="12" s="1"/>
  <c r="M48" i="12"/>
  <c r="M73" i="12" l="1"/>
  <c r="Q21" i="14" l="1"/>
  <c r="Q10" i="14"/>
  <c r="Q11" i="14" s="1"/>
  <c r="Q15" i="14"/>
  <c r="Q16" i="14" l="1"/>
  <c r="Q22" i="14" s="1"/>
  <c r="O25" i="13" l="1"/>
  <c r="O27" i="13" s="1"/>
  <c r="O29" i="13" s="1"/>
  <c r="O42" i="13" l="1"/>
  <c r="O31" i="13"/>
  <c r="N9" i="12" l="1"/>
  <c r="Q43" i="13" l="1"/>
  <c r="P43" i="13"/>
  <c r="N16" i="12"/>
  <c r="N25" i="12"/>
  <c r="N61" i="12"/>
  <c r="N30" i="12" l="1"/>
  <c r="N31" i="12" s="1"/>
  <c r="N48" i="12" l="1"/>
  <c r="N70" i="12" l="1"/>
  <c r="N72" i="12" s="1"/>
  <c r="N73" i="12" s="1"/>
  <c r="M11" i="15" l="1"/>
  <c r="D11" i="15"/>
  <c r="H11" i="15"/>
  <c r="I11" i="15" l="1"/>
  <c r="E11" i="15"/>
  <c r="N11" i="15" l="1"/>
  <c r="O11" i="15"/>
  <c r="F11" i="15"/>
  <c r="J11" i="15"/>
  <c r="K11" i="15" l="1"/>
  <c r="G11" i="15"/>
  <c r="D72" i="18" l="1"/>
  <c r="E72" i="18" l="1"/>
  <c r="C72" i="18"/>
  <c r="R11" i="14"/>
  <c r="R21" i="14"/>
  <c r="R15" i="14"/>
  <c r="R16" i="14" l="1"/>
  <c r="R22" i="14" s="1"/>
  <c r="Q25" i="13" l="1"/>
  <c r="Q27" i="13" s="1"/>
  <c r="Q29" i="13" s="1"/>
  <c r="Q42" i="13" l="1"/>
  <c r="Q31" i="13"/>
  <c r="S15" i="14" l="1"/>
  <c r="S21" i="14"/>
  <c r="S11" i="14"/>
  <c r="S16" i="14" l="1"/>
  <c r="S22" i="14" s="1"/>
  <c r="R25" i="13" l="1"/>
  <c r="R27" i="13" s="1"/>
  <c r="R29" i="13" s="1"/>
  <c r="Q11" i="15"/>
  <c r="R42" i="13" l="1"/>
  <c r="R31" i="13"/>
  <c r="S25" i="13" l="1"/>
  <c r="S27" i="13" s="1"/>
  <c r="S29" i="13" s="1"/>
  <c r="S42" i="13" l="1"/>
  <c r="S31" i="13"/>
  <c r="T11" i="14"/>
  <c r="T15" i="14"/>
  <c r="T21" i="14"/>
  <c r="T16" i="14" l="1"/>
  <c r="T22" i="14" s="1"/>
  <c r="Q22" i="12" l="1"/>
  <c r="Q70" i="12" l="1"/>
  <c r="Q72" i="12" s="1"/>
  <c r="Q25" i="12"/>
  <c r="Q30" i="12" s="1"/>
  <c r="Q48" i="12"/>
  <c r="T43" i="13"/>
  <c r="Q61" i="12"/>
  <c r="Q9" i="12"/>
  <c r="Q16" i="12" s="1"/>
  <c r="Q73" i="12" l="1"/>
  <c r="Q31" i="12"/>
  <c r="R11" i="15" l="1"/>
  <c r="T25" i="13" l="1"/>
  <c r="T27" i="13" s="1"/>
  <c r="T29" i="13" s="1"/>
  <c r="U15" i="14"/>
  <c r="T42" i="13" l="1"/>
  <c r="T31" i="13"/>
  <c r="U21" i="14"/>
  <c r="U11" i="14"/>
  <c r="U16" i="14" s="1"/>
  <c r="U22" i="14" l="1"/>
  <c r="R70" i="12" l="1"/>
  <c r="R72" i="12" s="1"/>
  <c r="R61" i="12"/>
  <c r="R48" i="12"/>
  <c r="R73" i="12" l="1"/>
  <c r="V5" i="13" l="1"/>
  <c r="V25" i="13" l="1"/>
  <c r="V27" i="13" s="1"/>
  <c r="V29" i="13" s="1"/>
  <c r="U25" i="13"/>
  <c r="U27" i="13" s="1"/>
  <c r="U29" i="13" s="1"/>
  <c r="V42" i="13" l="1"/>
  <c r="V31" i="13"/>
  <c r="U42" i="13"/>
  <c r="U31" i="13"/>
  <c r="V11" i="14" l="1"/>
  <c r="V21" i="14"/>
  <c r="V15" i="14"/>
  <c r="V16" i="14" s="1"/>
  <c r="V22" i="14" s="1"/>
  <c r="W21" i="14" l="1"/>
  <c r="W15" i="14"/>
  <c r="W11" i="14" l="1"/>
  <c r="W16" i="14" s="1"/>
  <c r="W22" i="14" s="1"/>
  <c r="W25" i="13" l="1"/>
  <c r="W27" i="13" s="1"/>
  <c r="W29" i="13" s="1"/>
  <c r="W42" i="13" s="1"/>
  <c r="AA25" i="13"/>
  <c r="AA27" i="13" s="1"/>
  <c r="AA29" i="13" s="1"/>
  <c r="X25" i="13"/>
  <c r="X27" i="13" s="1"/>
  <c r="X29" i="13" s="1"/>
  <c r="W31" i="13" l="1"/>
  <c r="AA42" i="13"/>
  <c r="AA31" i="13"/>
  <c r="X42" i="13"/>
  <c r="X31" i="13"/>
  <c r="X15" i="14" l="1"/>
  <c r="X21" i="14"/>
  <c r="X11" i="14"/>
  <c r="X16" i="14" s="1"/>
  <c r="X22" i="14" l="1"/>
  <c r="Y11" i="14" l="1"/>
  <c r="Y15" i="14"/>
  <c r="Y21" i="14" l="1"/>
  <c r="Y16" i="14"/>
  <c r="Y22" i="14" l="1"/>
  <c r="F92" i="18" l="1"/>
  <c r="C92" i="18" l="1"/>
  <c r="G67" i="18"/>
  <c r="G92" i="18" s="1"/>
  <c r="C68" i="18"/>
  <c r="E92" i="18"/>
  <c r="E68" i="18"/>
  <c r="D92" i="18"/>
  <c r="D68" i="18"/>
  <c r="D77" i="18" l="1"/>
  <c r="D86" i="18" s="1"/>
  <c r="D91" i="18" s="1"/>
  <c r="D69" i="18"/>
  <c r="E69" i="18"/>
  <c r="E77" i="18"/>
  <c r="E86" i="18" s="1"/>
  <c r="E91" i="18" s="1"/>
  <c r="C77" i="18"/>
  <c r="C86" i="18" s="1"/>
  <c r="C91" i="18" s="1"/>
  <c r="C69" i="18"/>
  <c r="C93" i="18" l="1"/>
  <c r="E93" i="18"/>
  <c r="D93" i="18"/>
  <c r="L57" i="18" l="1"/>
  <c r="L34" i="18" l="1"/>
  <c r="L63" i="18"/>
  <c r="L40" i="18"/>
  <c r="L35" i="18"/>
  <c r="I47" i="18"/>
  <c r="K60" i="18"/>
  <c r="L42" i="18"/>
  <c r="L48" i="18"/>
  <c r="H47" i="18"/>
  <c r="L33" i="18"/>
  <c r="I54" i="18"/>
  <c r="I60" i="18"/>
  <c r="L26" i="18"/>
  <c r="L50" i="18"/>
  <c r="L49" i="18"/>
  <c r="L62" i="18"/>
  <c r="L39" i="18"/>
  <c r="H92" i="18"/>
  <c r="J60" i="18"/>
  <c r="L41" i="18"/>
  <c r="L28" i="18"/>
  <c r="J47" i="18"/>
  <c r="L32" i="18"/>
  <c r="K54" i="18"/>
  <c r="L58" i="18"/>
  <c r="L27" i="18"/>
  <c r="L52" i="18"/>
  <c r="L30" i="18"/>
  <c r="L37" i="18"/>
  <c r="L56" i="18"/>
  <c r="H54" i="18"/>
  <c r="L55" i="18"/>
  <c r="J54" i="18"/>
  <c r="L51" i="18"/>
  <c r="K47" i="18"/>
  <c r="L44" i="18"/>
  <c r="H60" i="18"/>
  <c r="L61" i="18"/>
  <c r="L25" i="18"/>
  <c r="K38" i="18" l="1"/>
  <c r="L60" i="18"/>
  <c r="J45" i="18"/>
  <c r="I31" i="18"/>
  <c r="L54" i="18"/>
  <c r="L47" i="18"/>
  <c r="L64" i="18"/>
  <c r="I38" i="18"/>
  <c r="H45" i="18"/>
  <c r="K45" i="18"/>
  <c r="K53" i="18"/>
  <c r="I24" i="18"/>
  <c r="I53" i="18"/>
  <c r="I46" i="18" s="1"/>
  <c r="I65" i="18" s="1"/>
  <c r="I45" i="18"/>
  <c r="H31" i="18"/>
  <c r="K31" i="18" l="1"/>
  <c r="K46" i="18"/>
  <c r="K24" i="18"/>
  <c r="K21" i="18" s="1"/>
  <c r="L59" i="18"/>
  <c r="L53" i="18" s="1"/>
  <c r="L46" i="18" s="1"/>
  <c r="L65" i="18" s="1"/>
  <c r="I23" i="18"/>
  <c r="I21" i="18"/>
  <c r="I22" i="18" s="1"/>
  <c r="J24" i="18"/>
  <c r="L29" i="18"/>
  <c r="L24" i="18" s="1"/>
  <c r="H24" i="18"/>
  <c r="J31" i="18"/>
  <c r="L36" i="18"/>
  <c r="L31" i="18" s="1"/>
  <c r="L43" i="18"/>
  <c r="L38" i="18" s="1"/>
  <c r="H38" i="18"/>
  <c r="H53" i="18"/>
  <c r="H46" i="18" s="1"/>
  <c r="H65" i="18" s="1"/>
  <c r="L45" i="18"/>
  <c r="I66" i="18"/>
  <c r="I71" i="18"/>
  <c r="I72" i="18" s="1"/>
  <c r="J38" i="18"/>
  <c r="J53" i="18"/>
  <c r="K65" i="18" l="1"/>
  <c r="K22" i="18"/>
  <c r="K23" i="18"/>
  <c r="L23" i="18"/>
  <c r="L66" i="18"/>
  <c r="L71" i="18"/>
  <c r="L72" i="18" s="1"/>
  <c r="H23" i="18"/>
  <c r="H21" i="18"/>
  <c r="H66" i="18"/>
  <c r="H71" i="18"/>
  <c r="H72" i="18" s="1"/>
  <c r="H68" i="18"/>
  <c r="J46" i="18"/>
  <c r="J23" i="18"/>
  <c r="J21" i="18"/>
  <c r="K71" i="18" l="1"/>
  <c r="K66" i="18"/>
  <c r="H69" i="18"/>
  <c r="H77" i="18"/>
  <c r="H86" i="18" s="1"/>
  <c r="H91" i="18" s="1"/>
  <c r="J22" i="18"/>
  <c r="J65" i="18"/>
  <c r="H22" i="18"/>
  <c r="L21" i="18"/>
  <c r="L22" i="18" s="1"/>
  <c r="K72" i="18" l="1"/>
  <c r="J66" i="18"/>
  <c r="J71" i="18"/>
  <c r="H93" i="18"/>
  <c r="J72" i="18" l="1"/>
  <c r="K92" i="18" l="1"/>
  <c r="K68" i="18"/>
  <c r="K77" i="18" l="1"/>
  <c r="K69" i="18"/>
  <c r="K86" i="18" l="1"/>
  <c r="K91" i="18" l="1"/>
  <c r="K93" i="18" l="1"/>
  <c r="J92" i="18"/>
  <c r="J68" i="18"/>
  <c r="J77" i="18" l="1"/>
  <c r="J69" i="18"/>
  <c r="J86" i="18" l="1"/>
  <c r="J91" i="18" l="1"/>
  <c r="J93" i="18" l="1"/>
  <c r="I92" i="18" l="1"/>
  <c r="L67" i="18"/>
  <c r="I68" i="18"/>
  <c r="I77" i="18" l="1"/>
  <c r="I86" i="18" s="1"/>
  <c r="I91" i="18" s="1"/>
  <c r="I69" i="18"/>
  <c r="L92" i="18"/>
  <c r="L68" i="18"/>
  <c r="L77" i="18" l="1"/>
  <c r="L86" i="18" s="1"/>
  <c r="L91" i="18" s="1"/>
  <c r="L69" i="18"/>
  <c r="I93" i="18"/>
  <c r="L93" i="18" l="1"/>
  <c r="G19" i="18" l="1"/>
  <c r="G18" i="18" l="1"/>
  <c r="G20" i="18" s="1"/>
  <c r="G65" i="18" s="1"/>
  <c r="F20" i="18"/>
  <c r="F65" i="18" l="1"/>
  <c r="F21" i="18"/>
  <c r="G68" i="18"/>
  <c r="G66" i="18"/>
  <c r="G71" i="18"/>
  <c r="G72" i="18" s="1"/>
  <c r="G77" i="18" l="1"/>
  <c r="G86" i="18" s="1"/>
  <c r="G91" i="18" s="1"/>
  <c r="G69" i="18"/>
  <c r="F22" i="18"/>
  <c r="G21" i="18"/>
  <c r="G22" i="18" s="1"/>
  <c r="F66" i="18"/>
  <c r="F71" i="18"/>
  <c r="F72" i="18" s="1"/>
  <c r="F68" i="18"/>
  <c r="F77" i="18" l="1"/>
  <c r="F86" i="18" s="1"/>
  <c r="F91" i="18" s="1"/>
  <c r="F69" i="18"/>
  <c r="G93" i="18"/>
  <c r="F93" i="18" l="1"/>
  <c r="Z21" i="14" l="1"/>
  <c r="Z15" i="14" l="1"/>
  <c r="Z11" i="14"/>
  <c r="Z16" i="14" s="1"/>
  <c r="Z2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B30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<sst xmlns="http://schemas.openxmlformats.org/spreadsheetml/2006/main" count="5217" uniqueCount="983">
  <si>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</si>
  <si>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</si>
  <si>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</si>
  <si>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</si>
  <si>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</si>
  <si>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</si>
  <si>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</si>
  <si>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</si>
  <si>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</si>
  <si>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</si>
  <si>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</si>
  <si>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</si>
  <si>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</si>
  <si>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</si>
  <si>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</si>
  <si>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</si>
  <si>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</si>
  <si>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</si>
  <si>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</si>
  <si>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</si>
  <si>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</si>
  <si>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</si>
  <si>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</si>
  <si>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</si>
  <si>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</si>
  <si>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</si>
  <si>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</si>
  <si>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</si>
  <si>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</si>
  <si>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</si>
  <si>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</si>
  <si>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</si>
  <si>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</si>
  <si>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</si>
  <si>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</si>
  <si>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</si>
  <si>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</si>
  <si>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</si>
  <si>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</si>
  <si>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</si>
  <si>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</si>
  <si>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</si>
  <si>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</si>
  <si>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</si>
  <si>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</si>
  <si>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</si>
  <si>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</si>
  <si>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</si>
  <si>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</si>
  <si>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</si>
  <si>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</si>
  <si>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</si>
  <si>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</si>
  <si>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</si>
  <si>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</si>
  <si>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</si>
  <si>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</si>
  <si>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</si>
  <si>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</si>
  <si>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</si>
  <si>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</si>
  <si>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</si>
  <si>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</si>
  <si>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</si>
  <si>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</si>
  <si>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</si>
  <si>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</si>
  <si>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</si>
  <si>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</si>
  <si>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</si>
  <si>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</si>
  <si>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</si>
  <si>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</si>
  <si>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</si>
  <si>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</si>
  <si>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</si>
  <si>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</si>
  <si>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</si>
  <si>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</si>
  <si>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</si>
  <si>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</si>
  <si>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</si>
  <si>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</si>
  <si>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</si>
  <si>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</si>
  <si>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</si>
  <si>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</si>
  <si>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</si>
  <si>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</si>
  <si>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</si>
  <si>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</si>
  <si>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</si>
  <si>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</si>
  <si>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</si>
  <si>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</si>
  <si>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</si>
  <si>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</si>
  <si>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</si>
  <si>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</si>
  <si>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</si>
  <si>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</si>
  <si>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</si>
  <si>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</si>
  <si>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</si>
  <si>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</si>
  <si>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</si>
  <si>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</si>
  <si>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</si>
  <si>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</si>
  <si>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</si>
  <si>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</si>
  <si>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</si>
  <si>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</si>
  <si>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</si>
  <si>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</si>
  <si>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</si>
  <si>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</si>
  <si>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</si>
  <si>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</si>
  <si>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</si>
  <si>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</si>
  <si>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</si>
  <si>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</si>
  <si>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</si>
  <si>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</si>
  <si>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</si>
  <si>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</si>
  <si>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</si>
  <si>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</si>
  <si>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</si>
  <si>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</si>
  <si>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</si>
  <si>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</si>
  <si>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</si>
  <si>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</si>
  <si>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</si>
  <si>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</si>
  <si>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</si>
  <si>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</si>
  <si>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</si>
  <si>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</si>
  <si>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</si>
  <si>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</si>
  <si>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</si>
  <si>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</si>
  <si>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</si>
  <si>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</si>
  <si>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</si>
  <si>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</si>
  <si>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</si>
  <si>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</si>
  <si>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</si>
  <si>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</si>
  <si>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</si>
  <si>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</si>
  <si>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</si>
  <si>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</si>
  <si>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</si>
  <si>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</si>
  <si>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</si>
  <si>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</si>
  <si>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</si>
  <si>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</si>
  <si>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</si>
  <si>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</si>
  <si>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</si>
  <si>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</si>
  <si>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</si>
  <si>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</si>
  <si>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</si>
  <si>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</si>
  <si>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</si>
  <si>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</si>
  <si>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</si>
  <si>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</si>
  <si>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</si>
  <si>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</si>
  <si>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</si>
  <si>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</si>
  <si>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</si>
  <si>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</si>
  <si>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</si>
  <si>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</si>
  <si>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</si>
  <si>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</si>
  <si>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</si>
  <si>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</si>
  <si>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</si>
  <si>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</si>
  <si>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</si>
  <si>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</si>
  <si>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</si>
  <si>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</si>
  <si>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</si>
  <si>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</si>
  <si>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</si>
  <si>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</si>
  <si>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</si>
  <si>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</si>
  <si>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</si>
  <si>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</si>
  <si>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</si>
  <si>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</si>
  <si>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</si>
  <si>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</si>
  <si>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</si>
  <si>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</si>
  <si>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</si>
  <si>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</si>
  <si>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</si>
  <si>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</si>
  <si>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</si>
  <si>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</si>
  <si>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</si>
  <si>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</si>
  <si>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</si>
  <si>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</si>
  <si>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</si>
  <si>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</si>
  <si>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</si>
  <si>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</si>
  <si>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</si>
  <si>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</si>
  <si>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</si>
  <si>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</si>
  <si>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</si>
  <si>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</si>
  <si>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</si>
  <si>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</si>
  <si>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</si>
  <si>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</si>
  <si>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</si>
  <si>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</si>
  <si>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</si>
  <si>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</si>
  <si>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</si>
  <si>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</si>
  <si>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</si>
  <si>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</si>
  <si>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</si>
  <si>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</si>
  <si>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</si>
  <si>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</si>
  <si>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</si>
  <si>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</si>
  <si>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</si>
  <si>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</si>
  <si>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</si>
  <si>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</si>
  <si>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</si>
  <si>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</si>
  <si>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</si>
  <si>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</si>
  <si>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</si>
  <si>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</si>
  <si>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</si>
  <si>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</si>
  <si>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</si>
  <si>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</si>
  <si>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</si>
  <si>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</si>
  <si>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</si>
  <si>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</si>
  <si>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</si>
  <si>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</si>
  <si>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</si>
  <si>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</si>
  <si>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</si>
  <si>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</si>
  <si>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</si>
  <si>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</si>
  <si>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</si>
  <si>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</si>
  <si>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</si>
  <si>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</si>
  <si>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</si>
  <si>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</si>
  <si>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</si>
  <si>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</si>
  <si>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</si>
  <si>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</si>
  <si>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</si>
  <si>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</si>
  <si>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</si>
  <si>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</si>
  <si>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</si>
  <si>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</si>
  <si>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</si>
  <si>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</si>
  <si>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</si>
  <si>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</si>
  <si>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</si>
  <si>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</si>
  <si>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</si>
  <si>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</si>
  <si>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</si>
  <si>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</si>
  <si>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</si>
  <si>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</si>
  <si>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</si>
  <si>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</si>
  <si>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</si>
  <si>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</si>
  <si>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</si>
  <si>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</si>
  <si>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</si>
  <si>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</si>
  <si>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</si>
  <si>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</si>
  <si>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</si>
  <si>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</si>
  <si>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</si>
  <si>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</si>
  <si>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</si>
  <si>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</si>
  <si>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</si>
  <si>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</si>
  <si>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</si>
  <si>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</si>
  <si>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</si>
  <si>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</si>
  <si>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</si>
  <si>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</si>
  <si>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</si>
  <si>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</si>
  <si>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</si>
  <si>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</si>
  <si>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</si>
  <si>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</si>
  <si>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</si>
  <si>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</si>
  <si>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</si>
  <si>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</si>
  <si>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</si>
  <si>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</si>
  <si>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</si>
  <si>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</si>
  <si>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</si>
  <si>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</si>
  <si>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</si>
  <si>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</si>
  <si>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</si>
  <si>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</si>
  <si>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</si>
  <si>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</si>
  <si>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</si>
  <si>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</si>
  <si>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</si>
  <si>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</si>
  <si>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</si>
  <si>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</si>
  <si>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</si>
  <si>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</si>
  <si>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</si>
  <si>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</si>
  <si>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</si>
  <si>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</si>
  <si>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</si>
  <si>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</si>
  <si>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</si>
  <si>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</si>
  <si>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</si>
  <si>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</si>
  <si>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</si>
  <si>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</si>
  <si>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</si>
  <si>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</si>
  <si>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</si>
  <si>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</si>
  <si>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</si>
  <si>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</si>
  <si>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</si>
  <si>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</si>
  <si>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</si>
  <si>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</si>
  <si>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</si>
  <si>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</si>
  <si>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</si>
  <si>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</si>
  <si>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</si>
  <si>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</si>
  <si>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</si>
  <si>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</si>
  <si>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</si>
  <si>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</si>
  <si>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</si>
  <si>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</si>
  <si>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</si>
  <si>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</si>
  <si>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</si>
  <si>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</si>
  <si>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</si>
  <si>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</si>
  <si>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</si>
  <si>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</si>
  <si>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</si>
  <si>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</si>
  <si>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</si>
  <si>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</si>
  <si>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</si>
  <si>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</si>
  <si>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</si>
  <si>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</si>
  <si>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</si>
  <si>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</si>
  <si>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</si>
  <si>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</si>
  <si>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</si>
  <si>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</si>
  <si>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</si>
  <si>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</si>
  <si>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</si>
  <si>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</si>
  <si>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</si>
  <si>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</si>
  <si>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</si>
  <si>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</si>
  <si>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</si>
  <si>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</si>
  <si>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</si>
  <si>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</si>
  <si>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</si>
  <si>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</si>
  <si>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</si>
  <si>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</si>
  <si>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</si>
  <si>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</si>
  <si>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</si>
  <si>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</si>
  <si>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</si>
  <si>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</si>
  <si>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</si>
  <si>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</si>
  <si>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</si>
  <si>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</si>
  <si>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</si>
  <si>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</si>
  <si>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</si>
  <si>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</si>
  <si>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</si>
  <si>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</si>
  <si>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</si>
  <si>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</si>
  <si>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</si>
  <si>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</si>
  <si>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</si>
  <si>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</si>
  <si>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</si>
  <si>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</si>
  <si>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</si>
  <si>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</si>
  <si>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</si>
  <si>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</si>
  <si>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</si>
  <si>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</si>
  <si>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</si>
  <si>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</si>
  <si>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</si>
  <si>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</si>
  <si>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</si>
  <si>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</si>
  <si>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</si>
  <si>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</si>
  <si>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</si>
  <si>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</si>
  <si>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</si>
  <si>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</si>
  <si>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</si>
  <si>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</si>
  <si>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</si>
  <si>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</si>
  <si>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</si>
  <si>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</si>
  <si>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</si>
  <si>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</si>
  <si>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</si>
  <si>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</si>
  <si>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</si>
  <si>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</si>
  <si>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</si>
  <si>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</si>
  <si>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</si>
  <si>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</si>
  <si>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</si>
  <si>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</si>
  <si>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</si>
  <si>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</si>
  <si>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</si>
  <si>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</si>
  <si>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</si>
  <si>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</si>
  <si>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</si>
  <si>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</si>
  <si>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</si>
  <si>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</si>
  <si>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</si>
  <si>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</si>
  <si>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</si>
  <si>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</si>
  <si>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</si>
  <si>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</si>
  <si>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</si>
  <si>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</si>
  <si>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</si>
  <si>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</si>
  <si>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</si>
  <si>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</si>
  <si>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</si>
  <si>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</si>
  <si>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</si>
  <si>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</si>
  <si>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</si>
  <si>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</si>
  <si>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</si>
  <si>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</si>
  <si>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</si>
  <si>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</si>
  <si>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</si>
  <si>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</si>
  <si>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</si>
  <si>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</si>
  <si>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</si>
  <si>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</si>
  <si>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</si>
  <si>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</si>
  <si>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</si>
  <si>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</si>
  <si>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</si>
  <si>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</si>
  <si>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</si>
  <si>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</si>
  <si>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</si>
  <si>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</si>
  <si>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</si>
  <si>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</si>
  <si>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</si>
  <si>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</si>
  <si>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</si>
  <si>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</si>
  <si>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</si>
  <si>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</si>
  <si>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</si>
  <si>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</si>
  <si>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</si>
  <si>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</si>
  <si>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</si>
  <si>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</si>
  <si>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</si>
  <si>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</si>
  <si>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</si>
  <si>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</si>
  <si>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</si>
  <si>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</si>
  <si>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</si>
  <si>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</si>
  <si>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</si>
  <si>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</si>
  <si>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</si>
  <si>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</si>
  <si>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</si>
  <si>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</si>
  <si>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</si>
  <si>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</si>
  <si>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</si>
  <si>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</si>
  <si>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</si>
  <si>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</si>
  <si>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</si>
  <si>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</si>
  <si>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</si>
  <si>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</si>
  <si>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</si>
  <si>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</si>
  <si>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</si>
  <si>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</si>
  <si>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</si>
  <si>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</si>
  <si>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</si>
  <si>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</si>
  <si>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</si>
  <si>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</si>
  <si>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</si>
  <si>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</si>
  <si>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</si>
  <si>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</si>
  <si>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</si>
  <si>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</si>
  <si>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</si>
  <si>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</si>
  <si>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</si>
  <si>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</si>
  <si>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</si>
  <si>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</si>
  <si>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</si>
  <si>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</si>
  <si>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</si>
  <si>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</si>
  <si>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</si>
  <si>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</si>
  <si>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</si>
  <si>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</si>
  <si>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</si>
  <si>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</si>
  <si>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</si>
  <si>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</si>
  <si>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</si>
  <si>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</si>
  <si>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</si>
  <si>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</si>
  <si>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</si>
  <si>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</si>
  <si>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</si>
  <si>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</si>
  <si>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</si>
  <si>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</si>
  <si>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</si>
  <si>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</si>
  <si>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</si>
  <si>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</si>
  <si>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</si>
  <si>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</si>
  <si>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</si>
  <si>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</si>
  <si>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</si>
  <si>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</si>
  <si>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</si>
  <si>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</si>
  <si>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</si>
  <si>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</si>
  <si>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</si>
  <si>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</si>
  <si>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</si>
  <si>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</si>
  <si>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</si>
  <si>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</si>
  <si>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</si>
  <si>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</si>
  <si>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</si>
  <si>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</si>
  <si>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</si>
  <si>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</si>
  <si>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</si>
  <si>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</si>
  <si>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</si>
  <si>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</si>
  <si>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</si>
  <si>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</si>
  <si>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</si>
  <si>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</si>
  <si>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</si>
  <si>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</si>
  <si>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</si>
  <si>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</si>
  <si>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</si>
  <si>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</si>
  <si>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</si>
  <si>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</si>
  <si>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</si>
  <si>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</si>
  <si>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</si>
  <si>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</si>
  <si>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</si>
  <si>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</si>
  <si>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</si>
  <si>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</si>
  <si>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</si>
  <si>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</si>
  <si>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</si>
  <si>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</si>
  <si>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</si>
  <si>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</si>
  <si>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</si>
  <si>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</si>
  <si>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</si>
  <si>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</si>
  <si>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</si>
  <si>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</si>
  <si>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</si>
  <si>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</si>
  <si>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</si>
  <si>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</si>
  <si>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</si>
  <si>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</si>
  <si>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</si>
  <si>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</si>
  <si>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</si>
  <si>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</si>
  <si>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</si>
  <si>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</si>
  <si>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</si>
  <si>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</si>
  <si>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</si>
  <si>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</si>
  <si>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</si>
  <si>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</si>
  <si>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</si>
  <si>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</si>
  <si>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</si>
  <si>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</si>
  <si>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</si>
  <si>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</si>
  <si>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</si>
  <si>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</si>
  <si>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</si>
  <si>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</si>
  <si>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</si>
  <si>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</si>
  <si>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</si>
  <si>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</si>
  <si>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</si>
  <si>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</si>
  <si>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</si>
  <si>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</si>
  <si>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</si>
  <si>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</si>
  <si>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</si>
  <si>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</si>
  <si>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</si>
  <si>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</si>
  <si>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</si>
  <si>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</si>
  <si>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</si>
  <si>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</si>
  <si>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</si>
  <si>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</si>
  <si>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</si>
  <si>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</si>
  <si>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</si>
  <si>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</si>
  <si>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</si>
  <si>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</si>
  <si>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</si>
  <si>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</si>
  <si>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</si>
  <si>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</si>
  <si>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</si>
  <si>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</si>
  <si>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</si>
  <si>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</si>
  <si>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</si>
  <si>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</si>
  <si>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</si>
  <si>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</si>
  <si>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</si>
  <si>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</si>
  <si>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</si>
  <si>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</si>
  <si>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</si>
  <si>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</si>
  <si>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</si>
  <si>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</si>
  <si>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</si>
  <si>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</si>
  <si>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</si>
  <si>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</si>
  <si>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</si>
  <si>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</si>
  <si>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</si>
  <si>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</si>
  <si>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</si>
  <si>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</si>
  <si>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</si>
  <si>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</si>
  <si>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</si>
  <si>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</si>
  <si>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</si>
  <si>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</si>
  <si>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</si>
  <si>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</si>
  <si>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</si>
  <si>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</si>
  <si>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</si>
  <si>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</si>
  <si>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</si>
  <si>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</si>
  <si>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</si>
  <si>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</si>
  <si>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</si>
  <si>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</si>
  <si>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</si>
  <si>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</si>
  <si>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</si>
  <si>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</si>
  <si>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</si>
  <si>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</si>
  <si>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</si>
  <si>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</si>
  <si>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</si>
  <si>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</si>
  <si>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</si>
  <si>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</si>
  <si>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</si>
  <si>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</si>
  <si>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</si>
  <si>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</si>
  <si>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</si>
  <si>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</si>
  <si>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</si>
  <si>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</si>
  <si>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</si>
  <si>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</si>
  <si>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</si>
  <si>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</si>
  <si>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</si>
  <si>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</si>
  <si>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</si>
  <si>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</si>
  <si>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</si>
  <si>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</si>
  <si>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</si>
  <si>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</si>
  <si>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</si>
  <si>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</si>
  <si>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</si>
  <si>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</si>
  <si>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</si>
  <si>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</si>
  <si>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</si>
  <si>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</si>
  <si>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</si>
  <si>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</si>
  <si>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</si>
  <si>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</si>
  <si>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</si>
  <si>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</si>
  <si>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</si>
  <si>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</si>
  <si>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</si>
  <si>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</si>
  <si>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</si>
  <si>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</si>
  <si>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</si>
  <si>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</si>
  <si>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</si>
  <si>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</si>
  <si>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</si>
  <si>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</si>
  <si>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</si>
  <si>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</si>
  <si>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</si>
  <si>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</si>
  <si>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</si>
  <si>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</si>
  <si>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</si>
  <si>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</si>
  <si>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</si>
  <si>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</si>
  <si>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</si>
  <si>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</si>
  <si>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</si>
  <si>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</si>
  <si>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</si>
  <si>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</si>
  <si>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</si>
  <si>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</si>
  <si>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</si>
  <si>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</si>
  <si>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</si>
  <si>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</si>
  <si>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</si>
  <si>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Partes relacionadas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</si>
  <si>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</si>
  <si>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</si>
  <si>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</si>
  <si>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</si>
  <si>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</si>
  <si>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</si>
  <si>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</si>
  <si>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</si>
  <si>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</si>
  <si>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</si>
  <si>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</si>
  <si>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</si>
  <si>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</si>
  <si>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</si>
  <si>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</si>
  <si>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</si>
  <si>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</si>
  <si>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</si>
  <si>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</si>
  <si>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</si>
  <si>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</si>
  <si>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</si>
  <si>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</si>
  <si>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</si>
  <si>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</si>
  <si>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</si>
  <si>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</si>
  <si>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</si>
  <si>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</si>
  <si>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</si>
  <si>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</si>
  <si>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</si>
  <si>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</si>
  <si>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</si>
  <si>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</si>
  <si>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</si>
  <si>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</si>
  <si>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</si>
  <si>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</si>
  <si>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</si>
  <si>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</si>
  <si>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</si>
  <si>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</si>
  <si>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</si>
  <si>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</si>
  <si>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</si>
  <si>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</si>
  <si>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</si>
  <si>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</si>
  <si>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</si>
  <si>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</si>
  <si>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</si>
  <si>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</si>
  <si>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</si>
  <si>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</si>
  <si>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</si>
  <si>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</si>
  <si>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</si>
  <si>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</si>
  <si>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</si>
  <si>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</si>
  <si>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</si>
  <si>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</si>
  <si>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</si>
  <si>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</si>
  <si>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</si>
  <si>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</si>
  <si>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</si>
  <si>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</si>
  <si>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</si>
  <si>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</si>
  <si>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</si>
  <si>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</si>
  <si>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</si>
  <si>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</si>
  <si>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</si>
  <si>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</si>
  <si>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</si>
  <si>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</si>
  <si>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</si>
  <si>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</si>
  <si>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</si>
  <si>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</si>
  <si>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</si>
  <si>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</si>
  <si>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</si>
  <si>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</si>
  <si>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</si>
  <si>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</si>
  <si>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</si>
  <si>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</si>
  <si>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</si>
  <si>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</si>
  <si>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</si>
  <si>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</si>
  <si>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</si>
  <si>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</si>
  <si>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</si>
  <si>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</si>
  <si>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</si>
  <si>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</si>
  <si>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</si>
  <si>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</si>
  <si>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</si>
  <si>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</si>
  <si>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</si>
  <si>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</si>
  <si>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</si>
  <si>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</si>
  <si>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</si>
  <si>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</si>
  <si>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</si>
  <si>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</si>
  <si>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</si>
  <si>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</si>
  <si>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</si>
  <si>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</si>
  <si>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</si>
  <si>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</si>
  <si>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</si>
  <si>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</si>
  <si>
    <t>1T25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</si>
</sst>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68" formatCode="0.0%"/>
    <numFmt numFmtId="169" formatCode="0.0"/>
    <numFmt numFmtId="170" formatCode="_-* #,##0.000_-;\-* #,##0.000_-;_-* &quot;-&quot;?_-;_-@_-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.000"/>
    <numFmt numFmtId="176" formatCode="#,##0.0_);\(#,##0.0\);&quot;-&quot;_)"/>
    <numFmt numFmtId="177" formatCode="_(* #,##0_);_(* \(#,##0\);_(* &quot;-&quot;_);_(@_)"/>
    <numFmt numFmtId="178" formatCode="_(&quot;R$ &quot;* #,##0.00_);_(&quot;R$ &quot;* \(#,##0.00\);_(&quot;R$ &quot;* &quot;-&quot;??_);_(@_)"/>
    <numFmt numFmtId="179" formatCode="#,##0_%_);\(#,##0\)_%;#,##0_%_);@_%_)"/>
    <numFmt numFmtId="180" formatCode="#,##0_%_);\(#,##0\)_%;**;@_%_)"/>
    <numFmt numFmtId="181" formatCode="&quot;R$&quot;#,##0_%_);\(&quot;R$&quot;#,##0\)_%;&quot;R$&quot;#,##0_%_);@_%_)"/>
    <numFmt numFmtId="182" formatCode="&quot;R$&quot;#,##0.00_%_);\(&quot;R$&quot;#,##0.00\)_%;&quot;R$&quot;#,##0.00_%_);@_%_)"/>
    <numFmt numFmtId="183" formatCode="m/d/yy_%_)"/>
    <numFmt numFmtId="184" formatCode="0_%_);\(0\)_%;0_%_);@_%_)"/>
    <numFmt numFmtId="185" formatCode="0.0\%_);\(0.0\%\);0.0\%_);@_%_)"/>
    <numFmt numFmtId="186" formatCode="0.0\x_)_);&quot;NM&quot;_x_)_);0.0\x_)_);@_%_)"/>
    <numFmt numFmtId="187" formatCode="0\ \ ;\(0\)\ \ \ "/>
    <numFmt numFmtId="188" formatCode="&quot;$&quot;#,##0_%_);\(&quot;$&quot;#,##0\)_%;&quot;$&quot;#,##0_%_);@_%_)"/>
    <numFmt numFmtId="189" formatCode="&quot;$&quot;#,##0.00_%_);\(&quot;$&quot;#,##0.00\)_%;&quot;$&quot;#,##0.00_%_);@_%_)"/>
    <numFmt numFmtId="190" formatCode="_(&quot;$&quot;* #,##0.00_);_(&quot;$&quot;* \(#,##0.00\);_(&quot;$&quot;* &quot;-&quot;??_);_(@_)"/>
    <numFmt numFmtId="191" formatCode="0&quot; bps&quot;"/>
    <numFmt numFmtId="192" formatCode="_-* #,##0.000_-;\-* #,##0.000_-;_-* &quot;-&quot;???_-;_-@_-"/>
    <numFmt numFmtId="193" formatCode="0.0&quot; p.p.&quot;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76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79" fontId="36" fillId="0" borderId="0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36" fillId="0" borderId="0" applyFont="0" applyFill="0" applyBorder="0" applyAlignment="0" applyProtection="0">
      <alignment horizontal="right"/>
    </xf>
    <xf numFmtId="182" fontId="3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184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85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78" fontId="20" fillId="0" borderId="0" applyFont="0" applyFill="0" applyBorder="0" applyAlignment="0" applyProtection="0"/>
    <xf numFmtId="186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84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87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7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0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68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3" fontId="23" fillId="0" borderId="0" xfId="0" applyNumberFormat="1" applyFont="1" applyAlignment="1">
      <alignment horizontal="left" vertical="center" indent="1"/>
    </xf>
    <xf numFmtId="173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3" fontId="23" fillId="0" borderId="0" xfId="0" applyNumberFormat="1" applyFont="1" applyAlignment="1">
      <alignment horizontal="left" vertical="center" wrapText="1"/>
    </xf>
    <xf numFmtId="173" fontId="23" fillId="0" borderId="0" xfId="0" applyNumberFormat="1" applyFont="1" applyAlignment="1">
      <alignment horizontal="left" vertical="center"/>
    </xf>
    <xf numFmtId="173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3" fontId="27" fillId="0" borderId="0" xfId="0" applyNumberFormat="1" applyFont="1" applyAlignment="1">
      <alignment vertical="center"/>
    </xf>
    <xf numFmtId="177" fontId="13" fillId="0" borderId="0" xfId="3" applyNumberFormat="1" applyFont="1" applyFill="1" applyBorder="1" applyAlignment="1">
      <alignment horizontal="center" vertical="center"/>
    </xf>
    <xf numFmtId="173" fontId="28" fillId="0" borderId="0" xfId="0" applyNumberFormat="1" applyFont="1" applyAlignment="1">
      <alignment vertical="center"/>
    </xf>
    <xf numFmtId="173" fontId="28" fillId="0" borderId="2" xfId="0" applyNumberFormat="1" applyFont="1" applyBorder="1" applyAlignment="1">
      <alignment vertical="center"/>
    </xf>
    <xf numFmtId="177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77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173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3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3" fontId="22" fillId="0" borderId="0" xfId="0" applyNumberFormat="1" applyFont="1" applyAlignment="1">
      <alignment vertical="center"/>
    </xf>
    <xf numFmtId="173" fontId="27" fillId="0" borderId="2" xfId="0" applyNumberFormat="1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2" fontId="70" fillId="0" borderId="11" xfId="0" applyNumberFormat="1" applyFont="1" applyBorder="1"/>
    <xf numFmtId="172" fontId="70" fillId="0" borderId="0" xfId="0" applyNumberFormat="1" applyFont="1"/>
    <xf numFmtId="172" fontId="71" fillId="0" borderId="0" xfId="0" applyNumberFormat="1" applyFont="1"/>
    <xf numFmtId="167" fontId="70" fillId="0" borderId="11" xfId="0" applyNumberFormat="1" applyFont="1" applyBorder="1"/>
    <xf numFmtId="172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1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1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68" fontId="70" fillId="0" borderId="11" xfId="4" applyNumberFormat="1" applyFont="1" applyFill="1" applyBorder="1" applyAlignment="1">
      <alignment horizontal="left" vertical="center" wrapText="1"/>
    </xf>
    <xf numFmtId="168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3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2" fontId="68" fillId="0" borderId="0" xfId="0" applyNumberFormat="1" applyFont="1"/>
    <xf numFmtId="173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2" fontId="69" fillId="0" borderId="0" xfId="0" applyNumberFormat="1" applyFont="1"/>
    <xf numFmtId="173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3" fontId="73" fillId="0" borderId="0" xfId="0" applyNumberFormat="1" applyFont="1" applyAlignment="1">
      <alignment horizontal="left" vertical="center"/>
    </xf>
    <xf numFmtId="173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74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2" fontId="25" fillId="0" borderId="11" xfId="0" applyNumberFormat="1" applyFont="1" applyBorder="1" applyAlignment="1">
      <alignment horizontal="right"/>
    </xf>
    <xf numFmtId="175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76" fontId="25" fillId="0" borderId="0" xfId="7" applyNumberFormat="1" applyFont="1" applyFill="1" applyAlignment="1">
      <alignment horizontal="right"/>
    </xf>
    <xf numFmtId="176" fontId="26" fillId="0" borderId="0" xfId="7" applyNumberFormat="1" applyFont="1" applyFill="1" applyAlignment="1">
      <alignment horizontal="right"/>
    </xf>
    <xf numFmtId="0" fontId="21" fillId="0" borderId="0" xfId="0" applyFont="1"/>
    <xf numFmtId="168" fontId="76" fillId="0" borderId="0" xfId="4" applyNumberFormat="1" applyFont="1" applyFill="1" applyBorder="1" applyAlignment="1">
      <alignment horizontal="right" vertical="center" wrapText="1"/>
    </xf>
    <xf numFmtId="168" fontId="77" fillId="0" borderId="0" xfId="4" applyNumberFormat="1" applyFont="1" applyFill="1" applyBorder="1" applyAlignment="1">
      <alignment horizontal="right" vertical="center" wrapText="1"/>
    </xf>
    <xf numFmtId="172" fontId="0" fillId="0" borderId="0" xfId="1" applyNumberFormat="1" applyFont="1" applyFill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/>
    </xf>
    <xf numFmtId="172" fontId="70" fillId="0" borderId="0" xfId="1" applyNumberFormat="1" applyFont="1" applyFill="1" applyAlignment="1">
      <alignment horizontal="right"/>
    </xf>
    <xf numFmtId="172" fontId="71" fillId="0" borderId="0" xfId="1" applyNumberFormat="1" applyFont="1" applyFill="1" applyAlignment="1">
      <alignment horizontal="right"/>
    </xf>
    <xf numFmtId="172" fontId="69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 wrapText="1"/>
    </xf>
    <xf numFmtId="172" fontId="70" fillId="0" borderId="0" xfId="1" applyNumberFormat="1" applyFont="1" applyFill="1" applyBorder="1" applyAlignment="1">
      <alignment horizontal="right"/>
    </xf>
    <xf numFmtId="172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68" fontId="69" fillId="0" borderId="7" xfId="1" applyNumberFormat="1" applyFont="1" applyFill="1" applyBorder="1" applyAlignment="1">
      <alignment horizontal="right"/>
    </xf>
    <xf numFmtId="172" fontId="69" fillId="0" borderId="23" xfId="1" applyNumberFormat="1" applyFont="1" applyFill="1" applyBorder="1" applyAlignment="1">
      <alignment horizontal="right"/>
    </xf>
    <xf numFmtId="168" fontId="70" fillId="0" borderId="0" xfId="1" applyNumberFormat="1" applyFont="1" applyFill="1" applyBorder="1" applyAlignment="1">
      <alignment horizontal="right"/>
    </xf>
    <xf numFmtId="168" fontId="70" fillId="0" borderId="0" xfId="1" applyNumberFormat="1" applyFont="1" applyFill="1" applyAlignment="1">
      <alignment horizontal="right"/>
    </xf>
    <xf numFmtId="168" fontId="70" fillId="0" borderId="11" xfId="4" applyNumberFormat="1" applyFont="1" applyFill="1" applyBorder="1" applyAlignment="1">
      <alignment horizontal="right" vertical="center"/>
    </xf>
    <xf numFmtId="168" fontId="76" fillId="0" borderId="0" xfId="4" applyNumberFormat="1" applyFont="1" applyFill="1" applyAlignment="1">
      <alignment horizontal="right"/>
    </xf>
    <xf numFmtId="168" fontId="77" fillId="0" borderId="0" xfId="4" applyNumberFormat="1" applyFont="1" applyFill="1" applyAlignment="1">
      <alignment horizontal="right"/>
    </xf>
    <xf numFmtId="168" fontId="76" fillId="0" borderId="11" xfId="4" applyNumberFormat="1" applyFont="1" applyFill="1" applyBorder="1" applyAlignment="1">
      <alignment horizontal="right"/>
    </xf>
    <xf numFmtId="168" fontId="76" fillId="0" borderId="0" xfId="4" applyNumberFormat="1" applyFont="1" applyFill="1" applyBorder="1" applyAlignment="1">
      <alignment horizontal="right"/>
    </xf>
    <xf numFmtId="168" fontId="76" fillId="0" borderId="11" xfId="4" applyNumberFormat="1" applyFont="1" applyFill="1" applyBorder="1" applyAlignment="1">
      <alignment horizontal="right" vertical="center" wrapText="1"/>
    </xf>
    <xf numFmtId="168" fontId="70" fillId="0" borderId="0" xfId="4" applyNumberFormat="1" applyFont="1" applyFill="1" applyBorder="1" applyAlignment="1">
      <alignment horizontal="right"/>
    </xf>
    <xf numFmtId="168" fontId="77" fillId="0" borderId="0" xfId="4" applyNumberFormat="1" applyFont="1" applyFill="1" applyBorder="1" applyAlignment="1">
      <alignment horizontal="right"/>
    </xf>
    <xf numFmtId="168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77" fontId="0" fillId="0" borderId="0" xfId="0" applyNumberFormat="1"/>
    <xf numFmtId="168" fontId="0" fillId="0" borderId="0" xfId="0" applyNumberFormat="1"/>
    <xf numFmtId="191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68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68" fontId="73" fillId="0" borderId="0" xfId="4" applyNumberFormat="1" applyFont="1" applyFill="1" applyBorder="1" applyAlignment="1">
      <alignment horizontal="left" vertical="center" wrapText="1"/>
    </xf>
    <xf numFmtId="168" fontId="73" fillId="0" borderId="0" xfId="4" applyNumberFormat="1" applyFont="1"/>
    <xf numFmtId="168" fontId="73" fillId="0" borderId="0" xfId="4" applyNumberFormat="1" applyFont="1" applyFill="1" applyBorder="1" applyAlignment="1">
      <alignment horizontal="right" vertical="center" wrapText="1"/>
    </xf>
    <xf numFmtId="168" fontId="73" fillId="0" borderId="0" xfId="4" applyNumberFormat="1" applyFont="1" applyFill="1" applyBorder="1" applyAlignment="1">
      <alignment horizontal="left" vertical="center"/>
    </xf>
    <xf numFmtId="171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2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2" fontId="68" fillId="0" borderId="0" xfId="0" applyNumberFormat="1" applyFont="1" applyAlignment="1">
      <alignment horizontal="right"/>
    </xf>
    <xf numFmtId="168" fontId="73" fillId="0" borderId="0" xfId="4" applyNumberFormat="1" applyFont="1" applyBorder="1" applyAlignment="1"/>
    <xf numFmtId="168" fontId="71" fillId="0" borderId="0" xfId="0" applyNumberFormat="1" applyFont="1"/>
    <xf numFmtId="168" fontId="71" fillId="0" borderId="0" xfId="4" applyNumberFormat="1" applyFont="1" applyFill="1" applyBorder="1" applyAlignment="1">
      <alignment horizontal="right"/>
    </xf>
    <xf numFmtId="169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1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1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68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68" fontId="68" fillId="0" borderId="0" xfId="4" applyNumberFormat="1" applyFont="1" applyFill="1" applyBorder="1" applyAlignment="1">
      <alignment horizontal="left" vertical="center" wrapText="1"/>
    </xf>
    <xf numFmtId="168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74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3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2" fontId="0" fillId="0" borderId="0" xfId="0" applyNumberFormat="1"/>
    <xf numFmtId="193" fontId="83" fillId="0" borderId="0" xfId="4" applyNumberFormat="1" applyFont="1" applyFill="1" applyBorder="1" applyAlignment="1">
      <alignment horizontal="right" vertical="center" wrapText="1"/>
    </xf>
    <xf numFmtId="173" fontId="68" fillId="0" borderId="0" xfId="0" applyNumberFormat="1" applyFont="1" applyAlignment="1">
      <alignment horizontal="left" vertical="center"/>
    </xf>
    <xf numFmtId="172" fontId="25" fillId="0" borderId="0" xfId="0" applyNumberFormat="1" applyFont="1" applyAlignment="1">
      <alignment horizontal="right"/>
    </xf>
    <xf numFmtId="172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A1:BS113"/>
  <sheetViews>
    <sheetView showGridLines="0" tabSelected="1" zoomScale="70" zoomScaleNormal="70" workbookViewId="0">
      <pane xSplit="2" ySplit="4" topLeftCell="M5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ColWidth="9.1796875" defaultRowHeight="17.5" outlineLevelRow="1" outlineLevelCol="1"/>
  <cols>
    <col min="1" max="1" width="47.7265625" style="180" customWidth="1"/>
    <col min="2" max="2" width="41.453125" style="180" hidden="1" customWidth="1" outlineLevel="1"/>
    <col min="3" max="3" width="11.54296875" style="180" customWidth="1" collapsed="1"/>
    <col min="4" max="7" width="11.54296875" style="180" customWidth="1"/>
    <col min="8" max="9" width="12.26953125" bestFit="1" customWidth="1"/>
    <col min="10" max="18" width="12.26953125" customWidth="1"/>
    <col min="19" max="19" width="5.7265625" customWidth="1"/>
    <col min="20" max="20" width="14" style="249" customWidth="1"/>
    <col min="21" max="21" width="16.453125" style="249" customWidth="1"/>
    <col min="22" max="22" width="6.81640625" style="203" customWidth="1"/>
    <col min="23" max="23" width="12" style="230" customWidth="1"/>
    <col min="24" max="24" width="12" style="230" bestFit="1" customWidth="1"/>
    <col min="25" max="25" width="9.26953125" style="211" bestFit="1" customWidth="1"/>
    <col min="26" max="26" width="17" bestFit="1" customWidth="1"/>
    <col min="27" max="35" width="9.26953125" bestFit="1" customWidth="1"/>
    <col min="36" max="71" width="8.7265625" customWidth="1"/>
    <col min="72" max="16384" width="9.1796875" style="203"/>
  </cols>
  <sheetData>
    <row r="1" spans="1:25" customFormat="1" ht="14.5">
      <c r="T1" s="211"/>
      <c r="U1" s="211"/>
      <c r="W1" s="227"/>
      <c r="X1" s="227"/>
      <c r="Y1" s="211"/>
    </row>
    <row r="2" spans="1:25" customFormat="1" ht="14.5">
      <c r="L2" s="308"/>
      <c r="T2" s="211"/>
      <c r="U2" s="211"/>
      <c r="W2" s="227"/>
      <c r="X2" s="227"/>
      <c r="Y2" s="211"/>
    </row>
    <row r="3" spans="1:25" customFormat="1" ht="15" thickBot="1">
      <c r="T3" s="211"/>
      <c r="U3" s="211"/>
      <c r="W3" s="227"/>
      <c r="X3" s="227"/>
      <c r="Y3" s="211"/>
    </row>
    <row r="4" spans="1:25" ht="18" thickBot="1">
      <c r="A4" s="182" t="s">
        <v>630</v>
      </c>
      <c r="B4" s="182" t="s">
        <v>747</v>
      </c>
      <c r="C4" s="168" t="s">
        <v>827</v>
      </c>
      <c r="D4" s="168" t="s">
        <v>859</v>
      </c>
      <c r="E4" s="168" t="s">
        <v>867</v>
      </c>
      <c r="F4" s="168" t="s">
        <v>869</v>
      </c>
      <c r="G4" s="168">
        <v>2022</v>
      </c>
      <c r="H4" s="168" t="s">
        <v>894</v>
      </c>
      <c r="I4" s="168" t="s">
        <v>902</v>
      </c>
      <c r="J4" s="168" t="s">
        <v>910</v>
      </c>
      <c r="K4" s="168" t="s">
        <v>951</v>
      </c>
      <c r="L4" s="168">
        <v>2023</v>
      </c>
      <c r="M4" s="168" t="s">
        <v>967</v>
      </c>
      <c r="N4" s="168" t="s">
        <v>970</v>
      </c>
      <c r="O4" s="168" t="s">
        <v>971</v>
      </c>
      <c r="P4" s="168" t="s">
        <v>981</v>
      </c>
      <c r="Q4" s="168">
        <v>2024</v>
      </c>
      <c r="R4" s="168" t="s">
        <v>982</v>
      </c>
      <c r="S4" s="279"/>
      <c r="T4" s="241" t="s">
        <v>760</v>
      </c>
      <c r="U4" s="241" t="s">
        <v>761</v>
      </c>
      <c r="W4" s="228" t="s">
        <v>760</v>
      </c>
      <c r="X4" s="228" t="s">
        <v>761</v>
      </c>
    </row>
    <row r="5" spans="1:25">
      <c r="A5" s="302" t="s">
        <v>963</v>
      </c>
      <c r="B5" s="302" t="s">
        <v>964</v>
      </c>
      <c r="C5" s="169">
        <f t="shared" ref="C5:F5" si="0">C6+C11</f>
        <v>507.3494677099107</v>
      </c>
      <c r="D5" s="169">
        <f t="shared" si="0"/>
        <v>492.34424075284147</v>
      </c>
      <c r="E5" s="169">
        <f t="shared" si="0"/>
        <v>515.88120573296635</v>
      </c>
      <c r="F5" s="169">
        <f t="shared" si="0"/>
        <v>462.40706767766483</v>
      </c>
      <c r="G5" s="169">
        <f>SUM(C5:F5)</f>
        <v>1977.9819818733833</v>
      </c>
      <c r="H5" s="169">
        <f t="shared" ref="H5" si="1">H6+H11</f>
        <v>459.89210000896969</v>
      </c>
      <c r="I5" s="169">
        <f>I6+I11</f>
        <v>436.08493896483731</v>
      </c>
      <c r="J5" s="169">
        <f>J6+J11</f>
        <v>440.75093367613101</v>
      </c>
      <c r="K5" s="169">
        <f>K6+K11</f>
        <v>410.99878933454926</v>
      </c>
      <c r="L5" s="169">
        <f>SUM(H5:K5)</f>
        <v>1747.7267619844872</v>
      </c>
      <c r="M5" s="169">
        <f>M6+M11</f>
        <v>400.54422025587616</v>
      </c>
      <c r="N5" s="169">
        <f>N6+N11</f>
        <v>394.4374860902916</v>
      </c>
      <c r="O5" s="169">
        <f>O6+O11</f>
        <v>388.78804459649859</v>
      </c>
      <c r="P5" s="169">
        <f>P6+P11</f>
        <v>382.59493911457935</v>
      </c>
      <c r="Q5" s="169">
        <f>SUM(M5:P5)</f>
        <v>1566.3646900572458</v>
      </c>
      <c r="R5" s="169">
        <f>R6+R11</f>
        <v>369.44923094402174</v>
      </c>
      <c r="S5" s="106"/>
      <c r="T5" s="242">
        <f>IFERROR(R5/M5-1,"NM")</f>
        <v>-7.7631851214805425E-2</v>
      </c>
      <c r="U5" s="242">
        <f>IFERROR(R5/P5-1,"NM")</f>
        <v>-3.4359336276062802E-2</v>
      </c>
      <c r="W5" s="229">
        <f>R5-M5</f>
        <v>-31.09498931185442</v>
      </c>
      <c r="X5" s="229">
        <f>R5-P5</f>
        <v>-13.145708170557612</v>
      </c>
    </row>
    <row r="6" spans="1:25">
      <c r="A6" s="303" t="s">
        <v>619</v>
      </c>
      <c r="B6" s="304" t="s">
        <v>965</v>
      </c>
      <c r="C6" s="163">
        <f t="shared" ref="C6:E6" si="2">SUM(C7:C10)</f>
        <v>503.55484875054049</v>
      </c>
      <c r="D6" s="163">
        <f t="shared" si="2"/>
        <v>489.07186720945117</v>
      </c>
      <c r="E6" s="163">
        <f t="shared" si="2"/>
        <v>512.33404439149592</v>
      </c>
      <c r="F6" s="163">
        <f t="shared" ref="F6" si="3">SUM(F7:F10)</f>
        <v>458.92429128225837</v>
      </c>
      <c r="G6" s="163">
        <f t="shared" ref="G6" si="4">SUM(G7:G10)</f>
        <v>1963.8850516337459</v>
      </c>
      <c r="H6" s="163">
        <f>SUM(H7:H10)</f>
        <v>456.40189858470194</v>
      </c>
      <c r="I6" s="163">
        <f>SUM(I7:I10)</f>
        <v>432.89807690039396</v>
      </c>
      <c r="J6" s="163">
        <f>SUM(J7:J10)</f>
        <v>437.58371107669228</v>
      </c>
      <c r="K6" s="163">
        <f>SUM(K7:K10)</f>
        <v>408.18893234302669</v>
      </c>
      <c r="L6" s="163">
        <f t="shared" ref="L6" si="5">SUM(L7:L10)</f>
        <v>1735.072618904815</v>
      </c>
      <c r="M6" s="163">
        <f>SUM(M7:M10)</f>
        <v>397.92012956136</v>
      </c>
      <c r="N6" s="163">
        <f>SUM(N7:N10)</f>
        <v>392.36835811351739</v>
      </c>
      <c r="O6" s="163">
        <f>SUM(O7:O10)</f>
        <v>387.22559093075665</v>
      </c>
      <c r="P6" s="163">
        <f>SUM(P7:P10)</f>
        <v>381.05149301812776</v>
      </c>
      <c r="Q6" s="163">
        <f t="shared" ref="Q6" si="6">SUM(Q7:Q10)</f>
        <v>1558.5655716237618</v>
      </c>
      <c r="R6" s="163">
        <f>SUM(R7:R10)</f>
        <v>367.85468065528949</v>
      </c>
      <c r="T6" s="242">
        <f t="shared" ref="T6:T21" si="7">IFERROR(R6/M6-1,"NM")</f>
        <v>-7.5556491548222526E-2</v>
      </c>
      <c r="U6" s="242">
        <f t="shared" ref="U6:U21" si="8">IFERROR(R6/P6-1,"NM")</f>
        <v>-3.4632622111811173E-2</v>
      </c>
      <c r="W6" s="229">
        <f t="shared" ref="W6:W36" si="9">R6-M6</f>
        <v>-30.065448906070515</v>
      </c>
      <c r="X6" s="229">
        <f t="shared" ref="X6:X36" si="10">R6-P6</f>
        <v>-13.196812362838273</v>
      </c>
    </row>
    <row r="7" spans="1:25" hidden="1" outlineLevel="1">
      <c r="A7" s="183" t="s">
        <v>612</v>
      </c>
      <c r="B7" s="280" t="s">
        <v>748</v>
      </c>
      <c r="C7" s="164">
        <v>32.126958385000002</v>
      </c>
      <c r="D7" s="164">
        <v>30.218314249999999</v>
      </c>
      <c r="E7" s="164">
        <v>33.535569720000019</v>
      </c>
      <c r="F7" s="164">
        <v>19.142033179999952</v>
      </c>
      <c r="G7" s="164">
        <f t="shared" ref="G7:G64" si="11">SUM(C7:F7)</f>
        <v>115.02287553499998</v>
      </c>
      <c r="H7" s="164">
        <v>20.952404909999998</v>
      </c>
      <c r="I7" s="164">
        <v>19.26550202</v>
      </c>
      <c r="J7" s="164">
        <v>14.681159190000002</v>
      </c>
      <c r="K7" s="164">
        <v>11.367976530000004</v>
      </c>
      <c r="L7" s="164">
        <f t="shared" ref="L7:L64" si="12">SUM(H7:K7)</f>
        <v>66.267042650000008</v>
      </c>
      <c r="M7" s="164">
        <v>14.342988690000009</v>
      </c>
      <c r="N7" s="164">
        <v>26.069757010000018</v>
      </c>
      <c r="O7" s="164">
        <v>18.327849070000006</v>
      </c>
      <c r="P7" s="164">
        <v>20.181310519999943</v>
      </c>
      <c r="Q7" s="164">
        <f t="shared" ref="Q7:Q64" si="13">SUM(M7:P7)</f>
        <v>78.921905289999984</v>
      </c>
      <c r="R7" s="164">
        <v>9.4498249195237385</v>
      </c>
      <c r="T7" s="243">
        <f t="shared" si="7"/>
        <v>-0.34115370765702446</v>
      </c>
      <c r="U7" s="243">
        <f t="shared" si="8"/>
        <v>-0.53175365345283998</v>
      </c>
      <c r="W7" s="230">
        <f t="shared" si="9"/>
        <v>-4.8931637704762707</v>
      </c>
      <c r="X7" s="230">
        <f t="shared" si="10"/>
        <v>-10.731485600476205</v>
      </c>
    </row>
    <row r="8" spans="1:25" hidden="1" outlineLevel="1">
      <c r="A8" s="183" t="s">
        <v>598</v>
      </c>
      <c r="B8" s="280" t="s">
        <v>854</v>
      </c>
      <c r="C8" s="164">
        <v>334.05485294954036</v>
      </c>
      <c r="D8" s="164">
        <v>327.88261388945125</v>
      </c>
      <c r="E8" s="164">
        <v>336.20316975189633</v>
      </c>
      <c r="F8" s="164">
        <v>322.99041958917098</v>
      </c>
      <c r="G8" s="164">
        <f>SUM(C8:F8)</f>
        <v>1321.131056180059</v>
      </c>
      <c r="H8" s="164">
        <v>317.25153966836098</v>
      </c>
      <c r="I8" s="164">
        <v>311.82063063454405</v>
      </c>
      <c r="J8" s="164">
        <v>321.28063982669215</v>
      </c>
      <c r="K8" s="164">
        <v>303.22929808302666</v>
      </c>
      <c r="L8" s="164">
        <f>SUM(H8:K8)</f>
        <v>1253.5821082126238</v>
      </c>
      <c r="M8" s="164">
        <v>295.18077234136001</v>
      </c>
      <c r="N8" s="164">
        <v>279.87703543387011</v>
      </c>
      <c r="O8" s="164">
        <v>275.9021801042565</v>
      </c>
      <c r="P8" s="164">
        <v>275.13588329812774</v>
      </c>
      <c r="Q8" s="164">
        <f>SUM(M8:P8)</f>
        <v>1126.0958711776143</v>
      </c>
      <c r="R8" s="164">
        <v>273.73247375426581</v>
      </c>
      <c r="T8" s="243">
        <f t="shared" si="7"/>
        <v>-7.2661570795981456E-2</v>
      </c>
      <c r="U8" s="243">
        <f t="shared" si="8"/>
        <v>-5.1007870258101828E-3</v>
      </c>
      <c r="W8" s="230">
        <f t="shared" si="9"/>
        <v>-21.4482985870942</v>
      </c>
      <c r="X8" s="230">
        <f t="shared" si="10"/>
        <v>-1.4034095438619261</v>
      </c>
    </row>
    <row r="9" spans="1:25" hidden="1" outlineLevel="1">
      <c r="A9" s="183" t="s">
        <v>599</v>
      </c>
      <c r="B9" s="280" t="s">
        <v>600</v>
      </c>
      <c r="C9" s="164">
        <v>137.12391854600008</v>
      </c>
      <c r="D9" s="164">
        <v>130.70553391999994</v>
      </c>
      <c r="E9" s="164">
        <v>142.12327720959956</v>
      </c>
      <c r="F9" s="164">
        <v>115.72176937308744</v>
      </c>
      <c r="G9" s="164">
        <f t="shared" si="11"/>
        <v>525.67449904868704</v>
      </c>
      <c r="H9" s="164">
        <v>117.939096716341</v>
      </c>
      <c r="I9" s="164">
        <v>101.52243384584995</v>
      </c>
      <c r="J9" s="164">
        <v>101.33362440000013</v>
      </c>
      <c r="K9" s="164">
        <v>93.303017910000023</v>
      </c>
      <c r="L9" s="164">
        <f t="shared" si="12"/>
        <v>414.09817287219107</v>
      </c>
      <c r="M9" s="164">
        <v>88.110739789999997</v>
      </c>
      <c r="N9" s="164">
        <v>86.077097439647289</v>
      </c>
      <c r="O9" s="164">
        <v>92.674664276500152</v>
      </c>
      <c r="P9" s="164">
        <v>85.395347600000079</v>
      </c>
      <c r="Q9" s="164">
        <f t="shared" si="13"/>
        <v>352.25784910614755</v>
      </c>
      <c r="R9" s="164">
        <v>84.29380022149995</v>
      </c>
      <c r="T9" s="243">
        <f t="shared" si="7"/>
        <v>-4.3319799352464883E-2</v>
      </c>
      <c r="U9" s="243">
        <f t="shared" si="8"/>
        <v>-1.2899383976512135E-2</v>
      </c>
      <c r="W9" s="230">
        <f t="shared" si="9"/>
        <v>-3.8169395685000467</v>
      </c>
      <c r="X9" s="230">
        <f t="shared" si="10"/>
        <v>-1.1015473785001291</v>
      </c>
    </row>
    <row r="10" spans="1:25" hidden="1" outlineLevel="1">
      <c r="A10" s="183" t="s">
        <v>773</v>
      </c>
      <c r="B10" s="280" t="s">
        <v>882</v>
      </c>
      <c r="C10" s="164">
        <v>0.24911886999999999</v>
      </c>
      <c r="D10" s="164">
        <v>0.26540514999999998</v>
      </c>
      <c r="E10" s="164">
        <v>0.47202771000000016</v>
      </c>
      <c r="F10" s="164">
        <v>1.07006914</v>
      </c>
      <c r="G10" s="164">
        <f t="shared" si="11"/>
        <v>2.0566208700000002</v>
      </c>
      <c r="H10" s="164">
        <v>0.25885729000000002</v>
      </c>
      <c r="I10" s="164">
        <v>0.2895104</v>
      </c>
      <c r="J10" s="164">
        <v>0.28828766</v>
      </c>
      <c r="K10" s="164">
        <v>0.28863981999999999</v>
      </c>
      <c r="L10" s="164">
        <f t="shared" si="12"/>
        <v>1.12529517</v>
      </c>
      <c r="M10" s="164">
        <v>0.28562873999999999</v>
      </c>
      <c r="N10" s="164">
        <v>0.34446822999999999</v>
      </c>
      <c r="O10" s="164">
        <v>0.32089748000000001</v>
      </c>
      <c r="P10" s="164">
        <v>0.33895159999999996</v>
      </c>
      <c r="Q10" s="164">
        <f t="shared" si="13"/>
        <v>1.28994605</v>
      </c>
      <c r="R10" s="164">
        <v>0.37858175999999938</v>
      </c>
      <c r="T10" s="243">
        <f t="shared" si="7"/>
        <v>0.32543300789689233</v>
      </c>
      <c r="U10" s="243">
        <f t="shared" si="8"/>
        <v>0.11691981982088118</v>
      </c>
      <c r="W10" s="230">
        <f t="shared" si="9"/>
        <v>9.2953019999999387E-2</v>
      </c>
      <c r="X10" s="230">
        <f t="shared" si="10"/>
        <v>3.9630159999999415E-2</v>
      </c>
    </row>
    <row r="11" spans="1:25" collapsed="1">
      <c r="A11" s="305" t="s">
        <v>957</v>
      </c>
      <c r="B11" s="306" t="s">
        <v>966</v>
      </c>
      <c r="C11" s="170">
        <v>3.7946189593702138</v>
      </c>
      <c r="D11" s="170">
        <v>3.2723735433903185</v>
      </c>
      <c r="E11" s="170">
        <v>3.5471613414703889</v>
      </c>
      <c r="F11" s="170">
        <v>3.4827763954064603</v>
      </c>
      <c r="G11" s="170">
        <f t="shared" si="11"/>
        <v>14.096930239637382</v>
      </c>
      <c r="H11" s="170">
        <v>3.4902014242677488</v>
      </c>
      <c r="I11" s="170">
        <v>3.1868620644433325</v>
      </c>
      <c r="J11" s="170">
        <v>3.1672225994387202</v>
      </c>
      <c r="K11" s="170">
        <v>2.8098569915225817</v>
      </c>
      <c r="L11" s="170">
        <f t="shared" si="12"/>
        <v>12.654143079672382</v>
      </c>
      <c r="M11" s="170">
        <v>2.6240906945161289</v>
      </c>
      <c r="N11" s="170">
        <v>2.0691279767741921</v>
      </c>
      <c r="O11" s="170">
        <v>1.5624536657419401</v>
      </c>
      <c r="P11" s="170">
        <v>1.543446096451615</v>
      </c>
      <c r="Q11" s="170">
        <f t="shared" si="13"/>
        <v>7.7991184334838763</v>
      </c>
      <c r="R11" s="170">
        <v>1.5945502887322567</v>
      </c>
      <c r="T11" s="242">
        <f t="shared" si="7"/>
        <v>-0.39234177688119698</v>
      </c>
      <c r="U11" s="242">
        <f t="shared" si="8"/>
        <v>3.3110448364948031E-2</v>
      </c>
      <c r="W11" s="229">
        <f t="shared" si="9"/>
        <v>-1.0295404057838722</v>
      </c>
      <c r="X11" s="229">
        <f t="shared" si="10"/>
        <v>5.1104192280641669E-2</v>
      </c>
    </row>
    <row r="12" spans="1:25">
      <c r="A12" s="184" t="s">
        <v>46</v>
      </c>
      <c r="B12" s="281" t="s">
        <v>47</v>
      </c>
      <c r="C12" s="170">
        <v>4.6273938044999996</v>
      </c>
      <c r="D12" s="170">
        <v>4.5698941740000016</v>
      </c>
      <c r="E12" s="170">
        <v>5.1616173069999798</v>
      </c>
      <c r="F12" s="170">
        <v>11.687094749999991</v>
      </c>
      <c r="G12" s="170">
        <f t="shared" si="11"/>
        <v>26.046000035499972</v>
      </c>
      <c r="H12" s="170">
        <v>5.6036184500000026</v>
      </c>
      <c r="I12" s="170">
        <v>3.2361192200000009</v>
      </c>
      <c r="J12" s="170">
        <v>5.6463359400000011</v>
      </c>
      <c r="K12" s="170">
        <v>4.9254264700000014</v>
      </c>
      <c r="L12" s="170">
        <f t="shared" si="12"/>
        <v>19.411500080000007</v>
      </c>
      <c r="M12" s="170">
        <v>3.921676719999994</v>
      </c>
      <c r="N12" s="170">
        <v>4.3395822000004358</v>
      </c>
      <c r="O12" s="170">
        <v>3.3763574800000011</v>
      </c>
      <c r="P12" s="170">
        <v>6.308440850000002</v>
      </c>
      <c r="Q12" s="170">
        <f t="shared" si="13"/>
        <v>17.946057250000433</v>
      </c>
      <c r="R12" s="170">
        <v>6.0248114800000074</v>
      </c>
      <c r="T12" s="242">
        <f t="shared" si="7"/>
        <v>0.53628458186630357</v>
      </c>
      <c r="U12" s="242">
        <f t="shared" si="8"/>
        <v>-4.4960296330589289E-2</v>
      </c>
      <c r="W12" s="229">
        <f t="shared" si="9"/>
        <v>2.1031347600000134</v>
      </c>
      <c r="X12" s="229">
        <f t="shared" si="10"/>
        <v>-0.28362936999999455</v>
      </c>
    </row>
    <row r="13" spans="1:25">
      <c r="A13" s="184" t="s">
        <v>620</v>
      </c>
      <c r="B13" s="281" t="s">
        <v>749</v>
      </c>
      <c r="C13" s="165">
        <f t="shared" ref="C13:E13" si="14">SUM(C14:C15)</f>
        <v>7.5488169600000141</v>
      </c>
      <c r="D13" s="165">
        <f t="shared" si="14"/>
        <v>10.352579510000005</v>
      </c>
      <c r="E13" s="165">
        <f t="shared" si="14"/>
        <v>9.133327039999994</v>
      </c>
      <c r="F13" s="165">
        <v>9.3140250499999979</v>
      </c>
      <c r="G13" s="165">
        <f>SUM(G14:G15)</f>
        <v>36.348748560000011</v>
      </c>
      <c r="H13" s="165">
        <f t="shared" ref="H13" si="15">SUM(H14:H15)</f>
        <v>9.3650037000000381</v>
      </c>
      <c r="I13" s="165">
        <f t="shared" ref="I13" si="16">SUM(I14:I15)</f>
        <v>9.8129449591500162</v>
      </c>
      <c r="J13" s="165">
        <f t="shared" ref="J13:M13" si="17">SUM(J14:J15)</f>
        <v>9.6264929200000076</v>
      </c>
      <c r="K13" s="165">
        <f t="shared" si="17"/>
        <v>7.6032983400000012</v>
      </c>
      <c r="L13" s="165">
        <f>SUM(L14:L15)</f>
        <v>36.40773991915006</v>
      </c>
      <c r="M13" s="165">
        <f t="shared" si="17"/>
        <v>6.7460252600000317</v>
      </c>
      <c r="N13" s="165">
        <f t="shared" ref="N13:O13" si="18">SUM(N14:N15)</f>
        <v>6.6134565499748437</v>
      </c>
      <c r="O13" s="165">
        <f t="shared" si="18"/>
        <v>6.6448924399999854</v>
      </c>
      <c r="P13" s="165">
        <f t="shared" ref="P13:R13" si="19">SUM(P14:P15)</f>
        <v>5.623107669999996</v>
      </c>
      <c r="Q13" s="165">
        <f>SUM(Q14:Q15)</f>
        <v>25.627481919974855</v>
      </c>
      <c r="R13" s="165">
        <f t="shared" si="19"/>
        <v>6.0248114800000074</v>
      </c>
      <c r="T13" s="242">
        <f t="shared" si="7"/>
        <v>-0.1069094395890271</v>
      </c>
      <c r="U13" s="242">
        <f t="shared" si="8"/>
        <v>7.1438043440489762E-2</v>
      </c>
      <c r="W13" s="229">
        <f t="shared" si="9"/>
        <v>-0.72121378000002423</v>
      </c>
      <c r="X13" s="229">
        <f t="shared" si="10"/>
        <v>0.40170381000001143</v>
      </c>
    </row>
    <row r="14" spans="1:25" hidden="1" outlineLevel="1">
      <c r="A14" s="185" t="s">
        <v>559</v>
      </c>
      <c r="B14" s="282" t="s">
        <v>680</v>
      </c>
      <c r="C14" s="171">
        <v>7.5488169600000141</v>
      </c>
      <c r="D14" s="171">
        <v>10.352579510000005</v>
      </c>
      <c r="E14" s="171">
        <v>9.133327039999994</v>
      </c>
      <c r="F14" s="171">
        <v>9.3140250499999979</v>
      </c>
      <c r="G14" s="171">
        <f t="shared" si="11"/>
        <v>36.348748560000011</v>
      </c>
      <c r="H14" s="171">
        <v>9.3650037000000381</v>
      </c>
      <c r="I14" s="171">
        <v>9.8129449591500162</v>
      </c>
      <c r="J14" s="171">
        <v>9.6264929200000076</v>
      </c>
      <c r="K14" s="171">
        <v>7.6032983400000012</v>
      </c>
      <c r="L14" s="171">
        <f t="shared" si="12"/>
        <v>36.40773991915006</v>
      </c>
      <c r="M14" s="171">
        <v>6.7460252600000317</v>
      </c>
      <c r="N14" s="171">
        <v>6.6134565499748437</v>
      </c>
      <c r="O14" s="171">
        <v>6.6448924399999854</v>
      </c>
      <c r="P14" s="171">
        <v>5.623107669999996</v>
      </c>
      <c r="Q14" s="171">
        <f t="shared" si="13"/>
        <v>25.627481919974855</v>
      </c>
      <c r="R14" s="171">
        <v>6.0248114800000074</v>
      </c>
      <c r="T14" s="243">
        <f t="shared" si="7"/>
        <v>-0.1069094395890271</v>
      </c>
      <c r="U14" s="243">
        <f t="shared" si="8"/>
        <v>7.1438043440489762E-2</v>
      </c>
      <c r="W14" s="230">
        <f t="shared" si="9"/>
        <v>-0.72121378000002423</v>
      </c>
      <c r="X14" s="230">
        <f t="shared" si="10"/>
        <v>0.40170381000001143</v>
      </c>
    </row>
    <row r="15" spans="1:25" hidden="1" outlineLevel="1">
      <c r="A15" s="185" t="s">
        <v>560</v>
      </c>
      <c r="B15" s="282" t="s">
        <v>681</v>
      </c>
      <c r="C15" s="171"/>
      <c r="D15" s="171"/>
      <c r="E15" s="171"/>
      <c r="F15" s="171"/>
      <c r="G15" s="171">
        <f t="shared" si="11"/>
        <v>0</v>
      </c>
      <c r="H15" s="171"/>
      <c r="I15" s="171"/>
      <c r="J15" s="171"/>
      <c r="K15" s="171"/>
      <c r="L15" s="171">
        <f t="shared" si="12"/>
        <v>0</v>
      </c>
      <c r="M15" s="171"/>
      <c r="N15" s="171"/>
      <c r="O15" s="171"/>
      <c r="P15" s="171"/>
      <c r="Q15" s="171">
        <f t="shared" si="13"/>
        <v>0</v>
      </c>
      <c r="R15" s="171">
        <v>0</v>
      </c>
      <c r="T15" s="243" t="str">
        <f t="shared" si="7"/>
        <v>NM</v>
      </c>
      <c r="U15" s="243" t="str">
        <f t="shared" si="8"/>
        <v>NM</v>
      </c>
      <c r="W15" s="230">
        <f t="shared" si="9"/>
        <v>0</v>
      </c>
      <c r="X15" s="230">
        <f t="shared" si="10"/>
        <v>0</v>
      </c>
    </row>
    <row r="16" spans="1:25" collapsed="1">
      <c r="A16" s="186" t="s">
        <v>933</v>
      </c>
      <c r="B16" s="283" t="s">
        <v>933</v>
      </c>
      <c r="C16" s="172">
        <v>25.345642139999995</v>
      </c>
      <c r="D16" s="172">
        <v>23.002647469999999</v>
      </c>
      <c r="E16" s="172">
        <v>19.046648249999997</v>
      </c>
      <c r="F16" s="172">
        <v>18.975886750000001</v>
      </c>
      <c r="G16" s="172">
        <f t="shared" si="11"/>
        <v>86.37082461</v>
      </c>
      <c r="H16" s="172">
        <v>20.6272722</v>
      </c>
      <c r="I16" s="172">
        <v>21.177719869999997</v>
      </c>
      <c r="J16" s="172">
        <v>22.773993349999998</v>
      </c>
      <c r="K16" s="172">
        <v>23.40246681</v>
      </c>
      <c r="L16" s="172">
        <f>SUM(H16:K16)</f>
        <v>87.981452230000002</v>
      </c>
      <c r="M16" s="172">
        <v>24.532954779999997</v>
      </c>
      <c r="N16" s="172">
        <v>26.645923710000002</v>
      </c>
      <c r="O16" s="172">
        <v>25.40126038</v>
      </c>
      <c r="P16" s="172">
        <v>22.45718875</v>
      </c>
      <c r="Q16" s="172">
        <f>SUM(M16:P16)</f>
        <v>99.037327619999999</v>
      </c>
      <c r="R16" s="172">
        <v>20.547106229999997</v>
      </c>
      <c r="T16" s="242">
        <f t="shared" si="7"/>
        <v>-0.16246915977888576</v>
      </c>
      <c r="U16" s="242">
        <f t="shared" si="8"/>
        <v>-8.5054391324916101E-2</v>
      </c>
      <c r="W16" s="229">
        <f t="shared" si="9"/>
        <v>-3.98584855</v>
      </c>
      <c r="X16" s="229">
        <f t="shared" si="10"/>
        <v>-1.9100825200000031</v>
      </c>
    </row>
    <row r="17" spans="1:26">
      <c r="A17" s="187" t="s">
        <v>562</v>
      </c>
      <c r="B17" s="284" t="s">
        <v>750</v>
      </c>
      <c r="C17" s="166">
        <f t="shared" ref="C17:D17" si="20">SUM(C16,C13,C12,C5)</f>
        <v>544.87132061441071</v>
      </c>
      <c r="D17" s="166">
        <f t="shared" si="20"/>
        <v>530.26936190684148</v>
      </c>
      <c r="E17" s="166">
        <f>SUM(E16,E13,E12,E5)</f>
        <v>549.22279832996628</v>
      </c>
      <c r="F17" s="166">
        <f>SUM(F16,F13,F12,F5)</f>
        <v>502.38407422766483</v>
      </c>
      <c r="G17" s="166">
        <f t="shared" ref="G17:I17" si="21">SUM(G16,G13,G12,G5)</f>
        <v>2126.7475550788831</v>
      </c>
      <c r="H17" s="166">
        <f t="shared" ref="H17" si="22">SUM(H16,H13,H12,H5)</f>
        <v>495.48799435896973</v>
      </c>
      <c r="I17" s="166">
        <f t="shared" si="21"/>
        <v>470.31172301398732</v>
      </c>
      <c r="J17" s="166">
        <f t="shared" ref="J17:M17" si="23">SUM(J16,J13,J12,J5)</f>
        <v>478.79775588613103</v>
      </c>
      <c r="K17" s="166">
        <f t="shared" si="23"/>
        <v>446.92998095454925</v>
      </c>
      <c r="L17" s="166">
        <f>SUM(L16,L13,L12,L5)</f>
        <v>1891.5274542136372</v>
      </c>
      <c r="M17" s="166">
        <f t="shared" si="23"/>
        <v>435.74487701587617</v>
      </c>
      <c r="N17" s="166">
        <f t="shared" ref="N17:O17" si="24">SUM(N16,N13,N12,N5)</f>
        <v>432.03644855026687</v>
      </c>
      <c r="O17" s="166">
        <f t="shared" si="24"/>
        <v>424.21055489649859</v>
      </c>
      <c r="P17" s="166">
        <f t="shared" ref="P17:R17" si="25">SUM(P16,P13,P12,P5)</f>
        <v>416.98367638457933</v>
      </c>
      <c r="Q17" s="166">
        <f>SUM(Q16,Q13,Q12,Q5)</f>
        <v>1708.975556847221</v>
      </c>
      <c r="R17" s="166">
        <f t="shared" si="25"/>
        <v>402.04596013402175</v>
      </c>
      <c r="T17" s="242">
        <f t="shared" si="7"/>
        <v>-7.7336346700472181E-2</v>
      </c>
      <c r="U17" s="242">
        <f t="shared" si="8"/>
        <v>-3.5823263826713192E-2</v>
      </c>
      <c r="W17" s="229">
        <f t="shared" si="9"/>
        <v>-33.698916881854416</v>
      </c>
      <c r="X17" s="229">
        <f t="shared" si="10"/>
        <v>-14.937716250557571</v>
      </c>
    </row>
    <row r="18" spans="1:26">
      <c r="A18" s="188" t="s">
        <v>774</v>
      </c>
      <c r="B18" s="285" t="s">
        <v>776</v>
      </c>
      <c r="C18" s="171">
        <v>-42.096298339999997</v>
      </c>
      <c r="D18" s="171">
        <v>-40.954953130000007</v>
      </c>
      <c r="E18" s="171">
        <v>-41.705331190000017</v>
      </c>
      <c r="F18" s="171">
        <v>-35.375566169999999</v>
      </c>
      <c r="G18" s="171">
        <f t="shared" si="11"/>
        <v>-160.13214883000001</v>
      </c>
      <c r="H18" s="171">
        <v>-37.924795389999993</v>
      </c>
      <c r="I18" s="171">
        <v>-35.174226600000019</v>
      </c>
      <c r="J18" s="171">
        <v>-35.56271315999998</v>
      </c>
      <c r="K18" s="171">
        <v>-32.471381690000001</v>
      </c>
      <c r="L18" s="171">
        <f t="shared" si="12"/>
        <v>-141.13311684000001</v>
      </c>
      <c r="M18" s="171">
        <v>-31.999898809999994</v>
      </c>
      <c r="N18" s="171">
        <v>-33.230552030000013</v>
      </c>
      <c r="O18" s="171">
        <v>-30.53456301000001</v>
      </c>
      <c r="P18" s="171">
        <v>-31.685116669999992</v>
      </c>
      <c r="Q18" s="171">
        <f t="shared" si="13"/>
        <v>-127.45013052000002</v>
      </c>
      <c r="R18" s="171">
        <v>-30.921843979999991</v>
      </c>
      <c r="T18" s="243">
        <f t="shared" si="7"/>
        <v>-3.3689319969446574E-2</v>
      </c>
      <c r="U18" s="243">
        <f t="shared" si="8"/>
        <v>-2.4089312908311955E-2</v>
      </c>
      <c r="W18" s="230">
        <f t="shared" si="9"/>
        <v>1.0780548300000028</v>
      </c>
      <c r="X18" s="230">
        <f t="shared" si="10"/>
        <v>0.76327269000000086</v>
      </c>
    </row>
    <row r="19" spans="1:26" ht="18" thickBot="1">
      <c r="A19" s="188" t="s">
        <v>775</v>
      </c>
      <c r="B19" s="285" t="s">
        <v>777</v>
      </c>
      <c r="C19" s="171">
        <v>-0.56707314999999991</v>
      </c>
      <c r="D19" s="171">
        <v>-0.26760079000000003</v>
      </c>
      <c r="E19" s="171">
        <v>-0.42388854000000004</v>
      </c>
      <c r="F19" s="171">
        <v>-0.18402124</v>
      </c>
      <c r="G19" s="171">
        <f t="shared" si="11"/>
        <v>-1.44258372</v>
      </c>
      <c r="H19" s="171">
        <v>-0.21486057000000003</v>
      </c>
      <c r="I19" s="171">
        <v>-0.16696654</v>
      </c>
      <c r="J19" s="171">
        <v>-6.6375200000000009E-2</v>
      </c>
      <c r="K19" s="171">
        <v>-3.9218840000000005E-2</v>
      </c>
      <c r="L19" s="171">
        <f>SUM(H19:K19)</f>
        <v>-0.48742115000000008</v>
      </c>
      <c r="M19" s="171">
        <v>-2.815206E-2</v>
      </c>
      <c r="N19" s="171">
        <v>-5.3394700000000003E-2</v>
      </c>
      <c r="O19" s="171">
        <v>-6.5797809999999998E-2</v>
      </c>
      <c r="P19" s="171">
        <v>-0.88592425000000019</v>
      </c>
      <c r="Q19" s="171">
        <f>SUM(M19:P19)</f>
        <v>-1.0332688200000002</v>
      </c>
      <c r="R19" s="171">
        <v>-3.9790510000000001E-2</v>
      </c>
      <c r="T19" s="243">
        <f t="shared" si="7"/>
        <v>0.41341379636161624</v>
      </c>
      <c r="U19" s="243">
        <f t="shared" si="8"/>
        <v>-0.9550858778275908</v>
      </c>
      <c r="W19" s="230">
        <f t="shared" si="9"/>
        <v>-1.1638450000000002E-2</v>
      </c>
      <c r="X19" s="230">
        <f t="shared" si="10"/>
        <v>0.84613374000000019</v>
      </c>
    </row>
    <row r="20" spans="1:26" ht="18" thickBot="1">
      <c r="A20" s="189" t="s">
        <v>601</v>
      </c>
      <c r="B20" s="189" t="s">
        <v>751</v>
      </c>
      <c r="C20" s="200">
        <f t="shared" ref="C20:E20" si="26">SUM(C17:C19)</f>
        <v>502.20794912441073</v>
      </c>
      <c r="D20" s="200">
        <f t="shared" si="26"/>
        <v>489.04680798684143</v>
      </c>
      <c r="E20" s="200">
        <f t="shared" si="26"/>
        <v>507.09357859996624</v>
      </c>
      <c r="F20" s="200">
        <f>SUM(F17:F19)</f>
        <v>466.82448681766482</v>
      </c>
      <c r="G20" s="200">
        <f t="shared" ref="G20" si="27">SUM(G17:G19)</f>
        <v>1965.1728225288832</v>
      </c>
      <c r="H20" s="200">
        <f t="shared" ref="H20:M20" si="28">SUM(H17:H19)</f>
        <v>457.34833839896976</v>
      </c>
      <c r="I20" s="200">
        <f t="shared" si="28"/>
        <v>434.97052987398735</v>
      </c>
      <c r="J20" s="200">
        <f t="shared" si="28"/>
        <v>443.16866752613106</v>
      </c>
      <c r="K20" s="200">
        <f t="shared" si="28"/>
        <v>414.41938042454927</v>
      </c>
      <c r="L20" s="200">
        <f t="shared" si="28"/>
        <v>1749.9069162236372</v>
      </c>
      <c r="M20" s="200">
        <f t="shared" si="28"/>
        <v>403.71682614587615</v>
      </c>
      <c r="N20" s="200">
        <f t="shared" ref="N20:O20" si="29">SUM(N17:N19)</f>
        <v>398.75250182026684</v>
      </c>
      <c r="O20" s="200">
        <f t="shared" si="29"/>
        <v>393.6101940764986</v>
      </c>
      <c r="P20" s="200">
        <f t="shared" ref="P20:R20" si="30">SUM(P17:P19)</f>
        <v>384.4126354645793</v>
      </c>
      <c r="Q20" s="200">
        <f t="shared" si="30"/>
        <v>1580.4921575072208</v>
      </c>
      <c r="R20" s="200">
        <f t="shared" si="30"/>
        <v>371.08432564402176</v>
      </c>
      <c r="S20" s="106"/>
      <c r="T20" s="244">
        <f t="shared" si="7"/>
        <v>-8.0830172012853363E-2</v>
      </c>
      <c r="U20" s="244">
        <f t="shared" si="8"/>
        <v>-3.4671882739883642E-2</v>
      </c>
      <c r="W20" s="231">
        <f t="shared" si="9"/>
        <v>-32.632500501854395</v>
      </c>
      <c r="X20" s="231">
        <f t="shared" si="10"/>
        <v>-13.328309820557536</v>
      </c>
      <c r="Z20" s="289"/>
    </row>
    <row r="21" spans="1:26">
      <c r="A21" s="258" t="s">
        <v>602</v>
      </c>
      <c r="B21" s="258" t="s">
        <v>752</v>
      </c>
      <c r="C21" s="259">
        <f t="shared" ref="C21:F21" si="31">C20+C24</f>
        <v>399.52363946441068</v>
      </c>
      <c r="D21" s="259">
        <f t="shared" si="31"/>
        <v>386.96174777684149</v>
      </c>
      <c r="E21" s="259">
        <f t="shared" si="31"/>
        <v>404.50256092996631</v>
      </c>
      <c r="F21" s="259">
        <f t="shared" si="31"/>
        <v>373.99662284766487</v>
      </c>
      <c r="G21" s="259">
        <f t="shared" si="11"/>
        <v>1564.9845710188833</v>
      </c>
      <c r="H21" s="259">
        <f>H20+H24</f>
        <v>364.13803931897013</v>
      </c>
      <c r="I21" s="259">
        <f>I20+I24</f>
        <v>344.08526604398747</v>
      </c>
      <c r="J21" s="259">
        <f>J20+J24</f>
        <v>354.74879999613114</v>
      </c>
      <c r="K21" s="259">
        <f>K20+K24</f>
        <v>317.97186578454932</v>
      </c>
      <c r="L21" s="259">
        <f t="shared" si="12"/>
        <v>1380.943971143638</v>
      </c>
      <c r="M21" s="259">
        <f>M20+M24</f>
        <v>328.26997052587615</v>
      </c>
      <c r="N21" s="259">
        <f>N20+N24</f>
        <v>329.63780085026684</v>
      </c>
      <c r="O21" s="259">
        <f>O20+O24</f>
        <v>328.23417038649853</v>
      </c>
      <c r="P21" s="259">
        <f>P20+P24</f>
        <v>328.02938810457931</v>
      </c>
      <c r="Q21" s="259">
        <f t="shared" si="13"/>
        <v>1314.1713298672209</v>
      </c>
      <c r="R21" s="259">
        <f>R20+R24</f>
        <v>320.36096020402181</v>
      </c>
      <c r="T21" s="245">
        <f t="shared" si="7"/>
        <v>-2.4093005854859073E-2</v>
      </c>
      <c r="U21" s="245">
        <f t="shared" si="8"/>
        <v>-2.3377258802533607E-2</v>
      </c>
      <c r="W21" s="238">
        <f t="shared" si="9"/>
        <v>-7.9090103218543391</v>
      </c>
      <c r="X21" s="238">
        <f t="shared" si="10"/>
        <v>-7.6684279005575036</v>
      </c>
    </row>
    <row r="22" spans="1:26" ht="18" thickBot="1">
      <c r="A22" s="256" t="s">
        <v>857</v>
      </c>
      <c r="B22" s="256" t="s">
        <v>858</v>
      </c>
      <c r="C22" s="257">
        <f t="shared" ref="C22:G22" si="32">C21/C20</f>
        <v>0.79553428049271613</v>
      </c>
      <c r="D22" s="257">
        <f t="shared" si="32"/>
        <v>0.79125707694477643</v>
      </c>
      <c r="E22" s="257">
        <f t="shared" si="32"/>
        <v>0.79768819405435332</v>
      </c>
      <c r="F22" s="257">
        <f t="shared" si="32"/>
        <v>0.80115039679515088</v>
      </c>
      <c r="G22" s="257">
        <f t="shared" si="32"/>
        <v>0.79635976697712652</v>
      </c>
      <c r="H22" s="257">
        <f t="shared" ref="H22:I22" si="33">H21/H20</f>
        <v>0.79619407953618226</v>
      </c>
      <c r="I22" s="257">
        <f t="shared" si="33"/>
        <v>0.7910542034736705</v>
      </c>
      <c r="J22" s="257">
        <f t="shared" ref="J22:L22" si="34">J21/J20</f>
        <v>0.80048258369983627</v>
      </c>
      <c r="K22" s="257">
        <f t="shared" si="34"/>
        <v>0.76727074264433548</v>
      </c>
      <c r="L22" s="257">
        <f t="shared" si="34"/>
        <v>0.78915281626737344</v>
      </c>
      <c r="M22" s="257">
        <f t="shared" ref="M22:N22" si="35">M21/M20</f>
        <v>0.81311936799795759</v>
      </c>
      <c r="N22" s="257">
        <f t="shared" si="35"/>
        <v>0.82667268379634473</v>
      </c>
      <c r="O22" s="257">
        <f t="shared" ref="O22:Q22" si="36">O21/O20</f>
        <v>0.83390668058435968</v>
      </c>
      <c r="P22" s="257">
        <f t="shared" si="36"/>
        <v>0.85332623811426389</v>
      </c>
      <c r="Q22" s="257">
        <f t="shared" si="36"/>
        <v>0.83149500212639738</v>
      </c>
      <c r="R22" s="257">
        <f>R21/R20</f>
        <v>0.86331040700258932</v>
      </c>
      <c r="S22" s="224"/>
      <c r="T22" s="309">
        <f>-(R22-R22)*100</f>
        <v>0</v>
      </c>
      <c r="U22" s="309">
        <f>-(P22-R22)*100</f>
        <v>0.99841688883254287</v>
      </c>
      <c r="V22" s="236"/>
      <c r="W22" s="237">
        <f t="shared" si="9"/>
        <v>5.0191039004631732E-2</v>
      </c>
      <c r="X22" s="237">
        <f t="shared" si="10"/>
        <v>9.9841688883254287E-3</v>
      </c>
    </row>
    <row r="23" spans="1:26" ht="18" thickBot="1">
      <c r="A23" s="189" t="s">
        <v>942</v>
      </c>
      <c r="B23" s="189" t="s">
        <v>943</v>
      </c>
      <c r="C23" s="173">
        <f>C24+C31+C38+C45</f>
        <v>-249.40675993000002</v>
      </c>
      <c r="D23" s="173">
        <f t="shared" ref="D23:J23" si="37">D24+D31+D38+D45</f>
        <v>-254.88885542999995</v>
      </c>
      <c r="E23" s="173">
        <f t="shared" si="37"/>
        <v>-272.39615803999999</v>
      </c>
      <c r="F23" s="173">
        <f t="shared" si="37"/>
        <v>-251.35203466000002</v>
      </c>
      <c r="G23" s="173">
        <f t="shared" si="37"/>
        <v>-1028.0438080600002</v>
      </c>
      <c r="H23" s="173">
        <f t="shared" si="37"/>
        <v>-248.9691507199995</v>
      </c>
      <c r="I23" s="173">
        <f t="shared" si="37"/>
        <v>-240.16364969999975</v>
      </c>
      <c r="J23" s="173">
        <f t="shared" si="37"/>
        <v>-243.36421682999975</v>
      </c>
      <c r="K23" s="173">
        <f t="shared" ref="K23" si="38">K24+K31+K38+K45</f>
        <v>-244.72778619000002</v>
      </c>
      <c r="L23" s="173">
        <f t="shared" ref="L23:R23" si="39">L24+L31+L38+L45</f>
        <v>-977.22480343999905</v>
      </c>
      <c r="M23" s="173">
        <f t="shared" si="39"/>
        <v>-215.06281186999999</v>
      </c>
      <c r="N23" s="173">
        <f t="shared" si="39"/>
        <v>-217.77414523999988</v>
      </c>
      <c r="O23" s="173">
        <f t="shared" si="39"/>
        <v>-221.56921171000016</v>
      </c>
      <c r="P23" s="173">
        <f t="shared" si="39"/>
        <v>-245.77482652000009</v>
      </c>
      <c r="Q23" s="173">
        <f t="shared" si="39"/>
        <v>-900.18099533999998</v>
      </c>
      <c r="R23" s="173">
        <f t="shared" si="39"/>
        <v>-224.65357187000004</v>
      </c>
      <c r="S23" s="106"/>
      <c r="T23" s="244">
        <f t="shared" ref="T23:T65" si="40">IFERROR(R23/M23-1,"NM")</f>
        <v>4.4595157650023642E-2</v>
      </c>
      <c r="U23" s="244">
        <f t="shared" ref="U23:U65" si="41">IFERROR(R23/P23-1,"NM")</f>
        <v>-8.5937420642554274E-2</v>
      </c>
      <c r="W23" s="231">
        <f t="shared" si="9"/>
        <v>-9.5907600000000457</v>
      </c>
      <c r="X23" s="231">
        <f t="shared" si="10"/>
        <v>21.121254650000054</v>
      </c>
    </row>
    <row r="24" spans="1:26">
      <c r="A24" s="190" t="s">
        <v>622</v>
      </c>
      <c r="B24" s="190" t="s">
        <v>129</v>
      </c>
      <c r="C24" s="174">
        <f>SUM(C25:C30)</f>
        <v>-102.68430966000004</v>
      </c>
      <c r="D24" s="174">
        <f t="shared" ref="D24:E24" si="42">SUM(D25:D30)</f>
        <v>-102.08506020999992</v>
      </c>
      <c r="E24" s="174">
        <f t="shared" si="42"/>
        <v>-102.59101766999993</v>
      </c>
      <c r="F24" s="174">
        <f t="shared" ref="F24" si="43">SUM(F25:F30)</f>
        <v>-92.827863969999953</v>
      </c>
      <c r="G24" s="174">
        <f t="shared" ref="G24:H24" si="44">SUM(G25:G30)</f>
        <v>-400.18825150999987</v>
      </c>
      <c r="H24" s="174">
        <f t="shared" si="44"/>
        <v>-93.210299079999643</v>
      </c>
      <c r="I24" s="174">
        <f t="shared" ref="I24:K24" si="45">SUM(I25:I30)</f>
        <v>-90.885263829999857</v>
      </c>
      <c r="J24" s="174">
        <f t="shared" si="45"/>
        <v>-88.419867529999905</v>
      </c>
      <c r="K24" s="174">
        <f t="shared" si="45"/>
        <v>-96.447514639999937</v>
      </c>
      <c r="L24" s="174">
        <f t="shared" ref="L24:R24" si="46">SUM(L25:L30)</f>
        <v>-368.96294507999937</v>
      </c>
      <c r="M24" s="174">
        <f t="shared" si="46"/>
        <v>-75.446855620000036</v>
      </c>
      <c r="N24" s="174">
        <f t="shared" si="46"/>
        <v>-69.114700969999987</v>
      </c>
      <c r="O24" s="174">
        <f t="shared" si="46"/>
        <v>-65.376023690000082</v>
      </c>
      <c r="P24" s="174">
        <f t="shared" si="46"/>
        <v>-56.38324735999997</v>
      </c>
      <c r="Q24" s="174">
        <f t="shared" si="46"/>
        <v>-266.32082764000006</v>
      </c>
      <c r="R24" s="174">
        <f t="shared" si="46"/>
        <v>-50.723365439999952</v>
      </c>
      <c r="T24" s="242">
        <f t="shared" si="40"/>
        <v>-0.32769410967269241</v>
      </c>
      <c r="U24" s="242">
        <f t="shared" si="41"/>
        <v>-0.10038233313988432</v>
      </c>
      <c r="W24" s="229">
        <f t="shared" si="9"/>
        <v>24.723490180000084</v>
      </c>
      <c r="X24" s="229">
        <f t="shared" si="10"/>
        <v>5.6598819200000179</v>
      </c>
    </row>
    <row r="25" spans="1:26" hidden="1" outlineLevel="1">
      <c r="A25" s="191" t="s">
        <v>778</v>
      </c>
      <c r="B25" s="191" t="s">
        <v>780</v>
      </c>
      <c r="C25" s="175">
        <v>-33.603197220000041</v>
      </c>
      <c r="D25" s="175">
        <v>-31.441823299999946</v>
      </c>
      <c r="E25" s="175">
        <v>-30.724291749999935</v>
      </c>
      <c r="F25" s="175">
        <v>-29.258157489999981</v>
      </c>
      <c r="G25" s="175">
        <f t="shared" si="11"/>
        <v>-125.02746975999989</v>
      </c>
      <c r="H25" s="175">
        <v>-29.534848469999655</v>
      </c>
      <c r="I25" s="175">
        <v>-32.480647109999801</v>
      </c>
      <c r="J25" s="175">
        <v>-31.529974599999907</v>
      </c>
      <c r="K25" s="175">
        <v>-27.418893209999961</v>
      </c>
      <c r="L25" s="175">
        <f t="shared" si="12"/>
        <v>-120.96436338999932</v>
      </c>
      <c r="M25" s="175">
        <v>-22.303512849999986</v>
      </c>
      <c r="N25" s="175">
        <v>-22.478412629999998</v>
      </c>
      <c r="O25" s="175">
        <v>-24.673151510000046</v>
      </c>
      <c r="P25" s="175">
        <v>-20.129882389999974</v>
      </c>
      <c r="Q25" s="175">
        <f t="shared" si="13"/>
        <v>-89.584959380000015</v>
      </c>
      <c r="R25" s="175">
        <v>-21.351165489999964</v>
      </c>
      <c r="T25" s="243">
        <f t="shared" si="40"/>
        <v>-4.2699433331643166E-2</v>
      </c>
      <c r="U25" s="243">
        <f t="shared" si="41"/>
        <v>6.067015575842083E-2</v>
      </c>
      <c r="W25" s="230">
        <f t="shared" si="9"/>
        <v>0.95234736000002229</v>
      </c>
      <c r="X25" s="230">
        <f t="shared" si="10"/>
        <v>-1.2212830999999902</v>
      </c>
    </row>
    <row r="26" spans="1:26" hidden="1" outlineLevel="1">
      <c r="A26" s="191" t="s">
        <v>603</v>
      </c>
      <c r="B26" s="191" t="s">
        <v>754</v>
      </c>
      <c r="C26" s="175">
        <v>-28.089698420000001</v>
      </c>
      <c r="D26" s="175">
        <v>-27.022837280000005</v>
      </c>
      <c r="E26" s="175">
        <v>-28.772714829999998</v>
      </c>
      <c r="F26" s="175">
        <v>-22.043311989999999</v>
      </c>
      <c r="G26" s="175">
        <f t="shared" si="11"/>
        <v>-105.92856252000001</v>
      </c>
      <c r="H26" s="175">
        <v>-22.469786079999992</v>
      </c>
      <c r="I26" s="175">
        <v>-22.216343620000057</v>
      </c>
      <c r="J26" s="175">
        <v>-17.543927880000037</v>
      </c>
      <c r="K26" s="175">
        <v>-19.711998150000028</v>
      </c>
      <c r="L26" s="175">
        <f t="shared" si="12"/>
        <v>-81.942055730000121</v>
      </c>
      <c r="M26" s="175">
        <v>-15.32494671000002</v>
      </c>
      <c r="N26" s="175">
        <v>-15.340396170000002</v>
      </c>
      <c r="O26" s="175">
        <v>-14.65612685</v>
      </c>
      <c r="P26" s="175">
        <v>-14.044895109999999</v>
      </c>
      <c r="Q26" s="175">
        <f t="shared" si="13"/>
        <v>-59.366364840000017</v>
      </c>
      <c r="R26" s="175">
        <v>-8.171821679999999</v>
      </c>
      <c r="T26" s="243">
        <f t="shared" si="40"/>
        <v>-0.46676345212557102</v>
      </c>
      <c r="U26" s="243">
        <f t="shared" si="41"/>
        <v>-0.4181642784799694</v>
      </c>
      <c r="W26" s="230">
        <f t="shared" si="9"/>
        <v>7.1531250300000213</v>
      </c>
      <c r="X26" s="230">
        <f t="shared" si="10"/>
        <v>5.8730734299999998</v>
      </c>
    </row>
    <row r="27" spans="1:26" hidden="1" outlineLevel="1">
      <c r="A27" s="191" t="s">
        <v>617</v>
      </c>
      <c r="B27" s="191" t="s">
        <v>781</v>
      </c>
      <c r="C27" s="175">
        <v>-2.357122229999999</v>
      </c>
      <c r="D27" s="175">
        <v>-3.3284502699999976</v>
      </c>
      <c r="E27" s="175">
        <v>-2.1164628800000003</v>
      </c>
      <c r="F27" s="175">
        <v>-2.0075363799999968</v>
      </c>
      <c r="G27" s="175">
        <f t="shared" si="11"/>
        <v>-9.8095717599999936</v>
      </c>
      <c r="H27" s="175">
        <v>-1.6063407600000004</v>
      </c>
      <c r="I27" s="175">
        <v>-1.2761568700000008</v>
      </c>
      <c r="J27" s="175">
        <v>-1.1204928499999993</v>
      </c>
      <c r="K27" s="175">
        <v>-0.86062913000000008</v>
      </c>
      <c r="L27" s="175">
        <f t="shared" si="12"/>
        <v>-4.8636196100000015</v>
      </c>
      <c r="M27" s="175">
        <v>-0.43735901999999882</v>
      </c>
      <c r="N27" s="175">
        <v>-0.22240623999999998</v>
      </c>
      <c r="O27" s="175">
        <v>-0.15311788999999992</v>
      </c>
      <c r="P27" s="175">
        <v>-0.16204450999999995</v>
      </c>
      <c r="Q27" s="175">
        <f t="shared" si="13"/>
        <v>-0.97492765999999864</v>
      </c>
      <c r="R27" s="175">
        <v>-0.11808074999999998</v>
      </c>
      <c r="T27" s="243">
        <f t="shared" si="40"/>
        <v>-0.73001414261445818</v>
      </c>
      <c r="U27" s="243">
        <f t="shared" si="41"/>
        <v>-0.27130669221684822</v>
      </c>
      <c r="W27" s="230">
        <f t="shared" si="9"/>
        <v>0.31927826999999886</v>
      </c>
      <c r="X27" s="230">
        <f t="shared" si="10"/>
        <v>4.3963759999999963E-2</v>
      </c>
    </row>
    <row r="28" spans="1:26" hidden="1" outlineLevel="1">
      <c r="A28" s="191" t="s">
        <v>792</v>
      </c>
      <c r="B28" s="191" t="s">
        <v>797</v>
      </c>
      <c r="C28" s="175">
        <v>0</v>
      </c>
      <c r="D28" s="175">
        <v>0</v>
      </c>
      <c r="E28" s="175">
        <v>0</v>
      </c>
      <c r="F28" s="175">
        <v>0</v>
      </c>
      <c r="G28" s="175">
        <f t="shared" si="11"/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f t="shared" si="12"/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f t="shared" si="13"/>
        <v>0</v>
      </c>
      <c r="R28" s="175">
        <v>0</v>
      </c>
      <c r="T28" s="243" t="str">
        <f t="shared" si="40"/>
        <v>NM</v>
      </c>
      <c r="U28" s="243" t="str">
        <f t="shared" si="41"/>
        <v>NM</v>
      </c>
      <c r="W28" s="230">
        <f t="shared" si="9"/>
        <v>0</v>
      </c>
      <c r="X28" s="230">
        <f t="shared" si="10"/>
        <v>0</v>
      </c>
    </row>
    <row r="29" spans="1:26" hidden="1" outlineLevel="1">
      <c r="A29" s="191" t="s">
        <v>779</v>
      </c>
      <c r="B29" s="191" t="s">
        <v>782</v>
      </c>
      <c r="C29" s="175">
        <v>-32.055767989999993</v>
      </c>
      <c r="D29" s="175">
        <v>-33.761824629999985</v>
      </c>
      <c r="E29" s="175">
        <v>-31.703491670000002</v>
      </c>
      <c r="F29" s="175">
        <v>-33.233773279999973</v>
      </c>
      <c r="G29" s="175">
        <f t="shared" si="11"/>
        <v>-130.75485756999996</v>
      </c>
      <c r="H29" s="175">
        <v>-33.460907980000002</v>
      </c>
      <c r="I29" s="175">
        <v>-31.857629810000006</v>
      </c>
      <c r="J29" s="175">
        <v>-32.987703849999974</v>
      </c>
      <c r="K29" s="175">
        <v>-32.502508729999931</v>
      </c>
      <c r="L29" s="175">
        <f t="shared" si="12"/>
        <v>-130.80875036999993</v>
      </c>
      <c r="M29" s="175">
        <v>-31.634394340000018</v>
      </c>
      <c r="N29" s="175">
        <v>-25.480522209999997</v>
      </c>
      <c r="O29" s="175">
        <v>-21.419220070000026</v>
      </c>
      <c r="P29" s="175">
        <v>-20.762639379999989</v>
      </c>
      <c r="Q29" s="175">
        <f t="shared" si="13"/>
        <v>-99.296776000000023</v>
      </c>
      <c r="R29" s="175">
        <v>-19.726051239999986</v>
      </c>
      <c r="T29" s="243">
        <f t="shared" si="40"/>
        <v>-0.37643657634192673</v>
      </c>
      <c r="U29" s="243">
        <f t="shared" si="41"/>
        <v>-4.9925643894702332E-2</v>
      </c>
      <c r="W29" s="230">
        <f t="shared" si="9"/>
        <v>11.908343100000032</v>
      </c>
      <c r="X29" s="230">
        <f t="shared" si="10"/>
        <v>1.0365881400000028</v>
      </c>
    </row>
    <row r="30" spans="1:26" hidden="1" outlineLevel="1">
      <c r="A30" s="191" t="s">
        <v>783</v>
      </c>
      <c r="B30" s="191" t="s">
        <v>784</v>
      </c>
      <c r="C30" s="175">
        <v>-6.5785237999999993</v>
      </c>
      <c r="D30" s="175">
        <v>-6.5301247300000007</v>
      </c>
      <c r="E30" s="175">
        <v>-9.2740565399999966</v>
      </c>
      <c r="F30" s="175">
        <v>-6.2850848300000006</v>
      </c>
      <c r="G30" s="175">
        <f t="shared" si="11"/>
        <v>-28.667789899999995</v>
      </c>
      <c r="H30" s="175">
        <v>-6.138415789999998</v>
      </c>
      <c r="I30" s="175">
        <v>-3.054486420000003</v>
      </c>
      <c r="J30" s="175">
        <v>-5.2377683500000014</v>
      </c>
      <c r="K30" s="175">
        <v>-15.953485420000002</v>
      </c>
      <c r="L30" s="175">
        <f t="shared" si="12"/>
        <v>-30.384155980000003</v>
      </c>
      <c r="M30" s="175">
        <v>-5.7466427000000024</v>
      </c>
      <c r="N30" s="175">
        <v>-5.5929637199999993</v>
      </c>
      <c r="O30" s="175">
        <v>-4.4744073700000024</v>
      </c>
      <c r="P30" s="175">
        <v>-1.2837859700000003</v>
      </c>
      <c r="Q30" s="175">
        <f t="shared" si="13"/>
        <v>-17.097799760000004</v>
      </c>
      <c r="R30" s="175">
        <v>-1.3562462799999999</v>
      </c>
      <c r="T30" s="243">
        <f t="shared" si="40"/>
        <v>-0.76399328254739074</v>
      </c>
      <c r="U30" s="243">
        <f t="shared" si="41"/>
        <v>5.6442671670574152E-2</v>
      </c>
      <c r="W30" s="230">
        <f t="shared" si="9"/>
        <v>4.3903964200000027</v>
      </c>
      <c r="X30" s="230">
        <f t="shared" si="10"/>
        <v>-7.2460309999999639E-2</v>
      </c>
    </row>
    <row r="31" spans="1:26" collapsed="1">
      <c r="A31" s="190" t="s">
        <v>623</v>
      </c>
      <c r="B31" s="190" t="s">
        <v>753</v>
      </c>
      <c r="C31" s="174">
        <f t="shared" ref="C31" si="47">SUM(C32:C37)</f>
        <v>-53.615713430000014</v>
      </c>
      <c r="D31" s="174">
        <f t="shared" ref="D31:F31" si="48">SUM(D32:D37)</f>
        <v>-60.020392589999993</v>
      </c>
      <c r="E31" s="174">
        <f t="shared" si="48"/>
        <v>-55.220268940000032</v>
      </c>
      <c r="F31" s="174">
        <f t="shared" si="48"/>
        <v>-56.362213290000014</v>
      </c>
      <c r="G31" s="174">
        <f t="shared" ref="G31" si="49">SUM(G32:G37)</f>
        <v>-225.2185882500001</v>
      </c>
      <c r="H31" s="174">
        <f t="shared" ref="H31" si="50">SUM(H32:H37)</f>
        <v>-55.364682809999834</v>
      </c>
      <c r="I31" s="174">
        <f t="shared" ref="I31:K31" si="51">SUM(I32:I37)</f>
        <v>-54.745978800000003</v>
      </c>
      <c r="J31" s="174">
        <f t="shared" si="51"/>
        <v>-56.973421009999868</v>
      </c>
      <c r="K31" s="174">
        <f t="shared" si="51"/>
        <v>-51.400034670000061</v>
      </c>
      <c r="L31" s="174">
        <f>SUM(L32:L37)</f>
        <v>-218.48411728999977</v>
      </c>
      <c r="M31" s="174">
        <f t="shared" ref="M31:N31" si="52">SUM(M32:M37)</f>
        <v>-38.710015899999931</v>
      </c>
      <c r="N31" s="174">
        <f t="shared" si="52"/>
        <v>-57.477555739999858</v>
      </c>
      <c r="O31" s="174">
        <f t="shared" ref="O31:R31" si="53">SUM(O32:O37)</f>
        <v>-55.004931550000045</v>
      </c>
      <c r="P31" s="174">
        <f t="shared" si="53"/>
        <v>-62.01416491000009</v>
      </c>
      <c r="Q31" s="174">
        <f>SUM(Q32:Q37)</f>
        <v>-213.20666809999992</v>
      </c>
      <c r="R31" s="174">
        <f t="shared" si="53"/>
        <v>-56.577044190000038</v>
      </c>
      <c r="T31" s="242">
        <f t="shared" si="40"/>
        <v>0.46156086156503329</v>
      </c>
      <c r="U31" s="242">
        <f t="shared" si="41"/>
        <v>-8.7675464595723174E-2</v>
      </c>
      <c r="W31" s="229">
        <f t="shared" si="9"/>
        <v>-17.867028290000107</v>
      </c>
      <c r="X31" s="229">
        <f t="shared" si="10"/>
        <v>5.4371207200000526</v>
      </c>
    </row>
    <row r="32" spans="1:26" hidden="1" outlineLevel="1">
      <c r="A32" s="191" t="s">
        <v>778</v>
      </c>
      <c r="B32" s="191" t="s">
        <v>780</v>
      </c>
      <c r="C32" s="175">
        <v>-33.622041500000016</v>
      </c>
      <c r="D32" s="175">
        <v>-38.19355066</v>
      </c>
      <c r="E32" s="175">
        <v>-31.154084570000027</v>
      </c>
      <c r="F32" s="175">
        <v>-34.980513540000011</v>
      </c>
      <c r="G32" s="175">
        <f t="shared" si="11"/>
        <v>-137.95019027000006</v>
      </c>
      <c r="H32" s="175">
        <v>-34.527447729999828</v>
      </c>
      <c r="I32" s="175">
        <v>-33.483060310000056</v>
      </c>
      <c r="J32" s="175">
        <v>-32.62098890999993</v>
      </c>
      <c r="K32" s="175">
        <v>-28.903091340000053</v>
      </c>
      <c r="L32" s="175">
        <f t="shared" si="12"/>
        <v>-129.53458828999987</v>
      </c>
      <c r="M32" s="175">
        <v>-18.659048639999938</v>
      </c>
      <c r="N32" s="175">
        <v>-33.96469819</v>
      </c>
      <c r="O32" s="175">
        <v>-32.258904960000024</v>
      </c>
      <c r="P32" s="175">
        <v>-38.09011102000008</v>
      </c>
      <c r="Q32" s="175">
        <f t="shared" si="13"/>
        <v>-122.97276281000003</v>
      </c>
      <c r="R32" s="175">
        <v>-30.514841850000032</v>
      </c>
      <c r="T32" s="243">
        <f t="shared" si="40"/>
        <v>0.63539108765623187</v>
      </c>
      <c r="U32" s="243">
        <f t="shared" si="41"/>
        <v>-0.1988775817960331</v>
      </c>
      <c r="W32" s="230">
        <f t="shared" si="9"/>
        <v>-11.855793210000094</v>
      </c>
      <c r="X32" s="230">
        <f t="shared" si="10"/>
        <v>7.5752691700000483</v>
      </c>
    </row>
    <row r="33" spans="1:24" hidden="1" outlineLevel="1">
      <c r="A33" s="191" t="s">
        <v>603</v>
      </c>
      <c r="B33" s="191" t="s">
        <v>754</v>
      </c>
      <c r="C33" s="175">
        <v>-17.408968749999989</v>
      </c>
      <c r="D33" s="175">
        <v>-18.910594959999997</v>
      </c>
      <c r="E33" s="175">
        <v>-21.017884550000009</v>
      </c>
      <c r="F33" s="175">
        <v>-17.367680110000006</v>
      </c>
      <c r="G33" s="175">
        <f t="shared" si="11"/>
        <v>-74.705128369999997</v>
      </c>
      <c r="H33" s="175">
        <v>-17.957535970000009</v>
      </c>
      <c r="I33" s="175">
        <v>-19.184677139999945</v>
      </c>
      <c r="J33" s="175">
        <v>-22.676610449999934</v>
      </c>
      <c r="K33" s="175">
        <v>-19.653408030000008</v>
      </c>
      <c r="L33" s="175">
        <f t="shared" si="12"/>
        <v>-79.472231589999893</v>
      </c>
      <c r="M33" s="175">
        <v>-16.601786560000001</v>
      </c>
      <c r="N33" s="175">
        <v>-19.916190220000008</v>
      </c>
      <c r="O33" s="175">
        <v>-18.992891410000009</v>
      </c>
      <c r="P33" s="175">
        <v>-19.097356810000029</v>
      </c>
      <c r="Q33" s="175">
        <f t="shared" si="13"/>
        <v>-74.608225000000061</v>
      </c>
      <c r="R33" s="175">
        <v>-20.484973980000003</v>
      </c>
      <c r="T33" s="243">
        <f t="shared" si="40"/>
        <v>0.23390177954438185</v>
      </c>
      <c r="U33" s="243">
        <f t="shared" si="41"/>
        <v>7.26601688288806E-2</v>
      </c>
      <c r="W33" s="230">
        <f t="shared" si="9"/>
        <v>-3.8831874200000023</v>
      </c>
      <c r="X33" s="230">
        <f t="shared" si="10"/>
        <v>-1.3876171699999738</v>
      </c>
    </row>
    <row r="34" spans="1:24" hidden="1" outlineLevel="1">
      <c r="A34" s="191" t="s">
        <v>617</v>
      </c>
      <c r="B34" s="191" t="s">
        <v>781</v>
      </c>
      <c r="C34" s="175">
        <v>-0.76258596000000145</v>
      </c>
      <c r="D34" s="175">
        <v>-0.8152700099999991</v>
      </c>
      <c r="E34" s="175">
        <v>-0.83102366000000027</v>
      </c>
      <c r="F34" s="175">
        <v>-0.39389272999999936</v>
      </c>
      <c r="G34" s="175">
        <f t="shared" si="11"/>
        <v>-2.8027723600000001</v>
      </c>
      <c r="H34" s="175">
        <v>-0.52294810999999686</v>
      </c>
      <c r="I34" s="175">
        <v>-0.27962417999999695</v>
      </c>
      <c r="J34" s="175">
        <v>-0.33668654999999975</v>
      </c>
      <c r="K34" s="175">
        <v>-0.28187243999999917</v>
      </c>
      <c r="L34" s="175">
        <f t="shared" si="12"/>
        <v>-1.4211312799999929</v>
      </c>
      <c r="M34" s="175">
        <v>-1.0495202200000004</v>
      </c>
      <c r="N34" s="175">
        <v>-0.82400057000000082</v>
      </c>
      <c r="O34" s="175">
        <v>-0.96043663000000057</v>
      </c>
      <c r="P34" s="175">
        <v>-0.8114936700000005</v>
      </c>
      <c r="Q34" s="175">
        <f t="shared" si="13"/>
        <v>-3.6454510900000021</v>
      </c>
      <c r="R34" s="175">
        <v>-1.06542304</v>
      </c>
      <c r="T34" s="243">
        <f t="shared" si="40"/>
        <v>1.5152466524179564E-2</v>
      </c>
      <c r="U34" s="243">
        <f t="shared" si="41"/>
        <v>0.31291602065115232</v>
      </c>
      <c r="W34" s="230">
        <f t="shared" si="9"/>
        <v>-1.590281999999954E-2</v>
      </c>
      <c r="X34" s="230">
        <f t="shared" si="10"/>
        <v>-0.25392936999999949</v>
      </c>
    </row>
    <row r="35" spans="1:24" hidden="1" outlineLevel="1">
      <c r="A35" s="191" t="s">
        <v>792</v>
      </c>
      <c r="B35" s="191" t="s">
        <v>797</v>
      </c>
      <c r="C35" s="175">
        <v>0</v>
      </c>
      <c r="D35" s="175">
        <v>0</v>
      </c>
      <c r="E35" s="175">
        <v>0</v>
      </c>
      <c r="F35" s="175">
        <v>0</v>
      </c>
      <c r="G35" s="175">
        <f t="shared" si="11"/>
        <v>0</v>
      </c>
      <c r="H35" s="175">
        <v>0</v>
      </c>
      <c r="I35" s="175">
        <v>0</v>
      </c>
      <c r="J35" s="175">
        <v>0</v>
      </c>
      <c r="K35" s="175">
        <v>0</v>
      </c>
      <c r="L35" s="175">
        <f t="shared" si="12"/>
        <v>0</v>
      </c>
      <c r="M35" s="175">
        <v>0</v>
      </c>
      <c r="N35" s="175">
        <v>0</v>
      </c>
      <c r="O35" s="175">
        <v>0</v>
      </c>
      <c r="P35" s="175">
        <v>0</v>
      </c>
      <c r="Q35" s="175">
        <f t="shared" si="13"/>
        <v>0</v>
      </c>
      <c r="R35" s="175">
        <v>0</v>
      </c>
      <c r="T35" s="243" t="str">
        <f t="shared" si="40"/>
        <v>NM</v>
      </c>
      <c r="U35" s="243" t="str">
        <f t="shared" si="41"/>
        <v>NM</v>
      </c>
      <c r="W35" s="230">
        <f t="shared" si="9"/>
        <v>0</v>
      </c>
      <c r="X35" s="230">
        <f t="shared" si="10"/>
        <v>0</v>
      </c>
    </row>
    <row r="36" spans="1:24" hidden="1" outlineLevel="1">
      <c r="A36" s="191" t="s">
        <v>779</v>
      </c>
      <c r="B36" s="191" t="s">
        <v>782</v>
      </c>
      <c r="C36" s="175">
        <v>0</v>
      </c>
      <c r="D36" s="175">
        <v>0</v>
      </c>
      <c r="E36" s="175">
        <v>0</v>
      </c>
      <c r="F36" s="175">
        <v>0</v>
      </c>
      <c r="G36" s="175">
        <f t="shared" si="11"/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f>SUM(H36:K36)</f>
        <v>0</v>
      </c>
      <c r="M36" s="175">
        <v>0</v>
      </c>
      <c r="N36" s="175">
        <v>0</v>
      </c>
      <c r="O36" s="175">
        <v>0</v>
      </c>
      <c r="P36" s="175">
        <v>0</v>
      </c>
      <c r="Q36" s="175">
        <f>SUM(M36:P36)</f>
        <v>0</v>
      </c>
      <c r="R36" s="175">
        <v>0</v>
      </c>
      <c r="T36" s="243" t="str">
        <f t="shared" si="40"/>
        <v>NM</v>
      </c>
      <c r="U36" s="243" t="str">
        <f t="shared" si="41"/>
        <v>NM</v>
      </c>
      <c r="W36" s="230">
        <f t="shared" si="9"/>
        <v>0</v>
      </c>
      <c r="X36" s="230">
        <f t="shared" si="10"/>
        <v>0</v>
      </c>
    </row>
    <row r="37" spans="1:24" hidden="1" outlineLevel="1">
      <c r="A37" s="191" t="s">
        <v>783</v>
      </c>
      <c r="B37" s="191" t="s">
        <v>784</v>
      </c>
      <c r="C37" s="175">
        <v>-1.8221172199999993</v>
      </c>
      <c r="D37" s="175">
        <v>-2.1009769600000001</v>
      </c>
      <c r="E37" s="175">
        <v>-2.2172761599999999</v>
      </c>
      <c r="F37" s="175">
        <v>-3.6201269100000006</v>
      </c>
      <c r="G37" s="175">
        <f t="shared" si="11"/>
        <v>-9.7604972500000002</v>
      </c>
      <c r="H37" s="175">
        <v>-2.3567510000000009</v>
      </c>
      <c r="I37" s="175">
        <v>-1.7986171700000002</v>
      </c>
      <c r="J37" s="175">
        <v>-1.3391351000000005</v>
      </c>
      <c r="K37" s="175">
        <v>-2.5616628599999993</v>
      </c>
      <c r="L37" s="175">
        <f t="shared" si="12"/>
        <v>-8.0561661300000011</v>
      </c>
      <c r="M37" s="175">
        <v>-2.399660479999997</v>
      </c>
      <c r="N37" s="175">
        <v>-2.7726667599998431</v>
      </c>
      <c r="O37" s="175">
        <v>-2.7926985500000034</v>
      </c>
      <c r="P37" s="175">
        <v>-4.0152034099999874</v>
      </c>
      <c r="Q37" s="175">
        <f t="shared" si="13"/>
        <v>-11.98022919999983</v>
      </c>
      <c r="R37" s="175">
        <v>-4.5118053200000112</v>
      </c>
      <c r="T37" s="243">
        <f t="shared" si="40"/>
        <v>0.8801848668191663</v>
      </c>
      <c r="U37" s="243">
        <f t="shared" si="41"/>
        <v>0.12368038659342173</v>
      </c>
      <c r="W37" s="230">
        <f t="shared" ref="W37:W68" si="54">R37-M37</f>
        <v>-2.1121448400000142</v>
      </c>
      <c r="X37" s="230">
        <f t="shared" ref="X37:X68" si="55">R37-P37</f>
        <v>-0.49660191000002385</v>
      </c>
    </row>
    <row r="38" spans="1:24" collapsed="1">
      <c r="A38" s="190" t="s">
        <v>624</v>
      </c>
      <c r="B38" s="190" t="s">
        <v>798</v>
      </c>
      <c r="C38" s="174">
        <f t="shared" ref="C38" si="56">SUM(C39:C44)</f>
        <v>-65.078260049999969</v>
      </c>
      <c r="D38" s="174">
        <f t="shared" ref="D38:F38" si="57">SUM(D39:D44)</f>
        <v>-63.316012310000005</v>
      </c>
      <c r="E38" s="174">
        <f t="shared" si="57"/>
        <v>-72.491852450000039</v>
      </c>
      <c r="F38" s="174">
        <f t="shared" si="57"/>
        <v>-68.187715480000037</v>
      </c>
      <c r="G38" s="174">
        <f t="shared" ref="G38:H38" si="58">SUM(G39:G44)</f>
        <v>-269.07384029000008</v>
      </c>
      <c r="H38" s="174">
        <f t="shared" si="58"/>
        <v>-64.636499110000017</v>
      </c>
      <c r="I38" s="174">
        <f t="shared" ref="I38:K38" si="59">SUM(I39:I44)</f>
        <v>-58.409955089999897</v>
      </c>
      <c r="J38" s="174">
        <f t="shared" si="59"/>
        <v>-55.995332929999954</v>
      </c>
      <c r="K38" s="174">
        <f t="shared" si="59"/>
        <v>-48.325342109999987</v>
      </c>
      <c r="L38" s="174">
        <f>SUM(L39:L44)</f>
        <v>-227.36712923999988</v>
      </c>
      <c r="M38" s="174">
        <f t="shared" ref="M38:N38" si="60">SUM(M39:M44)</f>
        <v>-44.06360313000004</v>
      </c>
      <c r="N38" s="174">
        <f t="shared" si="60"/>
        <v>-42.787524140000038</v>
      </c>
      <c r="O38" s="174">
        <f t="shared" ref="O38:R38" si="61">SUM(O39:O44)</f>
        <v>-41.129792929999986</v>
      </c>
      <c r="P38" s="174">
        <f t="shared" si="61"/>
        <v>-39.651442210000042</v>
      </c>
      <c r="Q38" s="174">
        <f>SUM(Q39:Q44)</f>
        <v>-167.6323624100001</v>
      </c>
      <c r="R38" s="174">
        <f t="shared" si="61"/>
        <v>-36.252125230000033</v>
      </c>
      <c r="T38" s="242">
        <f t="shared" si="40"/>
        <v>-0.1772773297034731</v>
      </c>
      <c r="U38" s="242">
        <f t="shared" si="41"/>
        <v>-8.5729970728346094E-2</v>
      </c>
      <c r="W38" s="229">
        <f t="shared" si="54"/>
        <v>7.811477900000007</v>
      </c>
      <c r="X38" s="229">
        <f t="shared" si="55"/>
        <v>3.3993169800000089</v>
      </c>
    </row>
    <row r="39" spans="1:24" hidden="1" outlineLevel="1">
      <c r="A39" s="191" t="s">
        <v>778</v>
      </c>
      <c r="B39" s="191" t="s">
        <v>780</v>
      </c>
      <c r="C39" s="175">
        <v>-27.877881579999979</v>
      </c>
      <c r="D39" s="175">
        <v>-19.614994840000005</v>
      </c>
      <c r="E39" s="175">
        <v>-22.181788300000051</v>
      </c>
      <c r="F39" s="175">
        <v>-20.926238510000033</v>
      </c>
      <c r="G39" s="175">
        <f t="shared" si="11"/>
        <v>-90.600903230000071</v>
      </c>
      <c r="H39" s="175">
        <v>-22.138217509999979</v>
      </c>
      <c r="I39" s="175">
        <v>-17.421924369999893</v>
      </c>
      <c r="J39" s="175">
        <v>-17.629882039999977</v>
      </c>
      <c r="K39" s="175">
        <v>-12.833256029999975</v>
      </c>
      <c r="L39" s="175">
        <f t="shared" si="12"/>
        <v>-70.023279949999832</v>
      </c>
      <c r="M39" s="175">
        <v>-13.855167310000052</v>
      </c>
      <c r="N39" s="175">
        <v>-13.50916649000003</v>
      </c>
      <c r="O39" s="175">
        <v>-13.955608300000014</v>
      </c>
      <c r="P39" s="175">
        <v>-10.384892900000034</v>
      </c>
      <c r="Q39" s="175">
        <f t="shared" si="13"/>
        <v>-51.704835000000131</v>
      </c>
      <c r="R39" s="175">
        <v>-13.936067500000036</v>
      </c>
      <c r="T39" s="243">
        <f t="shared" si="40"/>
        <v>5.8389904784184044E-3</v>
      </c>
      <c r="U39" s="243">
        <f t="shared" si="41"/>
        <v>0.34195582315538275</v>
      </c>
      <c r="W39" s="230">
        <f t="shared" si="54"/>
        <v>-8.0900189999983496E-2</v>
      </c>
      <c r="X39" s="230">
        <f t="shared" si="55"/>
        <v>-3.5511746000000013</v>
      </c>
    </row>
    <row r="40" spans="1:24" hidden="1" outlineLevel="1">
      <c r="A40" s="191" t="s">
        <v>603</v>
      </c>
      <c r="B40" s="191" t="s">
        <v>754</v>
      </c>
      <c r="C40" s="175">
        <v>-2.1218556999999993</v>
      </c>
      <c r="D40" s="175">
        <v>-3.0549687700000003</v>
      </c>
      <c r="E40" s="175">
        <v>-3.5534759999999967</v>
      </c>
      <c r="F40" s="175">
        <v>-2.2814746199999982</v>
      </c>
      <c r="G40" s="175">
        <f t="shared" si="11"/>
        <v>-11.011775089999993</v>
      </c>
      <c r="H40" s="175">
        <v>-2.8973549100000016</v>
      </c>
      <c r="I40" s="175">
        <v>-2.5960404999999982</v>
      </c>
      <c r="J40" s="175">
        <v>-3.0004245599999995</v>
      </c>
      <c r="K40" s="175">
        <v>-2.2885101199999998</v>
      </c>
      <c r="L40" s="175">
        <f t="shared" si="12"/>
        <v>-10.782330089999999</v>
      </c>
      <c r="M40" s="175">
        <v>-1.5631873300000001</v>
      </c>
      <c r="N40" s="175">
        <v>-1.436688420000001</v>
      </c>
      <c r="O40" s="175">
        <v>-1.6976304099999997</v>
      </c>
      <c r="P40" s="175">
        <v>-1.7318358200000008</v>
      </c>
      <c r="Q40" s="175">
        <f t="shared" si="13"/>
        <v>-6.4293419800000011</v>
      </c>
      <c r="R40" s="175">
        <v>-0.79716575000000001</v>
      </c>
      <c r="T40" s="243">
        <f t="shared" si="40"/>
        <v>-0.49003824768717896</v>
      </c>
      <c r="U40" s="243">
        <f t="shared" si="41"/>
        <v>-0.5396990056482377</v>
      </c>
      <c r="W40" s="230">
        <f t="shared" si="54"/>
        <v>0.76602158000000009</v>
      </c>
      <c r="X40" s="230">
        <f t="shared" si="55"/>
        <v>0.9346700700000008</v>
      </c>
    </row>
    <row r="41" spans="1:24" hidden="1" outlineLevel="1">
      <c r="A41" s="191" t="s">
        <v>617</v>
      </c>
      <c r="B41" s="191" t="s">
        <v>781</v>
      </c>
      <c r="C41" s="175">
        <v>-1.8966649</v>
      </c>
      <c r="D41" s="175">
        <v>-1.9248919600000001</v>
      </c>
      <c r="E41" s="175">
        <v>-2.1789099299999992</v>
      </c>
      <c r="F41" s="175">
        <v>-2.1481534099999995</v>
      </c>
      <c r="G41" s="175">
        <f t="shared" si="11"/>
        <v>-8.1486201999999981</v>
      </c>
      <c r="H41" s="175">
        <v>-1.9262889900000002</v>
      </c>
      <c r="I41" s="175">
        <v>-1.2141558700000001</v>
      </c>
      <c r="J41" s="175">
        <v>-0.9187012200000001</v>
      </c>
      <c r="K41" s="175">
        <v>-0.9760707399999996</v>
      </c>
      <c r="L41" s="175">
        <f t="shared" si="12"/>
        <v>-5.0352168200000005</v>
      </c>
      <c r="M41" s="175">
        <v>-1.0984449799999996</v>
      </c>
      <c r="N41" s="175">
        <v>-0.98358085000000073</v>
      </c>
      <c r="O41" s="175">
        <v>-0.94706817999999937</v>
      </c>
      <c r="P41" s="175">
        <v>-1.0082076800000017</v>
      </c>
      <c r="Q41" s="175">
        <f t="shared" si="13"/>
        <v>-4.0373016900000014</v>
      </c>
      <c r="R41" s="175">
        <v>-0.69887155999999973</v>
      </c>
      <c r="T41" s="243">
        <f t="shared" si="40"/>
        <v>-0.36376279857002947</v>
      </c>
      <c r="U41" s="243">
        <f t="shared" si="41"/>
        <v>-0.3068178572097382</v>
      </c>
      <c r="W41" s="230">
        <f t="shared" si="54"/>
        <v>0.39957341999999985</v>
      </c>
      <c r="X41" s="230">
        <f t="shared" si="55"/>
        <v>0.30933612000000199</v>
      </c>
    </row>
    <row r="42" spans="1:24" hidden="1" outlineLevel="1">
      <c r="A42" s="191" t="s">
        <v>792</v>
      </c>
      <c r="B42" s="191" t="s">
        <v>797</v>
      </c>
      <c r="C42" s="175">
        <v>-9.7556337800000001</v>
      </c>
      <c r="D42" s="175">
        <v>-9.4270076200000013</v>
      </c>
      <c r="E42" s="175">
        <v>-10.337199230000007</v>
      </c>
      <c r="F42" s="175">
        <v>-12.961001339999999</v>
      </c>
      <c r="G42" s="175">
        <f t="shared" si="11"/>
        <v>-42.480841970000007</v>
      </c>
      <c r="H42" s="175">
        <v>-9.5539370699999981</v>
      </c>
      <c r="I42" s="175">
        <v>-7.8289832599999984</v>
      </c>
      <c r="J42" s="175">
        <v>-6.9482927499999985</v>
      </c>
      <c r="K42" s="175">
        <v>-6.3194964200000001</v>
      </c>
      <c r="L42" s="175">
        <f t="shared" si="12"/>
        <v>-30.650709499999998</v>
      </c>
      <c r="M42" s="175">
        <v>-4.9299461399999949</v>
      </c>
      <c r="N42" s="175">
        <v>-5.2538448400000002</v>
      </c>
      <c r="O42" s="175">
        <v>-4.6817725999999968</v>
      </c>
      <c r="P42" s="175">
        <v>-5.2051413200000027</v>
      </c>
      <c r="Q42" s="175">
        <f t="shared" si="13"/>
        <v>-20.070704899999996</v>
      </c>
      <c r="R42" s="175">
        <v>-4.7399672999999991</v>
      </c>
      <c r="T42" s="243">
        <f t="shared" si="40"/>
        <v>-3.8535682663664139E-2</v>
      </c>
      <c r="U42" s="243">
        <f t="shared" si="41"/>
        <v>-8.9368182610650715E-2</v>
      </c>
      <c r="W42" s="230">
        <f t="shared" si="54"/>
        <v>0.18997883999999576</v>
      </c>
      <c r="X42" s="230">
        <f t="shared" si="55"/>
        <v>0.46517402000000363</v>
      </c>
    </row>
    <row r="43" spans="1:24" hidden="1" outlineLevel="1">
      <c r="A43" s="191" t="s">
        <v>779</v>
      </c>
      <c r="B43" s="191" t="s">
        <v>782</v>
      </c>
      <c r="C43" s="175">
        <v>-21.813899069999994</v>
      </c>
      <c r="D43" s="175">
        <v>-24.497429709999999</v>
      </c>
      <c r="E43" s="175">
        <v>-31.08307237999999</v>
      </c>
      <c r="F43" s="175">
        <v>-27.190692609999999</v>
      </c>
      <c r="G43" s="175">
        <f t="shared" si="11"/>
        <v>-104.58509376999999</v>
      </c>
      <c r="H43" s="175">
        <v>-27.453813980000035</v>
      </c>
      <c r="I43" s="175">
        <v>-28.353945390000014</v>
      </c>
      <c r="J43" s="175">
        <v>-26.950207519999982</v>
      </c>
      <c r="K43" s="175">
        <v>-25.484895740000013</v>
      </c>
      <c r="L43" s="175">
        <f t="shared" si="12"/>
        <v>-108.24286263000005</v>
      </c>
      <c r="M43" s="175">
        <v>-21.823441699999993</v>
      </c>
      <c r="N43" s="175">
        <v>-20.686678250000007</v>
      </c>
      <c r="O43" s="175">
        <v>-19.055641939999976</v>
      </c>
      <c r="P43" s="175">
        <v>-23.064010789999998</v>
      </c>
      <c r="Q43" s="175">
        <f t="shared" si="13"/>
        <v>-84.629772679999974</v>
      </c>
      <c r="R43" s="175">
        <v>-15.651747219999997</v>
      </c>
      <c r="T43" s="243">
        <f t="shared" si="40"/>
        <v>-0.28280115322048394</v>
      </c>
      <c r="U43" s="243">
        <f t="shared" si="41"/>
        <v>-0.32137790939699784</v>
      </c>
      <c r="W43" s="230">
        <f t="shared" si="54"/>
        <v>6.1716944799999958</v>
      </c>
      <c r="X43" s="230">
        <f t="shared" si="55"/>
        <v>7.4122635700000004</v>
      </c>
    </row>
    <row r="44" spans="1:24" hidden="1" outlineLevel="1">
      <c r="A44" s="191" t="s">
        <v>783</v>
      </c>
      <c r="B44" s="191" t="s">
        <v>784</v>
      </c>
      <c r="C44" s="175">
        <v>-1.6123250200000001</v>
      </c>
      <c r="D44" s="175">
        <v>-4.7967194100000015</v>
      </c>
      <c r="E44" s="175">
        <v>-3.1574066100000007</v>
      </c>
      <c r="F44" s="175">
        <v>-2.680154990000001</v>
      </c>
      <c r="G44" s="175">
        <f t="shared" si="11"/>
        <v>-12.246606030000002</v>
      </c>
      <c r="H44" s="175">
        <v>-0.66688665000000047</v>
      </c>
      <c r="I44" s="175">
        <v>-0.99490569999999934</v>
      </c>
      <c r="J44" s="175">
        <v>-0.5478248399999982</v>
      </c>
      <c r="K44" s="175">
        <v>-0.42311306000000115</v>
      </c>
      <c r="L44" s="175">
        <f t="shared" si="12"/>
        <v>-2.6327302499999994</v>
      </c>
      <c r="M44" s="175">
        <v>-0.79341566999999924</v>
      </c>
      <c r="N44" s="175">
        <v>-0.91756529000000109</v>
      </c>
      <c r="O44" s="175">
        <v>-0.79207150000000026</v>
      </c>
      <c r="P44" s="175">
        <v>1.7426463000000005</v>
      </c>
      <c r="Q44" s="175">
        <f t="shared" si="13"/>
        <v>-0.76040616000000005</v>
      </c>
      <c r="R44" s="175">
        <v>-0.42830589999999985</v>
      </c>
      <c r="T44" s="243">
        <f t="shared" si="40"/>
        <v>-0.46017463960599581</v>
      </c>
      <c r="U44" s="243">
        <f t="shared" si="41"/>
        <v>-1.2457790201029317</v>
      </c>
      <c r="W44" s="230">
        <f t="shared" si="54"/>
        <v>0.36510976999999939</v>
      </c>
      <c r="X44" s="230">
        <f t="shared" si="55"/>
        <v>-2.1709522000000003</v>
      </c>
    </row>
    <row r="45" spans="1:24" ht="18" collapsed="1" thickBot="1">
      <c r="A45" s="190" t="s">
        <v>915</v>
      </c>
      <c r="B45" s="295" t="s">
        <v>919</v>
      </c>
      <c r="C45" s="174">
        <f>SUM(C54,C60,C64)</f>
        <v>-28.028476790000003</v>
      </c>
      <c r="D45" s="174">
        <f t="shared" ref="D45:F45" si="62">SUM(D54,D60,D64)</f>
        <v>-29.467390320000014</v>
      </c>
      <c r="E45" s="174">
        <f t="shared" si="62"/>
        <v>-42.093018979999997</v>
      </c>
      <c r="F45" s="174">
        <f t="shared" si="62"/>
        <v>-33.974241920000011</v>
      </c>
      <c r="G45" s="174">
        <f t="shared" ref="G45" si="63">SUM(G54,G60,G64)</f>
        <v>-133.56312801000001</v>
      </c>
      <c r="H45" s="174">
        <f>SUM(H54,H60,H64)</f>
        <v>-35.757669719999996</v>
      </c>
      <c r="I45" s="174">
        <f t="shared" ref="I45:K45" si="64">SUM(I54,I60,I64)</f>
        <v>-36.122451979999994</v>
      </c>
      <c r="J45" s="174">
        <f t="shared" si="64"/>
        <v>-41.97559536</v>
      </c>
      <c r="K45" s="174">
        <f t="shared" si="64"/>
        <v>-48.554894770000018</v>
      </c>
      <c r="L45" s="174">
        <f t="shared" ref="L45:R45" si="65">SUM(L54,L60,L64)</f>
        <v>-162.41061183000005</v>
      </c>
      <c r="M45" s="174">
        <f t="shared" si="65"/>
        <v>-56.84233721999999</v>
      </c>
      <c r="N45" s="174">
        <f t="shared" si="65"/>
        <v>-48.394364389999993</v>
      </c>
      <c r="O45" s="174">
        <f t="shared" si="65"/>
        <v>-60.058463540000041</v>
      </c>
      <c r="P45" s="174">
        <f t="shared" si="65"/>
        <v>-87.725972039999974</v>
      </c>
      <c r="Q45" s="174">
        <f t="shared" si="65"/>
        <v>-253.02113719000002</v>
      </c>
      <c r="R45" s="174">
        <f t="shared" si="65"/>
        <v>-81.101037009999999</v>
      </c>
      <c r="T45" s="243">
        <f t="shared" si="40"/>
        <v>0.42677168069480054</v>
      </c>
      <c r="U45" s="243">
        <f t="shared" si="41"/>
        <v>-7.5518513798618736E-2</v>
      </c>
      <c r="W45" s="230">
        <f t="shared" si="54"/>
        <v>-24.258699790000009</v>
      </c>
      <c r="X45" s="230">
        <f t="shared" si="55"/>
        <v>6.6249350299999747</v>
      </c>
    </row>
    <row r="46" spans="1:24" ht="18" thickBot="1">
      <c r="A46" s="189" t="s">
        <v>942</v>
      </c>
      <c r="B46" s="189" t="s">
        <v>943</v>
      </c>
      <c r="C46" s="173">
        <f>C47+C53</f>
        <v>-249.40675993000059</v>
      </c>
      <c r="D46" s="173">
        <f t="shared" ref="D46:I46" si="66">D47+D53</f>
        <v>-254.88885542999986</v>
      </c>
      <c r="E46" s="173">
        <f t="shared" si="66"/>
        <v>-272.39615804000016</v>
      </c>
      <c r="F46" s="173">
        <f t="shared" si="66"/>
        <v>-251.35203466000021</v>
      </c>
      <c r="G46" s="173">
        <f>G47+G53</f>
        <v>-1028.0438080600006</v>
      </c>
      <c r="H46" s="173">
        <f t="shared" si="66"/>
        <v>-247.06915071999964</v>
      </c>
      <c r="I46" s="173">
        <f t="shared" si="66"/>
        <v>-240.16364969999864</v>
      </c>
      <c r="J46" s="173">
        <f t="shared" ref="J46:O46" si="67">J47+J53</f>
        <v>-243.36421683000009</v>
      </c>
      <c r="K46" s="173">
        <f t="shared" si="67"/>
        <v>-244.72778618999999</v>
      </c>
      <c r="L46" s="173">
        <f t="shared" si="67"/>
        <v>-975.3248034399985</v>
      </c>
      <c r="M46" s="173">
        <f t="shared" si="67"/>
        <v>-215.06281187000016</v>
      </c>
      <c r="N46" s="173">
        <f t="shared" si="67"/>
        <v>-217.77414523999988</v>
      </c>
      <c r="O46" s="173">
        <f t="shared" si="67"/>
        <v>-221.56921170999993</v>
      </c>
      <c r="P46" s="173">
        <f t="shared" ref="P46:R46" si="68">P47+P53</f>
        <v>-245.77482652000015</v>
      </c>
      <c r="Q46" s="173">
        <f t="shared" si="68"/>
        <v>-900.18099534000021</v>
      </c>
      <c r="R46" s="173">
        <f t="shared" si="68"/>
        <v>-224.65357186999995</v>
      </c>
      <c r="T46" s="244">
        <f t="shared" si="40"/>
        <v>4.4595157650022532E-2</v>
      </c>
      <c r="U46" s="244">
        <f t="shared" si="41"/>
        <v>-8.5937420642554829E-2</v>
      </c>
      <c r="W46" s="232">
        <f t="shared" si="54"/>
        <v>-9.5907599999997899</v>
      </c>
      <c r="X46" s="232">
        <f t="shared" si="55"/>
        <v>21.121254650000196</v>
      </c>
    </row>
    <row r="47" spans="1:24">
      <c r="A47" s="192" t="s">
        <v>912</v>
      </c>
      <c r="B47" s="251" t="s">
        <v>920</v>
      </c>
      <c r="C47" s="174">
        <f t="shared" ref="C47:I47" si="69">SUM(C48:C52)</f>
        <v>-167.50861608000059</v>
      </c>
      <c r="D47" s="174">
        <f t="shared" ref="D47:F47" si="70">SUM(D48:D52)</f>
        <v>-167.16221076999989</v>
      </c>
      <c r="E47" s="174">
        <f t="shared" si="70"/>
        <v>-167.51657501000022</v>
      </c>
      <c r="F47" s="174">
        <f t="shared" si="70"/>
        <v>-156.95332685000022</v>
      </c>
      <c r="G47" s="174">
        <f>SUM(G48:G52)</f>
        <v>-659.14072871000087</v>
      </c>
      <c r="H47" s="174">
        <f t="shared" si="69"/>
        <v>-150.39675903999964</v>
      </c>
      <c r="I47" s="174">
        <f t="shared" si="69"/>
        <v>-143.82962251999868</v>
      </c>
      <c r="J47" s="174">
        <f t="shared" ref="J47:O47" si="71">SUM(J48:J52)</f>
        <v>-141.45071010000004</v>
      </c>
      <c r="K47" s="174">
        <f t="shared" si="71"/>
        <v>-138.18548694999998</v>
      </c>
      <c r="L47" s="174">
        <f t="shared" si="71"/>
        <v>-573.86257860999842</v>
      </c>
      <c r="M47" s="174">
        <f t="shared" si="71"/>
        <v>-104.76263861000007</v>
      </c>
      <c r="N47" s="174">
        <f t="shared" si="71"/>
        <v>-123.2125803899999</v>
      </c>
      <c r="O47" s="174">
        <f t="shared" si="71"/>
        <v>-121.03588615999985</v>
      </c>
      <c r="P47" s="174">
        <f t="shared" ref="P47:R47" si="72">SUM(P48:P52)</f>
        <v>-114.22220431000021</v>
      </c>
      <c r="Q47" s="174">
        <f t="shared" si="72"/>
        <v>-463.23330947000005</v>
      </c>
      <c r="R47" s="174">
        <f t="shared" si="72"/>
        <v>-108.17473639999996</v>
      </c>
      <c r="T47" s="242">
        <f t="shared" si="40"/>
        <v>3.2569796210480284E-2</v>
      </c>
      <c r="U47" s="242">
        <f t="shared" si="41"/>
        <v>-5.2944766269676924E-2</v>
      </c>
      <c r="W47" s="229">
        <f t="shared" si="54"/>
        <v>-3.4120977899998906</v>
      </c>
      <c r="X47" s="229">
        <f t="shared" si="55"/>
        <v>6.0474679100002504</v>
      </c>
    </row>
    <row r="48" spans="1:24">
      <c r="A48" s="298" t="s">
        <v>778</v>
      </c>
      <c r="B48" s="191" t="s">
        <v>780</v>
      </c>
      <c r="C48" s="175">
        <v>-95.103120300000569</v>
      </c>
      <c r="D48" s="175">
        <v>-89.250368799999805</v>
      </c>
      <c r="E48" s="175">
        <v>-84.060164620000208</v>
      </c>
      <c r="F48" s="175">
        <v>-85.164909540000139</v>
      </c>
      <c r="G48" s="175">
        <f t="shared" si="11"/>
        <v>-353.57856326000069</v>
      </c>
      <c r="H48" s="175">
        <v>-86.200513709999626</v>
      </c>
      <c r="I48" s="175">
        <v>-83.385631789998641</v>
      </c>
      <c r="J48" s="175">
        <v>-81.780845550000009</v>
      </c>
      <c r="K48" s="175">
        <v>-69.155240579999912</v>
      </c>
      <c r="L48" s="175">
        <f t="shared" si="12"/>
        <v>-320.5222316299982</v>
      </c>
      <c r="M48" s="175">
        <v>-54.817728799999998</v>
      </c>
      <c r="N48" s="175">
        <v>-69.952277309999872</v>
      </c>
      <c r="O48" s="175">
        <v>-70.887664769999844</v>
      </c>
      <c r="P48" s="175">
        <v>-68.604886310000197</v>
      </c>
      <c r="Q48" s="175">
        <f t="shared" si="13"/>
        <v>-264.26255718999994</v>
      </c>
      <c r="R48" s="175">
        <v>-65.802074839999918</v>
      </c>
      <c r="T48" s="243">
        <f t="shared" si="40"/>
        <v>0.2003794443960969</v>
      </c>
      <c r="U48" s="243">
        <f t="shared" si="41"/>
        <v>-4.0854400039895267E-2</v>
      </c>
      <c r="W48" s="230">
        <f t="shared" si="54"/>
        <v>-10.98434603999992</v>
      </c>
      <c r="X48" s="230">
        <f t="shared" si="55"/>
        <v>2.8028114700002789</v>
      </c>
    </row>
    <row r="49" spans="1:24">
      <c r="A49" s="298" t="s">
        <v>603</v>
      </c>
      <c r="B49" s="191" t="s">
        <v>944</v>
      </c>
      <c r="C49" s="175">
        <v>-47.620522870000016</v>
      </c>
      <c r="D49" s="175">
        <v>-48.988401010000103</v>
      </c>
      <c r="E49" s="175">
        <v>-53.344075380000035</v>
      </c>
      <c r="F49" s="175">
        <v>-41.69246672000007</v>
      </c>
      <c r="G49" s="175">
        <f t="shared" si="11"/>
        <v>-191.64546598000021</v>
      </c>
      <c r="H49" s="175">
        <v>-43.324676960000005</v>
      </c>
      <c r="I49" s="175">
        <v>-43.997061260000009</v>
      </c>
      <c r="J49" s="175">
        <v>-43.220962889999996</v>
      </c>
      <c r="K49" s="175">
        <v>-41.65391630000007</v>
      </c>
      <c r="L49" s="175">
        <f t="shared" si="12"/>
        <v>-172.19661741000007</v>
      </c>
      <c r="M49" s="175">
        <v>-33.489920600000062</v>
      </c>
      <c r="N49" s="175">
        <v>-36.693274810000034</v>
      </c>
      <c r="O49" s="175">
        <v>-35.346648670000008</v>
      </c>
      <c r="P49" s="175">
        <v>-34.874087740000014</v>
      </c>
      <c r="Q49" s="175">
        <f t="shared" si="13"/>
        <v>-140.40393182000011</v>
      </c>
      <c r="R49" s="175">
        <v>-29.453961410000016</v>
      </c>
      <c r="T49" s="243">
        <f t="shared" si="40"/>
        <v>-0.12051265329067518</v>
      </c>
      <c r="U49" s="243">
        <f t="shared" si="41"/>
        <v>-0.15541987421747527</v>
      </c>
      <c r="W49" s="230">
        <f t="shared" si="54"/>
        <v>4.035959190000046</v>
      </c>
      <c r="X49" s="230">
        <f t="shared" si="55"/>
        <v>5.4201263299999987</v>
      </c>
    </row>
    <row r="50" spans="1:24">
      <c r="A50" s="298" t="s">
        <v>617</v>
      </c>
      <c r="B50" s="191" t="s">
        <v>781</v>
      </c>
      <c r="C50" s="175">
        <v>-5.0163730899999956</v>
      </c>
      <c r="D50" s="175">
        <v>-6.068612239999994</v>
      </c>
      <c r="E50" s="175">
        <v>-5.1263964700000013</v>
      </c>
      <c r="F50" s="175">
        <v>-4.549582520000012</v>
      </c>
      <c r="G50" s="175">
        <f t="shared" si="11"/>
        <v>-20.760964320000003</v>
      </c>
      <c r="H50" s="175">
        <v>-4.0555778600000103</v>
      </c>
      <c r="I50" s="175">
        <v>-2.7699369199999939</v>
      </c>
      <c r="J50" s="175">
        <v>-2.3758806199999976</v>
      </c>
      <c r="K50" s="175">
        <v>-2.1185723100000007</v>
      </c>
      <c r="L50" s="175">
        <f t="shared" si="12"/>
        <v>-11.319967710000004</v>
      </c>
      <c r="M50" s="175">
        <v>-2.5853242200000013</v>
      </c>
      <c r="N50" s="175">
        <v>-2.0299876600000015</v>
      </c>
      <c r="O50" s="175">
        <v>-2.060622699999997</v>
      </c>
      <c r="P50" s="175">
        <v>-1.9817458600000015</v>
      </c>
      <c r="Q50" s="175">
        <f t="shared" si="13"/>
        <v>-8.6576804400000018</v>
      </c>
      <c r="R50" s="175">
        <v>-1.8823753499999987</v>
      </c>
      <c r="T50" s="243">
        <f t="shared" si="40"/>
        <v>-0.2718996962013539</v>
      </c>
      <c r="U50" s="243">
        <f t="shared" si="41"/>
        <v>-5.0142912875822954E-2</v>
      </c>
      <c r="W50" s="230">
        <f t="shared" si="54"/>
        <v>0.70294887000000261</v>
      </c>
      <c r="X50" s="230">
        <f t="shared" si="55"/>
        <v>9.9370510000002854E-2</v>
      </c>
    </row>
    <row r="51" spans="1:24">
      <c r="A51" s="298" t="s">
        <v>792</v>
      </c>
      <c r="B51" s="191" t="s">
        <v>797</v>
      </c>
      <c r="C51" s="175">
        <v>-9.7556337800000179</v>
      </c>
      <c r="D51" s="175">
        <v>-9.4270076200000013</v>
      </c>
      <c r="E51" s="175">
        <v>-10.337199230000014</v>
      </c>
      <c r="F51" s="175">
        <v>-12.961001340000006</v>
      </c>
      <c r="G51" s="175">
        <f>SUM(C51:F51)</f>
        <v>-42.480841970000043</v>
      </c>
      <c r="H51" s="175">
        <v>-9.5539370699999946</v>
      </c>
      <c r="I51" s="175">
        <v>-7.82898326000001</v>
      </c>
      <c r="J51" s="175">
        <v>-6.9482927500000109</v>
      </c>
      <c r="K51" s="175">
        <v>-6.3194964200000001</v>
      </c>
      <c r="L51" s="175">
        <f>SUM(H51:K51)</f>
        <v>-30.650709500000016</v>
      </c>
      <c r="M51" s="175">
        <v>-4.9299461399999993</v>
      </c>
      <c r="N51" s="175">
        <v>-5.2538448399999993</v>
      </c>
      <c r="O51" s="175">
        <v>-4.6817725999999968</v>
      </c>
      <c r="P51" s="175">
        <v>-5.2051413200000001</v>
      </c>
      <c r="Q51" s="175">
        <f>SUM(M51:P51)</f>
        <v>-20.070704899999996</v>
      </c>
      <c r="R51" s="175">
        <v>-4.7399673</v>
      </c>
      <c r="T51" s="243">
        <f t="shared" si="40"/>
        <v>-3.8535682663664805E-2</v>
      </c>
      <c r="U51" s="243">
        <f t="shared" si="41"/>
        <v>-8.9368182610650049E-2</v>
      </c>
      <c r="W51" s="230">
        <f t="shared" si="54"/>
        <v>0.18997883999999932</v>
      </c>
      <c r="X51" s="230">
        <f t="shared" si="55"/>
        <v>0.46517402000000008</v>
      </c>
    </row>
    <row r="52" spans="1:24">
      <c r="A52" s="298" t="s">
        <v>783</v>
      </c>
      <c r="B52" s="191" t="s">
        <v>945</v>
      </c>
      <c r="C52" s="175">
        <v>-10.012966039999997</v>
      </c>
      <c r="D52" s="175">
        <v>-13.427821100000003</v>
      </c>
      <c r="E52" s="175">
        <v>-14.648739309999982</v>
      </c>
      <c r="F52" s="175">
        <v>-12.585366729999995</v>
      </c>
      <c r="G52" s="175">
        <f t="shared" si="11"/>
        <v>-50.674893179999977</v>
      </c>
      <c r="H52" s="175">
        <v>-7.2620534400000043</v>
      </c>
      <c r="I52" s="175">
        <v>-5.8480092900000136</v>
      </c>
      <c r="J52" s="175">
        <v>-7.1247282900000091</v>
      </c>
      <c r="K52" s="175">
        <v>-18.938261339999997</v>
      </c>
      <c r="L52" s="175">
        <f t="shared" si="12"/>
        <v>-39.173052360000021</v>
      </c>
      <c r="M52" s="175">
        <v>-8.9397188499999984</v>
      </c>
      <c r="N52" s="175">
        <v>-9.2831957699999954</v>
      </c>
      <c r="O52" s="175">
        <v>-8.059177420000001</v>
      </c>
      <c r="P52" s="175">
        <v>-3.5563430800000018</v>
      </c>
      <c r="Q52" s="175">
        <f t="shared" si="13"/>
        <v>-29.838435119999996</v>
      </c>
      <c r="R52" s="175">
        <v>-6.2963575000000107</v>
      </c>
      <c r="T52" s="243">
        <f t="shared" si="40"/>
        <v>-0.29568730229139006</v>
      </c>
      <c r="U52" s="243">
        <f t="shared" si="41"/>
        <v>0.770458405829622</v>
      </c>
      <c r="W52" s="230">
        <f t="shared" si="54"/>
        <v>2.6433613499999877</v>
      </c>
      <c r="X52" s="230">
        <f t="shared" si="55"/>
        <v>-2.7400144200000089</v>
      </c>
    </row>
    <row r="53" spans="1:24">
      <c r="A53" s="192" t="s">
        <v>913</v>
      </c>
      <c r="B53" s="251" t="s">
        <v>921</v>
      </c>
      <c r="C53" s="174">
        <f t="shared" ref="C53:J53" si="73">SUM(C54,C60,C59,C64)</f>
        <v>-81.898143849999983</v>
      </c>
      <c r="D53" s="174">
        <f t="shared" ref="D53:F53" si="74">SUM(D54,D60,D59,D64)</f>
        <v>-87.726644659999977</v>
      </c>
      <c r="E53" s="174">
        <f t="shared" si="74"/>
        <v>-104.87958302999991</v>
      </c>
      <c r="F53" s="174">
        <f t="shared" si="74"/>
        <v>-94.398707809999991</v>
      </c>
      <c r="G53" s="174">
        <f t="shared" si="73"/>
        <v>-368.90307934999987</v>
      </c>
      <c r="H53" s="174">
        <f t="shared" si="73"/>
        <v>-96.672391680000004</v>
      </c>
      <c r="I53" s="174">
        <f t="shared" si="73"/>
        <v>-96.334027179999978</v>
      </c>
      <c r="J53" s="174">
        <f t="shared" si="73"/>
        <v>-101.91350673000007</v>
      </c>
      <c r="K53" s="174">
        <f t="shared" ref="K53:M53" si="75">SUM(K54,K60,K59,K64)</f>
        <v>-106.54229924000001</v>
      </c>
      <c r="L53" s="174">
        <f>SUM(L54,L60,L59,L64)</f>
        <v>-401.46222483000008</v>
      </c>
      <c r="M53" s="174">
        <f t="shared" si="75"/>
        <v>-110.30017326000009</v>
      </c>
      <c r="N53" s="174">
        <f t="shared" ref="N53:O53" si="76">SUM(N54,N60,N59,N64)</f>
        <v>-94.561564849999996</v>
      </c>
      <c r="O53" s="174">
        <f t="shared" si="76"/>
        <v>-100.53332555000007</v>
      </c>
      <c r="P53" s="174">
        <f t="shared" ref="P53:R53" si="77">SUM(P54,P60,P59,P64)</f>
        <v>-131.55262220999995</v>
      </c>
      <c r="Q53" s="174">
        <f>SUM(Q54,Q60,Q59,Q64)</f>
        <v>-436.94768587000021</v>
      </c>
      <c r="R53" s="174">
        <f t="shared" si="77"/>
        <v>-116.47883546999998</v>
      </c>
      <c r="T53" s="242">
        <f t="shared" si="40"/>
        <v>5.6016795145330534E-2</v>
      </c>
      <c r="U53" s="242">
        <f t="shared" si="41"/>
        <v>-0.1145837041236426</v>
      </c>
      <c r="W53" s="229">
        <f t="shared" si="54"/>
        <v>-6.1786622099998851</v>
      </c>
      <c r="X53" s="229">
        <f t="shared" si="55"/>
        <v>15.073786739999974</v>
      </c>
    </row>
    <row r="54" spans="1:24">
      <c r="A54" s="298" t="s">
        <v>786</v>
      </c>
      <c r="B54" s="298" t="s">
        <v>787</v>
      </c>
      <c r="C54" s="175">
        <f t="shared" ref="C54" si="78">SUM(C55:C58)</f>
        <v>-5.6713922499999994</v>
      </c>
      <c r="D54" s="175">
        <f t="shared" ref="D54:F54" si="79">SUM(D55:D58)</f>
        <v>-10.502668599999998</v>
      </c>
      <c r="E54" s="175">
        <f t="shared" si="79"/>
        <v>-6.8434752499999991</v>
      </c>
      <c r="F54" s="175">
        <f t="shared" si="79"/>
        <v>-2.9591785199999991</v>
      </c>
      <c r="G54" s="175">
        <f t="shared" ref="G54:H54" si="80">SUM(G55:G58)</f>
        <v>-25.976714619999996</v>
      </c>
      <c r="H54" s="175">
        <f t="shared" si="80"/>
        <v>-5.5094731899999996</v>
      </c>
      <c r="I54" s="175">
        <f t="shared" ref="I54:K54" si="81">SUM(I55:I58)</f>
        <v>-9.0248287999999945</v>
      </c>
      <c r="J54" s="175">
        <f t="shared" si="81"/>
        <v>-13.338030539999998</v>
      </c>
      <c r="K54" s="175">
        <f t="shared" si="81"/>
        <v>-10.546800510000011</v>
      </c>
      <c r="L54" s="175">
        <f t="shared" ref="L54:M54" si="82">SUM(L55:L58)</f>
        <v>-38.419133040000006</v>
      </c>
      <c r="M54" s="175">
        <f t="shared" si="82"/>
        <v>-15.31650295</v>
      </c>
      <c r="N54" s="175">
        <f t="shared" ref="N54:O54" si="83">SUM(N55:N58)</f>
        <v>-10.720247510000004</v>
      </c>
      <c r="O54" s="175">
        <f t="shared" si="83"/>
        <v>-15.365760829999999</v>
      </c>
      <c r="P54" s="175">
        <f t="shared" ref="P54:Q54" si="84">SUM(P55:P58)</f>
        <v>-36.142578019999988</v>
      </c>
      <c r="Q54" s="175">
        <f t="shared" si="84"/>
        <v>-77.545089309999994</v>
      </c>
      <c r="R54" s="175">
        <v>-12.809035309999986</v>
      </c>
      <c r="S54" s="106"/>
      <c r="T54" s="243">
        <f t="shared" si="40"/>
        <v>-0.1637101920840236</v>
      </c>
      <c r="U54" s="243">
        <f t="shared" si="41"/>
        <v>-0.64559707658618226</v>
      </c>
      <c r="W54" s="230">
        <f t="shared" si="54"/>
        <v>2.507467640000014</v>
      </c>
      <c r="X54" s="230">
        <f t="shared" si="55"/>
        <v>23.333542710000003</v>
      </c>
    </row>
    <row r="55" spans="1:24" hidden="1" outlineLevel="1">
      <c r="A55" s="191" t="s">
        <v>662</v>
      </c>
      <c r="B55" s="191" t="s">
        <v>883</v>
      </c>
      <c r="C55" s="175">
        <v>-1.10285236</v>
      </c>
      <c r="D55" s="175">
        <v>-3.3700663999999998</v>
      </c>
      <c r="E55" s="175">
        <v>0.16249490000000022</v>
      </c>
      <c r="F55" s="175">
        <v>1.950791009999999</v>
      </c>
      <c r="G55" s="175">
        <f t="shared" si="11"/>
        <v>-2.3596328500000006</v>
      </c>
      <c r="H55" s="175">
        <v>3.3679241300000005</v>
      </c>
      <c r="I55" s="175">
        <v>-1.6896985399999995</v>
      </c>
      <c r="J55" s="175">
        <v>-3.7442928700000002</v>
      </c>
      <c r="K55" s="175">
        <v>0.87552695999999919</v>
      </c>
      <c r="L55" s="175">
        <f t="shared" si="12"/>
        <v>-1.1905403200000002</v>
      </c>
      <c r="M55" s="175">
        <v>-6.1453146499999995</v>
      </c>
      <c r="N55" s="175">
        <v>5.1801673299999962</v>
      </c>
      <c r="O55" s="175">
        <v>-1.2104017100000002</v>
      </c>
      <c r="P55" s="175">
        <v>-5.3271884899999993</v>
      </c>
      <c r="Q55" s="175">
        <f t="shared" si="13"/>
        <v>-7.5027375200000028</v>
      </c>
      <c r="R55" s="175">
        <v>2.4029736800000001</v>
      </c>
      <c r="T55" s="243">
        <f t="shared" si="40"/>
        <v>-1.3910253285403376</v>
      </c>
      <c r="U55" s="243">
        <f t="shared" si="41"/>
        <v>-1.4510772773501019</v>
      </c>
      <c r="W55" s="230">
        <f t="shared" si="54"/>
        <v>8.5482883300000001</v>
      </c>
      <c r="X55" s="230">
        <f t="shared" si="55"/>
        <v>7.7301621699999998</v>
      </c>
    </row>
    <row r="56" spans="1:24" hidden="1" outlineLevel="1">
      <c r="A56" s="191" t="s">
        <v>196</v>
      </c>
      <c r="B56" s="191" t="s">
        <v>795</v>
      </c>
      <c r="C56" s="175">
        <v>-3.2504706399999996</v>
      </c>
      <c r="D56" s="175">
        <v>-5.2127692199999984</v>
      </c>
      <c r="E56" s="175">
        <v>-4.9716072799999997</v>
      </c>
      <c r="F56" s="175">
        <v>-3.5441715099999982</v>
      </c>
      <c r="G56" s="175">
        <f t="shared" si="11"/>
        <v>-16.979018649999997</v>
      </c>
      <c r="H56" s="175">
        <v>-7.2328372400000003</v>
      </c>
      <c r="I56" s="175">
        <v>-3.9888529499999965</v>
      </c>
      <c r="J56" s="175">
        <v>-7.2245199399999986</v>
      </c>
      <c r="K56" s="175">
        <v>-7.8297387700000094</v>
      </c>
      <c r="L56" s="175">
        <f t="shared" si="12"/>
        <v>-26.275948900000007</v>
      </c>
      <c r="M56" s="175">
        <v>-7.4609405100000004</v>
      </c>
      <c r="N56" s="175">
        <v>-12.286642279999999</v>
      </c>
      <c r="O56" s="175">
        <v>-8.8904469000000006</v>
      </c>
      <c r="P56" s="175">
        <v>-23.883180529999983</v>
      </c>
      <c r="Q56" s="175">
        <f t="shared" si="13"/>
        <v>-52.521210219999986</v>
      </c>
      <c r="R56" s="175">
        <v>-11.612297739999988</v>
      </c>
      <c r="T56" s="243">
        <f t="shared" si="40"/>
        <v>0.55641205347179312</v>
      </c>
      <c r="U56" s="243">
        <f t="shared" si="41"/>
        <v>-0.51378763287353513</v>
      </c>
      <c r="W56" s="230">
        <f t="shared" si="54"/>
        <v>-4.1513572299999879</v>
      </c>
      <c r="X56" s="230">
        <f t="shared" si="55"/>
        <v>12.270882789999995</v>
      </c>
    </row>
    <row r="57" spans="1:24" hidden="1" outlineLevel="1">
      <c r="A57" s="191" t="s">
        <v>793</v>
      </c>
      <c r="B57" s="191" t="s">
        <v>796</v>
      </c>
      <c r="C57" s="175">
        <v>-0.67477434000000014</v>
      </c>
      <c r="D57" s="175">
        <v>-0.99818898</v>
      </c>
      <c r="E57" s="175">
        <v>-0.7249578499999999</v>
      </c>
      <c r="F57" s="175">
        <v>-0.37088215000000002</v>
      </c>
      <c r="G57" s="175">
        <f t="shared" si="11"/>
        <v>-2.76880332</v>
      </c>
      <c r="H57" s="175">
        <v>-0.47123995000000002</v>
      </c>
      <c r="I57" s="175">
        <v>-1.2592320099999998</v>
      </c>
      <c r="J57" s="175">
        <v>-0.68247605999999994</v>
      </c>
      <c r="K57" s="175">
        <v>-0.45407886999999997</v>
      </c>
      <c r="L57" s="175">
        <f t="shared" si="12"/>
        <v>-2.86702689</v>
      </c>
      <c r="M57" s="175">
        <v>-0.63388489000000003</v>
      </c>
      <c r="N57" s="175">
        <v>-0.55177367999999993</v>
      </c>
      <c r="O57" s="175">
        <v>-0.91317625000000002</v>
      </c>
      <c r="P57" s="175">
        <v>-1.21086545</v>
      </c>
      <c r="Q57" s="175">
        <f t="shared" si="13"/>
        <v>-3.30970027</v>
      </c>
      <c r="R57" s="175">
        <v>-0.72464609999999996</v>
      </c>
      <c r="T57" s="243">
        <f t="shared" si="40"/>
        <v>0.14318247907754977</v>
      </c>
      <c r="U57" s="243">
        <f t="shared" si="41"/>
        <v>-0.40154696791456068</v>
      </c>
      <c r="W57" s="230">
        <f t="shared" si="54"/>
        <v>-9.0761209999999926E-2</v>
      </c>
      <c r="X57" s="230">
        <f t="shared" si="55"/>
        <v>0.48621935000000005</v>
      </c>
    </row>
    <row r="58" spans="1:24" hidden="1" outlineLevel="1">
      <c r="A58" s="191" t="s">
        <v>794</v>
      </c>
      <c r="B58" s="191" t="s">
        <v>884</v>
      </c>
      <c r="C58" s="175">
        <v>-0.64329490999999994</v>
      </c>
      <c r="D58" s="175">
        <v>-0.92164399999999991</v>
      </c>
      <c r="E58" s="175">
        <v>-1.30940502</v>
      </c>
      <c r="F58" s="175">
        <v>-0.99491587000000004</v>
      </c>
      <c r="G58" s="175">
        <f t="shared" si="11"/>
        <v>-3.8692598</v>
      </c>
      <c r="H58" s="175">
        <v>-1.17332013</v>
      </c>
      <c r="I58" s="175">
        <v>-2.0870452999999998</v>
      </c>
      <c r="J58" s="175">
        <v>-1.68674167</v>
      </c>
      <c r="K58" s="175">
        <v>-3.1385098300000003</v>
      </c>
      <c r="L58" s="175">
        <f t="shared" si="12"/>
        <v>-8.0856169300000005</v>
      </c>
      <c r="M58" s="175">
        <v>-1.0763628999999999</v>
      </c>
      <c r="N58" s="175">
        <v>-3.0619988800000009</v>
      </c>
      <c r="O58" s="175">
        <v>-4.3517359699999991</v>
      </c>
      <c r="P58" s="175">
        <v>-5.7213435500000056</v>
      </c>
      <c r="Q58" s="175">
        <f t="shared" si="13"/>
        <v>-14.211441300000006</v>
      </c>
      <c r="R58" s="175">
        <v>-2.8750651499999993</v>
      </c>
      <c r="T58" s="243">
        <f t="shared" si="40"/>
        <v>1.6710927606293375</v>
      </c>
      <c r="U58" s="243">
        <f t="shared" si="41"/>
        <v>-0.49748426661076894</v>
      </c>
      <c r="W58" s="230">
        <f t="shared" si="54"/>
        <v>-1.7987022499999994</v>
      </c>
      <c r="X58" s="230">
        <f t="shared" si="55"/>
        <v>2.8462784000000063</v>
      </c>
    </row>
    <row r="59" spans="1:24" collapsed="1">
      <c r="A59" s="298" t="s">
        <v>779</v>
      </c>
      <c r="B59" s="298" t="s">
        <v>934</v>
      </c>
      <c r="C59" s="175">
        <v>-53.869667059999983</v>
      </c>
      <c r="D59" s="175">
        <v>-58.259254339999956</v>
      </c>
      <c r="E59" s="175">
        <v>-62.786564049999924</v>
      </c>
      <c r="F59" s="175">
        <v>-60.424465889999979</v>
      </c>
      <c r="G59" s="175">
        <f>SUM(C59:F59)</f>
        <v>-235.33995133999986</v>
      </c>
      <c r="H59" s="175">
        <v>-60.914721960000023</v>
      </c>
      <c r="I59" s="175">
        <v>-60.211575199999977</v>
      </c>
      <c r="J59" s="175">
        <v>-59.937911370000052</v>
      </c>
      <c r="K59" s="175">
        <v>-57.987404469999987</v>
      </c>
      <c r="L59" s="175">
        <f>SUM(H59:K59)</f>
        <v>-239.05161300000003</v>
      </c>
      <c r="M59" s="175">
        <v>-53.457836040000103</v>
      </c>
      <c r="N59" s="175">
        <v>-46.167200460000004</v>
      </c>
      <c r="O59" s="175">
        <v>-40.474862010000045</v>
      </c>
      <c r="P59" s="175">
        <v>-43.826650170000001</v>
      </c>
      <c r="Q59" s="175">
        <f>SUM(M59:P59)</f>
        <v>-183.92654868000014</v>
      </c>
      <c r="R59" s="175">
        <v>-35.37779845999998</v>
      </c>
      <c r="T59" s="243">
        <f t="shared" si="40"/>
        <v>-0.33821117574739912</v>
      </c>
      <c r="U59" s="243">
        <f t="shared" si="41"/>
        <v>-0.19277886120037957</v>
      </c>
      <c r="W59" s="230">
        <f t="shared" si="54"/>
        <v>18.080037580000123</v>
      </c>
      <c r="X59" s="230">
        <f t="shared" si="55"/>
        <v>8.4488517100000209</v>
      </c>
    </row>
    <row r="60" spans="1:24">
      <c r="A60" s="298" t="s">
        <v>785</v>
      </c>
      <c r="B60" s="298" t="s">
        <v>772</v>
      </c>
      <c r="C60" s="175">
        <f>SUM(C61:C63)</f>
        <v>-24.280212349999999</v>
      </c>
      <c r="D60" s="175">
        <f t="shared" ref="D60:F60" si="85">SUM(D61:D63)</f>
        <v>-24.90527834000001</v>
      </c>
      <c r="E60" s="175">
        <f t="shared" si="85"/>
        <v>-26.238291499999995</v>
      </c>
      <c r="F60" s="175">
        <f t="shared" si="85"/>
        <v>-22.322253590000003</v>
      </c>
      <c r="G60" s="175">
        <f t="shared" ref="G60:H60" si="86">SUM(G61:G63)</f>
        <v>-97.74603578</v>
      </c>
      <c r="H60" s="175">
        <f t="shared" si="86"/>
        <v>-25.692136829999999</v>
      </c>
      <c r="I60" s="175">
        <f t="shared" ref="I60:K60" si="87">SUM(I61:I63)</f>
        <v>-25.008768830000001</v>
      </c>
      <c r="J60" s="175">
        <f t="shared" si="87"/>
        <v>-27.668923500000005</v>
      </c>
      <c r="K60" s="175">
        <f t="shared" si="87"/>
        <v>-33.096901680000009</v>
      </c>
      <c r="L60" s="175">
        <f t="shared" ref="L60:M60" si="88">SUM(L61:L63)</f>
        <v>-111.46673084000004</v>
      </c>
      <c r="M60" s="175">
        <f t="shared" si="88"/>
        <v>-29.786339689999995</v>
      </c>
      <c r="N60" s="175">
        <f t="shared" ref="N60:O60" si="89">SUM(N61:N63)</f>
        <v>-31.125888499999995</v>
      </c>
      <c r="O60" s="175">
        <f t="shared" si="89"/>
        <v>-30.970425989999995</v>
      </c>
      <c r="P60" s="175">
        <f t="shared" ref="P60:R60" si="90">SUM(P61:P63)</f>
        <v>-33.474005720000001</v>
      </c>
      <c r="Q60" s="175">
        <f t="shared" si="90"/>
        <v>-125.3566599</v>
      </c>
      <c r="R60" s="175">
        <f t="shared" si="90"/>
        <v>-38.518017369999988</v>
      </c>
      <c r="S60" s="106"/>
      <c r="T60" s="243">
        <f t="shared" si="40"/>
        <v>0.29314369509226523</v>
      </c>
      <c r="U60" s="243">
        <f t="shared" si="41"/>
        <v>0.15068443532547704</v>
      </c>
      <c r="W60" s="230">
        <f t="shared" si="54"/>
        <v>-8.7316776799999936</v>
      </c>
      <c r="X60" s="230">
        <f t="shared" si="55"/>
        <v>-5.0440116499999874</v>
      </c>
    </row>
    <row r="61" spans="1:24" hidden="1" outlineLevel="1">
      <c r="A61" s="193" t="s">
        <v>609</v>
      </c>
      <c r="B61" s="193" t="s">
        <v>804</v>
      </c>
      <c r="C61" s="175">
        <v>-33.478703930000002</v>
      </c>
      <c r="D61" s="175">
        <v>-33.207609020000007</v>
      </c>
      <c r="E61" s="175">
        <v>-32.542875519999996</v>
      </c>
      <c r="F61" s="175">
        <v>-31.644375630000003</v>
      </c>
      <c r="G61" s="175">
        <f t="shared" si="11"/>
        <v>-130.87356410000001</v>
      </c>
      <c r="H61" s="175">
        <v>-31.505184419999999</v>
      </c>
      <c r="I61" s="175">
        <v>-30.658319599999999</v>
      </c>
      <c r="J61" s="175">
        <v>-31.378676900000009</v>
      </c>
      <c r="K61" s="175">
        <v>-37.634061900000006</v>
      </c>
      <c r="L61" s="175">
        <f t="shared" si="12"/>
        <v>-131.17624282000003</v>
      </c>
      <c r="M61" s="175">
        <v>-31.997014079999996</v>
      </c>
      <c r="N61" s="175">
        <v>-36.039252979999993</v>
      </c>
      <c r="O61" s="175">
        <v>-33.078591539999998</v>
      </c>
      <c r="P61" s="175">
        <v>-33.922291030000004</v>
      </c>
      <c r="Q61" s="175">
        <f t="shared" si="13"/>
        <v>-135.03714962999999</v>
      </c>
      <c r="R61" s="175">
        <v>-38.033634629999987</v>
      </c>
      <c r="T61" s="243">
        <f t="shared" si="40"/>
        <v>0.18866199623836866</v>
      </c>
      <c r="U61" s="243">
        <f t="shared" si="41"/>
        <v>0.12119887764549908</v>
      </c>
      <c r="W61" s="230">
        <f t="shared" si="54"/>
        <v>-6.0366205499999914</v>
      </c>
      <c r="X61" s="230">
        <f t="shared" si="55"/>
        <v>-4.1113435999999837</v>
      </c>
    </row>
    <row r="62" spans="1:24" hidden="1" outlineLevel="1">
      <c r="A62" s="191" t="s">
        <v>607</v>
      </c>
      <c r="B62" s="191" t="s">
        <v>805</v>
      </c>
      <c r="C62" s="175">
        <v>-1.6943827699999998</v>
      </c>
      <c r="D62" s="175">
        <v>-1.1766590799999999</v>
      </c>
      <c r="E62" s="175">
        <v>-1.2682933300000001</v>
      </c>
      <c r="F62" s="175">
        <v>-0.97665668999999999</v>
      </c>
      <c r="G62" s="175">
        <f t="shared" si="11"/>
        <v>-5.1159918700000002</v>
      </c>
      <c r="H62" s="175">
        <v>-0.9908728200000001</v>
      </c>
      <c r="I62" s="175">
        <v>-0.92776884999999987</v>
      </c>
      <c r="J62" s="175">
        <v>-1.0796303700000001</v>
      </c>
      <c r="K62" s="175">
        <v>-1.22820617</v>
      </c>
      <c r="L62" s="175">
        <f t="shared" si="12"/>
        <v>-4.2264782099999998</v>
      </c>
      <c r="M62" s="175">
        <v>-1.6238418999999999</v>
      </c>
      <c r="N62" s="175">
        <v>-1.8388245899999998</v>
      </c>
      <c r="O62" s="175">
        <v>-2.4982005200000001</v>
      </c>
      <c r="P62" s="175">
        <v>-3.6273719500000001</v>
      </c>
      <c r="Q62" s="175">
        <f t="shared" si="13"/>
        <v>-9.58823896</v>
      </c>
      <c r="R62" s="175">
        <v>-4.0955527400000005</v>
      </c>
      <c r="T62" s="243">
        <f t="shared" si="40"/>
        <v>1.5221376169687457</v>
      </c>
      <c r="U62" s="243">
        <f t="shared" si="41"/>
        <v>0.12906886761364533</v>
      </c>
      <c r="W62" s="230">
        <f t="shared" si="54"/>
        <v>-2.4717108400000005</v>
      </c>
      <c r="X62" s="230">
        <f t="shared" si="55"/>
        <v>-0.46818079000000035</v>
      </c>
    </row>
    <row r="63" spans="1:24" hidden="1" outlineLevel="1">
      <c r="A63" s="191" t="s">
        <v>608</v>
      </c>
      <c r="B63" s="191" t="s">
        <v>806</v>
      </c>
      <c r="C63" s="175">
        <v>10.89287435</v>
      </c>
      <c r="D63" s="175">
        <v>9.4789897599999975</v>
      </c>
      <c r="E63" s="175">
        <v>7.5728773500000006</v>
      </c>
      <c r="F63" s="175">
        <v>10.29877873</v>
      </c>
      <c r="G63" s="175">
        <f t="shared" si="11"/>
        <v>38.243520189999998</v>
      </c>
      <c r="H63" s="175">
        <v>6.8039204099999999</v>
      </c>
      <c r="I63" s="175">
        <v>6.577319619999999</v>
      </c>
      <c r="J63" s="175">
        <v>4.7893837700000006</v>
      </c>
      <c r="K63" s="175">
        <v>5.7653663899999996</v>
      </c>
      <c r="L63" s="175">
        <f t="shared" si="12"/>
        <v>23.935990190000002</v>
      </c>
      <c r="M63" s="175">
        <v>3.8345162899999998</v>
      </c>
      <c r="N63" s="175">
        <v>6.75218907</v>
      </c>
      <c r="O63" s="175">
        <v>4.60636607</v>
      </c>
      <c r="P63" s="175">
        <v>4.0756572599999998</v>
      </c>
      <c r="Q63" s="175">
        <f t="shared" si="13"/>
        <v>19.26872869</v>
      </c>
      <c r="R63" s="175">
        <v>3.6111699999999995</v>
      </c>
      <c r="T63" s="243">
        <f t="shared" si="40"/>
        <v>-5.824627491672496E-2</v>
      </c>
      <c r="U63" s="243">
        <f t="shared" si="41"/>
        <v>-0.11396622197814554</v>
      </c>
      <c r="W63" s="230">
        <f t="shared" si="54"/>
        <v>-0.22334629000000028</v>
      </c>
      <c r="X63" s="230">
        <f t="shared" si="55"/>
        <v>-0.46448726000000029</v>
      </c>
    </row>
    <row r="64" spans="1:24" ht="18" collapsed="1" thickBot="1">
      <c r="A64" s="298" t="s">
        <v>914</v>
      </c>
      <c r="B64" s="298" t="s">
        <v>755</v>
      </c>
      <c r="C64" s="175">
        <v>1.9231278099999956</v>
      </c>
      <c r="D64" s="175">
        <v>5.9405566199999971</v>
      </c>
      <c r="E64" s="175">
        <v>-9.0112522300000002</v>
      </c>
      <c r="F64" s="175">
        <v>-8.6928098100000124</v>
      </c>
      <c r="G64" s="175">
        <f t="shared" si="11"/>
        <v>-9.8403776100000204</v>
      </c>
      <c r="H64" s="175">
        <v>-4.5560596999999987</v>
      </c>
      <c r="I64" s="175">
        <v>-2.0888543500000014</v>
      </c>
      <c r="J64" s="175">
        <v>-0.96864131999999703</v>
      </c>
      <c r="K64" s="175">
        <v>-4.9111925799999998</v>
      </c>
      <c r="L64" s="175">
        <f t="shared" si="12"/>
        <v>-12.524747949999998</v>
      </c>
      <c r="M64" s="175">
        <v>-11.739494579999997</v>
      </c>
      <c r="N64" s="175">
        <v>-6.5482283799999994</v>
      </c>
      <c r="O64" s="175">
        <v>-13.722276720000044</v>
      </c>
      <c r="P64" s="175">
        <v>-18.109388299999988</v>
      </c>
      <c r="Q64" s="175">
        <f t="shared" si="13"/>
        <v>-50.119387980000027</v>
      </c>
      <c r="R64" s="175">
        <v>-29.773984330000019</v>
      </c>
      <c r="S64" s="106"/>
      <c r="T64" s="243">
        <f t="shared" si="40"/>
        <v>1.536223695756417</v>
      </c>
      <c r="U64" s="243">
        <f t="shared" si="41"/>
        <v>0.64411872100616652</v>
      </c>
      <c r="W64" s="230">
        <f t="shared" si="54"/>
        <v>-18.03448975000002</v>
      </c>
      <c r="X64" s="230">
        <f t="shared" si="55"/>
        <v>-11.66459603000003</v>
      </c>
    </row>
    <row r="65" spans="1:27" ht="18" thickBot="1">
      <c r="A65" s="194" t="s">
        <v>610</v>
      </c>
      <c r="B65" s="194" t="s">
        <v>801</v>
      </c>
      <c r="C65" s="176">
        <f>SUM(C46,C20)</f>
        <v>252.80118919441014</v>
      </c>
      <c r="D65" s="176">
        <f t="shared" ref="D65:F65" si="91">SUM(D46,D20)</f>
        <v>234.15795255684156</v>
      </c>
      <c r="E65" s="176">
        <f t="shared" si="91"/>
        <v>234.69742055996608</v>
      </c>
      <c r="F65" s="176">
        <f t="shared" si="91"/>
        <v>215.47245215766461</v>
      </c>
      <c r="G65" s="176">
        <f>SUM(G46,G20)</f>
        <v>937.12901446888259</v>
      </c>
      <c r="H65" s="176">
        <f t="shared" ref="H65:J65" si="92">SUM(H46,H20)</f>
        <v>210.27918767897012</v>
      </c>
      <c r="I65" s="176">
        <f t="shared" si="92"/>
        <v>194.8068801739887</v>
      </c>
      <c r="J65" s="176">
        <f t="shared" si="92"/>
        <v>199.80445069613097</v>
      </c>
      <c r="K65" s="176">
        <f>SUM(K46,K20)</f>
        <v>169.69159423454929</v>
      </c>
      <c r="L65" s="176">
        <f t="shared" ref="L65" si="93">SUM(L46,L20)</f>
        <v>774.58211278363865</v>
      </c>
      <c r="M65" s="176">
        <f>SUM(M46,M20)-0.03</f>
        <v>188.62401427587599</v>
      </c>
      <c r="N65" s="176">
        <f>SUM(N46,N20)</f>
        <v>180.97835658026696</v>
      </c>
      <c r="O65" s="176">
        <f>SUM(O46,O20)</f>
        <v>172.04098236649867</v>
      </c>
      <c r="P65" s="176">
        <f>SUM(P46,P20)</f>
        <v>138.63780894457915</v>
      </c>
      <c r="Q65" s="176">
        <f t="shared" ref="Q65" si="94">SUM(Q46,Q20)</f>
        <v>680.31116216722057</v>
      </c>
      <c r="R65" s="176">
        <f>SUM(R46,R20)</f>
        <v>146.43075377402181</v>
      </c>
      <c r="S65" s="106"/>
      <c r="T65" s="244">
        <f t="shared" si="40"/>
        <v>-0.22368976009673691</v>
      </c>
      <c r="U65" s="244">
        <f t="shared" si="41"/>
        <v>5.6210819319554517E-2</v>
      </c>
      <c r="W65" s="232">
        <f t="shared" si="54"/>
        <v>-42.193260501854184</v>
      </c>
      <c r="X65" s="232">
        <f t="shared" si="55"/>
        <v>7.7929448294426606</v>
      </c>
      <c r="Z65" s="289"/>
    </row>
    <row r="66" spans="1:27">
      <c r="A66" s="260" t="s">
        <v>896</v>
      </c>
      <c r="B66" s="260" t="s">
        <v>799</v>
      </c>
      <c r="C66" s="261">
        <f t="shared" ref="C66:J66" si="95">C65/C20</f>
        <v>0.50337950571105816</v>
      </c>
      <c r="D66" s="261">
        <f t="shared" ref="D66:F66" si="96">D65/D20</f>
        <v>0.47880478664353526</v>
      </c>
      <c r="E66" s="261">
        <f t="shared" si="96"/>
        <v>0.46282861874911091</v>
      </c>
      <c r="F66" s="261">
        <f t="shared" si="96"/>
        <v>0.4615705864671687</v>
      </c>
      <c r="G66" s="261">
        <f t="shared" si="95"/>
        <v>0.47686849915975221</v>
      </c>
      <c r="H66" s="261">
        <f t="shared" si="95"/>
        <v>0.45977905684557702</v>
      </c>
      <c r="I66" s="261">
        <f t="shared" si="95"/>
        <v>0.44786224995616375</v>
      </c>
      <c r="J66" s="261">
        <f t="shared" si="95"/>
        <v>0.45085419014725286</v>
      </c>
      <c r="K66" s="261">
        <f t="shared" ref="K66:L66" si="97">K65/K20</f>
        <v>0.40946828804364754</v>
      </c>
      <c r="L66" s="261">
        <f t="shared" si="97"/>
        <v>0.44264189460729436</v>
      </c>
      <c r="M66" s="261">
        <f t="shared" ref="M66:N66" si="98">M65/M20</f>
        <v>0.46721860982757241</v>
      </c>
      <c r="N66" s="261">
        <f t="shared" si="98"/>
        <v>0.45386136953152184</v>
      </c>
      <c r="O66" s="261">
        <f t="shared" ref="O66:R66" si="99">O65/O20</f>
        <v>0.43708467147337732</v>
      </c>
      <c r="P66" s="261">
        <f t="shared" si="99"/>
        <v>0.36064841827332073</v>
      </c>
      <c r="Q66" s="261">
        <f t="shared" si="99"/>
        <v>0.43044260544779861</v>
      </c>
      <c r="R66" s="261">
        <f t="shared" si="99"/>
        <v>0.3946023683966961</v>
      </c>
      <c r="T66" s="309">
        <f>-(R66-M66)*100</f>
        <v>7.26162414308763</v>
      </c>
      <c r="U66" s="309">
        <f>-(P66-R66)*100</f>
        <v>3.3953950123375378</v>
      </c>
      <c r="W66" s="240">
        <f t="shared" si="54"/>
        <v>-7.2616241430876305E-2</v>
      </c>
      <c r="X66" s="240">
        <f t="shared" si="55"/>
        <v>3.3953950123375376E-2</v>
      </c>
      <c r="Z66" s="116"/>
    </row>
    <row r="67" spans="1:27" ht="18" thickBot="1">
      <c r="A67" s="307" t="s">
        <v>968</v>
      </c>
      <c r="B67" s="181" t="s">
        <v>800</v>
      </c>
      <c r="C67" s="177">
        <v>-1.2610127500000001</v>
      </c>
      <c r="D67" s="177">
        <v>-3.0476815799999999</v>
      </c>
      <c r="E67" s="177">
        <v>-0.94413977000000004</v>
      </c>
      <c r="F67" s="177">
        <v>-154.16702584000001</v>
      </c>
      <c r="G67" s="177">
        <f>SUM(C67:F67)</f>
        <v>-159.41985994000001</v>
      </c>
      <c r="H67" s="177">
        <v>-4.7007211399999997</v>
      </c>
      <c r="I67" s="177">
        <v>-0.66020603000000022</v>
      </c>
      <c r="J67" s="177">
        <v>-104.53685755999999</v>
      </c>
      <c r="K67" s="177">
        <v>-71.872828170000005</v>
      </c>
      <c r="L67" s="177">
        <f>SUM(H67:K67)</f>
        <v>-181.7706129</v>
      </c>
      <c r="M67" s="177">
        <v>-3.0917687300000001</v>
      </c>
      <c r="N67" s="177">
        <v>-25.434070009999999</v>
      </c>
      <c r="O67" s="177">
        <v>-10.275407959999999</v>
      </c>
      <c r="P67" s="177">
        <v>-56.346109449999993</v>
      </c>
      <c r="Q67" s="177">
        <f>SUM(M67:P67)</f>
        <v>-95.147356149999979</v>
      </c>
      <c r="R67" s="177"/>
      <c r="S67" s="106"/>
      <c r="T67" s="243">
        <f>IFERROR(R67/M67-1,"NM")</f>
        <v>-1</v>
      </c>
      <c r="U67" s="243">
        <f>IFERROR(R67/P67-1,"NM")</f>
        <v>-1</v>
      </c>
      <c r="W67" s="229">
        <f t="shared" si="54"/>
        <v>3.0917687300000001</v>
      </c>
      <c r="X67" s="229">
        <f t="shared" si="55"/>
        <v>56.346109449999993</v>
      </c>
    </row>
    <row r="68" spans="1:27" ht="18" thickBot="1">
      <c r="A68" s="195" t="s">
        <v>611</v>
      </c>
      <c r="B68" s="195" t="s">
        <v>611</v>
      </c>
      <c r="C68" s="178">
        <f t="shared" ref="C68:M68" si="100">SUM(C65,C67)</f>
        <v>251.54017644441015</v>
      </c>
      <c r="D68" s="178">
        <f t="shared" si="100"/>
        <v>231.11027097684158</v>
      </c>
      <c r="E68" s="178">
        <f t="shared" si="100"/>
        <v>233.75328078996608</v>
      </c>
      <c r="F68" s="178">
        <f t="shared" si="100"/>
        <v>61.305426317664597</v>
      </c>
      <c r="G68" s="178">
        <f t="shared" si="100"/>
        <v>777.70915452888255</v>
      </c>
      <c r="H68" s="178">
        <f t="shared" si="100"/>
        <v>205.5784665389701</v>
      </c>
      <c r="I68" s="178">
        <f t="shared" si="100"/>
        <v>194.14667414398869</v>
      </c>
      <c r="J68" s="178">
        <f t="shared" si="100"/>
        <v>95.267593136130984</v>
      </c>
      <c r="K68" s="178">
        <f t="shared" si="100"/>
        <v>97.81876606454928</v>
      </c>
      <c r="L68" s="178">
        <f t="shared" si="100"/>
        <v>592.81149988363859</v>
      </c>
      <c r="M68" s="178">
        <f t="shared" si="100"/>
        <v>185.53224554587598</v>
      </c>
      <c r="N68" s="178">
        <f t="shared" ref="N68" si="101">SUM(N65,N67)</f>
        <v>155.54428657026696</v>
      </c>
      <c r="O68" s="178">
        <f>SUM(O65,O67)</f>
        <v>161.76557440649867</v>
      </c>
      <c r="P68" s="178">
        <f>SUM(P65,P67)</f>
        <v>82.291699494579149</v>
      </c>
      <c r="Q68" s="178">
        <f t="shared" ref="Q68" si="102">SUM(Q65,Q67)</f>
        <v>585.16380601722062</v>
      </c>
      <c r="R68" s="178">
        <f>SUM(R65,R67)</f>
        <v>146.43075377402181</v>
      </c>
      <c r="S68" s="106"/>
      <c r="T68" s="246">
        <f>IFERROR(R68/M68-1,"NM")</f>
        <v>-0.21075307775642516</v>
      </c>
      <c r="U68" s="246">
        <f>IFERROR(R68/P68-1,"NM")</f>
        <v>0.77941098158590982</v>
      </c>
      <c r="W68" s="233">
        <f t="shared" si="54"/>
        <v>-39.101491771854171</v>
      </c>
      <c r="X68" s="233">
        <f t="shared" si="55"/>
        <v>64.139054279442661</v>
      </c>
      <c r="Z68" s="289"/>
      <c r="AA68" s="290"/>
    </row>
    <row r="69" spans="1:27">
      <c r="A69" s="260" t="s">
        <v>613</v>
      </c>
      <c r="B69" s="260" t="s">
        <v>756</v>
      </c>
      <c r="C69" s="262">
        <f t="shared" ref="C69:M69" si="103">C68/C20</f>
        <v>0.50086856825537174</v>
      </c>
      <c r="D69" s="262">
        <f t="shared" si="103"/>
        <v>0.47257290550204339</v>
      </c>
      <c r="E69" s="262">
        <f t="shared" si="103"/>
        <v>0.46096675378011115</v>
      </c>
      <c r="F69" s="262">
        <f t="shared" si="103"/>
        <v>0.13132435861619582</v>
      </c>
      <c r="G69" s="262">
        <f t="shared" si="103"/>
        <v>0.3957459342064823</v>
      </c>
      <c r="H69" s="262">
        <f t="shared" si="103"/>
        <v>0.44950084930588041</v>
      </c>
      <c r="I69" s="262">
        <f t="shared" si="103"/>
        <v>0.44634443211643265</v>
      </c>
      <c r="J69" s="262">
        <f t="shared" si="103"/>
        <v>0.21496915309454637</v>
      </c>
      <c r="K69" s="262">
        <f t="shared" si="103"/>
        <v>0.23603810701212735</v>
      </c>
      <c r="L69" s="262">
        <f t="shared" si="103"/>
        <v>0.33876744779256451</v>
      </c>
      <c r="M69" s="262">
        <f t="shared" si="103"/>
        <v>0.45956034906218418</v>
      </c>
      <c r="N69" s="262">
        <f t="shared" ref="N69:O69" si="104">N68/N20</f>
        <v>0.39007726813053772</v>
      </c>
      <c r="O69" s="262">
        <f t="shared" si="104"/>
        <v>0.41097912818553511</v>
      </c>
      <c r="P69" s="262">
        <f t="shared" ref="P69:R69" si="105">P68/P20</f>
        <v>0.21407126588106573</v>
      </c>
      <c r="Q69" s="262">
        <f t="shared" si="105"/>
        <v>0.37024151194786753</v>
      </c>
      <c r="R69" s="262">
        <f t="shared" si="105"/>
        <v>0.3946023683966961</v>
      </c>
      <c r="T69" s="309">
        <f>-(R69-M69)*100</f>
        <v>6.495798066548808</v>
      </c>
      <c r="U69" s="309">
        <f>-(P69-R69)*100</f>
        <v>18.053110251563037</v>
      </c>
      <c r="W69" s="240">
        <f t="shared" ref="W69:W93" si="106">R69-M69</f>
        <v>-6.495798066548808E-2</v>
      </c>
      <c r="X69" s="240">
        <f t="shared" ref="X69:X93" si="107">R69-P69</f>
        <v>0.18053110251563037</v>
      </c>
    </row>
    <row r="70" spans="1:27" ht="18" thickBot="1">
      <c r="A70" s="293" t="s">
        <v>916</v>
      </c>
      <c r="B70" s="293" t="s">
        <v>922</v>
      </c>
      <c r="C70" s="175">
        <f>'DFC Gerencial'!M17</f>
        <v>-64.561999999999998</v>
      </c>
      <c r="D70" s="175">
        <f>'DFC Gerencial'!N17</f>
        <v>-112.43900000000001</v>
      </c>
      <c r="E70" s="175">
        <f>'DFC Gerencial'!O17</f>
        <v>-90.945999999999998</v>
      </c>
      <c r="F70" s="175">
        <f>'DFC Gerencial'!P17</f>
        <v>-69.94</v>
      </c>
      <c r="G70" s="175">
        <f>'DFC Gerencial'!Q17</f>
        <v>-337.887</v>
      </c>
      <c r="H70" s="175">
        <f>'DFC Gerencial'!R17</f>
        <v>-64.165246636588037</v>
      </c>
      <c r="I70" s="175">
        <f>'DFC Gerencial'!S17</f>
        <v>-53.285128307816173</v>
      </c>
      <c r="J70" s="175">
        <f>'DFC Gerencial'!T17</f>
        <v>-35.946041605652205</v>
      </c>
      <c r="K70" s="175">
        <f>'DFC Gerencial'!U17</f>
        <v>-32.726639371798548</v>
      </c>
      <c r="L70" s="175">
        <f>'DFC Gerencial'!V17</f>
        <v>-186.12305592185496</v>
      </c>
      <c r="M70" s="175">
        <f>'DFC Gerencial'!W17</f>
        <v>-35.756822049724093</v>
      </c>
      <c r="N70" s="175">
        <f>'DFC Gerencial'!X17</f>
        <v>-28.119908088149472</v>
      </c>
      <c r="O70" s="175">
        <f>'DFC Gerencial'!Y17</f>
        <v>-28.731180653309757</v>
      </c>
      <c r="P70" s="175">
        <f>'DFC Gerencial'!Z17</f>
        <v>-33.48605991480126</v>
      </c>
      <c r="Q70" s="175">
        <f>'DFC Gerencial'!AA17</f>
        <v>-126.09397070598457</v>
      </c>
      <c r="R70" s="175">
        <f>'DFC Gerencial'!AB17</f>
        <v>-28.15988473999959</v>
      </c>
      <c r="T70" s="225">
        <f>IFERROR(R70/M70-1,"NM")</f>
        <v>-0.21246119968827382</v>
      </c>
      <c r="U70" s="225">
        <f>IFERROR(R70/P70-1,"NM")</f>
        <v>-0.15905649062186122</v>
      </c>
      <c r="W70" s="229">
        <f t="shared" si="106"/>
        <v>7.5969373097245025</v>
      </c>
      <c r="X70" s="229">
        <f t="shared" si="107"/>
        <v>5.3261751748016692</v>
      </c>
    </row>
    <row r="71" spans="1:27" ht="18" collapsed="1" thickBot="1">
      <c r="A71" s="195" t="s">
        <v>917</v>
      </c>
      <c r="B71" s="195" t="s">
        <v>923</v>
      </c>
      <c r="C71" s="178">
        <f t="shared" ref="C71:M71" si="108">C65+C70</f>
        <v>188.23918919441013</v>
      </c>
      <c r="D71" s="178">
        <f t="shared" si="108"/>
        <v>121.71895255684156</v>
      </c>
      <c r="E71" s="178">
        <f t="shared" si="108"/>
        <v>143.75142055996608</v>
      </c>
      <c r="F71" s="178">
        <f t="shared" si="108"/>
        <v>145.53245215766461</v>
      </c>
      <c r="G71" s="178">
        <f t="shared" si="108"/>
        <v>599.24201446888264</v>
      </c>
      <c r="H71" s="178">
        <f t="shared" si="108"/>
        <v>146.11394104238207</v>
      </c>
      <c r="I71" s="178">
        <f t="shared" si="108"/>
        <v>141.52175186617254</v>
      </c>
      <c r="J71" s="178">
        <f t="shared" si="108"/>
        <v>163.85840909047877</v>
      </c>
      <c r="K71" s="178">
        <f t="shared" si="108"/>
        <v>136.96495486275074</v>
      </c>
      <c r="L71" s="178">
        <f t="shared" si="108"/>
        <v>588.45905686178367</v>
      </c>
      <c r="M71" s="178">
        <f t="shared" si="108"/>
        <v>152.8671922261519</v>
      </c>
      <c r="N71" s="178">
        <f t="shared" ref="N71:O71" si="109">N65+N70</f>
        <v>152.85844849211747</v>
      </c>
      <c r="O71" s="178">
        <f t="shared" si="109"/>
        <v>143.3098017131889</v>
      </c>
      <c r="P71" s="178">
        <f t="shared" ref="P71:R71" si="110">P65+P70</f>
        <v>105.15174902977789</v>
      </c>
      <c r="Q71" s="178">
        <f t="shared" si="110"/>
        <v>554.21719146123598</v>
      </c>
      <c r="R71" s="178">
        <f t="shared" si="110"/>
        <v>118.27086903402221</v>
      </c>
      <c r="S71" s="106"/>
      <c r="T71" s="246">
        <f>IFERROR(R71/M71-1,"NM")</f>
        <v>-0.22631620747601522</v>
      </c>
      <c r="U71" s="246">
        <f>IFERROR(R71/P71-1,"NM")</f>
        <v>0.12476368795852477</v>
      </c>
      <c r="W71" s="233">
        <f t="shared" si="106"/>
        <v>-34.596323192129688</v>
      </c>
      <c r="X71" s="233">
        <f t="shared" si="107"/>
        <v>13.119120004244323</v>
      </c>
      <c r="Z71" s="289"/>
      <c r="AA71" s="290"/>
    </row>
    <row r="72" spans="1:27">
      <c r="A72" s="294" t="s">
        <v>918</v>
      </c>
      <c r="B72" s="294" t="s">
        <v>924</v>
      </c>
      <c r="C72" s="262">
        <f t="shared" ref="C72:M72" si="111">C71/C20</f>
        <v>0.37482319728829722</v>
      </c>
      <c r="D72" s="262">
        <f t="shared" si="111"/>
        <v>0.24889018917820357</v>
      </c>
      <c r="E72" s="262">
        <f t="shared" si="111"/>
        <v>0.28348105088778508</v>
      </c>
      <c r="F72" s="262">
        <f t="shared" si="111"/>
        <v>0.31174982518538613</v>
      </c>
      <c r="G72" s="262">
        <f t="shared" si="111"/>
        <v>0.30493094937968251</v>
      </c>
      <c r="H72" s="262">
        <f t="shared" si="111"/>
        <v>0.31948064259701969</v>
      </c>
      <c r="I72" s="262">
        <f t="shared" si="111"/>
        <v>0.32535940287074605</v>
      </c>
      <c r="J72" s="262">
        <f t="shared" si="111"/>
        <v>0.36974276634937647</v>
      </c>
      <c r="K72" s="262">
        <f t="shared" si="111"/>
        <v>0.33049843065359991</v>
      </c>
      <c r="L72" s="262">
        <f t="shared" si="111"/>
        <v>0.33628020519611396</v>
      </c>
      <c r="M72" s="262">
        <f t="shared" si="111"/>
        <v>0.37864954424989944</v>
      </c>
      <c r="N72" s="262">
        <f t="shared" ref="N72:O72" si="112">N71/N20</f>
        <v>0.38334166630763028</v>
      </c>
      <c r="O72" s="262">
        <f t="shared" si="112"/>
        <v>0.36409067618136048</v>
      </c>
      <c r="P72" s="262">
        <f t="shared" ref="P72:R72" si="113">P71/P20</f>
        <v>0.27353874282175311</v>
      </c>
      <c r="Q72" s="262">
        <f t="shared" si="113"/>
        <v>0.35066114616813843</v>
      </c>
      <c r="R72" s="262">
        <f t="shared" si="113"/>
        <v>0.3187169623205226</v>
      </c>
      <c r="T72" s="309">
        <f>-(R72-M72)*100</f>
        <v>5.9932581929376836</v>
      </c>
      <c r="U72" s="309">
        <f>-(P72-R72)*100</f>
        <v>4.5178219498769492</v>
      </c>
      <c r="W72" s="240">
        <f t="shared" si="106"/>
        <v>-5.9932581929376838E-2</v>
      </c>
      <c r="X72" s="240">
        <f t="shared" si="107"/>
        <v>4.517821949876949E-2</v>
      </c>
      <c r="Z72" s="116"/>
    </row>
    <row r="73" spans="1:27">
      <c r="A73" s="196" t="s">
        <v>625</v>
      </c>
      <c r="B73" s="196" t="s">
        <v>625</v>
      </c>
      <c r="C73" s="174">
        <f t="shared" ref="C73:M73" si="114">SUM(C74:C76)</f>
        <v>-97.868455200000639</v>
      </c>
      <c r="D73" s="174">
        <f t="shared" si="114"/>
        <v>-99.029410820000351</v>
      </c>
      <c r="E73" s="174">
        <f t="shared" si="114"/>
        <v>-106.34180565999958</v>
      </c>
      <c r="F73" s="174">
        <f t="shared" si="114"/>
        <v>-112.17954335999784</v>
      </c>
      <c r="G73" s="174">
        <f t="shared" si="114"/>
        <v>-415.41921503999839</v>
      </c>
      <c r="H73" s="174">
        <f t="shared" si="114"/>
        <v>-114.7066908200002</v>
      </c>
      <c r="I73" s="174">
        <f t="shared" si="114"/>
        <v>-114.26533053</v>
      </c>
      <c r="J73" s="174">
        <f t="shared" si="114"/>
        <v>-120.89749298</v>
      </c>
      <c r="K73" s="174">
        <f t="shared" si="114"/>
        <v>-125.44728626000007</v>
      </c>
      <c r="L73" s="174">
        <f>SUM(L74:L76)</f>
        <v>-475.3168005900003</v>
      </c>
      <c r="M73" s="174">
        <f t="shared" si="114"/>
        <v>-111.61107024999995</v>
      </c>
      <c r="N73" s="174">
        <f t="shared" ref="N73:O73" si="115">SUM(N74:N76)</f>
        <v>-104.90200167999993</v>
      </c>
      <c r="O73" s="174">
        <f t="shared" si="115"/>
        <v>-96.457329590000015</v>
      </c>
      <c r="P73" s="174">
        <f t="shared" ref="P73:R73" si="116">SUM(P74:P76)</f>
        <v>-86.812933010000052</v>
      </c>
      <c r="Q73" s="174">
        <f>SUM(Q74:Q76)</f>
        <v>-399.78333452999999</v>
      </c>
      <c r="R73" s="174">
        <f t="shared" si="116"/>
        <v>-84.290544510000032</v>
      </c>
      <c r="T73" s="225">
        <f t="shared" ref="T73:T93" si="117">IFERROR(R73/M73-1,"NM")</f>
        <v>-0.24478329684326217</v>
      </c>
      <c r="U73" s="225">
        <f t="shared" ref="U73:U93" si="118">IFERROR(R73/P73-1,"NM")</f>
        <v>-2.9055446147746911E-2</v>
      </c>
      <c r="W73" s="229">
        <f t="shared" si="106"/>
        <v>27.320525739999923</v>
      </c>
      <c r="X73" s="229">
        <f t="shared" si="107"/>
        <v>2.5223885000000195</v>
      </c>
    </row>
    <row r="74" spans="1:27" hidden="1" outlineLevel="1">
      <c r="A74" s="191" t="s">
        <v>614</v>
      </c>
      <c r="B74" s="191" t="s">
        <v>888</v>
      </c>
      <c r="C74" s="175">
        <v>-36.350322680000637</v>
      </c>
      <c r="D74" s="175">
        <v>-35.961418810000339</v>
      </c>
      <c r="E74" s="175">
        <v>-36.446190399999608</v>
      </c>
      <c r="F74" s="175">
        <v>-38.437519459997858</v>
      </c>
      <c r="G74" s="175">
        <f t="shared" ref="G74:G90" si="119">SUM(C74:F74)</f>
        <v>-147.19545134999845</v>
      </c>
      <c r="H74" s="175">
        <v>-39.610198770000217</v>
      </c>
      <c r="I74" s="175">
        <v>-34.609642469999997</v>
      </c>
      <c r="J74" s="175">
        <v>-34.297905499999999</v>
      </c>
      <c r="K74" s="175">
        <v>-40.356694730000065</v>
      </c>
      <c r="L74" s="175">
        <f t="shared" ref="L74:L89" si="120">SUM(H74:K74)</f>
        <v>-148.87444147000028</v>
      </c>
      <c r="M74" s="175">
        <v>-33.037073029999974</v>
      </c>
      <c r="N74" s="175">
        <v>-32.174322519999933</v>
      </c>
      <c r="O74" s="175">
        <v>-32.403594830000024</v>
      </c>
      <c r="P74" s="175">
        <v>-31.228021920000039</v>
      </c>
      <c r="Q74" s="175">
        <f t="shared" ref="Q74:Q89" si="121">SUM(M74:P74)</f>
        <v>-128.84301229999997</v>
      </c>
      <c r="R74" s="175">
        <v>-32.381360190000024</v>
      </c>
      <c r="T74" s="226">
        <f t="shared" si="117"/>
        <v>-1.9847788555739099E-2</v>
      </c>
      <c r="U74" s="226">
        <f t="shared" si="118"/>
        <v>3.6932799424651552E-2</v>
      </c>
      <c r="W74" s="230">
        <f t="shared" si="106"/>
        <v>0.65571283999994989</v>
      </c>
      <c r="X74" s="230">
        <f t="shared" si="107"/>
        <v>-1.1533382699999848</v>
      </c>
    </row>
    <row r="75" spans="1:27" hidden="1" outlineLevel="1">
      <c r="A75" s="191" t="s">
        <v>616</v>
      </c>
      <c r="B75" s="286" t="s">
        <v>889</v>
      </c>
      <c r="C75" s="175">
        <v>-57.559505710000003</v>
      </c>
      <c r="D75" s="175">
        <v>-60.132762710000009</v>
      </c>
      <c r="E75" s="175">
        <v>-66.205136529999976</v>
      </c>
      <c r="F75" s="175">
        <v>-68.998385589999984</v>
      </c>
      <c r="G75" s="175">
        <f t="shared" si="119"/>
        <v>-252.89579053999995</v>
      </c>
      <c r="H75" s="175">
        <v>-70.247017319999983</v>
      </c>
      <c r="I75" s="175">
        <v>-75.864740260000005</v>
      </c>
      <c r="J75" s="175">
        <v>-79.810509859999996</v>
      </c>
      <c r="K75" s="175">
        <v>-81.8058719</v>
      </c>
      <c r="L75" s="175">
        <f t="shared" si="120"/>
        <v>-307.72813933999998</v>
      </c>
      <c r="M75" s="175">
        <v>-75.458668049999986</v>
      </c>
      <c r="N75" s="175">
        <v>-69.401757369999999</v>
      </c>
      <c r="O75" s="175">
        <v>-60.607080689999989</v>
      </c>
      <c r="P75" s="175">
        <v>-52.934594620000006</v>
      </c>
      <c r="Q75" s="175">
        <f t="shared" si="121"/>
        <v>-258.40210072999997</v>
      </c>
      <c r="R75" s="175">
        <v>-50.95504021</v>
      </c>
      <c r="T75" s="226">
        <f t="shared" si="117"/>
        <v>-0.32472913282491989</v>
      </c>
      <c r="U75" s="226">
        <f t="shared" si="118"/>
        <v>-3.7396232543397634E-2</v>
      </c>
      <c r="W75" s="230">
        <f t="shared" si="106"/>
        <v>24.503627839999986</v>
      </c>
      <c r="X75" s="230">
        <f t="shared" si="107"/>
        <v>1.9795544100000058</v>
      </c>
    </row>
    <row r="76" spans="1:27" hidden="1" outlineLevel="1">
      <c r="A76" s="191" t="s">
        <v>615</v>
      </c>
      <c r="B76" s="286" t="s">
        <v>890</v>
      </c>
      <c r="C76" s="175">
        <v>-3.9586268099999993</v>
      </c>
      <c r="D76" s="175">
        <v>-2.9352293000000005</v>
      </c>
      <c r="E76" s="175">
        <v>-3.6904787300000015</v>
      </c>
      <c r="F76" s="175">
        <v>-4.7436383099999997</v>
      </c>
      <c r="G76" s="175">
        <f t="shared" si="119"/>
        <v>-15.32797315</v>
      </c>
      <c r="H76" s="175">
        <v>-4.8494747300000007</v>
      </c>
      <c r="I76" s="175">
        <v>-3.7909477999999992</v>
      </c>
      <c r="J76" s="175">
        <v>-6.7890776200000005</v>
      </c>
      <c r="K76" s="175">
        <v>-3.2847196299999997</v>
      </c>
      <c r="L76" s="175">
        <f t="shared" si="120"/>
        <v>-18.714219780000001</v>
      </c>
      <c r="M76" s="175">
        <v>-3.1153291700000008</v>
      </c>
      <c r="N76" s="175">
        <v>-3.325921790000002</v>
      </c>
      <c r="O76" s="175">
        <v>-3.4466540700000019</v>
      </c>
      <c r="P76" s="175">
        <v>-2.6503164699999999</v>
      </c>
      <c r="Q76" s="175">
        <f t="shared" si="121"/>
        <v>-12.538221500000006</v>
      </c>
      <c r="R76" s="175">
        <v>-0.95414410999999999</v>
      </c>
      <c r="T76" s="226">
        <f t="shared" si="117"/>
        <v>-0.69372606940280412</v>
      </c>
      <c r="U76" s="226">
        <f t="shared" si="118"/>
        <v>-0.63998861237880766</v>
      </c>
      <c r="W76" s="230">
        <f t="shared" si="106"/>
        <v>2.1611850600000007</v>
      </c>
      <c r="X76" s="230">
        <f t="shared" si="107"/>
        <v>1.6961723599999998</v>
      </c>
    </row>
    <row r="77" spans="1:27" collapsed="1">
      <c r="A77" s="196" t="s">
        <v>626</v>
      </c>
      <c r="B77" s="196" t="s">
        <v>802</v>
      </c>
      <c r="C77" s="174">
        <f t="shared" ref="C77:K77" si="122">C68+C73</f>
        <v>153.67172124440953</v>
      </c>
      <c r="D77" s="174">
        <f t="shared" si="122"/>
        <v>132.08086015684123</v>
      </c>
      <c r="E77" s="174">
        <f t="shared" si="122"/>
        <v>127.4114751299665</v>
      </c>
      <c r="F77" s="174">
        <f t="shared" si="122"/>
        <v>-50.874117042333239</v>
      </c>
      <c r="G77" s="174">
        <f>G68+G73</f>
        <v>362.28993948888416</v>
      </c>
      <c r="H77" s="174">
        <f t="shared" si="122"/>
        <v>90.8717757189699</v>
      </c>
      <c r="I77" s="174">
        <f t="shared" si="122"/>
        <v>79.88134361398869</v>
      </c>
      <c r="J77" s="174">
        <f t="shared" si="122"/>
        <v>-25.629899843869012</v>
      </c>
      <c r="K77" s="174">
        <f t="shared" si="122"/>
        <v>-27.62852019545079</v>
      </c>
      <c r="L77" s="174">
        <f>L68+L73</f>
        <v>117.49469929363829</v>
      </c>
      <c r="M77" s="174">
        <f t="shared" ref="M77:N77" si="123">M68+M73</f>
        <v>73.921175295876026</v>
      </c>
      <c r="N77" s="174">
        <f t="shared" si="123"/>
        <v>50.642284890267035</v>
      </c>
      <c r="O77" s="174">
        <f>O68+O73</f>
        <v>65.308244816498657</v>
      </c>
      <c r="P77" s="174">
        <f>P68+P73</f>
        <v>-4.5212335154209029</v>
      </c>
      <c r="Q77" s="174">
        <f>Q68+Q73</f>
        <v>185.38047148722063</v>
      </c>
      <c r="R77" s="174">
        <f>R68+R73</f>
        <v>62.140209264021777</v>
      </c>
      <c r="T77" s="225">
        <f t="shared" si="117"/>
        <v>-0.15937200652857442</v>
      </c>
      <c r="U77" s="225">
        <f t="shared" si="118"/>
        <v>-14.744083125119639</v>
      </c>
      <c r="W77" s="229">
        <f t="shared" si="106"/>
        <v>-11.780966031854248</v>
      </c>
      <c r="X77" s="229">
        <f t="shared" si="107"/>
        <v>66.66144277944268</v>
      </c>
    </row>
    <row r="78" spans="1:27">
      <c r="A78" s="197" t="s">
        <v>633</v>
      </c>
      <c r="B78" s="197" t="s">
        <v>757</v>
      </c>
      <c r="C78" s="177">
        <f t="shared" ref="C78:E78" si="124">SUM(C83:C85)+C79</f>
        <v>-40.45372916000003</v>
      </c>
      <c r="D78" s="177">
        <f t="shared" si="124"/>
        <v>-52.164501200000096</v>
      </c>
      <c r="E78" s="177">
        <f t="shared" si="124"/>
        <v>-53.275957970000626</v>
      </c>
      <c r="F78" s="177">
        <f t="shared" ref="F78:I78" si="125">SUM(F83:F85)+F79</f>
        <v>-69.662298240000894</v>
      </c>
      <c r="G78" s="177">
        <f t="shared" ref="G78:H78" si="126">SUM(G83:G85)+G79</f>
        <v>-215.55648657000165</v>
      </c>
      <c r="H78" s="177">
        <f t="shared" si="126"/>
        <v>-66.870579120039878</v>
      </c>
      <c r="I78" s="177">
        <f t="shared" si="125"/>
        <v>-56.381981789959596</v>
      </c>
      <c r="J78" s="177">
        <f t="shared" ref="J78:K78" si="127">SUM(J83:J85)+J79</f>
        <v>-54.452704739999746</v>
      </c>
      <c r="K78" s="177">
        <f t="shared" si="127"/>
        <v>-51.414329010000941</v>
      </c>
      <c r="L78" s="177">
        <f>SUM(L83:L85)+L79</f>
        <v>-229.11959466000016</v>
      </c>
      <c r="M78" s="177">
        <f t="shared" ref="M78:N78" si="128">SUM(M83:M85)+M79</f>
        <v>-43.799853839999869</v>
      </c>
      <c r="N78" s="177">
        <f t="shared" si="128"/>
        <v>-43.009513510000929</v>
      </c>
      <c r="O78" s="177">
        <f t="shared" ref="O78:R78" si="129">SUM(O83:O85)+O79</f>
        <v>-48.093567879999817</v>
      </c>
      <c r="P78" s="177">
        <f t="shared" si="129"/>
        <v>-49.223679699999565</v>
      </c>
      <c r="Q78" s="177">
        <f>SUM(Q83:Q85)+Q79</f>
        <v>-184.12661493000019</v>
      </c>
      <c r="R78" s="177">
        <f t="shared" si="129"/>
        <v>-40.601754589999715</v>
      </c>
      <c r="S78" s="106"/>
      <c r="T78" s="225">
        <f t="shared" si="117"/>
        <v>-7.3016208265962668E-2</v>
      </c>
      <c r="U78" s="225">
        <f t="shared" si="118"/>
        <v>-0.17515807762742142</v>
      </c>
      <c r="W78" s="229">
        <f t="shared" si="106"/>
        <v>3.1980992500001548</v>
      </c>
      <c r="X78" s="229">
        <f t="shared" si="107"/>
        <v>8.6219251099998502</v>
      </c>
    </row>
    <row r="79" spans="1:27" hidden="1" outlineLevel="1">
      <c r="A79" s="191" t="s">
        <v>861</v>
      </c>
      <c r="B79" s="191" t="s">
        <v>862</v>
      </c>
      <c r="C79" s="201">
        <f t="shared" ref="C79:F79" si="130">SUM(C80:C82)</f>
        <v>-40.632807770000042</v>
      </c>
      <c r="D79" s="201">
        <f t="shared" si="130"/>
        <v>-49.424689020000102</v>
      </c>
      <c r="E79" s="201">
        <f t="shared" si="130"/>
        <v>-60.463893650000593</v>
      </c>
      <c r="F79" s="201">
        <f t="shared" si="130"/>
        <v>-58.3471699000009</v>
      </c>
      <c r="G79" s="201">
        <f t="shared" si="119"/>
        <v>-208.86856034000164</v>
      </c>
      <c r="H79" s="201">
        <f t="shared" ref="H79:I79" si="131">SUM(H80:H82)</f>
        <v>-60.562539660000027</v>
      </c>
      <c r="I79" s="201">
        <f t="shared" si="131"/>
        <v>-54.023621870000071</v>
      </c>
      <c r="J79" s="201">
        <f t="shared" ref="J79:M79" si="132">SUM(J80:J82)</f>
        <v>-51.527437369999902</v>
      </c>
      <c r="K79" s="201">
        <f t="shared" si="132"/>
        <v>-46.618486120000668</v>
      </c>
      <c r="L79" s="201">
        <f t="shared" si="120"/>
        <v>-212.73208502000068</v>
      </c>
      <c r="M79" s="201">
        <f t="shared" si="132"/>
        <v>-42.187770479999784</v>
      </c>
      <c r="N79" s="201">
        <f t="shared" ref="N79:O79" si="133">SUM(N80:N82)</f>
        <v>-40.542686750000904</v>
      </c>
      <c r="O79" s="201">
        <f t="shared" si="133"/>
        <v>-38.079657379999801</v>
      </c>
      <c r="P79" s="201">
        <f t="shared" ref="P79:R79" si="134">SUM(P80:P82)</f>
        <v>-38.817708789999678</v>
      </c>
      <c r="Q79" s="201">
        <f t="shared" si="121"/>
        <v>-159.62782340000018</v>
      </c>
      <c r="R79" s="201">
        <f t="shared" si="134"/>
        <v>-37.363326229999572</v>
      </c>
      <c r="S79" s="106"/>
      <c r="T79" s="226">
        <f t="shared" si="117"/>
        <v>-0.11435646385455156</v>
      </c>
      <c r="U79" s="226">
        <f t="shared" si="118"/>
        <v>-3.746698621158151E-2</v>
      </c>
      <c r="W79" s="230">
        <f t="shared" si="106"/>
        <v>4.8244442500002123</v>
      </c>
      <c r="X79" s="230">
        <f t="shared" si="107"/>
        <v>1.4543825600001057</v>
      </c>
    </row>
    <row r="80" spans="1:27" hidden="1" outlineLevel="1">
      <c r="A80" s="202" t="s">
        <v>631</v>
      </c>
      <c r="B80" s="202" t="s">
        <v>698</v>
      </c>
      <c r="C80" s="175">
        <v>17.043924319999928</v>
      </c>
      <c r="D80" s="175">
        <v>19.742331479999955</v>
      </c>
      <c r="E80" s="175">
        <v>34.969364649999477</v>
      </c>
      <c r="F80" s="175">
        <v>24.190345699999718</v>
      </c>
      <c r="G80" s="175">
        <f t="shared" si="119"/>
        <v>95.945966149999066</v>
      </c>
      <c r="H80" s="175">
        <v>22.291943539999991</v>
      </c>
      <c r="I80" s="175">
        <v>27.400963030000167</v>
      </c>
      <c r="J80" s="175">
        <v>30.760595310000056</v>
      </c>
      <c r="K80" s="175">
        <v>27.861046509999738</v>
      </c>
      <c r="L80" s="175">
        <f t="shared" si="120"/>
        <v>108.31454838999996</v>
      </c>
      <c r="M80" s="175">
        <v>26.231437480000206</v>
      </c>
      <c r="N80" s="175">
        <v>28.327539879999158</v>
      </c>
      <c r="O80" s="175">
        <v>21.227252230000246</v>
      </c>
      <c r="P80" s="175">
        <v>21.255998660000479</v>
      </c>
      <c r="Q80" s="175">
        <f t="shared" si="121"/>
        <v>97.042228250000079</v>
      </c>
      <c r="R80" s="175">
        <v>27.909916940000411</v>
      </c>
      <c r="S80" s="106"/>
      <c r="T80" s="226">
        <f t="shared" si="117"/>
        <v>6.3987322893758192E-2</v>
      </c>
      <c r="U80" s="226">
        <f t="shared" si="118"/>
        <v>0.31303719888359183</v>
      </c>
      <c r="W80" s="230">
        <f t="shared" si="106"/>
        <v>1.6784794600002044</v>
      </c>
      <c r="X80" s="230">
        <f t="shared" si="107"/>
        <v>6.6539182799999317</v>
      </c>
    </row>
    <row r="81" spans="1:71" hidden="1" outlineLevel="1">
      <c r="A81" s="202" t="s">
        <v>831</v>
      </c>
      <c r="B81" s="202" t="s">
        <v>831</v>
      </c>
      <c r="C81" s="175">
        <v>-19.319291710000002</v>
      </c>
      <c r="D81" s="175">
        <v>-17.087763070000015</v>
      </c>
      <c r="E81" s="175">
        <v>-10.151321110000003</v>
      </c>
      <c r="F81" s="175">
        <v>0</v>
      </c>
      <c r="G81" s="175">
        <f>SUM(C81:F81)</f>
        <v>-46.558375890000022</v>
      </c>
      <c r="H81" s="175">
        <v>0</v>
      </c>
      <c r="I81" s="175">
        <v>0</v>
      </c>
      <c r="J81" s="175">
        <v>0</v>
      </c>
      <c r="K81" s="175">
        <v>0</v>
      </c>
      <c r="L81" s="175">
        <f>SUM(H81:K81)</f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f>SUM(M81:P81)</f>
        <v>0</v>
      </c>
      <c r="R81" s="175">
        <v>0</v>
      </c>
      <c r="S81" s="106"/>
      <c r="T81" s="226" t="str">
        <f t="shared" si="117"/>
        <v>NM</v>
      </c>
      <c r="U81" s="226" t="str">
        <f t="shared" si="118"/>
        <v>NM</v>
      </c>
      <c r="W81" s="230">
        <f t="shared" si="106"/>
        <v>0</v>
      </c>
      <c r="X81" s="230">
        <f t="shared" si="107"/>
        <v>0</v>
      </c>
    </row>
    <row r="82" spans="1:71" hidden="1" outlineLevel="1">
      <c r="A82" s="202" t="s">
        <v>788</v>
      </c>
      <c r="B82" s="202" t="s">
        <v>807</v>
      </c>
      <c r="C82" s="175">
        <v>-38.357440379999971</v>
      </c>
      <c r="D82" s="175">
        <v>-52.079257430000041</v>
      </c>
      <c r="E82" s="175">
        <v>-85.281937190000065</v>
      </c>
      <c r="F82" s="175">
        <v>-82.537515600000617</v>
      </c>
      <c r="G82" s="175">
        <f t="shared" si="119"/>
        <v>-258.25615060000069</v>
      </c>
      <c r="H82" s="175">
        <v>-82.854483200000018</v>
      </c>
      <c r="I82" s="175">
        <v>-81.424584900000241</v>
      </c>
      <c r="J82" s="175">
        <v>-82.288032679999958</v>
      </c>
      <c r="K82" s="175">
        <v>-74.479532630000406</v>
      </c>
      <c r="L82" s="175">
        <f>SUM(H82:K82)</f>
        <v>-321.0466334100006</v>
      </c>
      <c r="M82" s="175">
        <v>-68.419207959999994</v>
      </c>
      <c r="N82" s="175">
        <v>-68.870226630000062</v>
      </c>
      <c r="O82" s="175">
        <v>-59.306909610000048</v>
      </c>
      <c r="P82" s="175">
        <v>-60.073707450000157</v>
      </c>
      <c r="Q82" s="175">
        <f>SUM(M82:P82)</f>
        <v>-256.67005165000023</v>
      </c>
      <c r="R82" s="175">
        <v>-65.273243169999986</v>
      </c>
      <c r="S82" s="106"/>
      <c r="T82" s="226">
        <f t="shared" si="117"/>
        <v>-4.5980725059536431E-2</v>
      </c>
      <c r="U82" s="226">
        <f t="shared" si="118"/>
        <v>8.655260247301122E-2</v>
      </c>
      <c r="W82" s="230">
        <f t="shared" si="106"/>
        <v>3.1459647900000078</v>
      </c>
      <c r="X82" s="230">
        <f t="shared" si="107"/>
        <v>-5.1995357199998296</v>
      </c>
    </row>
    <row r="83" spans="1:71" hidden="1" outlineLevel="1">
      <c r="A83" s="191" t="s">
        <v>618</v>
      </c>
      <c r="B83" s="191" t="s">
        <v>940</v>
      </c>
      <c r="C83" s="175">
        <v>7.60378021</v>
      </c>
      <c r="D83" s="175">
        <v>8.0783746000000001</v>
      </c>
      <c r="E83" s="175">
        <v>7.9953355500000001</v>
      </c>
      <c r="F83" s="175">
        <v>8.2041006799999998</v>
      </c>
      <c r="G83" s="175">
        <f t="shared" si="119"/>
        <v>31.88159104</v>
      </c>
      <c r="H83" s="175">
        <v>8.1364684</v>
      </c>
      <c r="I83" s="175">
        <v>7.7135028099999996</v>
      </c>
      <c r="J83" s="175">
        <v>7.4137061800000588</v>
      </c>
      <c r="K83" s="175">
        <v>6.8539563899999969</v>
      </c>
      <c r="L83" s="175">
        <f t="shared" si="120"/>
        <v>30.117633780000055</v>
      </c>
      <c r="M83" s="175">
        <v>6.6649593300000696</v>
      </c>
      <c r="N83" s="175">
        <v>6.2403785000001015</v>
      </c>
      <c r="O83" s="175">
        <v>5.5858263700000013</v>
      </c>
      <c r="P83" s="175">
        <v>5.6124122200000661</v>
      </c>
      <c r="Q83" s="175">
        <f t="shared" si="121"/>
        <v>24.103576420000238</v>
      </c>
      <c r="R83" s="175">
        <v>5.6273189200000564</v>
      </c>
      <c r="S83" s="106"/>
      <c r="T83" s="226">
        <f t="shared" si="117"/>
        <v>-0.15568593274521936</v>
      </c>
      <c r="U83" s="226">
        <f t="shared" si="118"/>
        <v>2.6560237230739414E-3</v>
      </c>
      <c r="W83" s="230">
        <f t="shared" si="106"/>
        <v>-1.0376404100000132</v>
      </c>
      <c r="X83" s="230">
        <f t="shared" si="107"/>
        <v>1.4906699999990281E-2</v>
      </c>
    </row>
    <row r="84" spans="1:71" hidden="1" outlineLevel="1">
      <c r="A84" s="191" t="s">
        <v>632</v>
      </c>
      <c r="B84" s="191" t="s">
        <v>941</v>
      </c>
      <c r="C84" s="175">
        <v>-0.46051887999999985</v>
      </c>
      <c r="D84" s="175">
        <v>-0.55180224</v>
      </c>
      <c r="E84" s="175">
        <v>-3.519755410000001</v>
      </c>
      <c r="F84" s="175">
        <v>-1.5422870499999997</v>
      </c>
      <c r="G84" s="175">
        <f t="shared" si="119"/>
        <v>-6.0743635800000009</v>
      </c>
      <c r="H84" s="175">
        <v>-1.45821544554</v>
      </c>
      <c r="I84" s="175">
        <v>-1.44736513446</v>
      </c>
      <c r="J84" s="175">
        <v>-3.0762254799999997</v>
      </c>
      <c r="K84" s="175">
        <v>-1.1018270000000001</v>
      </c>
      <c r="L84" s="175">
        <f t="shared" si="120"/>
        <v>-7.0836330600000004</v>
      </c>
      <c r="M84" s="175">
        <v>-0.8304273499999999</v>
      </c>
      <c r="N84" s="175">
        <v>-1.0259785299999997</v>
      </c>
      <c r="O84" s="175">
        <v>-1.0983040899999996</v>
      </c>
      <c r="P84" s="175">
        <v>-0.89956437000000034</v>
      </c>
      <c r="Q84" s="175">
        <f t="shared" si="121"/>
        <v>-3.8542743399999995</v>
      </c>
      <c r="R84" s="175">
        <v>-0.62859156999999999</v>
      </c>
      <c r="S84" s="106"/>
      <c r="T84" s="226">
        <f t="shared" si="117"/>
        <v>-0.2430504968315409</v>
      </c>
      <c r="U84" s="226">
        <f t="shared" si="118"/>
        <v>-0.30122669264902102</v>
      </c>
      <c r="W84" s="230">
        <f t="shared" si="106"/>
        <v>0.20183577999999991</v>
      </c>
      <c r="X84" s="230">
        <f t="shared" si="107"/>
        <v>0.27097280000000035</v>
      </c>
    </row>
    <row r="85" spans="1:71" ht="18.649999999999999" hidden="1" customHeight="1" outlineLevel="1">
      <c r="A85" s="191" t="s">
        <v>789</v>
      </c>
      <c r="B85" s="191" t="s">
        <v>939</v>
      </c>
      <c r="C85" s="175">
        <v>-6.9641827199999877</v>
      </c>
      <c r="D85" s="175">
        <v>-10.266384539999995</v>
      </c>
      <c r="E85" s="175">
        <v>2.7123555399999679</v>
      </c>
      <c r="F85" s="175">
        <v>-17.976941969999991</v>
      </c>
      <c r="G85" s="175">
        <f t="shared" si="119"/>
        <v>-32.495153690000009</v>
      </c>
      <c r="H85" s="175">
        <v>-12.986292414499845</v>
      </c>
      <c r="I85" s="175">
        <v>-8.6244975954995233</v>
      </c>
      <c r="J85" s="175">
        <v>-7.2627480699999047</v>
      </c>
      <c r="K85" s="175">
        <v>-10.54797228000027</v>
      </c>
      <c r="L85" s="175">
        <f t="shared" si="120"/>
        <v>-39.421510359999544</v>
      </c>
      <c r="M85" s="175">
        <v>-7.4466153400001538</v>
      </c>
      <c r="N85" s="175">
        <v>-7.6812267300001285</v>
      </c>
      <c r="O85" s="175">
        <v>-14.501432780000018</v>
      </c>
      <c r="P85" s="175">
        <v>-15.118818759999954</v>
      </c>
      <c r="Q85" s="175">
        <f t="shared" si="121"/>
        <v>-44.748093610000254</v>
      </c>
      <c r="R85" s="175">
        <v>-8.2371557100002004</v>
      </c>
      <c r="S85" s="106"/>
      <c r="T85" s="226">
        <f t="shared" si="117"/>
        <v>0.10616103208038541</v>
      </c>
      <c r="U85" s="226">
        <f t="shared" si="118"/>
        <v>-0.45517200511766531</v>
      </c>
      <c r="W85" s="230">
        <f t="shared" si="106"/>
        <v>-0.79054037000004662</v>
      </c>
      <c r="X85" s="230">
        <f t="shared" si="107"/>
        <v>6.8816630499997533</v>
      </c>
    </row>
    <row r="86" spans="1:71" ht="18" customHeight="1" collapsed="1">
      <c r="A86" s="198" t="s">
        <v>627</v>
      </c>
      <c r="B86" s="198" t="s">
        <v>803</v>
      </c>
      <c r="C86" s="174">
        <f t="shared" ref="C86:E86" si="135">C77+C78</f>
        <v>113.2179920844095</v>
      </c>
      <c r="D86" s="174">
        <f t="shared" si="135"/>
        <v>79.916358956841123</v>
      </c>
      <c r="E86" s="174">
        <f t="shared" si="135"/>
        <v>74.135517159965872</v>
      </c>
      <c r="F86" s="174">
        <f t="shared" ref="F86:M86" si="136">F77+F78</f>
        <v>-120.53641528233413</v>
      </c>
      <c r="G86" s="174">
        <f t="shared" si="136"/>
        <v>146.73345291888251</v>
      </c>
      <c r="H86" s="174">
        <f t="shared" si="136"/>
        <v>24.001196598930022</v>
      </c>
      <c r="I86" s="174">
        <f t="shared" si="136"/>
        <v>23.499361824029094</v>
      </c>
      <c r="J86" s="174">
        <f t="shared" si="136"/>
        <v>-80.082604583868758</v>
      </c>
      <c r="K86" s="174">
        <f t="shared" si="136"/>
        <v>-79.042849205451731</v>
      </c>
      <c r="L86" s="174">
        <f t="shared" si="136"/>
        <v>-111.62489536636187</v>
      </c>
      <c r="M86" s="174">
        <f t="shared" si="136"/>
        <v>30.121321455876156</v>
      </c>
      <c r="N86" s="174">
        <f t="shared" ref="N86" si="137">N77+N78</f>
        <v>7.6327713802661066</v>
      </c>
      <c r="O86" s="174">
        <f>O77+O78</f>
        <v>17.21467693649884</v>
      </c>
      <c r="P86" s="174">
        <f>P77+P78</f>
        <v>-53.744913215420468</v>
      </c>
      <c r="Q86" s="174">
        <f t="shared" ref="Q86" si="138">Q77+Q78</f>
        <v>1.2538565572204448</v>
      </c>
      <c r="R86" s="174">
        <f>R77+R78</f>
        <v>21.538454674022063</v>
      </c>
      <c r="T86" s="225">
        <f t="shared" si="117"/>
        <v>-0.28494323512422537</v>
      </c>
      <c r="U86" s="225">
        <f t="shared" si="118"/>
        <v>-1.4007533622334003</v>
      </c>
      <c r="W86" s="229">
        <f t="shared" si="106"/>
        <v>-8.5828667818540936</v>
      </c>
      <c r="X86" s="229">
        <f t="shared" si="107"/>
        <v>75.28336788944253</v>
      </c>
    </row>
    <row r="87" spans="1:71" s="204" customFormat="1" ht="15.65" customHeight="1">
      <c r="A87" s="198" t="s">
        <v>790</v>
      </c>
      <c r="B87" s="198" t="s">
        <v>791</v>
      </c>
      <c r="C87" s="177">
        <f t="shared" ref="C87:E87" si="139">SUM(C88:C89)</f>
        <v>-36.862233209999985</v>
      </c>
      <c r="D87" s="177">
        <f t="shared" si="139"/>
        <v>-27.996787589999997</v>
      </c>
      <c r="E87" s="177">
        <f t="shared" si="139"/>
        <v>-22.851711590000001</v>
      </c>
      <c r="F87" s="177">
        <f t="shared" ref="F87:I87" si="140">SUM(F88:F89)</f>
        <v>42.457238500000003</v>
      </c>
      <c r="G87" s="177">
        <f t="shared" si="140"/>
        <v>-45.253493889999987</v>
      </c>
      <c r="H87" s="177">
        <f t="shared" ref="H87" si="141">SUM(H88:H89)</f>
        <v>-4.9024756700000047</v>
      </c>
      <c r="I87" s="177">
        <f t="shared" si="140"/>
        <v>-7.9646563199999907</v>
      </c>
      <c r="J87" s="177">
        <f t="shared" ref="J87:L87" si="142">SUM(J88:J89)</f>
        <v>27.342746619999993</v>
      </c>
      <c r="K87" s="177">
        <f t="shared" si="142"/>
        <v>21.775830740000025</v>
      </c>
      <c r="L87" s="177">
        <f t="shared" si="142"/>
        <v>36.251445370000027</v>
      </c>
      <c r="M87" s="177">
        <f t="shared" ref="M87:N87" si="143">SUM(M88:M89)</f>
        <v>-11.686421969999996</v>
      </c>
      <c r="N87" s="177">
        <f t="shared" si="143"/>
        <v>7.4730282300000059</v>
      </c>
      <c r="O87" s="177">
        <f t="shared" ref="O87:R87" si="144">SUM(O88:O89)</f>
        <v>-4.3083550699999993</v>
      </c>
      <c r="P87" s="177">
        <f t="shared" si="144"/>
        <v>22.363640159999992</v>
      </c>
      <c r="Q87" s="177">
        <f t="shared" si="144"/>
        <v>13.841891349999997</v>
      </c>
      <c r="R87" s="177">
        <f t="shared" si="144"/>
        <v>-5.6278097200000126</v>
      </c>
      <c r="S87"/>
      <c r="T87" s="225">
        <f t="shared" si="117"/>
        <v>-0.51843175486499959</v>
      </c>
      <c r="U87" s="225">
        <f t="shared" si="118"/>
        <v>-1.2516499854109624</v>
      </c>
      <c r="W87" s="229">
        <f t="shared" si="106"/>
        <v>6.0586122499999835</v>
      </c>
      <c r="X87" s="229">
        <f t="shared" si="107"/>
        <v>-27.991449880000005</v>
      </c>
      <c r="Y87" s="211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 hidden="1" outlineLevel="1">
      <c r="A88" s="202" t="s">
        <v>935</v>
      </c>
      <c r="B88" s="202" t="s">
        <v>937</v>
      </c>
      <c r="C88" s="175">
        <v>-34.159678800000002</v>
      </c>
      <c r="D88" s="175">
        <v>-24.814154019999997</v>
      </c>
      <c r="E88" s="175">
        <v>-38.772913620000004</v>
      </c>
      <c r="F88" s="175">
        <v>-4.1581997699999977</v>
      </c>
      <c r="G88" s="175">
        <f t="shared" si="119"/>
        <v>-101.90494621000001</v>
      </c>
      <c r="H88" s="175">
        <v>-7.6025325600000002</v>
      </c>
      <c r="I88" s="175">
        <v>-16.168855150000002</v>
      </c>
      <c r="J88" s="175">
        <v>-21.34641688</v>
      </c>
      <c r="K88" s="175">
        <v>26.493613650000004</v>
      </c>
      <c r="L88" s="175">
        <f t="shared" si="120"/>
        <v>-18.624190940000002</v>
      </c>
      <c r="M88" s="175">
        <v>-9.1481953699999998</v>
      </c>
      <c r="N88" s="175">
        <v>-6.8974075900000003</v>
      </c>
      <c r="O88" s="175">
        <v>-9.7822822200000008</v>
      </c>
      <c r="P88" s="175">
        <v>-3.4362547899999996</v>
      </c>
      <c r="Q88" s="175">
        <f t="shared" si="121"/>
        <v>-29.264139970000002</v>
      </c>
      <c r="R88" s="175">
        <v>-2.1969968300000007</v>
      </c>
      <c r="T88" s="226">
        <f t="shared" si="117"/>
        <v>-0.75984369144490616</v>
      </c>
      <c r="U88" s="226">
        <f t="shared" si="118"/>
        <v>-0.36064204656954413</v>
      </c>
      <c r="W88" s="230">
        <f t="shared" si="106"/>
        <v>6.9511985399999991</v>
      </c>
      <c r="X88" s="230">
        <f t="shared" si="107"/>
        <v>1.2392579599999989</v>
      </c>
      <c r="Z88" s="291"/>
    </row>
    <row r="89" spans="1:71" hidden="1" outlineLevel="1">
      <c r="A89" s="202" t="s">
        <v>936</v>
      </c>
      <c r="B89" s="202" t="s">
        <v>938</v>
      </c>
      <c r="C89" s="175">
        <v>-2.7025544099999834</v>
      </c>
      <c r="D89" s="175">
        <v>-3.1826335699999992</v>
      </c>
      <c r="E89" s="175">
        <v>15.921202030000002</v>
      </c>
      <c r="F89" s="175">
        <v>46.615438269999999</v>
      </c>
      <c r="G89" s="175">
        <f t="shared" si="119"/>
        <v>56.651452320000018</v>
      </c>
      <c r="H89" s="175">
        <v>2.7000568899999959</v>
      </c>
      <c r="I89" s="175">
        <v>8.2041988300000117</v>
      </c>
      <c r="J89" s="175">
        <v>48.689163499999992</v>
      </c>
      <c r="K89" s="175">
        <v>-4.7177829099999782</v>
      </c>
      <c r="L89" s="175">
        <f t="shared" si="120"/>
        <v>54.875636310000026</v>
      </c>
      <c r="M89" s="175">
        <v>-2.5382265999999962</v>
      </c>
      <c r="N89" s="175">
        <v>14.370435820000006</v>
      </c>
      <c r="O89" s="175">
        <v>5.4739271500000015</v>
      </c>
      <c r="P89" s="175">
        <v>25.799894949999992</v>
      </c>
      <c r="Q89" s="175">
        <f t="shared" si="121"/>
        <v>43.10603132</v>
      </c>
      <c r="R89" s="175">
        <v>-3.4308128900000123</v>
      </c>
      <c r="T89" s="226">
        <f t="shared" si="117"/>
        <v>0.35165744855089676</v>
      </c>
      <c r="U89" s="226">
        <f t="shared" si="118"/>
        <v>-1.13297778524482</v>
      </c>
      <c r="W89" s="230">
        <f t="shared" si="106"/>
        <v>-0.8925862900000161</v>
      </c>
      <c r="X89" s="230">
        <f t="shared" si="107"/>
        <v>-29.230707840000004</v>
      </c>
      <c r="Z89" s="292"/>
    </row>
    <row r="90" spans="1:71" s="204" customFormat="1" ht="18" collapsed="1" thickBot="1">
      <c r="A90" s="205" t="s">
        <v>628</v>
      </c>
      <c r="B90" s="205" t="s">
        <v>758</v>
      </c>
      <c r="C90" s="174">
        <v>-2.3030000000000008</v>
      </c>
      <c r="D90" s="174">
        <v>-2.54</v>
      </c>
      <c r="E90" s="174">
        <v>-2.052340631331</v>
      </c>
      <c r="F90" s="174">
        <v>-1.7856118176311062</v>
      </c>
      <c r="G90" s="174">
        <f t="shared" si="119"/>
        <v>-8.6809524489621062</v>
      </c>
      <c r="H90" s="174">
        <v>-2.4145476564710009</v>
      </c>
      <c r="I90" s="174">
        <v>-1.8073797737239992</v>
      </c>
      <c r="J90" s="174">
        <v>-1.4381183310380656</v>
      </c>
      <c r="K90" s="174">
        <v>-1.3999542387669353</v>
      </c>
      <c r="L90" s="174">
        <f>SUM(H90:K90)</f>
        <v>-7.0600000000000014</v>
      </c>
      <c r="M90" s="174">
        <v>-1.5522385314430001</v>
      </c>
      <c r="N90" s="174">
        <v>-1.8155780308349958</v>
      </c>
      <c r="O90" s="174">
        <v>-2.1110000000000002</v>
      </c>
      <c r="P90" s="174">
        <v>-3.0049694599580006</v>
      </c>
      <c r="Q90" s="174">
        <f>SUM(M90:P90)</f>
        <v>-8.4837860222359964</v>
      </c>
      <c r="R90" s="174">
        <v>-1.758</v>
      </c>
      <c r="S90"/>
      <c r="T90" s="226">
        <f t="shared" si="117"/>
        <v>0.1325578926105635</v>
      </c>
      <c r="U90" s="226">
        <f t="shared" si="118"/>
        <v>-0.41496909588406572</v>
      </c>
      <c r="V90" s="203"/>
      <c r="W90" s="230">
        <f t="shared" si="106"/>
        <v>-0.20576146855699995</v>
      </c>
      <c r="X90" s="230">
        <f t="shared" si="107"/>
        <v>1.2469694599580006</v>
      </c>
      <c r="Y90" s="211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 ht="18" thickBot="1">
      <c r="A91" s="199" t="s">
        <v>629</v>
      </c>
      <c r="B91" s="199" t="s">
        <v>946</v>
      </c>
      <c r="C91" s="173">
        <f t="shared" ref="C91:E91" si="145">C86+C87+C90</f>
        <v>74.05275887440952</v>
      </c>
      <c r="D91" s="173">
        <f t="shared" si="145"/>
        <v>49.379571366841127</v>
      </c>
      <c r="E91" s="173">
        <f t="shared" si="145"/>
        <v>49.231464938634872</v>
      </c>
      <c r="F91" s="173">
        <f t="shared" ref="F91:M91" si="146">F86+F87+F90</f>
        <v>-79.864788599965237</v>
      </c>
      <c r="G91" s="173">
        <f t="shared" si="146"/>
        <v>92.799006579920416</v>
      </c>
      <c r="H91" s="173">
        <f t="shared" si="146"/>
        <v>16.684173272459017</v>
      </c>
      <c r="I91" s="173">
        <f t="shared" si="146"/>
        <v>13.727325730305104</v>
      </c>
      <c r="J91" s="173">
        <f t="shared" si="146"/>
        <v>-54.177976294906827</v>
      </c>
      <c r="K91" s="173">
        <f t="shared" si="146"/>
        <v>-58.666972704218644</v>
      </c>
      <c r="L91" s="173">
        <f t="shared" si="146"/>
        <v>-82.433449996361844</v>
      </c>
      <c r="M91" s="173">
        <f t="shared" si="146"/>
        <v>16.88266095443316</v>
      </c>
      <c r="N91" s="173">
        <f t="shared" ref="N91" si="147">N86+N87+N90</f>
        <v>13.290221579431117</v>
      </c>
      <c r="O91" s="173">
        <f>O86+O87+O90</f>
        <v>10.79532186649884</v>
      </c>
      <c r="P91" s="173">
        <f>P86+P87+P90</f>
        <v>-34.386242515378477</v>
      </c>
      <c r="Q91" s="173">
        <f t="shared" ref="Q91" si="148">Q86+Q87+Q90</f>
        <v>6.6119618849844457</v>
      </c>
      <c r="R91" s="173">
        <v>14.067561060000099</v>
      </c>
      <c r="T91" s="244">
        <f t="shared" si="117"/>
        <v>-0.166745035159511</v>
      </c>
      <c r="U91" s="244">
        <f t="shared" si="118"/>
        <v>-1.4091043403101895</v>
      </c>
      <c r="W91" s="232">
        <f t="shared" si="106"/>
        <v>-2.815099894433061</v>
      </c>
      <c r="X91" s="232">
        <f t="shared" si="107"/>
        <v>48.453803575378572</v>
      </c>
      <c r="Z91" s="289"/>
    </row>
    <row r="92" spans="1:71" ht="18" thickBot="1">
      <c r="A92" s="310" t="s">
        <v>977</v>
      </c>
      <c r="B92" s="310" t="s">
        <v>978</v>
      </c>
      <c r="C92" s="175">
        <f>-C67*(1-0.34)</f>
        <v>0.83226841499999993</v>
      </c>
      <c r="D92" s="175">
        <f t="shared" ref="D92:L92" si="149">-D67*(1-0.34)</f>
        <v>2.0114698427999995</v>
      </c>
      <c r="E92" s="175">
        <f t="shared" si="149"/>
        <v>0.62313224819999991</v>
      </c>
      <c r="F92" s="175">
        <f t="shared" si="149"/>
        <v>101.75023705439999</v>
      </c>
      <c r="G92" s="175">
        <f t="shared" si="149"/>
        <v>105.2171075604</v>
      </c>
      <c r="H92" s="175">
        <f t="shared" si="149"/>
        <v>3.1024759523999994</v>
      </c>
      <c r="I92" s="175">
        <f t="shared" si="149"/>
        <v>0.43573597980000012</v>
      </c>
      <c r="J92" s="175">
        <f t="shared" si="149"/>
        <v>68.994325989599986</v>
      </c>
      <c r="K92" s="175">
        <f t="shared" si="149"/>
        <v>47.4360665922</v>
      </c>
      <c r="L92" s="175">
        <f t="shared" si="149"/>
        <v>119.96860451399999</v>
      </c>
      <c r="M92" s="175">
        <v>2.0405673618</v>
      </c>
      <c r="N92" s="175">
        <v>16.786486206599999</v>
      </c>
      <c r="O92" s="175">
        <v>6.7817692535999994</v>
      </c>
      <c r="P92" s="175">
        <v>52.325911178799998</v>
      </c>
      <c r="Q92" s="175">
        <v>77.934734000800006</v>
      </c>
      <c r="R92" s="175">
        <v>0.36090459899999899</v>
      </c>
      <c r="T92" s="226">
        <f t="shared" si="117"/>
        <v>-0.82313517026870298</v>
      </c>
      <c r="U92" s="226">
        <f t="shared" si="118"/>
        <v>-0.99310275557807737</v>
      </c>
      <c r="W92" s="230">
        <f t="shared" si="106"/>
        <v>-1.6796627628000009</v>
      </c>
      <c r="X92" s="230">
        <f t="shared" si="107"/>
        <v>-51.965006579799997</v>
      </c>
      <c r="Z92" s="289"/>
    </row>
    <row r="93" spans="1:71" ht="18" thickBot="1">
      <c r="A93" s="199" t="s">
        <v>972</v>
      </c>
      <c r="B93" s="199" t="s">
        <v>979</v>
      </c>
      <c r="C93" s="173">
        <f>C91+C92</f>
        <v>74.885027289409521</v>
      </c>
      <c r="D93" s="173">
        <f t="shared" ref="D93:N93" si="150">D91+D92</f>
        <v>51.391041209641124</v>
      </c>
      <c r="E93" s="173">
        <f t="shared" si="150"/>
        <v>49.854597186834873</v>
      </c>
      <c r="F93" s="173">
        <f t="shared" si="150"/>
        <v>21.885448454434751</v>
      </c>
      <c r="G93" s="173">
        <f t="shared" si="150"/>
        <v>198.01611414032041</v>
      </c>
      <c r="H93" s="173">
        <f t="shared" si="150"/>
        <v>19.786649224859016</v>
      </c>
      <c r="I93" s="173">
        <f t="shared" si="150"/>
        <v>14.163061710105104</v>
      </c>
      <c r="J93" s="173">
        <f t="shared" si="150"/>
        <v>14.816349694693159</v>
      </c>
      <c r="K93" s="173">
        <f t="shared" si="150"/>
        <v>-11.230906112018644</v>
      </c>
      <c r="L93" s="173">
        <f t="shared" si="150"/>
        <v>37.535154517638148</v>
      </c>
      <c r="M93" s="173">
        <f t="shared" si="150"/>
        <v>18.92322831623316</v>
      </c>
      <c r="N93" s="173">
        <f t="shared" si="150"/>
        <v>30.076707786031115</v>
      </c>
      <c r="O93" s="173">
        <f>O91+O92</f>
        <v>17.577091120098839</v>
      </c>
      <c r="P93" s="173">
        <f>P91+P92</f>
        <v>17.939668663421521</v>
      </c>
      <c r="Q93" s="173">
        <f t="shared" ref="Q93" si="151">Q91+Q92</f>
        <v>84.546695885784459</v>
      </c>
      <c r="R93" s="173">
        <f>R91+R92</f>
        <v>14.428465659000098</v>
      </c>
      <c r="T93" s="244">
        <f t="shared" si="117"/>
        <v>-0.23752620758569309</v>
      </c>
      <c r="U93" s="244">
        <f t="shared" si="118"/>
        <v>-0.19572284585058519</v>
      </c>
      <c r="W93" s="232">
        <f t="shared" si="106"/>
        <v>-4.4947626572330623</v>
      </c>
      <c r="X93" s="232">
        <f t="shared" si="107"/>
        <v>-3.5112030044214233</v>
      </c>
      <c r="Z93" s="289"/>
    </row>
    <row r="94" spans="1:71">
      <c r="A94" s="209"/>
      <c r="B94" s="210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T94" s="247"/>
      <c r="U94" s="247"/>
      <c r="W94" s="234"/>
      <c r="X94" s="234"/>
      <c r="Z94" s="264"/>
    </row>
    <row r="95" spans="1:71">
      <c r="A95" s="207"/>
      <c r="B95" s="207"/>
      <c r="C95" s="208"/>
      <c r="D95" s="208"/>
      <c r="E95" s="208"/>
      <c r="F95" s="208"/>
      <c r="G95" s="208"/>
      <c r="T95" s="247"/>
      <c r="U95" s="247"/>
      <c r="W95" s="234"/>
      <c r="X95" s="234"/>
    </row>
    <row r="96" spans="1:71">
      <c r="A96" s="267"/>
      <c r="B96" s="267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T96" s="245"/>
      <c r="U96" s="245"/>
      <c r="W96" s="234"/>
      <c r="X96" s="234"/>
    </row>
    <row r="97" spans="1:24">
      <c r="A97" s="269"/>
      <c r="B97" s="269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T97" s="248"/>
      <c r="U97" s="248"/>
      <c r="W97" s="235"/>
      <c r="X97" s="235"/>
    </row>
    <row r="98" spans="1:24">
      <c r="A98" s="269"/>
      <c r="B98" s="269"/>
      <c r="C98" s="270"/>
      <c r="D98" s="270"/>
      <c r="E98" s="270"/>
      <c r="F98" s="270"/>
      <c r="G98" s="270"/>
      <c r="T98" s="248"/>
      <c r="U98" s="248"/>
      <c r="W98" s="235"/>
      <c r="X98" s="235"/>
    </row>
    <row r="99" spans="1:24">
      <c r="A99" s="269"/>
      <c r="B99" s="269"/>
      <c r="C99" s="270"/>
      <c r="D99" s="270"/>
      <c r="E99" s="270"/>
      <c r="F99" s="270"/>
      <c r="G99" s="270"/>
      <c r="T99" s="248"/>
      <c r="U99" s="248"/>
      <c r="W99" s="235"/>
      <c r="X99" s="235"/>
    </row>
    <row r="100" spans="1:24">
      <c r="A100" s="269"/>
      <c r="B100" s="269"/>
      <c r="C100" s="270"/>
      <c r="D100" s="270"/>
      <c r="E100" s="270"/>
      <c r="F100" s="270"/>
      <c r="G100" s="270"/>
      <c r="T100" s="248"/>
      <c r="U100" s="248"/>
      <c r="W100" s="235"/>
      <c r="X100" s="235"/>
    </row>
    <row r="101" spans="1:24">
      <c r="A101" s="207"/>
      <c r="B101" s="207"/>
      <c r="C101" s="174"/>
      <c r="D101" s="174"/>
      <c r="E101" s="174"/>
      <c r="F101" s="174"/>
      <c r="G101" s="174"/>
      <c r="T101" s="245"/>
      <c r="U101" s="245"/>
      <c r="W101" s="234"/>
      <c r="X101" s="234"/>
    </row>
    <row r="102" spans="1:24">
      <c r="A102" s="263"/>
      <c r="B102" s="263"/>
      <c r="C102" s="271"/>
      <c r="D102" s="271"/>
      <c r="E102" s="271"/>
      <c r="F102" s="271"/>
      <c r="G102" s="271"/>
      <c r="T102" s="255"/>
      <c r="U102" s="255"/>
      <c r="W102" s="239"/>
      <c r="X102" s="239"/>
    </row>
    <row r="103" spans="1:24">
      <c r="B103" s="181"/>
      <c r="C103" s="179"/>
      <c r="D103" s="179"/>
      <c r="E103" s="272"/>
      <c r="F103" s="272"/>
      <c r="G103" s="272"/>
      <c r="T103" s="273"/>
      <c r="U103" s="273"/>
      <c r="W103" s="234"/>
      <c r="X103" s="234"/>
    </row>
    <row r="105" spans="1:24">
      <c r="C105" s="179">
        <f t="shared" ref="C105:D105" si="152">SUM(C74:C76)-C73</f>
        <v>0</v>
      </c>
      <c r="D105" s="179">
        <f t="shared" si="152"/>
        <v>0</v>
      </c>
      <c r="E105" s="179">
        <f>SUM(E74:E76)-E73</f>
        <v>0</v>
      </c>
      <c r="F105" s="179">
        <f>SUM(F74:F76)-F73</f>
        <v>0</v>
      </c>
      <c r="G105" s="179"/>
    </row>
    <row r="113" spans="5:5">
      <c r="E113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586</v>
      </c>
      <c r="AS2" s="7"/>
      <c r="AT2" s="7"/>
      <c r="AU2" s="7"/>
      <c r="AV2" s="73" t="s">
        <v>586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585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596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597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W74"/>
  <sheetViews>
    <sheetView showGridLines="0" zoomScale="85" zoomScaleNormal="85" workbookViewId="0">
      <pane xSplit="2" ySplit="4" topLeftCell="S5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RowHeight="14.5" outlineLevelCol="1"/>
  <cols>
    <col min="1" max="1" width="43.1796875" customWidth="1"/>
    <col min="2" max="2" width="48" hidden="1" customWidth="1" outlineLevel="1"/>
    <col min="3" max="3" width="10.7265625" customWidth="1" collapsed="1"/>
    <col min="4" max="6" width="10.7265625" customWidth="1"/>
    <col min="7" max="7" width="9.7265625" bestFit="1" customWidth="1"/>
    <col min="8" max="16" width="10.26953125" customWidth="1"/>
    <col min="17" max="18" width="9.7265625" bestFit="1" customWidth="1"/>
    <col min="19" max="23" width="9.26953125" bestFit="1" customWidth="1"/>
  </cols>
  <sheetData>
    <row r="1" spans="1:23"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23"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3" ht="16" thickBot="1">
      <c r="A3" s="117"/>
      <c r="B3" s="117"/>
      <c r="C3" s="118"/>
      <c r="D3" s="118"/>
      <c r="E3" s="118"/>
      <c r="F3" s="118"/>
      <c r="G3" s="118"/>
      <c r="H3" s="118"/>
      <c r="I3" s="118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3" ht="16" thickBot="1">
      <c r="A4" s="119" t="s">
        <v>634</v>
      </c>
      <c r="B4" s="119" t="s">
        <v>700</v>
      </c>
      <c r="C4" s="120" t="s">
        <v>40</v>
      </c>
      <c r="D4" s="120" t="s">
        <v>41</v>
      </c>
      <c r="E4" s="120" t="s">
        <v>42</v>
      </c>
      <c r="F4" s="120" t="s">
        <v>585</v>
      </c>
      <c r="G4" s="120" t="s">
        <v>621</v>
      </c>
      <c r="H4" s="120" t="s">
        <v>759</v>
      </c>
      <c r="I4" s="120" t="s">
        <v>767</v>
      </c>
      <c r="J4" s="120" t="s">
        <v>771</v>
      </c>
      <c r="K4" s="120" t="s">
        <v>827</v>
      </c>
      <c r="L4" s="120" t="s">
        <v>859</v>
      </c>
      <c r="M4" s="120" t="s">
        <v>867</v>
      </c>
      <c r="N4" s="120" t="s">
        <v>869</v>
      </c>
      <c r="O4" s="120" t="s">
        <v>894</v>
      </c>
      <c r="P4" s="120" t="s">
        <v>902</v>
      </c>
      <c r="Q4" s="301" t="s">
        <v>910</v>
      </c>
      <c r="R4" s="301" t="s">
        <v>951</v>
      </c>
      <c r="S4" s="301" t="s">
        <v>967</v>
      </c>
      <c r="T4" s="301" t="s">
        <v>970</v>
      </c>
      <c r="U4" s="301" t="s">
        <v>971</v>
      </c>
      <c r="V4" s="301" t="s">
        <v>981</v>
      </c>
      <c r="W4" s="301" t="s">
        <v>982</v>
      </c>
    </row>
    <row r="5" spans="1:23" ht="15.5">
      <c r="A5" s="122" t="s">
        <v>636</v>
      </c>
      <c r="B5" s="122" t="s">
        <v>325</v>
      </c>
      <c r="C5" s="123"/>
      <c r="D5" s="123"/>
      <c r="E5" s="123"/>
      <c r="F5" s="123"/>
      <c r="G5" s="123"/>
      <c r="H5" s="123"/>
      <c r="I5" s="123"/>
    </row>
    <row r="6" spans="1:23" ht="15.5">
      <c r="A6" s="124" t="s">
        <v>637</v>
      </c>
      <c r="B6" s="124" t="s">
        <v>701</v>
      </c>
      <c r="C6" s="125">
        <v>239.108</v>
      </c>
      <c r="D6" s="125">
        <v>451.596</v>
      </c>
      <c r="E6" s="125">
        <v>614.553</v>
      </c>
      <c r="F6" s="125">
        <v>418.767</v>
      </c>
      <c r="G6" s="125">
        <v>546.54499999999996</v>
      </c>
      <c r="H6" s="125">
        <v>504.55900000000003</v>
      </c>
      <c r="I6" s="125">
        <v>852.19200000000001</v>
      </c>
      <c r="J6" s="125">
        <v>449.46199999999999</v>
      </c>
      <c r="K6" s="125">
        <v>376.07799999999997</v>
      </c>
      <c r="L6" s="125">
        <v>824.68</v>
      </c>
      <c r="M6" s="125">
        <v>463.65</v>
      </c>
      <c r="N6" s="125">
        <v>377.12900000000002</v>
      </c>
      <c r="O6" s="125">
        <v>558.17999999999995</v>
      </c>
      <c r="P6" s="125">
        <v>505.654</v>
      </c>
      <c r="Q6" s="125">
        <v>298.46300000000002</v>
      </c>
      <c r="R6" s="125">
        <v>394.589</v>
      </c>
      <c r="S6" s="125">
        <v>497.50599999999997</v>
      </c>
      <c r="T6" s="125">
        <v>395.67099999999999</v>
      </c>
      <c r="U6" s="125">
        <v>287.66699999999997</v>
      </c>
      <c r="V6" s="125">
        <v>322.30700000000002</v>
      </c>
      <c r="W6" s="125">
        <v>467.98899999999998</v>
      </c>
    </row>
    <row r="7" spans="1:23" ht="15.5">
      <c r="A7" s="124" t="s">
        <v>638</v>
      </c>
      <c r="B7" s="124" t="s">
        <v>702</v>
      </c>
      <c r="C7" s="125">
        <v>369.53899999999999</v>
      </c>
      <c r="D7" s="125">
        <v>366.29300000000001</v>
      </c>
      <c r="E7" s="125">
        <v>370.02499999999998</v>
      </c>
      <c r="F7" s="125">
        <v>320.31099999999998</v>
      </c>
      <c r="G7" s="125">
        <v>299.48700000000002</v>
      </c>
      <c r="H7" s="125">
        <v>294.911</v>
      </c>
      <c r="I7" s="125">
        <v>295.43</v>
      </c>
      <c r="J7" s="125">
        <v>303.07499999999999</v>
      </c>
      <c r="K7" s="125">
        <v>310.83100000000002</v>
      </c>
      <c r="L7" s="125">
        <v>315.5</v>
      </c>
      <c r="M7" s="125">
        <v>325.238</v>
      </c>
      <c r="N7" s="125">
        <v>333.14299999999997</v>
      </c>
      <c r="O7" s="125">
        <v>313.83800000000002</v>
      </c>
      <c r="P7" s="125">
        <v>377.77499999999998</v>
      </c>
      <c r="Q7" s="125">
        <v>734.09799999999996</v>
      </c>
      <c r="R7" s="125">
        <v>592.17899999999997</v>
      </c>
      <c r="S7" s="125">
        <v>629.64300000000003</v>
      </c>
      <c r="T7" s="125">
        <v>399.62099999999998</v>
      </c>
      <c r="U7" s="125">
        <v>595.89</v>
      </c>
      <c r="V7" s="125">
        <v>570.63900000000001</v>
      </c>
      <c r="W7" s="125">
        <v>593.99199999999996</v>
      </c>
    </row>
    <row r="8" spans="1:23" ht="15.5">
      <c r="A8" s="124" t="s">
        <v>640</v>
      </c>
      <c r="B8" s="124" t="s">
        <v>703</v>
      </c>
      <c r="C8" s="125">
        <v>178.86799999999999</v>
      </c>
      <c r="D8" s="125">
        <v>158.86000000000001</v>
      </c>
      <c r="E8" s="125">
        <v>353.31700000000001</v>
      </c>
      <c r="F8" s="125">
        <v>711.48800000000006</v>
      </c>
      <c r="G8" s="125">
        <v>591.55700000000002</v>
      </c>
      <c r="H8" s="125">
        <v>462.17500000000001</v>
      </c>
      <c r="I8" s="125">
        <v>358.91</v>
      </c>
      <c r="J8" s="125">
        <v>221.87899999999999</v>
      </c>
      <c r="K8" s="125">
        <v>234.61799999999999</v>
      </c>
      <c r="L8" s="125">
        <v>228.423</v>
      </c>
      <c r="M8" s="125">
        <v>246.95699999999999</v>
      </c>
      <c r="N8" s="125">
        <v>232.04</v>
      </c>
      <c r="O8" s="125">
        <v>216.18799999999999</v>
      </c>
      <c r="P8" s="125">
        <v>229.68700000000001</v>
      </c>
      <c r="Q8" s="125">
        <v>252.22900000000001</v>
      </c>
      <c r="R8" s="125">
        <v>242.99299999999999</v>
      </c>
      <c r="S8" s="125">
        <v>237.071</v>
      </c>
      <c r="T8" s="125">
        <v>296.80200000000002</v>
      </c>
      <c r="U8" s="125">
        <v>330.96899999999999</v>
      </c>
      <c r="V8" s="125">
        <v>449.57100000000003</v>
      </c>
      <c r="W8" s="125">
        <v>368.55900000000003</v>
      </c>
    </row>
    <row r="9" spans="1:23" ht="15.5">
      <c r="A9" s="124" t="s">
        <v>642</v>
      </c>
      <c r="B9" s="124" t="s">
        <v>704</v>
      </c>
      <c r="C9" s="125">
        <v>230.32400000000001</v>
      </c>
      <c r="D9" s="125">
        <v>199.61</v>
      </c>
      <c r="E9" s="125">
        <v>210.917</v>
      </c>
      <c r="F9" s="125">
        <v>183.255</v>
      </c>
      <c r="G9" s="125">
        <f t="shared" ref="G9:L9" si="0">G10+G12</f>
        <v>211.65300000000002</v>
      </c>
      <c r="H9" s="125">
        <f t="shared" si="0"/>
        <v>236.14699999999999</v>
      </c>
      <c r="I9" s="125">
        <f t="shared" si="0"/>
        <v>248.61600000000001</v>
      </c>
      <c r="J9" s="125">
        <f t="shared" si="0"/>
        <v>247.85499999999999</v>
      </c>
      <c r="K9" s="125">
        <f t="shared" si="0"/>
        <v>282.029</v>
      </c>
      <c r="L9" s="125">
        <f t="shared" si="0"/>
        <v>343.57499999999999</v>
      </c>
      <c r="M9" s="125">
        <f>M10+M12</f>
        <v>373.81600000000003</v>
      </c>
      <c r="N9" s="125">
        <f>N10+N12</f>
        <v>255.30799999999999</v>
      </c>
      <c r="O9" s="125">
        <f>O10+O12</f>
        <v>238.441</v>
      </c>
      <c r="P9" s="125">
        <f>P10+P12</f>
        <v>258.96500000000003</v>
      </c>
      <c r="Q9" s="125">
        <f t="shared" ref="Q9:V9" si="1">Q10+Q12+Q11</f>
        <v>338.709</v>
      </c>
      <c r="R9" s="125">
        <f t="shared" si="1"/>
        <v>388.94499999999999</v>
      </c>
      <c r="S9" s="125">
        <f t="shared" si="1"/>
        <v>396.68700000000001</v>
      </c>
      <c r="T9" s="125">
        <f t="shared" si="1"/>
        <v>478.14400000000001</v>
      </c>
      <c r="U9" s="125">
        <f t="shared" si="1"/>
        <v>454.19799999999998</v>
      </c>
      <c r="V9" s="125">
        <f t="shared" si="1"/>
        <v>315.36200000000002</v>
      </c>
      <c r="W9" s="125">
        <v>338.05200000000002</v>
      </c>
    </row>
    <row r="10" spans="1:23" ht="15.5">
      <c r="A10" s="126" t="s">
        <v>644</v>
      </c>
      <c r="B10" s="126" t="s">
        <v>705</v>
      </c>
      <c r="C10" s="125">
        <v>214.441</v>
      </c>
      <c r="D10" s="125">
        <v>186.67599999999999</v>
      </c>
      <c r="E10" s="125">
        <v>199.93700000000001</v>
      </c>
      <c r="F10" s="125">
        <v>177.768</v>
      </c>
      <c r="G10" s="125">
        <v>205.31200000000001</v>
      </c>
      <c r="H10" s="125">
        <v>222.65899999999999</v>
      </c>
      <c r="I10" s="125">
        <v>236.798</v>
      </c>
      <c r="J10" s="125">
        <v>239.13</v>
      </c>
      <c r="K10" s="125">
        <v>268.70400000000001</v>
      </c>
      <c r="L10" s="125">
        <v>329.13799999999998</v>
      </c>
      <c r="M10" s="125">
        <v>362.78100000000001</v>
      </c>
      <c r="N10" s="125">
        <v>245.267</v>
      </c>
      <c r="O10" s="125">
        <v>228.297</v>
      </c>
      <c r="P10" s="125">
        <v>251.67500000000001</v>
      </c>
      <c r="Q10" s="125">
        <v>296.65300000000002</v>
      </c>
      <c r="R10" s="125">
        <v>383.07299999999998</v>
      </c>
      <c r="S10" s="125">
        <v>379.71300000000002</v>
      </c>
      <c r="T10" s="125">
        <v>472.07100000000003</v>
      </c>
      <c r="U10" s="125">
        <v>442.65899999999999</v>
      </c>
      <c r="V10" s="125">
        <v>309.35300000000001</v>
      </c>
      <c r="W10" s="125">
        <v>329.964</v>
      </c>
    </row>
    <row r="11" spans="1:23" ht="15.5">
      <c r="A11" s="126" t="s">
        <v>925</v>
      </c>
      <c r="B11" s="126" t="s">
        <v>926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29.722000000000001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</row>
    <row r="12" spans="1:23" ht="15.5">
      <c r="A12" s="126" t="s">
        <v>646</v>
      </c>
      <c r="B12" s="126" t="s">
        <v>706</v>
      </c>
      <c r="C12" s="125">
        <v>15.882999999999999</v>
      </c>
      <c r="D12" s="125">
        <v>12.933999999999999</v>
      </c>
      <c r="E12" s="125">
        <v>10.98</v>
      </c>
      <c r="F12" s="125">
        <v>5.4870000000000001</v>
      </c>
      <c r="G12" s="125">
        <v>6.3410000000000002</v>
      </c>
      <c r="H12" s="125">
        <v>13.488</v>
      </c>
      <c r="I12" s="125">
        <v>11.818</v>
      </c>
      <c r="J12" s="125">
        <v>8.7249999999999996</v>
      </c>
      <c r="K12" s="125">
        <v>13.324999999999999</v>
      </c>
      <c r="L12" s="125">
        <v>14.436999999999999</v>
      </c>
      <c r="M12" s="125">
        <v>11.035</v>
      </c>
      <c r="N12" s="125">
        <v>10.041</v>
      </c>
      <c r="O12" s="125">
        <v>10.144</v>
      </c>
      <c r="P12" s="125">
        <v>7.29</v>
      </c>
      <c r="Q12" s="125">
        <v>12.334</v>
      </c>
      <c r="R12" s="125">
        <v>5.8719999999999999</v>
      </c>
      <c r="S12" s="125">
        <v>16.974</v>
      </c>
      <c r="T12" s="125">
        <v>6.0730000000000004</v>
      </c>
      <c r="U12" s="125">
        <v>11.539</v>
      </c>
      <c r="V12" s="125">
        <v>6.0090000000000003</v>
      </c>
      <c r="W12" s="125">
        <v>8.0879999999999992</v>
      </c>
    </row>
    <row r="13" spans="1:23" ht="15.5">
      <c r="A13" s="126" t="s">
        <v>338</v>
      </c>
      <c r="B13" s="124" t="s">
        <v>716</v>
      </c>
      <c r="C13" s="125">
        <v>76.712000000000003</v>
      </c>
      <c r="D13" s="125">
        <v>0</v>
      </c>
      <c r="E13" s="125">
        <v>0</v>
      </c>
      <c r="F13" s="125">
        <v>0</v>
      </c>
      <c r="G13" s="125"/>
      <c r="H13" s="125"/>
      <c r="I13" s="125"/>
      <c r="J13" s="125"/>
      <c r="K13" s="125"/>
      <c r="Q13" s="125"/>
      <c r="R13" s="125"/>
      <c r="S13" s="125"/>
      <c r="T13" s="125"/>
      <c r="U13" s="125"/>
      <c r="V13" s="125"/>
      <c r="W13" s="125"/>
    </row>
    <row r="14" spans="1:23" ht="15.5">
      <c r="A14" s="124" t="s">
        <v>762</v>
      </c>
      <c r="B14" s="124" t="s">
        <v>763</v>
      </c>
      <c r="C14" s="125"/>
      <c r="D14" s="125"/>
      <c r="E14" s="125"/>
      <c r="F14" s="125"/>
      <c r="G14" s="125"/>
      <c r="H14" s="125"/>
      <c r="I14" s="125">
        <v>19.646000000000001</v>
      </c>
      <c r="J14" s="125">
        <v>27.102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</row>
    <row r="15" spans="1:23" ht="15.5">
      <c r="A15" s="124" t="s">
        <v>648</v>
      </c>
      <c r="B15" s="124" t="s">
        <v>707</v>
      </c>
      <c r="C15" s="125">
        <v>0.19900000000000001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0.51700000000000002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</row>
    <row r="16" spans="1:23" ht="15.5">
      <c r="A16" s="127" t="s">
        <v>650</v>
      </c>
      <c r="B16" s="127" t="s">
        <v>708</v>
      </c>
      <c r="C16" s="128">
        <v>1094.75</v>
      </c>
      <c r="D16" s="128">
        <v>1176.3589999999999</v>
      </c>
      <c r="E16" s="128">
        <v>1548.8119999999999</v>
      </c>
      <c r="F16" s="128">
        <v>1633.8209999999999</v>
      </c>
      <c r="G16" s="128">
        <f t="shared" ref="G16:I16" si="2">SUM(G6:G9,G13:G15)</f>
        <v>1649.242</v>
      </c>
      <c r="H16" s="128">
        <f t="shared" si="2"/>
        <v>1497.7919999999999</v>
      </c>
      <c r="I16" s="128">
        <f t="shared" si="2"/>
        <v>1774.7940000000001</v>
      </c>
      <c r="J16" s="128">
        <f t="shared" ref="J16:O16" si="3">SUM(J6:J9,J13:J15)</f>
        <v>1249.373</v>
      </c>
      <c r="K16" s="128">
        <f t="shared" si="3"/>
        <v>1203.556</v>
      </c>
      <c r="L16" s="128">
        <f t="shared" si="3"/>
        <v>1712.1779999999999</v>
      </c>
      <c r="M16" s="128">
        <f t="shared" si="3"/>
        <v>1409.6609999999998</v>
      </c>
      <c r="N16" s="128">
        <f t="shared" si="3"/>
        <v>1197.6199999999999</v>
      </c>
      <c r="O16" s="128">
        <f t="shared" si="3"/>
        <v>1326.6470000000002</v>
      </c>
      <c r="P16" s="128">
        <f t="shared" ref="P16:U16" si="4">SUM(P6:P9,P13:P15)</f>
        <v>1372.0810000000001</v>
      </c>
      <c r="Q16" s="128">
        <f t="shared" si="4"/>
        <v>1624.0160000000001</v>
      </c>
      <c r="R16" s="128">
        <f t="shared" si="4"/>
        <v>1618.7059999999999</v>
      </c>
      <c r="S16" s="128">
        <f t="shared" si="4"/>
        <v>1760.9069999999997</v>
      </c>
      <c r="T16" s="128">
        <f t="shared" si="4"/>
        <v>1570.2380000000001</v>
      </c>
      <c r="U16" s="128">
        <f t="shared" si="4"/>
        <v>1668.7240000000002</v>
      </c>
      <c r="V16" s="128">
        <f t="shared" ref="V16:W16" si="5">SUM(V6:V9,V13:V15)</f>
        <v>1657.8790000000001</v>
      </c>
      <c r="W16" s="128">
        <f t="shared" si="5"/>
        <v>1768.5920000000001</v>
      </c>
    </row>
    <row r="17" spans="1:23" ht="15.5">
      <c r="A17" s="122" t="s">
        <v>651</v>
      </c>
      <c r="B17" s="122" t="s">
        <v>808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1:23" ht="15.5">
      <c r="A18" s="127" t="s">
        <v>653</v>
      </c>
      <c r="B18" s="127" t="s">
        <v>709</v>
      </c>
      <c r="C18" s="129"/>
      <c r="D18" s="129"/>
      <c r="E18" s="129"/>
      <c r="F18" s="129"/>
      <c r="G18" s="129"/>
      <c r="H18" s="129"/>
      <c r="I18" s="129"/>
      <c r="J18" s="129"/>
      <c r="K18" s="129"/>
    </row>
    <row r="19" spans="1:23" ht="15.5">
      <c r="A19" s="124" t="s">
        <v>860</v>
      </c>
      <c r="B19" s="124" t="s">
        <v>707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>
        <v>0</v>
      </c>
      <c r="M19" s="125">
        <v>0</v>
      </c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pans="1:23" ht="15.5">
      <c r="A20" s="124" t="s">
        <v>656</v>
      </c>
      <c r="B20" s="124" t="s">
        <v>710</v>
      </c>
      <c r="C20" s="125">
        <v>108</v>
      </c>
      <c r="D20" s="125">
        <v>94.787000000000006</v>
      </c>
      <c r="E20" s="125">
        <v>82.46</v>
      </c>
      <c r="F20" s="125">
        <v>110.05800000000001</v>
      </c>
      <c r="G20" s="125">
        <v>92.617999999999995</v>
      </c>
      <c r="H20" s="125">
        <v>94.007999999999996</v>
      </c>
      <c r="I20" s="125">
        <v>84.415999999999997</v>
      </c>
      <c r="J20" s="125">
        <v>69.921999999999997</v>
      </c>
      <c r="K20" s="125">
        <v>84.259</v>
      </c>
      <c r="L20" s="125">
        <v>96.733000000000004</v>
      </c>
      <c r="M20" s="125">
        <v>121.928</v>
      </c>
      <c r="N20" s="125">
        <v>161.27000000000001</v>
      </c>
      <c r="O20" s="125">
        <v>169.327</v>
      </c>
      <c r="P20" s="125">
        <v>178.01300000000001</v>
      </c>
      <c r="Q20" s="125">
        <v>223.38</v>
      </c>
      <c r="R20" s="125">
        <v>204.066</v>
      </c>
      <c r="S20" s="125">
        <v>204.03200000000001</v>
      </c>
      <c r="T20" s="125">
        <v>218.49299999999999</v>
      </c>
      <c r="U20" s="125">
        <v>224.494</v>
      </c>
      <c r="V20" s="125">
        <v>226.75299999999999</v>
      </c>
      <c r="W20" s="125">
        <v>227.08500000000001</v>
      </c>
    </row>
    <row r="21" spans="1:23" ht="15.5">
      <c r="A21" s="124" t="s">
        <v>640</v>
      </c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>
        <v>59.965000000000003</v>
      </c>
      <c r="W21" s="125">
        <v>39.976999999999997</v>
      </c>
    </row>
    <row r="22" spans="1:23" ht="15.5">
      <c r="A22" s="124" t="s">
        <v>642</v>
      </c>
      <c r="B22" s="124" t="s">
        <v>704</v>
      </c>
      <c r="C22" s="125">
        <v>76.549000000000007</v>
      </c>
      <c r="D22" s="125">
        <v>144.506</v>
      </c>
      <c r="E22" s="125">
        <v>140.39400000000001</v>
      </c>
      <c r="F22" s="125">
        <v>145.34</v>
      </c>
      <c r="G22" s="125">
        <f t="shared" ref="G22:L22" si="6">G23+G24</f>
        <v>140.26900000000001</v>
      </c>
      <c r="H22" s="125">
        <f t="shared" si="6"/>
        <v>136.755</v>
      </c>
      <c r="I22" s="125">
        <f t="shared" si="6"/>
        <v>136.53700000000001</v>
      </c>
      <c r="J22" s="125">
        <f t="shared" si="6"/>
        <v>162.03300000000002</v>
      </c>
      <c r="K22" s="125">
        <f t="shared" si="6"/>
        <v>161.01599999999999</v>
      </c>
      <c r="L22" s="125">
        <f t="shared" si="6"/>
        <v>159.58199999999999</v>
      </c>
      <c r="M22" s="125">
        <f t="shared" ref="M22:R22" si="7">M23+M24</f>
        <v>152.179</v>
      </c>
      <c r="N22" s="125">
        <f t="shared" si="7"/>
        <v>166.11200000000002</v>
      </c>
      <c r="O22" s="125">
        <f t="shared" si="7"/>
        <v>165.63299999999998</v>
      </c>
      <c r="P22" s="125">
        <f t="shared" si="7"/>
        <v>141.82399999999998</v>
      </c>
      <c r="Q22" s="125">
        <f t="shared" si="7"/>
        <v>133.09700000000001</v>
      </c>
      <c r="R22" s="125">
        <f t="shared" si="7"/>
        <v>93.337000000000003</v>
      </c>
      <c r="S22" s="125">
        <v>79.108000000000004</v>
      </c>
      <c r="T22" s="125">
        <v>75.924999999999997</v>
      </c>
      <c r="U22" s="125">
        <v>78.009</v>
      </c>
      <c r="V22" s="125">
        <v>59.725999999999999</v>
      </c>
      <c r="W22" s="125">
        <v>65.588999999999999</v>
      </c>
    </row>
    <row r="23" spans="1:23" ht="15.5">
      <c r="A23" s="126" t="s">
        <v>644</v>
      </c>
      <c r="B23" s="126" t="s">
        <v>705</v>
      </c>
      <c r="C23" s="125">
        <v>64.265000000000001</v>
      </c>
      <c r="D23" s="125">
        <v>133.91999999999999</v>
      </c>
      <c r="E23" s="125">
        <v>131.72999999999999</v>
      </c>
      <c r="F23" s="125">
        <v>138.322</v>
      </c>
      <c r="G23" s="125">
        <v>135.13800000000001</v>
      </c>
      <c r="H23" s="125">
        <v>133.523</v>
      </c>
      <c r="I23" s="125">
        <v>134.74</v>
      </c>
      <c r="J23" s="125">
        <v>161.34800000000001</v>
      </c>
      <c r="K23" s="125">
        <v>160.41</v>
      </c>
      <c r="L23" s="125">
        <v>159.339</v>
      </c>
      <c r="M23" s="125">
        <v>151.88300000000001</v>
      </c>
      <c r="N23" s="125">
        <v>163.80000000000001</v>
      </c>
      <c r="O23" s="125">
        <v>164.33199999999999</v>
      </c>
      <c r="P23" s="125">
        <v>140.96299999999999</v>
      </c>
      <c r="Q23" s="125">
        <v>131.923</v>
      </c>
      <c r="R23" s="125">
        <v>92.518000000000001</v>
      </c>
      <c r="S23" s="125">
        <v>78.453000000000003</v>
      </c>
      <c r="T23" s="125">
        <v>75.08</v>
      </c>
      <c r="U23" s="125">
        <v>77.337999999999994</v>
      </c>
      <c r="V23" s="125">
        <v>59.244</v>
      </c>
      <c r="W23" s="125">
        <v>62.206000000000003</v>
      </c>
    </row>
    <row r="24" spans="1:23" ht="15.5">
      <c r="A24" s="126" t="s">
        <v>646</v>
      </c>
      <c r="B24" s="126" t="s">
        <v>711</v>
      </c>
      <c r="C24" s="125">
        <v>12.284000000000001</v>
      </c>
      <c r="D24" s="125">
        <v>10.586</v>
      </c>
      <c r="E24" s="125">
        <v>8.6639999999999997</v>
      </c>
      <c r="F24" s="125">
        <v>7.0179999999999998</v>
      </c>
      <c r="G24" s="125">
        <v>5.1310000000000002</v>
      </c>
      <c r="H24" s="125">
        <v>3.2320000000000002</v>
      </c>
      <c r="I24" s="125">
        <v>1.7969999999999999</v>
      </c>
      <c r="J24" s="125">
        <v>0.68500000000000005</v>
      </c>
      <c r="K24" s="125">
        <v>0.60599999999999998</v>
      </c>
      <c r="L24" s="125">
        <v>0.24299999999999999</v>
      </c>
      <c r="M24" s="125">
        <v>0.29599999999999999</v>
      </c>
      <c r="N24" s="125">
        <v>2.3119999999999998</v>
      </c>
      <c r="O24" s="125">
        <v>1.3009999999999999</v>
      </c>
      <c r="P24" s="125">
        <v>0.86099999999999999</v>
      </c>
      <c r="Q24" s="125">
        <v>1.1739999999999999</v>
      </c>
      <c r="R24" s="125">
        <v>0.81899999999999995</v>
      </c>
      <c r="S24" s="125">
        <v>0.65500000000000003</v>
      </c>
      <c r="T24" s="125">
        <v>0.84499999999999997</v>
      </c>
      <c r="U24" s="125">
        <v>0.67100000000000004</v>
      </c>
      <c r="V24" s="125">
        <v>0.48199999999999998</v>
      </c>
      <c r="W24" s="125">
        <v>3.383</v>
      </c>
    </row>
    <row r="25" spans="1:23" ht="15.5">
      <c r="A25" s="127" t="s">
        <v>350</v>
      </c>
      <c r="B25" s="127" t="s">
        <v>712</v>
      </c>
      <c r="C25" s="128">
        <v>184.54900000000001</v>
      </c>
      <c r="D25" s="128">
        <v>239.29300000000001</v>
      </c>
      <c r="E25" s="128">
        <v>222.85399999999998</v>
      </c>
      <c r="F25" s="128">
        <v>255.39800000000002</v>
      </c>
      <c r="G25" s="128">
        <f t="shared" ref="G25:L25" si="8">SUM(G17:G22)</f>
        <v>232.887</v>
      </c>
      <c r="H25" s="128">
        <f t="shared" si="8"/>
        <v>230.76299999999998</v>
      </c>
      <c r="I25" s="128">
        <f t="shared" si="8"/>
        <v>220.953</v>
      </c>
      <c r="J25" s="128">
        <f t="shared" si="8"/>
        <v>231.95500000000001</v>
      </c>
      <c r="K25" s="128">
        <f t="shared" si="8"/>
        <v>245.27499999999998</v>
      </c>
      <c r="L25" s="128">
        <f t="shared" si="8"/>
        <v>256.315</v>
      </c>
      <c r="M25" s="128">
        <f t="shared" ref="M25:R25" si="9">SUM(M17:M22)</f>
        <v>274.10699999999997</v>
      </c>
      <c r="N25" s="128">
        <f t="shared" si="9"/>
        <v>327.38200000000006</v>
      </c>
      <c r="O25" s="128">
        <f t="shared" si="9"/>
        <v>334.96</v>
      </c>
      <c r="P25" s="128">
        <f t="shared" si="9"/>
        <v>319.83699999999999</v>
      </c>
      <c r="Q25" s="128">
        <f t="shared" si="9"/>
        <v>356.47699999999998</v>
      </c>
      <c r="R25" s="128">
        <f t="shared" si="9"/>
        <v>297.40300000000002</v>
      </c>
      <c r="S25" s="128">
        <f t="shared" ref="S25:T25" si="10">SUM(S17:S22)</f>
        <v>283.14</v>
      </c>
      <c r="T25" s="128">
        <f t="shared" si="10"/>
        <v>294.41800000000001</v>
      </c>
      <c r="U25" s="128">
        <f t="shared" ref="U25:W25" si="11">SUM(U17:U22)</f>
        <v>302.50299999999999</v>
      </c>
      <c r="V25" s="128">
        <f t="shared" si="11"/>
        <v>346.44399999999996</v>
      </c>
      <c r="W25" s="128">
        <f t="shared" si="11"/>
        <v>332.65100000000001</v>
      </c>
    </row>
    <row r="26" spans="1:23" ht="15.5">
      <c r="A26" s="124" t="s">
        <v>659</v>
      </c>
      <c r="B26" s="124" t="s">
        <v>713</v>
      </c>
      <c r="C26" s="125">
        <v>0.26200000000000001</v>
      </c>
      <c r="D26" s="125">
        <v>0.26200000000000001</v>
      </c>
      <c r="E26" s="125">
        <v>0.26200000000000001</v>
      </c>
      <c r="F26" s="125">
        <v>0.26200000000000001</v>
      </c>
      <c r="G26" s="125">
        <v>0.26200000000000001</v>
      </c>
      <c r="H26" s="125">
        <v>132.88800000000001</v>
      </c>
      <c r="I26" s="125">
        <v>133.19800000000001</v>
      </c>
      <c r="J26" s="125">
        <v>131.32499999999999</v>
      </c>
      <c r="K26" s="125">
        <v>130.55600000000001</v>
      </c>
      <c r="L26" s="125">
        <v>128.28100000000001</v>
      </c>
      <c r="M26" s="125">
        <v>127.43</v>
      </c>
      <c r="N26" s="125">
        <v>126.43300000000001</v>
      </c>
      <c r="O26" s="125">
        <v>126.285</v>
      </c>
      <c r="P26" s="125">
        <v>126.11499999999999</v>
      </c>
      <c r="Q26" s="125">
        <v>0.26200000000000001</v>
      </c>
      <c r="R26" s="125">
        <v>0.26200000000000001</v>
      </c>
      <c r="S26" s="125">
        <v>0.26200000000000001</v>
      </c>
      <c r="T26" s="125">
        <v>0.26200000000000001</v>
      </c>
      <c r="U26" s="125">
        <v>0.26200000000000001</v>
      </c>
      <c r="V26" s="125">
        <v>0.26200000000000001</v>
      </c>
      <c r="W26" s="125">
        <v>0.26200000000000001</v>
      </c>
    </row>
    <row r="27" spans="1:23" ht="15.5">
      <c r="A27" s="124" t="s">
        <v>661</v>
      </c>
      <c r="B27" s="124" t="s">
        <v>714</v>
      </c>
      <c r="C27" s="125">
        <v>82.709000000000003</v>
      </c>
      <c r="D27" s="125">
        <v>49.621000000000002</v>
      </c>
      <c r="E27" s="125">
        <v>46.798999999999999</v>
      </c>
      <c r="F27" s="125">
        <v>43.905000000000001</v>
      </c>
      <c r="G27" s="125">
        <v>37.095999999999997</v>
      </c>
      <c r="H27" s="125">
        <v>45.015000000000001</v>
      </c>
      <c r="I27" s="125">
        <v>53.036999999999999</v>
      </c>
      <c r="J27" s="125">
        <v>55.113</v>
      </c>
      <c r="K27" s="125">
        <v>55.886000000000003</v>
      </c>
      <c r="L27" s="125">
        <v>53.328000000000003</v>
      </c>
      <c r="M27" s="125">
        <v>89.656999999999996</v>
      </c>
      <c r="N27" s="125">
        <v>85.944000000000003</v>
      </c>
      <c r="O27" s="125">
        <v>75.087000000000003</v>
      </c>
      <c r="P27" s="125">
        <v>71.174000000000007</v>
      </c>
      <c r="Q27" s="125">
        <v>65.540000000000006</v>
      </c>
      <c r="R27" s="125">
        <v>38.152000000000001</v>
      </c>
      <c r="S27" s="125">
        <v>31.494</v>
      </c>
      <c r="T27" s="125">
        <v>40.494999999999997</v>
      </c>
      <c r="U27" s="125">
        <v>36.253</v>
      </c>
      <c r="V27" s="125">
        <v>29.277000000000001</v>
      </c>
      <c r="W27" s="125">
        <v>28.788</v>
      </c>
    </row>
    <row r="28" spans="1:23" ht="15.5">
      <c r="A28" s="124" t="s">
        <v>663</v>
      </c>
      <c r="B28" s="124" t="s">
        <v>558</v>
      </c>
      <c r="C28" s="125">
        <v>1530.944</v>
      </c>
      <c r="D28" s="125">
        <v>1530.944</v>
      </c>
      <c r="E28" s="125">
        <v>1530.944</v>
      </c>
      <c r="F28" s="125">
        <v>1741.2950000000001</v>
      </c>
      <c r="G28" s="125">
        <v>1741.2950000000001</v>
      </c>
      <c r="H28" s="125">
        <v>1741.2950000000001</v>
      </c>
      <c r="I28" s="125">
        <v>1741.2950000000001</v>
      </c>
      <c r="J28" s="125">
        <v>1854.712</v>
      </c>
      <c r="K28" s="125">
        <v>1854.712</v>
      </c>
      <c r="L28" s="125">
        <v>1854.712</v>
      </c>
      <c r="M28" s="125">
        <v>1854.712</v>
      </c>
      <c r="N28" s="125">
        <v>1854.712</v>
      </c>
      <c r="O28" s="125">
        <v>1854.712</v>
      </c>
      <c r="P28" s="125">
        <v>1854.712</v>
      </c>
      <c r="Q28" s="125">
        <v>1854.712</v>
      </c>
      <c r="R28" s="125">
        <v>1854.712</v>
      </c>
      <c r="S28" s="125">
        <v>1854.712</v>
      </c>
      <c r="T28" s="125">
        <v>1854.712</v>
      </c>
      <c r="U28" s="125">
        <v>1854.712</v>
      </c>
      <c r="V28" s="125">
        <v>1854.712</v>
      </c>
      <c r="W28" s="125">
        <v>1854.712</v>
      </c>
    </row>
    <row r="29" spans="1:23" ht="15.5">
      <c r="A29" s="124" t="s">
        <v>360</v>
      </c>
      <c r="B29" s="124" t="s">
        <v>715</v>
      </c>
      <c r="C29" s="125">
        <v>591.22400000000005</v>
      </c>
      <c r="D29" s="125">
        <v>563.43399999999997</v>
      </c>
      <c r="E29" s="125">
        <v>531.48400000000004</v>
      </c>
      <c r="F29" s="125">
        <v>732.29700000000003</v>
      </c>
      <c r="G29" s="125">
        <v>733.51900000000001</v>
      </c>
      <c r="H29" s="125">
        <v>782.46799999999996</v>
      </c>
      <c r="I29" s="125">
        <v>837.92600000000004</v>
      </c>
      <c r="J29" s="125">
        <v>881.10299999999995</v>
      </c>
      <c r="K29" s="125">
        <v>910.8</v>
      </c>
      <c r="L29" s="125">
        <v>929.92</v>
      </c>
      <c r="M29" s="125">
        <v>934.44600000000003</v>
      </c>
      <c r="N29" s="125">
        <v>919.93700000000001</v>
      </c>
      <c r="O29" s="125">
        <v>890.23400000000004</v>
      </c>
      <c r="P29" s="125">
        <v>844.14599999999996</v>
      </c>
      <c r="Q29" s="125">
        <v>782.33799999999997</v>
      </c>
      <c r="R29" s="125">
        <v>700.09</v>
      </c>
      <c r="S29" s="125">
        <v>635.24300000000005</v>
      </c>
      <c r="T29" s="125">
        <v>570.44100000000003</v>
      </c>
      <c r="U29" s="125">
        <v>520.44899999999996</v>
      </c>
      <c r="V29" s="125">
        <v>477.75099999999998</v>
      </c>
      <c r="W29" s="125">
        <v>429.62400000000002</v>
      </c>
    </row>
    <row r="30" spans="1:23" ht="15.5">
      <c r="A30" s="127" t="s">
        <v>362</v>
      </c>
      <c r="B30" s="127" t="s">
        <v>809</v>
      </c>
      <c r="C30" s="128">
        <v>2389.6880000000001</v>
      </c>
      <c r="D30" s="128">
        <v>2383.5540000000001</v>
      </c>
      <c r="E30" s="128">
        <v>2332.3429999999998</v>
      </c>
      <c r="F30" s="128">
        <v>2773.1570000000002</v>
      </c>
      <c r="G30" s="128">
        <v>2745.0590000000002</v>
      </c>
      <c r="H30" s="128">
        <v>2932.4290000000001</v>
      </c>
      <c r="I30" s="128">
        <f t="shared" ref="I30:N30" si="12">SUM(I25:I29)</f>
        <v>2986.4090000000001</v>
      </c>
      <c r="J30" s="128">
        <f t="shared" si="12"/>
        <v>3154.2080000000001</v>
      </c>
      <c r="K30" s="128">
        <f t="shared" si="12"/>
        <v>3197.2290000000003</v>
      </c>
      <c r="L30" s="128">
        <f t="shared" si="12"/>
        <v>3222.556</v>
      </c>
      <c r="M30" s="128">
        <f t="shared" si="12"/>
        <v>3280.3519999999999</v>
      </c>
      <c r="N30" s="128">
        <f t="shared" si="12"/>
        <v>3314.4079999999999</v>
      </c>
      <c r="O30" s="128">
        <f t="shared" ref="O30:P30" si="13">SUM(O25:O29)</f>
        <v>3281.2779999999998</v>
      </c>
      <c r="P30" s="128">
        <f t="shared" si="13"/>
        <v>3215.9839999999995</v>
      </c>
      <c r="Q30" s="128">
        <f t="shared" ref="Q30:R30" si="14">SUM(Q25:Q29)</f>
        <v>3059.3289999999997</v>
      </c>
      <c r="R30" s="128">
        <f t="shared" si="14"/>
        <v>2890.6190000000001</v>
      </c>
      <c r="S30" s="128">
        <f>SUM(S25:S29)</f>
        <v>2804.8510000000001</v>
      </c>
      <c r="T30" s="128">
        <f>SUM(T25:T29)</f>
        <v>2760.3280000000004</v>
      </c>
      <c r="U30" s="128">
        <f>SUM(U25:U29)</f>
        <v>2714.1790000000001</v>
      </c>
      <c r="V30" s="128">
        <f>SUM(V25:V29)</f>
        <v>2708.4459999999999</v>
      </c>
      <c r="W30" s="128">
        <f>SUM(W25:W29)</f>
        <v>2646.0370000000003</v>
      </c>
    </row>
    <row r="31" spans="1:23" ht="16" thickBot="1">
      <c r="A31" s="119" t="s">
        <v>364</v>
      </c>
      <c r="B31" s="119" t="s">
        <v>717</v>
      </c>
      <c r="C31" s="133">
        <v>3484.4380000000001</v>
      </c>
      <c r="D31" s="133">
        <v>3559.913</v>
      </c>
      <c r="E31" s="133">
        <v>3881.1549999999997</v>
      </c>
      <c r="F31" s="133">
        <v>4406.9780000000001</v>
      </c>
      <c r="G31" s="133">
        <v>4394.3010000000004</v>
      </c>
      <c r="H31" s="133">
        <v>4430.2209999999995</v>
      </c>
      <c r="I31" s="133">
        <f t="shared" ref="I31:N31" si="15">I30+I16</f>
        <v>4761.2030000000004</v>
      </c>
      <c r="J31" s="133">
        <f t="shared" si="15"/>
        <v>4403.5810000000001</v>
      </c>
      <c r="K31" s="133">
        <f t="shared" si="15"/>
        <v>4400.7849999999999</v>
      </c>
      <c r="L31" s="133">
        <f t="shared" si="15"/>
        <v>4934.7340000000004</v>
      </c>
      <c r="M31" s="133">
        <f t="shared" si="15"/>
        <v>4690.0129999999999</v>
      </c>
      <c r="N31" s="133">
        <f t="shared" si="15"/>
        <v>4512.0280000000002</v>
      </c>
      <c r="O31" s="133">
        <f t="shared" ref="O31:P31" si="16">O30+O16</f>
        <v>4607.9250000000002</v>
      </c>
      <c r="P31" s="133">
        <f t="shared" si="16"/>
        <v>4588.0649999999996</v>
      </c>
      <c r="Q31" s="133">
        <f t="shared" ref="Q31:R31" si="17">Q30+Q16</f>
        <v>4683.3449999999993</v>
      </c>
      <c r="R31" s="133">
        <f t="shared" si="17"/>
        <v>4509.3249999999998</v>
      </c>
      <c r="S31" s="133">
        <f t="shared" ref="S31" si="18">S30+S16</f>
        <v>4565.7579999999998</v>
      </c>
      <c r="T31" s="133">
        <f>T30+T16</f>
        <v>4330.5660000000007</v>
      </c>
      <c r="U31" s="133">
        <f>U30+U16</f>
        <v>4382.9030000000002</v>
      </c>
      <c r="V31" s="133">
        <f>V30+V16</f>
        <v>4366.3249999999998</v>
      </c>
      <c r="W31" s="133">
        <f>W30+W16</f>
        <v>4414.6290000000008</v>
      </c>
    </row>
    <row r="32" spans="1:23" ht="16" thickBot="1">
      <c r="A32" s="117"/>
      <c r="B32" s="117"/>
      <c r="C32" s="118"/>
      <c r="D32" s="118"/>
      <c r="E32" s="118"/>
      <c r="F32" s="118"/>
      <c r="G32" s="118"/>
      <c r="H32" s="118"/>
      <c r="I32" s="118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</row>
    <row r="33" spans="1:23" ht="16" thickBot="1">
      <c r="A33" s="121" t="s">
        <v>635</v>
      </c>
      <c r="B33" s="121" t="s">
        <v>718</v>
      </c>
      <c r="C33" s="120" t="s">
        <v>40</v>
      </c>
      <c r="D33" s="120" t="s">
        <v>41</v>
      </c>
      <c r="E33" s="120" t="s">
        <v>42</v>
      </c>
      <c r="F33" s="120" t="s">
        <v>585</v>
      </c>
      <c r="G33" s="120" t="s">
        <v>621</v>
      </c>
      <c r="H33" s="120" t="s">
        <v>759</v>
      </c>
      <c r="I33" s="120" t="str">
        <f t="shared" ref="I33:N33" si="19">I4</f>
        <v>3T21</v>
      </c>
      <c r="J33" s="120" t="str">
        <f t="shared" si="19"/>
        <v>4T21</v>
      </c>
      <c r="K33" s="120" t="str">
        <f t="shared" si="19"/>
        <v>1T22</v>
      </c>
      <c r="L33" s="120" t="str">
        <f t="shared" si="19"/>
        <v>2T22</v>
      </c>
      <c r="M33" s="120" t="str">
        <f t="shared" si="19"/>
        <v>3T22</v>
      </c>
      <c r="N33" s="120" t="str">
        <f t="shared" si="19"/>
        <v>4T22</v>
      </c>
      <c r="O33" s="120" t="str">
        <f t="shared" ref="O33:P33" si="20">O4</f>
        <v>1T23</v>
      </c>
      <c r="P33" s="120" t="str">
        <f t="shared" si="20"/>
        <v>2T23</v>
      </c>
      <c r="Q33" s="120" t="str">
        <f t="shared" ref="Q33:S33" si="21">Q4</f>
        <v>3T23</v>
      </c>
      <c r="R33" s="120" t="str">
        <f t="shared" si="21"/>
        <v>4T23</v>
      </c>
      <c r="S33" s="120" t="str">
        <f t="shared" si="21"/>
        <v>1T24</v>
      </c>
      <c r="T33" s="120" t="str">
        <f t="shared" ref="T33:U33" si="22">T4</f>
        <v>2T24</v>
      </c>
      <c r="U33" s="120" t="str">
        <f t="shared" si="22"/>
        <v>3T24</v>
      </c>
      <c r="V33" s="120" t="str">
        <f t="shared" ref="V33" si="23">V4</f>
        <v>4T24</v>
      </c>
      <c r="W33" s="301" t="s">
        <v>982</v>
      </c>
    </row>
    <row r="34" spans="1:23" ht="15.5">
      <c r="A34" s="122" t="s">
        <v>636</v>
      </c>
      <c r="B34" s="122" t="s">
        <v>719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23" ht="15.5">
      <c r="A35" s="124" t="s">
        <v>768</v>
      </c>
      <c r="B35" s="124" t="s">
        <v>769</v>
      </c>
      <c r="C35" s="125">
        <v>13.419</v>
      </c>
      <c r="D35" s="125">
        <v>26.838000000000001</v>
      </c>
      <c r="E35" s="125">
        <v>7.3419999999999996</v>
      </c>
      <c r="F35" s="125">
        <v>17.286000000000001</v>
      </c>
      <c r="G35" s="125">
        <v>6.9329999999999998</v>
      </c>
      <c r="H35" s="125">
        <v>1360.604</v>
      </c>
      <c r="I35" s="125">
        <v>1853.0419999999999</v>
      </c>
      <c r="J35" s="125">
        <v>1909.4549999999999</v>
      </c>
      <c r="K35" s="125">
        <v>1723.86</v>
      </c>
      <c r="L35" s="125">
        <v>414.44</v>
      </c>
      <c r="M35" s="125">
        <v>96.251000000000005</v>
      </c>
      <c r="N35" s="125">
        <v>20.439</v>
      </c>
      <c r="O35" s="125">
        <v>103.294</v>
      </c>
      <c r="P35" s="125">
        <v>569.14800000000002</v>
      </c>
      <c r="Q35" s="125">
        <v>651.43600000000004</v>
      </c>
      <c r="R35" s="125">
        <v>566.64599999999996</v>
      </c>
      <c r="S35" s="125">
        <v>634.99599999999998</v>
      </c>
      <c r="T35" s="125">
        <v>600.65899999999999</v>
      </c>
      <c r="U35" s="125">
        <v>613.31899999999996</v>
      </c>
      <c r="V35" s="125">
        <v>570.00199999999995</v>
      </c>
      <c r="W35" s="125">
        <v>620.44500000000005</v>
      </c>
    </row>
    <row r="36" spans="1:23" ht="15.5">
      <c r="A36" s="124" t="s">
        <v>762</v>
      </c>
      <c r="B36" s="124" t="s">
        <v>763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20.759</v>
      </c>
      <c r="I36" s="125">
        <v>0</v>
      </c>
      <c r="J36" s="125">
        <v>0</v>
      </c>
      <c r="K36" s="125">
        <v>112.77500000000001</v>
      </c>
      <c r="L36" s="125">
        <v>34.756999999999998</v>
      </c>
      <c r="M36" s="125">
        <v>0</v>
      </c>
    </row>
    <row r="37" spans="1:23" ht="15.5">
      <c r="A37" s="124" t="s">
        <v>639</v>
      </c>
      <c r="B37" s="124" t="s">
        <v>720</v>
      </c>
      <c r="C37" s="125">
        <v>39.872999999999998</v>
      </c>
      <c r="D37" s="125">
        <v>57.325000000000003</v>
      </c>
      <c r="E37" s="125">
        <v>60.665999999999997</v>
      </c>
      <c r="F37" s="125">
        <v>59.399000000000001</v>
      </c>
      <c r="G37" s="125">
        <v>56.488</v>
      </c>
      <c r="H37" s="125">
        <v>54.552999999999997</v>
      </c>
      <c r="I37" s="125">
        <v>52.939</v>
      </c>
      <c r="J37" s="125">
        <v>45.787999999999997</v>
      </c>
      <c r="K37" s="125">
        <v>48.789000000000001</v>
      </c>
      <c r="L37" s="125">
        <v>50.222000000000001</v>
      </c>
      <c r="M37" s="125">
        <v>51.006</v>
      </c>
      <c r="N37" s="125">
        <v>24.177</v>
      </c>
      <c r="O37" s="125">
        <v>25.695</v>
      </c>
      <c r="P37" s="125">
        <v>29.396999999999998</v>
      </c>
      <c r="Q37" s="125">
        <v>28.856999999999999</v>
      </c>
      <c r="R37" s="125">
        <v>25.916</v>
      </c>
      <c r="S37" s="125">
        <v>32.167000000000002</v>
      </c>
      <c r="T37" s="125">
        <v>25.440999999999999</v>
      </c>
      <c r="U37" s="125">
        <v>16.478999999999999</v>
      </c>
      <c r="V37" s="125">
        <v>32.579000000000001</v>
      </c>
      <c r="W37" s="125">
        <v>32.697000000000003</v>
      </c>
    </row>
    <row r="38" spans="1:23" ht="15.5">
      <c r="A38" s="124" t="s">
        <v>641</v>
      </c>
      <c r="B38" s="124" t="s">
        <v>721</v>
      </c>
      <c r="C38" s="125">
        <v>8.0980000000000008</v>
      </c>
      <c r="D38" s="125">
        <v>7.9409999999999998</v>
      </c>
      <c r="E38" s="125">
        <v>6.8360000000000003</v>
      </c>
      <c r="F38" s="125">
        <v>8.6969999999999992</v>
      </c>
      <c r="G38" s="125">
        <v>7.9550000000000001</v>
      </c>
      <c r="H38" s="125">
        <v>11.308999999999999</v>
      </c>
      <c r="I38" s="125">
        <v>11.699</v>
      </c>
      <c r="J38" s="125">
        <v>10.132</v>
      </c>
      <c r="K38" s="125">
        <v>11.003</v>
      </c>
      <c r="L38" s="125">
        <v>12.304</v>
      </c>
      <c r="M38" s="125">
        <v>13.355</v>
      </c>
      <c r="N38" s="125">
        <v>16.922999999999998</v>
      </c>
      <c r="O38" s="125">
        <v>17.09</v>
      </c>
      <c r="P38" s="125">
        <v>18.71</v>
      </c>
      <c r="Q38" s="125">
        <v>22.021000000000001</v>
      </c>
      <c r="R38" s="125">
        <v>27.914999999999999</v>
      </c>
      <c r="S38" s="125">
        <v>31.715</v>
      </c>
      <c r="T38" s="125">
        <v>113.645</v>
      </c>
      <c r="U38" s="125">
        <v>146.80500000000001</v>
      </c>
      <c r="V38" s="125">
        <v>132.85499999999999</v>
      </c>
      <c r="W38" s="125">
        <v>172.64599999999999</v>
      </c>
    </row>
    <row r="39" spans="1:23" ht="15.5">
      <c r="A39" s="124" t="s">
        <v>643</v>
      </c>
      <c r="B39" s="124" t="s">
        <v>722</v>
      </c>
      <c r="C39" s="125">
        <v>178.58600000000001</v>
      </c>
      <c r="D39" s="125">
        <v>166.77799999999999</v>
      </c>
      <c r="E39" s="125">
        <v>386.29700000000003</v>
      </c>
      <c r="F39" s="125">
        <v>666.91200000000003</v>
      </c>
      <c r="G39" s="125">
        <v>574.096</v>
      </c>
      <c r="H39" s="125">
        <v>451.48700000000002</v>
      </c>
      <c r="I39" s="125">
        <v>335.971</v>
      </c>
      <c r="J39" s="125">
        <v>217.77600000000001</v>
      </c>
      <c r="K39" s="125">
        <v>220.00800000000001</v>
      </c>
      <c r="L39" s="125">
        <v>221.26400000000001</v>
      </c>
      <c r="M39" s="125">
        <v>218.34299999999999</v>
      </c>
      <c r="N39" s="125">
        <v>224.137</v>
      </c>
      <c r="O39" s="125">
        <v>208.36799999999999</v>
      </c>
      <c r="P39" s="125">
        <v>185.37700000000001</v>
      </c>
      <c r="Q39" s="125">
        <v>230.489</v>
      </c>
      <c r="R39" s="125">
        <v>358.43200000000002</v>
      </c>
      <c r="S39" s="125">
        <v>256.733</v>
      </c>
      <c r="T39" s="125">
        <v>192.512</v>
      </c>
      <c r="U39" s="125">
        <v>256.87799999999999</v>
      </c>
      <c r="V39" s="125">
        <v>276.09300000000002</v>
      </c>
      <c r="W39" s="125">
        <v>262.65100000000001</v>
      </c>
    </row>
    <row r="40" spans="1:23" ht="15.5">
      <c r="A40" s="124" t="s">
        <v>645</v>
      </c>
      <c r="B40" s="124" t="s">
        <v>723</v>
      </c>
      <c r="C40" s="125">
        <v>18.617999999999999</v>
      </c>
      <c r="D40" s="125">
        <v>20.175000000000001</v>
      </c>
      <c r="E40" s="125">
        <v>22.696000000000002</v>
      </c>
      <c r="F40" s="125">
        <v>29.323</v>
      </c>
      <c r="G40" s="125">
        <v>30.146999999999998</v>
      </c>
      <c r="H40" s="125">
        <v>28.754000000000001</v>
      </c>
      <c r="I40" s="125">
        <v>25.629000000000001</v>
      </c>
      <c r="J40" s="125">
        <v>23.306000000000001</v>
      </c>
      <c r="K40" s="125">
        <v>23.300999999999998</v>
      </c>
      <c r="L40" s="125">
        <v>23.594999999999999</v>
      </c>
      <c r="M40" s="125">
        <v>21.574000000000002</v>
      </c>
      <c r="N40" s="125">
        <v>55.935000000000002</v>
      </c>
      <c r="O40" s="125">
        <v>61.158999999999999</v>
      </c>
      <c r="P40" s="125">
        <v>55.936999999999998</v>
      </c>
      <c r="Q40" s="125">
        <v>63.04</v>
      </c>
      <c r="R40" s="125">
        <v>61.923999999999999</v>
      </c>
      <c r="S40" s="125">
        <v>58.026000000000003</v>
      </c>
      <c r="T40" s="125">
        <v>52.578000000000003</v>
      </c>
      <c r="U40" s="125">
        <v>45.585999999999999</v>
      </c>
      <c r="V40" s="125">
        <v>36.387</v>
      </c>
      <c r="W40" s="125">
        <v>33.972999999999999</v>
      </c>
    </row>
    <row r="41" spans="1:23" ht="15.5">
      <c r="A41" s="124" t="s">
        <v>647</v>
      </c>
      <c r="B41" s="124" t="s">
        <v>724</v>
      </c>
      <c r="C41" s="125">
        <v>61.917999999999999</v>
      </c>
      <c r="D41" s="125">
        <v>37.552999999999997</v>
      </c>
      <c r="E41" s="125">
        <v>43.433999999999997</v>
      </c>
      <c r="F41" s="125">
        <v>41.305</v>
      </c>
      <c r="G41" s="125">
        <v>57.491</v>
      </c>
      <c r="H41" s="125">
        <v>48.494999999999997</v>
      </c>
      <c r="I41" s="125">
        <v>57.082000000000001</v>
      </c>
      <c r="J41" s="125">
        <v>41.692999999999998</v>
      </c>
      <c r="K41" s="125">
        <v>50.654000000000003</v>
      </c>
      <c r="L41" s="125">
        <v>63.286000000000001</v>
      </c>
      <c r="M41" s="125">
        <v>72.444000000000003</v>
      </c>
      <c r="N41" s="125">
        <v>67.313000000000002</v>
      </c>
      <c r="O41" s="125">
        <v>64.540999999999997</v>
      </c>
      <c r="P41" s="125">
        <v>53.497</v>
      </c>
      <c r="Q41" s="125">
        <v>59.787999999999997</v>
      </c>
      <c r="R41" s="125">
        <v>49.506999999999998</v>
      </c>
      <c r="S41" s="125">
        <v>43.533999999999999</v>
      </c>
      <c r="T41" s="125">
        <v>42.271000000000001</v>
      </c>
      <c r="U41" s="125">
        <v>53.271999999999998</v>
      </c>
      <c r="V41" s="125">
        <v>52.575000000000003</v>
      </c>
      <c r="W41" s="125">
        <v>55.738999999999997</v>
      </c>
    </row>
    <row r="42" spans="1:23" ht="15.5">
      <c r="A42" s="124" t="s">
        <v>649</v>
      </c>
      <c r="B42" s="124" t="s">
        <v>725</v>
      </c>
      <c r="C42" s="125">
        <v>54.006999999999998</v>
      </c>
      <c r="D42" s="125">
        <v>47.963000000000001</v>
      </c>
      <c r="E42" s="125">
        <v>39.003999999999998</v>
      </c>
      <c r="F42" s="125">
        <v>51.186999999999998</v>
      </c>
      <c r="G42" s="125">
        <v>60.341999999999999</v>
      </c>
      <c r="H42" s="125">
        <v>37.539000000000001</v>
      </c>
      <c r="I42" s="125">
        <v>45.021000000000001</v>
      </c>
      <c r="J42" s="125">
        <v>57.247</v>
      </c>
      <c r="K42" s="125">
        <v>44.923999999999999</v>
      </c>
      <c r="L42" s="125">
        <v>43.357999999999997</v>
      </c>
      <c r="M42" s="125">
        <v>42.07</v>
      </c>
      <c r="N42" s="125">
        <v>46.917999999999999</v>
      </c>
      <c r="O42" s="125">
        <v>41.131999999999998</v>
      </c>
      <c r="P42" s="125">
        <v>39.307000000000002</v>
      </c>
      <c r="Q42" s="125">
        <v>34.473999999999997</v>
      </c>
      <c r="R42" s="125">
        <v>33.223999999999997</v>
      </c>
      <c r="S42" s="125">
        <v>21.518000000000001</v>
      </c>
      <c r="T42" s="125">
        <v>22.55</v>
      </c>
      <c r="U42" s="125">
        <v>31.638000000000002</v>
      </c>
      <c r="V42" s="125">
        <v>43.621000000000002</v>
      </c>
      <c r="W42" s="125">
        <v>44.393999999999998</v>
      </c>
    </row>
    <row r="43" spans="1:23" ht="15.5">
      <c r="A43" s="124" t="s">
        <v>648</v>
      </c>
      <c r="B43" s="124" t="s">
        <v>726</v>
      </c>
      <c r="C43" s="125">
        <v>1.19</v>
      </c>
      <c r="D43" s="125">
        <v>1.19</v>
      </c>
      <c r="E43" s="125">
        <v>1.19</v>
      </c>
      <c r="F43" s="125">
        <v>42.119</v>
      </c>
      <c r="G43" s="125">
        <v>11.273</v>
      </c>
      <c r="H43" s="125">
        <v>17.669</v>
      </c>
      <c r="I43" s="125">
        <v>0</v>
      </c>
      <c r="J43" s="125">
        <v>70.945999999999998</v>
      </c>
      <c r="K43" s="125">
        <v>70.945999999999998</v>
      </c>
      <c r="L43" s="125">
        <v>70.945999999999998</v>
      </c>
      <c r="M43" s="125">
        <v>70.945999999999998</v>
      </c>
      <c r="N43" s="125">
        <v>22.044</v>
      </c>
      <c r="O43" s="125">
        <v>22.044</v>
      </c>
      <c r="P43" s="125">
        <v>22.044</v>
      </c>
      <c r="Q43" s="125">
        <v>22.044</v>
      </c>
      <c r="R43" s="125">
        <v>0</v>
      </c>
      <c r="S43" s="125">
        <v>0</v>
      </c>
      <c r="T43" s="125">
        <v>0</v>
      </c>
      <c r="U43" s="125">
        <v>0</v>
      </c>
      <c r="V43" s="125">
        <v>1.631</v>
      </c>
      <c r="W43" s="125">
        <v>1.5620000000000001</v>
      </c>
    </row>
    <row r="44" spans="1:23" ht="15.5">
      <c r="A44" s="124" t="s">
        <v>652</v>
      </c>
      <c r="B44" s="124" t="s">
        <v>727</v>
      </c>
      <c r="C44" s="125">
        <v>65.887</v>
      </c>
      <c r="D44" s="125">
        <v>82.337999999999994</v>
      </c>
      <c r="E44" s="125">
        <v>75.516000000000005</v>
      </c>
      <c r="F44" s="125">
        <v>211.55099999999999</v>
      </c>
      <c r="G44" s="125">
        <v>213.45400000000001</v>
      </c>
      <c r="H44" s="125">
        <v>198.58799999999999</v>
      </c>
      <c r="I44" s="125">
        <v>184.922</v>
      </c>
      <c r="J44" s="125">
        <v>231.452</v>
      </c>
      <c r="K44" s="125">
        <v>196.53700000000001</v>
      </c>
      <c r="L44" s="125">
        <v>138.60300000000001</v>
      </c>
      <c r="M44" s="125">
        <v>145.429</v>
      </c>
      <c r="N44" s="125">
        <v>178.49299999999999</v>
      </c>
      <c r="O44" s="125">
        <v>189.01</v>
      </c>
      <c r="P44" s="125">
        <v>269.81700000000001</v>
      </c>
      <c r="Q44" s="125">
        <v>276.47399999999999</v>
      </c>
      <c r="R44" s="125">
        <v>166.999</v>
      </c>
      <c r="S44" s="125">
        <v>240.73500000000001</v>
      </c>
      <c r="T44" s="125">
        <v>361.15600000000001</v>
      </c>
      <c r="U44" s="125">
        <v>286.26900000000001</v>
      </c>
      <c r="V44" s="125">
        <v>344.98099999999999</v>
      </c>
      <c r="W44" s="125">
        <v>294.262</v>
      </c>
    </row>
    <row r="45" spans="1:23" ht="15.5">
      <c r="A45" s="130" t="s">
        <v>654</v>
      </c>
      <c r="B45" s="130" t="s">
        <v>728</v>
      </c>
      <c r="C45" s="125">
        <v>18.085999999999999</v>
      </c>
      <c r="D45" s="125">
        <v>12.332000000000001</v>
      </c>
      <c r="E45" s="125">
        <v>13.333</v>
      </c>
      <c r="F45" s="125">
        <v>15.007</v>
      </c>
      <c r="G45" s="125">
        <v>9.6300000000000008</v>
      </c>
      <c r="H45" s="125">
        <v>9.9949999999999992</v>
      </c>
      <c r="I45" s="125">
        <v>11.087999999999999</v>
      </c>
      <c r="J45" s="125">
        <v>10.332000000000001</v>
      </c>
      <c r="K45" s="125">
        <v>7.3570000000000002</v>
      </c>
      <c r="L45" s="125">
        <v>8.1630000000000003</v>
      </c>
      <c r="M45" s="125">
        <v>17.846</v>
      </c>
      <c r="N45" s="125">
        <v>17.997</v>
      </c>
      <c r="O45" s="125">
        <v>15.337999999999999</v>
      </c>
      <c r="P45" s="125">
        <v>11.77</v>
      </c>
      <c r="Q45" s="125">
        <v>13.199</v>
      </c>
      <c r="R45" s="125">
        <v>13.06</v>
      </c>
      <c r="S45" s="125">
        <v>12.994999999999999</v>
      </c>
      <c r="T45" s="125">
        <v>12.7</v>
      </c>
      <c r="U45" s="125">
        <v>13.689</v>
      </c>
      <c r="V45" s="125">
        <v>3.41</v>
      </c>
      <c r="W45" s="125">
        <v>3.234</v>
      </c>
    </row>
    <row r="46" spans="1:23" ht="31">
      <c r="A46" s="130" t="s">
        <v>660</v>
      </c>
      <c r="B46" s="130" t="s">
        <v>969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>
        <v>13.545</v>
      </c>
      <c r="T46" s="125">
        <v>12.242000000000001</v>
      </c>
      <c r="U46" s="125">
        <v>11.064</v>
      </c>
      <c r="V46" s="125">
        <v>9.2409999999999997</v>
      </c>
      <c r="W46" s="125">
        <v>109.13</v>
      </c>
    </row>
    <row r="47" spans="1:23" s="155" customFormat="1" ht="46.5">
      <c r="A47" s="130" t="s">
        <v>389</v>
      </c>
      <c r="B47" s="130" t="s">
        <v>745</v>
      </c>
      <c r="C47" s="154">
        <v>53.148000000000003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pans="1:23" ht="15.5">
      <c r="A48" s="127" t="s">
        <v>655</v>
      </c>
      <c r="B48" s="127" t="s">
        <v>729</v>
      </c>
      <c r="C48" s="128">
        <v>512.83000000000004</v>
      </c>
      <c r="D48" s="128">
        <v>460.43299999999999</v>
      </c>
      <c r="E48" s="128">
        <v>656.31400000000008</v>
      </c>
      <c r="F48" s="128">
        <v>1142.7860000000001</v>
      </c>
      <c r="G48" s="128">
        <v>1027.8090000000002</v>
      </c>
      <c r="H48" s="128">
        <v>2239.752</v>
      </c>
      <c r="I48" s="128">
        <f>SUM(I35:I47)</f>
        <v>2577.393</v>
      </c>
      <c r="J48" s="128">
        <f t="shared" ref="J48:L48" si="24">SUM(J35:J47)</f>
        <v>2618.127</v>
      </c>
      <c r="K48" s="128">
        <f t="shared" si="24"/>
        <v>2510.1539999999995</v>
      </c>
      <c r="L48" s="128">
        <f t="shared" si="24"/>
        <v>1080.9379999999999</v>
      </c>
      <c r="M48" s="128">
        <f t="shared" ref="M48" si="25">SUM(M35:M47)</f>
        <v>749.26400000000001</v>
      </c>
      <c r="N48" s="128">
        <f t="shared" ref="N48:S48" si="26">SUM(N35:N47)</f>
        <v>674.37599999999986</v>
      </c>
      <c r="O48" s="128">
        <f t="shared" si="26"/>
        <v>747.67099999999994</v>
      </c>
      <c r="P48" s="128">
        <f t="shared" si="26"/>
        <v>1255.0039999999999</v>
      </c>
      <c r="Q48" s="128">
        <f t="shared" si="26"/>
        <v>1401.8219999999999</v>
      </c>
      <c r="R48" s="128">
        <f t="shared" si="26"/>
        <v>1303.623</v>
      </c>
      <c r="S48" s="128">
        <f t="shared" si="26"/>
        <v>1345.9639999999999</v>
      </c>
      <c r="T48" s="128">
        <f t="shared" ref="T48:U48" si="27">SUM(T35:T47)</f>
        <v>1435.7539999999999</v>
      </c>
      <c r="U48" s="128">
        <f t="shared" si="27"/>
        <v>1474.999</v>
      </c>
      <c r="V48" s="128">
        <f t="shared" ref="V48:W48" si="28">SUM(V35:V47)</f>
        <v>1503.3750000000002</v>
      </c>
      <c r="W48" s="128">
        <f t="shared" si="28"/>
        <v>1630.7329999999997</v>
      </c>
    </row>
    <row r="49" spans="1:23" ht="15.5">
      <c r="A49" s="122" t="s">
        <v>651</v>
      </c>
      <c r="B49" s="122" t="s">
        <v>730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1:23" ht="15.5">
      <c r="A50" s="124" t="s">
        <v>768</v>
      </c>
      <c r="B50" s="124" t="s">
        <v>769</v>
      </c>
      <c r="C50" s="125">
        <v>1296.645</v>
      </c>
      <c r="D50" s="125">
        <v>1297.229</v>
      </c>
      <c r="E50" s="125">
        <v>1297.8130000000001</v>
      </c>
      <c r="F50" s="125">
        <v>1298.3969999999999</v>
      </c>
      <c r="G50" s="125">
        <v>1298.982</v>
      </c>
      <c r="H50" s="125">
        <v>289.56599999999997</v>
      </c>
      <c r="I50" s="125">
        <v>289.67399999999998</v>
      </c>
      <c r="J50" s="125">
        <v>289.78300000000002</v>
      </c>
      <c r="K50" s="125">
        <v>289.89100000000002</v>
      </c>
      <c r="L50" s="125">
        <v>2184.84</v>
      </c>
      <c r="M50" s="125">
        <v>2185.152</v>
      </c>
      <c r="N50" s="125">
        <v>2186.1410000000001</v>
      </c>
      <c r="O50" s="125">
        <v>2187.1309999999999</v>
      </c>
      <c r="P50" s="125">
        <v>1638.1210000000001</v>
      </c>
      <c r="Q50" s="125">
        <v>1639.1110000000001</v>
      </c>
      <c r="R50" s="125">
        <v>1640.1010000000001</v>
      </c>
      <c r="S50" s="125">
        <v>1641.0909999999999</v>
      </c>
      <c r="T50" s="125">
        <v>1290.971</v>
      </c>
      <c r="U50" s="125">
        <v>1292.067</v>
      </c>
      <c r="V50" s="125">
        <v>1293.162</v>
      </c>
      <c r="W50" s="125">
        <v>1294.258</v>
      </c>
    </row>
    <row r="51" spans="1:23" ht="15.5">
      <c r="A51" s="131" t="s">
        <v>657</v>
      </c>
      <c r="B51" s="131" t="s">
        <v>710</v>
      </c>
      <c r="C51" s="125">
        <v>4.306</v>
      </c>
      <c r="D51" s="125">
        <v>4</v>
      </c>
      <c r="E51" s="125">
        <v>0.82299999999999995</v>
      </c>
      <c r="F51" s="125">
        <v>0.70899999999999996</v>
      </c>
      <c r="G51" s="125">
        <v>0.64100000000000001</v>
      </c>
      <c r="H51" s="125">
        <v>0.57199999999999995</v>
      </c>
      <c r="I51" s="125">
        <v>0.36599999999999999</v>
      </c>
      <c r="J51" s="125">
        <v>0.251</v>
      </c>
      <c r="K51" s="125">
        <v>0.13300000000000001</v>
      </c>
      <c r="L51" s="125">
        <v>2.9000000000000001E-2</v>
      </c>
      <c r="M51" s="125">
        <v>4.0000000000000001E-3</v>
      </c>
      <c r="N51" s="125">
        <v>3.0000000000000001E-3</v>
      </c>
      <c r="O51" s="125">
        <v>1.9650000000000001</v>
      </c>
      <c r="P51" s="125">
        <v>1.7410000000000001</v>
      </c>
      <c r="Q51" s="125">
        <v>1.5129999999999999</v>
      </c>
      <c r="R51" s="125">
        <v>1.2749999999999999</v>
      </c>
      <c r="S51" s="125">
        <v>1.2749999999999999</v>
      </c>
      <c r="T51" s="125">
        <v>1.2749999999999999</v>
      </c>
      <c r="U51" s="125">
        <v>1.631</v>
      </c>
      <c r="V51" s="125">
        <v>1.591</v>
      </c>
      <c r="W51" s="125">
        <v>0.316</v>
      </c>
    </row>
    <row r="52" spans="1:23" ht="15.5">
      <c r="A52" s="131" t="s">
        <v>645</v>
      </c>
      <c r="B52" s="131" t="s">
        <v>723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>
        <v>0.878</v>
      </c>
      <c r="O52" s="125">
        <v>0.61</v>
      </c>
      <c r="P52" s="125">
        <v>0.63800000000000001</v>
      </c>
      <c r="Q52" s="125">
        <v>0.66600000000000004</v>
      </c>
      <c r="R52" s="125">
        <v>0.69499999999999995</v>
      </c>
      <c r="S52" s="125">
        <v>0.42699999999999999</v>
      </c>
      <c r="T52" s="125">
        <v>0</v>
      </c>
      <c r="U52" s="125">
        <v>0</v>
      </c>
      <c r="V52" s="125">
        <v>0</v>
      </c>
      <c r="W52" s="125" t="s">
        <v>59</v>
      </c>
    </row>
    <row r="53" spans="1:23" ht="15.5">
      <c r="A53" s="131" t="s">
        <v>643</v>
      </c>
      <c r="B53" s="131" t="s">
        <v>722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v>0.16700000000000001</v>
      </c>
      <c r="M53" s="125">
        <v>0.16700000000000001</v>
      </c>
      <c r="N53" s="125">
        <v>0.16700000000000001</v>
      </c>
      <c r="O53" s="125">
        <v>0.16700000000000001</v>
      </c>
      <c r="P53" s="125">
        <v>0.16700000000000001</v>
      </c>
      <c r="Q53" s="125">
        <v>0.16700000000000001</v>
      </c>
      <c r="R53" s="125">
        <v>0.16700000000000001</v>
      </c>
      <c r="S53" s="125">
        <v>0.16700000000000001</v>
      </c>
      <c r="T53" s="125">
        <v>0.16700000000000001</v>
      </c>
      <c r="U53" s="125">
        <v>0.16700000000000001</v>
      </c>
      <c r="V53" s="125">
        <v>0.16700000000000001</v>
      </c>
      <c r="W53" s="125">
        <v>0.16700000000000001</v>
      </c>
    </row>
    <row r="54" spans="1:23" ht="15.5">
      <c r="A54" s="131" t="s">
        <v>647</v>
      </c>
      <c r="B54" s="131" t="s">
        <v>724</v>
      </c>
      <c r="C54" s="125"/>
      <c r="D54" s="125">
        <v>2.024</v>
      </c>
      <c r="E54" s="125">
        <v>2.431</v>
      </c>
      <c r="F54" s="125">
        <v>2.2370000000000001</v>
      </c>
      <c r="G54" s="125">
        <v>2.6110000000000002</v>
      </c>
      <c r="H54" s="125">
        <v>1.5449999999999999</v>
      </c>
      <c r="I54" s="125">
        <v>2.16</v>
      </c>
      <c r="J54" s="125">
        <v>1.6359999999999999</v>
      </c>
      <c r="K54" s="125">
        <v>1.78</v>
      </c>
      <c r="L54" s="125">
        <v>2.5059999999999998</v>
      </c>
      <c r="M54" s="125">
        <v>2.5059999999999998</v>
      </c>
      <c r="N54" s="125">
        <v>0.4</v>
      </c>
      <c r="O54" s="125">
        <v>0.4</v>
      </c>
      <c r="P54" s="125">
        <v>0.4</v>
      </c>
      <c r="Q54" s="125">
        <v>0.4</v>
      </c>
      <c r="R54" s="125">
        <v>0.4</v>
      </c>
      <c r="S54" s="125">
        <v>0</v>
      </c>
      <c r="T54" s="125">
        <v>0</v>
      </c>
      <c r="U54" s="125">
        <v>0</v>
      </c>
      <c r="V54" s="125">
        <v>0</v>
      </c>
      <c r="W54" s="125">
        <v>0.86599999999999999</v>
      </c>
    </row>
    <row r="55" spans="1:23" ht="15.5">
      <c r="A55" s="131" t="s">
        <v>658</v>
      </c>
      <c r="B55" s="131" t="s">
        <v>731</v>
      </c>
      <c r="C55" s="125">
        <v>51.094000000000001</v>
      </c>
      <c r="D55" s="125">
        <v>41.43</v>
      </c>
      <c r="E55" s="125">
        <v>36.228999999999999</v>
      </c>
      <c r="F55" s="125">
        <v>41.982999999999997</v>
      </c>
      <c r="G55" s="125">
        <v>35.378</v>
      </c>
      <c r="H55" s="125">
        <v>45.744</v>
      </c>
      <c r="I55" s="125">
        <v>56.667000000000002</v>
      </c>
      <c r="J55" s="125">
        <v>44.076000000000001</v>
      </c>
      <c r="K55" s="125">
        <v>61.734000000000002</v>
      </c>
      <c r="L55" s="125">
        <v>76.700999999999993</v>
      </c>
      <c r="M55" s="125">
        <v>86.930999999999997</v>
      </c>
      <c r="N55" s="125">
        <v>79.658000000000001</v>
      </c>
      <c r="O55" s="125">
        <v>85</v>
      </c>
      <c r="P55" s="125">
        <v>85.742999999999995</v>
      </c>
      <c r="Q55" s="125">
        <v>82.421000000000006</v>
      </c>
      <c r="R55" s="125">
        <v>67.825000000000003</v>
      </c>
      <c r="S55" s="125">
        <v>70.328999999999994</v>
      </c>
      <c r="T55" s="125">
        <v>70.418999999999997</v>
      </c>
      <c r="U55" s="125">
        <v>70.945999999999998</v>
      </c>
      <c r="V55" s="125">
        <v>47.405000000000001</v>
      </c>
      <c r="W55" s="125">
        <v>51.167999999999999</v>
      </c>
    </row>
    <row r="56" spans="1:23" ht="15.5">
      <c r="A56" s="131" t="s">
        <v>660</v>
      </c>
      <c r="B56" s="131" t="s">
        <v>732</v>
      </c>
      <c r="C56" s="125">
        <v>5.6289999999999996</v>
      </c>
      <c r="D56" s="125">
        <v>5.9429999999999996</v>
      </c>
      <c r="E56" s="125">
        <v>6.1390000000000002</v>
      </c>
      <c r="F56" s="125">
        <v>50.075000000000003</v>
      </c>
      <c r="G56" s="125">
        <v>51.954999999999998</v>
      </c>
      <c r="H56" s="125">
        <v>53.146999999999998</v>
      </c>
      <c r="I56" s="125">
        <v>53.146999999999998</v>
      </c>
      <c r="J56" s="125">
        <v>71.873999999999995</v>
      </c>
      <c r="K56" s="125">
        <v>74.373999999999995</v>
      </c>
      <c r="L56" s="125">
        <v>77.412999999999997</v>
      </c>
      <c r="M56" s="125">
        <v>80.450999999999993</v>
      </c>
      <c r="N56" s="125">
        <v>93.78</v>
      </c>
      <c r="O56" s="125">
        <v>96.656000000000006</v>
      </c>
      <c r="P56" s="125">
        <v>99.665999999999997</v>
      </c>
      <c r="Q56" s="125">
        <v>102.81699999999999</v>
      </c>
      <c r="R56" s="125">
        <v>106.11499999999999</v>
      </c>
      <c r="S56" s="125">
        <v>95.593999999999994</v>
      </c>
      <c r="T56" s="125">
        <v>97.38</v>
      </c>
      <c r="U56" s="125">
        <v>97.736999999999995</v>
      </c>
      <c r="V56" s="125">
        <v>98.63</v>
      </c>
      <c r="W56" s="125">
        <v>1.7949999999999999</v>
      </c>
    </row>
    <row r="57" spans="1:23" ht="15.5">
      <c r="A57" s="124" t="s">
        <v>662</v>
      </c>
      <c r="B57" s="124" t="s">
        <v>733</v>
      </c>
      <c r="C57" s="125">
        <v>64.027000000000001</v>
      </c>
      <c r="D57" s="125">
        <v>80.325999999999993</v>
      </c>
      <c r="E57" s="125">
        <v>77.378</v>
      </c>
      <c r="F57" s="125">
        <v>93.652000000000001</v>
      </c>
      <c r="G57" s="125">
        <v>92.215000000000003</v>
      </c>
      <c r="H57" s="125">
        <v>80.302999999999997</v>
      </c>
      <c r="I57" s="125">
        <v>81.448999999999998</v>
      </c>
      <c r="J57" s="125">
        <v>79.468000000000004</v>
      </c>
      <c r="K57" s="125">
        <v>80.855000000000004</v>
      </c>
      <c r="L57" s="125">
        <v>84.477999999999994</v>
      </c>
      <c r="M57" s="125">
        <v>84.801000000000002</v>
      </c>
      <c r="N57" s="125">
        <v>84.534999999999997</v>
      </c>
      <c r="O57" s="125">
        <v>80.040000000000006</v>
      </c>
      <c r="P57" s="125">
        <v>82.01</v>
      </c>
      <c r="Q57" s="125">
        <v>85.884</v>
      </c>
      <c r="R57" s="125">
        <v>86.034999999999997</v>
      </c>
      <c r="S57" s="125">
        <v>92.453999999999994</v>
      </c>
      <c r="T57" s="125">
        <v>87.543000000000006</v>
      </c>
      <c r="U57" s="125">
        <v>89.033000000000001</v>
      </c>
      <c r="V57" s="125">
        <v>105.148</v>
      </c>
      <c r="W57" s="125">
        <v>101.20699999999999</v>
      </c>
    </row>
    <row r="58" spans="1:23" ht="15.5">
      <c r="A58" s="124" t="s">
        <v>652</v>
      </c>
      <c r="B58" s="124" t="s">
        <v>727</v>
      </c>
      <c r="C58" s="125">
        <v>9.8580000000000005</v>
      </c>
      <c r="D58" s="125">
        <v>8.3870000000000005</v>
      </c>
      <c r="E58" s="125">
        <v>8.3879999999999999</v>
      </c>
      <c r="F58" s="125">
        <v>71.450999999999993</v>
      </c>
      <c r="G58" s="125">
        <v>67.271000000000001</v>
      </c>
      <c r="H58" s="125">
        <v>7.9379999999999997</v>
      </c>
      <c r="I58" s="125">
        <v>6.2069999999999999</v>
      </c>
      <c r="J58" s="125">
        <v>6.6760000000000002</v>
      </c>
      <c r="K58" s="125">
        <v>15.11</v>
      </c>
      <c r="L58" s="125">
        <v>11.486000000000001</v>
      </c>
      <c r="M58" s="125">
        <v>9.3629999999999995</v>
      </c>
      <c r="N58" s="125">
        <v>2.3610000000000002</v>
      </c>
      <c r="O58" s="125">
        <v>0.75</v>
      </c>
      <c r="P58" s="125">
        <v>0.6</v>
      </c>
      <c r="Q58" s="125">
        <v>0.45</v>
      </c>
      <c r="R58" s="125">
        <v>0.15</v>
      </c>
      <c r="S58" s="125">
        <v>0.15</v>
      </c>
      <c r="T58" s="125">
        <v>0</v>
      </c>
      <c r="U58" s="125">
        <v>0</v>
      </c>
      <c r="V58" s="125">
        <v>0</v>
      </c>
      <c r="W58" s="125">
        <v>1.423</v>
      </c>
    </row>
    <row r="59" spans="1:23" ht="16" customHeight="1">
      <c r="A59" s="124" t="s">
        <v>654</v>
      </c>
      <c r="B59" s="124" t="s">
        <v>728</v>
      </c>
      <c r="C59" s="125">
        <v>32.069000000000003</v>
      </c>
      <c r="D59" s="125">
        <v>19.431999999999999</v>
      </c>
      <c r="E59" s="125">
        <v>21.137</v>
      </c>
      <c r="F59" s="125">
        <v>20.312999999999999</v>
      </c>
      <c r="G59" s="125">
        <v>12.792</v>
      </c>
      <c r="H59" s="125">
        <v>16.902999999999999</v>
      </c>
      <c r="I59" s="125">
        <v>16.030999999999999</v>
      </c>
      <c r="J59" s="125">
        <v>16.640999999999998</v>
      </c>
      <c r="K59" s="125">
        <v>12.76</v>
      </c>
      <c r="L59" s="125">
        <v>9.0640000000000001</v>
      </c>
      <c r="M59" s="125">
        <v>34.488</v>
      </c>
      <c r="N59" s="125">
        <v>33.134999999999998</v>
      </c>
      <c r="O59" s="125">
        <v>31.664999999999999</v>
      </c>
      <c r="P59" s="125">
        <v>31.798999999999999</v>
      </c>
      <c r="Q59" s="125">
        <v>27.344999999999999</v>
      </c>
      <c r="R59" s="125">
        <v>17.405999999999999</v>
      </c>
      <c r="S59" s="125">
        <v>12.992000000000001</v>
      </c>
      <c r="T59" s="125">
        <v>23.638999999999999</v>
      </c>
      <c r="U59" s="125">
        <v>19.983000000000001</v>
      </c>
      <c r="V59" s="125">
        <v>15.276999999999999</v>
      </c>
      <c r="W59" s="125">
        <v>14.339</v>
      </c>
    </row>
    <row r="60" spans="1:23" ht="16" customHeight="1">
      <c r="A60" s="124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1:23" ht="15" customHeight="1">
      <c r="A61" s="127" t="s">
        <v>664</v>
      </c>
      <c r="B61" s="127" t="s">
        <v>734</v>
      </c>
      <c r="C61" s="128">
        <v>1463.6279999999999</v>
      </c>
      <c r="D61" s="128">
        <v>1458.771</v>
      </c>
      <c r="E61" s="128">
        <v>1450.338</v>
      </c>
      <c r="F61" s="128">
        <v>1578.8170000000002</v>
      </c>
      <c r="G61" s="128">
        <v>1561.8449999999998</v>
      </c>
      <c r="H61" s="128">
        <v>495.71800000000002</v>
      </c>
      <c r="I61" s="128">
        <f t="shared" ref="I61:J61" si="29">SUM(I50:I59)</f>
        <v>505.70099999999996</v>
      </c>
      <c r="J61" s="128">
        <f t="shared" si="29"/>
        <v>510.40500000000003</v>
      </c>
      <c r="K61" s="128">
        <f t="shared" ref="K61:L61" si="30">SUM(K50:K59)</f>
        <v>536.63699999999994</v>
      </c>
      <c r="L61" s="128">
        <f t="shared" si="30"/>
        <v>2446.6839999999997</v>
      </c>
      <c r="M61" s="128">
        <f t="shared" ref="M61:N61" si="31">SUM(M50:M59)</f>
        <v>2483.8629999999994</v>
      </c>
      <c r="N61" s="128">
        <f t="shared" si="31"/>
        <v>2481.0580000000004</v>
      </c>
      <c r="O61" s="128">
        <f t="shared" ref="O61:P61" si="32">SUM(O50:O59)</f>
        <v>2484.384</v>
      </c>
      <c r="P61" s="128">
        <f t="shared" si="32"/>
        <v>1940.8849999999998</v>
      </c>
      <c r="Q61" s="128">
        <f t="shared" ref="Q61:R61" si="33">SUM(Q50:Q59)</f>
        <v>1940.7740000000001</v>
      </c>
      <c r="R61" s="128">
        <f t="shared" si="33"/>
        <v>1920.1690000000003</v>
      </c>
      <c r="S61" s="128">
        <f t="shared" ref="S61:T61" si="34">SUM(S50:S59)</f>
        <v>1914.4789999999998</v>
      </c>
      <c r="T61" s="128">
        <f t="shared" si="34"/>
        <v>1571.394</v>
      </c>
      <c r="U61" s="128">
        <f t="shared" ref="U61:W61" si="35">SUM(U50:U59)</f>
        <v>1571.5639999999999</v>
      </c>
      <c r="V61" s="128">
        <f t="shared" si="35"/>
        <v>1561.3799999999999</v>
      </c>
      <c r="W61" s="128">
        <f t="shared" si="35"/>
        <v>1465.539</v>
      </c>
    </row>
    <row r="62" spans="1:23" ht="15.5">
      <c r="A62" s="122" t="s">
        <v>665</v>
      </c>
      <c r="B62" s="122" t="s">
        <v>735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1:23" ht="15.5">
      <c r="A63" s="124" t="s">
        <v>666</v>
      </c>
      <c r="B63" s="124" t="s">
        <v>736</v>
      </c>
      <c r="C63" s="125">
        <v>852.447</v>
      </c>
      <c r="D63" s="125">
        <v>868.52800000000002</v>
      </c>
      <c r="E63" s="125">
        <v>868.52800000000002</v>
      </c>
      <c r="F63" s="125">
        <v>870.21799999999996</v>
      </c>
      <c r="G63" s="125">
        <v>875.57500000000005</v>
      </c>
      <c r="H63" s="125">
        <v>875.57500000000005</v>
      </c>
      <c r="I63" s="125">
        <v>875.57500000000005</v>
      </c>
      <c r="J63" s="125">
        <v>875.57500000000005</v>
      </c>
      <c r="K63" s="125">
        <v>875.57500000000005</v>
      </c>
      <c r="L63" s="125">
        <v>875.57500000000005</v>
      </c>
      <c r="M63" s="125">
        <v>875.57500000000005</v>
      </c>
      <c r="N63" s="125">
        <v>875.57500000000005</v>
      </c>
      <c r="O63" s="125">
        <v>875.57500000000005</v>
      </c>
      <c r="P63" s="125">
        <v>875.57500000000005</v>
      </c>
      <c r="Q63" s="125">
        <v>875.57500000000005</v>
      </c>
      <c r="R63" s="125">
        <v>875.57500000000005</v>
      </c>
      <c r="S63" s="125">
        <v>875.57500000000005</v>
      </c>
      <c r="T63" s="125">
        <v>875.57500000000005</v>
      </c>
      <c r="U63" s="125">
        <v>875.57500000000005</v>
      </c>
      <c r="V63" s="125">
        <v>875.57500000000005</v>
      </c>
      <c r="W63" s="125">
        <v>875.57500000000005</v>
      </c>
    </row>
    <row r="64" spans="1:23" ht="15.5">
      <c r="A64" s="124" t="s">
        <v>667</v>
      </c>
      <c r="B64" s="153" t="s">
        <v>737</v>
      </c>
      <c r="C64" s="125"/>
      <c r="D64" s="125"/>
      <c r="E64" s="125"/>
      <c r="F64" s="125"/>
      <c r="G64" s="125">
        <v>-5.3570000000000002</v>
      </c>
      <c r="H64" s="125">
        <v>-1.458</v>
      </c>
      <c r="I64" s="125">
        <v>-131.37799999999999</v>
      </c>
      <c r="J64" s="125">
        <v>-128.60499999999999</v>
      </c>
      <c r="K64" s="125">
        <v>-128.60499999999999</v>
      </c>
      <c r="L64" s="125">
        <v>-117.051</v>
      </c>
      <c r="M64" s="125">
        <v>-117.051</v>
      </c>
      <c r="N64" s="125">
        <v>-114.223</v>
      </c>
      <c r="O64" s="125">
        <v>-114.223</v>
      </c>
      <c r="P64" s="125">
        <v>-107.59099999999999</v>
      </c>
      <c r="Q64" s="125">
        <v>-107.59099999999999</v>
      </c>
      <c r="R64" s="125">
        <v>-97.91</v>
      </c>
      <c r="S64" s="125">
        <v>-97.91</v>
      </c>
      <c r="T64" s="125">
        <v>-97.91</v>
      </c>
      <c r="U64" s="125">
        <v>-59.744999999999997</v>
      </c>
      <c r="V64" s="125">
        <v>-55.277000000000001</v>
      </c>
      <c r="W64" s="125">
        <v>-55.277000000000001</v>
      </c>
    </row>
    <row r="65" spans="1:23" ht="15.5">
      <c r="A65" s="124" t="s">
        <v>668</v>
      </c>
      <c r="B65" s="124" t="s">
        <v>738</v>
      </c>
      <c r="C65" s="125">
        <v>36.014000000000003</v>
      </c>
      <c r="D65" s="125">
        <v>27.169</v>
      </c>
      <c r="E65" s="125">
        <v>30.533000000000001</v>
      </c>
      <c r="F65" s="37">
        <v>127.60299999999999</v>
      </c>
      <c r="G65" s="125">
        <v>129.852</v>
      </c>
      <c r="H65" s="125">
        <v>131.47200000000001</v>
      </c>
      <c r="I65" s="125">
        <v>133.29499999999999</v>
      </c>
      <c r="J65" s="125">
        <v>133.29900000000001</v>
      </c>
      <c r="K65" s="125">
        <v>134.703</v>
      </c>
      <c r="L65" s="125">
        <v>128.90100000000001</v>
      </c>
      <c r="M65" s="125">
        <v>128.08099999999999</v>
      </c>
      <c r="N65" s="125">
        <v>126.456</v>
      </c>
      <c r="O65" s="125">
        <v>126.63500000000001</v>
      </c>
      <c r="P65" s="125">
        <v>122.437</v>
      </c>
      <c r="Q65" s="125">
        <v>123.30200000000001</v>
      </c>
      <c r="R65" s="125">
        <v>116.342</v>
      </c>
      <c r="S65" s="125">
        <v>117.768</v>
      </c>
      <c r="T65" s="125">
        <v>121.508</v>
      </c>
      <c r="U65" s="125">
        <v>83.775000000000006</v>
      </c>
      <c r="V65" s="125">
        <v>80.744</v>
      </c>
      <c r="W65" s="125">
        <v>82.138000000000005</v>
      </c>
    </row>
    <row r="66" spans="1:23" ht="15.5">
      <c r="A66" s="124" t="s">
        <v>669</v>
      </c>
      <c r="B66" s="124" t="s">
        <v>739</v>
      </c>
      <c r="C66" s="125">
        <v>406.548</v>
      </c>
      <c r="D66" s="125">
        <v>405.37099999999998</v>
      </c>
      <c r="E66" s="125">
        <v>405.37099999999998</v>
      </c>
      <c r="F66" s="37">
        <v>685.50199999999995</v>
      </c>
      <c r="G66" s="125">
        <v>685.50199999999995</v>
      </c>
      <c r="H66" s="125">
        <v>496.673</v>
      </c>
      <c r="I66" s="125">
        <v>496.673</v>
      </c>
      <c r="J66" s="125">
        <v>387.86799999999999</v>
      </c>
      <c r="K66" s="125">
        <v>387.86799999999999</v>
      </c>
      <c r="L66" s="125">
        <v>387.86799999999999</v>
      </c>
      <c r="M66" s="125">
        <v>387.86799999999999</v>
      </c>
      <c r="N66" s="125">
        <v>458.642</v>
      </c>
      <c r="O66" s="125">
        <v>458.642</v>
      </c>
      <c r="P66" s="125">
        <v>458.642</v>
      </c>
      <c r="Q66" s="125">
        <v>458.642</v>
      </c>
      <c r="R66" s="125">
        <v>376.20699999999999</v>
      </c>
      <c r="S66" s="125">
        <v>376.20699999999999</v>
      </c>
      <c r="T66" s="125">
        <v>376.20699999999999</v>
      </c>
      <c r="U66" s="125">
        <v>376.20699999999999</v>
      </c>
      <c r="V66" s="125">
        <v>381.22300000000001</v>
      </c>
      <c r="W66" s="125">
        <v>381.22300000000001</v>
      </c>
    </row>
    <row r="67" spans="1:23" ht="15.5">
      <c r="A67" s="124" t="s">
        <v>670</v>
      </c>
      <c r="B67" s="153" t="s">
        <v>765</v>
      </c>
      <c r="C67" s="125">
        <v>68.138000000000005</v>
      </c>
      <c r="D67" s="125">
        <v>194.31100000000001</v>
      </c>
      <c r="E67" s="125">
        <v>324.47000000000003</v>
      </c>
      <c r="F67" s="125">
        <v>0</v>
      </c>
      <c r="G67" s="125">
        <v>114.48</v>
      </c>
      <c r="H67" s="125">
        <v>187.114</v>
      </c>
      <c r="I67" s="125">
        <v>297.55500000000001</v>
      </c>
      <c r="J67" s="125">
        <v>0</v>
      </c>
      <c r="K67" s="125">
        <v>74.054000000000002</v>
      </c>
      <c r="L67" s="125">
        <v>123.431</v>
      </c>
      <c r="M67" s="125">
        <v>172.66300000000001</v>
      </c>
      <c r="N67" s="125">
        <v>0</v>
      </c>
      <c r="O67" s="125">
        <v>16.681999999999999</v>
      </c>
      <c r="P67" s="125">
        <v>30.41</v>
      </c>
      <c r="Q67" s="125">
        <v>-23.766999999999999</v>
      </c>
      <c r="R67" s="125">
        <v>0</v>
      </c>
      <c r="S67" s="125">
        <v>16.879000000000001</v>
      </c>
      <c r="T67" s="125">
        <v>30.172000000000001</v>
      </c>
      <c r="U67" s="125">
        <v>40.965000000000003</v>
      </c>
      <c r="V67" s="125">
        <v>0</v>
      </c>
      <c r="W67" s="125">
        <v>14.067</v>
      </c>
    </row>
    <row r="68" spans="1:23" ht="15.5">
      <c r="A68" s="124" t="s">
        <v>412</v>
      </c>
      <c r="B68" s="153" t="s">
        <v>746</v>
      </c>
      <c r="C68" s="125">
        <v>145.04400000000001</v>
      </c>
      <c r="D68" s="125">
        <v>145.04400000000001</v>
      </c>
      <c r="E68" s="125">
        <v>145.04400000000001</v>
      </c>
      <c r="F68" s="125">
        <v>0</v>
      </c>
      <c r="G68" s="125"/>
      <c r="H68" s="125">
        <v>0</v>
      </c>
      <c r="I68" s="125">
        <v>0</v>
      </c>
      <c r="J68" s="125">
        <v>0</v>
      </c>
      <c r="K68" s="125">
        <v>0</v>
      </c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1:23" ht="15.5">
      <c r="A69" s="124" t="s">
        <v>764</v>
      </c>
      <c r="B69" s="153" t="s">
        <v>740</v>
      </c>
      <c r="C69" s="125">
        <v>0</v>
      </c>
      <c r="D69" s="125">
        <v>0</v>
      </c>
      <c r="E69" s="125">
        <v>0</v>
      </c>
      <c r="F69" s="125">
        <v>0</v>
      </c>
      <c r="G69" s="125">
        <v>0</v>
      </c>
      <c r="H69" s="125">
        <v>0.129</v>
      </c>
      <c r="I69" s="125">
        <v>-0.307</v>
      </c>
      <c r="J69" s="125">
        <v>-1.718</v>
      </c>
      <c r="K69" s="125">
        <v>-0.51700000000000002</v>
      </c>
      <c r="L69" s="125">
        <v>-1.8560000000000001</v>
      </c>
      <c r="M69" s="125">
        <v>0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/>
      <c r="V69" s="125"/>
      <c r="W69" s="125"/>
    </row>
    <row r="70" spans="1:23" ht="15.5">
      <c r="A70" s="132" t="s">
        <v>671</v>
      </c>
      <c r="B70" s="127" t="s">
        <v>741</v>
      </c>
      <c r="C70" s="128">
        <v>1508.191</v>
      </c>
      <c r="D70" s="128">
        <v>1640.423</v>
      </c>
      <c r="E70" s="128">
        <v>1773.9460000000001</v>
      </c>
      <c r="F70" s="128">
        <v>1683.3229999999999</v>
      </c>
      <c r="G70" s="128">
        <v>1800.0520000000001</v>
      </c>
      <c r="H70" s="128">
        <v>1689.5050000000001</v>
      </c>
      <c r="I70" s="128">
        <f t="shared" ref="I70:N70" si="36">SUM(I63:I69)</f>
        <v>1671.413</v>
      </c>
      <c r="J70" s="128">
        <f t="shared" si="36"/>
        <v>1266.4189999999999</v>
      </c>
      <c r="K70" s="128">
        <f t="shared" si="36"/>
        <v>1343.078</v>
      </c>
      <c r="L70" s="128">
        <f t="shared" si="36"/>
        <v>1396.8679999999999</v>
      </c>
      <c r="M70" s="128">
        <f t="shared" si="36"/>
        <v>1447.136</v>
      </c>
      <c r="N70" s="128">
        <f t="shared" si="36"/>
        <v>1346.45</v>
      </c>
      <c r="O70" s="128">
        <f t="shared" ref="O70:P70" si="37">SUM(O63:O69)</f>
        <v>1363.3110000000001</v>
      </c>
      <c r="P70" s="128">
        <f t="shared" si="37"/>
        <v>1379.4730000000002</v>
      </c>
      <c r="Q70" s="128">
        <f t="shared" ref="Q70:R70" si="38">SUM(Q63:Q69)</f>
        <v>1326.1610000000001</v>
      </c>
      <c r="R70" s="128">
        <f t="shared" si="38"/>
        <v>1270.2139999999999</v>
      </c>
      <c r="S70" s="128">
        <f>SUM(S63:S69)</f>
        <v>1288.519</v>
      </c>
      <c r="T70" s="128">
        <f>SUM(T63:T69)</f>
        <v>1305.5520000000001</v>
      </c>
      <c r="U70" s="128">
        <f>SUM(U63:U69)</f>
        <v>1316.7769999999998</v>
      </c>
      <c r="V70" s="128">
        <f>SUM(V63:V69)</f>
        <v>1282.2650000000001</v>
      </c>
      <c r="W70" s="128">
        <f>SUM(W63:W69)</f>
        <v>1297.7260000000001</v>
      </c>
    </row>
    <row r="71" spans="1:23" ht="15.5">
      <c r="A71" s="131" t="s">
        <v>672</v>
      </c>
      <c r="B71" s="131" t="s">
        <v>742</v>
      </c>
      <c r="C71" s="125">
        <v>-0.21099999999999999</v>
      </c>
      <c r="D71" s="125">
        <v>0.28599999999999998</v>
      </c>
      <c r="E71" s="125">
        <v>0.55700000000000005</v>
      </c>
      <c r="F71" s="125">
        <v>2.052</v>
      </c>
      <c r="G71" s="125">
        <v>4.5949999999999998</v>
      </c>
      <c r="H71" s="125">
        <v>5.2460000000000004</v>
      </c>
      <c r="I71" s="125">
        <v>6.6959999999999997</v>
      </c>
      <c r="J71" s="125">
        <v>8.6300000000000008</v>
      </c>
      <c r="K71" s="125">
        <v>10.916</v>
      </c>
      <c r="L71" s="125">
        <v>10.244</v>
      </c>
      <c r="M71" s="125">
        <v>9.75</v>
      </c>
      <c r="N71" s="125">
        <v>10.144</v>
      </c>
      <c r="O71" s="125">
        <v>12.558999999999999</v>
      </c>
      <c r="P71" s="125">
        <v>12.702999999999999</v>
      </c>
      <c r="Q71" s="125">
        <v>14.587999999999999</v>
      </c>
      <c r="R71" s="125">
        <v>15.319000000000001</v>
      </c>
      <c r="S71" s="125">
        <v>16.795999999999999</v>
      </c>
      <c r="T71" s="125">
        <v>17.866</v>
      </c>
      <c r="U71" s="125">
        <v>19.562999999999999</v>
      </c>
      <c r="V71" s="125">
        <v>19.305</v>
      </c>
      <c r="W71" s="125">
        <v>20.631</v>
      </c>
    </row>
    <row r="72" spans="1:23" ht="15.5">
      <c r="A72" s="127" t="s">
        <v>673</v>
      </c>
      <c r="B72" s="127" t="s">
        <v>743</v>
      </c>
      <c r="C72" s="128">
        <v>1507.98</v>
      </c>
      <c r="D72" s="128">
        <v>1640.7090000000001</v>
      </c>
      <c r="E72" s="128">
        <v>1774.5030000000002</v>
      </c>
      <c r="F72" s="128">
        <v>1685.3749999999998</v>
      </c>
      <c r="G72" s="128">
        <v>1804.6470000000002</v>
      </c>
      <c r="H72" s="128">
        <v>1694.7510000000002</v>
      </c>
      <c r="I72" s="128">
        <f t="shared" ref="I72:N72" si="39">SUM(I70:I71)</f>
        <v>1678.1089999999999</v>
      </c>
      <c r="J72" s="128">
        <f t="shared" si="39"/>
        <v>1275.049</v>
      </c>
      <c r="K72" s="128">
        <f t="shared" si="39"/>
        <v>1353.9939999999999</v>
      </c>
      <c r="L72" s="128">
        <f t="shared" si="39"/>
        <v>1407.1119999999999</v>
      </c>
      <c r="M72" s="128">
        <f t="shared" si="39"/>
        <v>1456.886</v>
      </c>
      <c r="N72" s="128">
        <f t="shared" si="39"/>
        <v>1356.5940000000001</v>
      </c>
      <c r="O72" s="128">
        <f t="shared" ref="O72:P72" si="40">SUM(O70:O71)</f>
        <v>1375.8700000000001</v>
      </c>
      <c r="P72" s="128">
        <f t="shared" si="40"/>
        <v>1392.1760000000002</v>
      </c>
      <c r="Q72" s="128">
        <f t="shared" ref="Q72:R72" si="41">SUM(Q70:Q71)</f>
        <v>1340.749</v>
      </c>
      <c r="R72" s="128">
        <f t="shared" si="41"/>
        <v>1285.5329999999999</v>
      </c>
      <c r="S72" s="128">
        <f>SUM(S70:S71)</f>
        <v>1305.3150000000001</v>
      </c>
      <c r="T72" s="128">
        <f>SUM(T70:T71)</f>
        <v>1323.4180000000001</v>
      </c>
      <c r="U72" s="128">
        <f>SUM(U70:U71)</f>
        <v>1336.34</v>
      </c>
      <c r="V72" s="128">
        <f>SUM(V70:V71)</f>
        <v>1301.5700000000002</v>
      </c>
      <c r="W72" s="128">
        <f>SUM(W70:W71)</f>
        <v>1318.3570000000002</v>
      </c>
    </row>
    <row r="73" spans="1:23" ht="16" thickBot="1">
      <c r="A73" s="119" t="s">
        <v>674</v>
      </c>
      <c r="B73" s="119" t="s">
        <v>744</v>
      </c>
      <c r="C73" s="134">
        <v>3484.4380000000001</v>
      </c>
      <c r="D73" s="134">
        <v>3559.913</v>
      </c>
      <c r="E73" s="134">
        <v>3881.1550000000007</v>
      </c>
      <c r="F73" s="134">
        <v>4406.9780000000001</v>
      </c>
      <c r="G73" s="134">
        <v>4394.3010000000004</v>
      </c>
      <c r="H73" s="134">
        <v>4430.2209999999995</v>
      </c>
      <c r="I73" s="134">
        <f t="shared" ref="I73:N73" si="42">I72+I61+I48</f>
        <v>4761.2029999999995</v>
      </c>
      <c r="J73" s="134">
        <f t="shared" si="42"/>
        <v>4403.5810000000001</v>
      </c>
      <c r="K73" s="134">
        <f t="shared" si="42"/>
        <v>4400.7849999999999</v>
      </c>
      <c r="L73" s="134">
        <f t="shared" si="42"/>
        <v>4934.7339999999995</v>
      </c>
      <c r="M73" s="134">
        <f t="shared" si="42"/>
        <v>4690.012999999999</v>
      </c>
      <c r="N73" s="134">
        <f t="shared" si="42"/>
        <v>4512.0280000000002</v>
      </c>
      <c r="O73" s="134">
        <f t="shared" ref="O73:P73" si="43">O72+O61+O48</f>
        <v>4607.9250000000002</v>
      </c>
      <c r="P73" s="134">
        <f t="shared" si="43"/>
        <v>4588.0649999999996</v>
      </c>
      <c r="Q73" s="134">
        <f t="shared" ref="Q73" si="44">Q72+Q61+Q48</f>
        <v>4683.3450000000003</v>
      </c>
      <c r="R73" s="134">
        <f t="shared" ref="R73:W73" si="45">R72+R61+R48</f>
        <v>4509.3250000000007</v>
      </c>
      <c r="S73" s="134">
        <f t="shared" si="45"/>
        <v>4565.7579999999998</v>
      </c>
      <c r="T73" s="134">
        <f t="shared" si="45"/>
        <v>4330.5659999999998</v>
      </c>
      <c r="U73" s="134">
        <f t="shared" si="45"/>
        <v>4382.9029999999993</v>
      </c>
      <c r="V73" s="134">
        <f t="shared" si="45"/>
        <v>4366.3249999999998</v>
      </c>
      <c r="W73" s="134">
        <f t="shared" si="45"/>
        <v>4414.6289999999999</v>
      </c>
    </row>
    <row r="74" spans="1:23"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3:AC60"/>
  <sheetViews>
    <sheetView showGridLines="0" zoomScale="90" zoomScaleNormal="90" workbookViewId="0">
      <pane xSplit="2" ySplit="4" topLeftCell="W5" activePane="bottomRight" state="frozen"/>
      <selection activeCell="K69" sqref="K69"/>
      <selection pane="topRight" activeCell="K69" sqref="K69"/>
      <selection pane="bottomLeft" activeCell="K69" sqref="K69"/>
      <selection pane="bottomRight" activeCell="A4" sqref="A4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3" spans="1:28" ht="15" thickBot="1">
      <c r="A3" s="224" t="s">
        <v>855</v>
      </c>
      <c r="B3" s="224" t="s">
        <v>856</v>
      </c>
    </row>
    <row r="4" spans="1:28" ht="15" thickBot="1">
      <c r="A4" s="135" t="s">
        <v>675</v>
      </c>
      <c r="B4" s="135" t="s">
        <v>695</v>
      </c>
      <c r="C4" s="220" t="s">
        <v>40</v>
      </c>
      <c r="D4" s="220" t="s">
        <v>41</v>
      </c>
      <c r="E4" s="220" t="s">
        <v>42</v>
      </c>
      <c r="F4" s="220" t="s">
        <v>585</v>
      </c>
      <c r="G4" s="221">
        <v>2020</v>
      </c>
      <c r="H4" s="220" t="s">
        <v>621</v>
      </c>
      <c r="I4" s="220" t="s">
        <v>759</v>
      </c>
      <c r="J4" s="220" t="s">
        <v>767</v>
      </c>
      <c r="K4" s="220" t="s">
        <v>771</v>
      </c>
      <c r="L4" s="221">
        <v>2021</v>
      </c>
      <c r="M4" s="221" t="s">
        <v>827</v>
      </c>
      <c r="N4" s="221" t="s">
        <v>859</v>
      </c>
      <c r="O4" s="221" t="s">
        <v>867</v>
      </c>
      <c r="P4" s="221" t="s">
        <v>869</v>
      </c>
      <c r="Q4" s="221">
        <v>2022</v>
      </c>
      <c r="R4" s="221" t="s">
        <v>894</v>
      </c>
      <c r="S4" s="221" t="s">
        <v>902</v>
      </c>
      <c r="T4" s="221" t="s">
        <v>910</v>
      </c>
      <c r="U4" s="221" t="s">
        <v>951</v>
      </c>
      <c r="V4" s="221">
        <v>2023</v>
      </c>
      <c r="W4" s="221" t="s">
        <v>967</v>
      </c>
      <c r="X4" s="221" t="s">
        <v>970</v>
      </c>
      <c r="Y4" s="221" t="s">
        <v>971</v>
      </c>
      <c r="Z4" s="221" t="s">
        <v>981</v>
      </c>
      <c r="AA4" s="221">
        <v>2024</v>
      </c>
      <c r="AB4" s="221" t="s">
        <v>982</v>
      </c>
    </row>
    <row r="5" spans="1:28" s="100" customFormat="1">
      <c r="A5" s="136" t="s">
        <v>832</v>
      </c>
      <c r="B5" s="136" t="s">
        <v>611</v>
      </c>
      <c r="C5" s="222">
        <v>225.03849625603786</v>
      </c>
      <c r="D5" s="222">
        <v>292.14666393505223</v>
      </c>
      <c r="E5" s="222">
        <v>301.49216025983293</v>
      </c>
      <c r="F5" s="222">
        <v>158.03344951221061</v>
      </c>
      <c r="G5" s="222">
        <v>976.71099022465626</v>
      </c>
      <c r="H5" s="222">
        <v>271.03436661854744</v>
      </c>
      <c r="I5" s="222">
        <v>233.99926342824901</v>
      </c>
      <c r="J5" s="222">
        <v>268.57366718683983</v>
      </c>
      <c r="K5" s="222">
        <v>226.02198500793628</v>
      </c>
      <c r="L5" s="222">
        <f>SUM(H5:K5)</f>
        <v>999.62928224157258</v>
      </c>
      <c r="M5" s="222">
        <v>251.54017644441097</v>
      </c>
      <c r="N5" s="222">
        <v>231.11027307683986</v>
      </c>
      <c r="O5" s="222">
        <v>233.75328078996625</v>
      </c>
      <c r="P5" s="222">
        <v>61.303458619999006</v>
      </c>
      <c r="Q5" s="222">
        <f>SUM(M5:P5)</f>
        <v>777.70718893121602</v>
      </c>
      <c r="R5" s="222">
        <v>205.57760152000111</v>
      </c>
      <c r="S5" s="222">
        <v>194.14667418999935</v>
      </c>
      <c r="T5" s="222">
        <v>95.268582619995215</v>
      </c>
      <c r="U5" s="222">
        <v>97.818291289999365</v>
      </c>
      <c r="V5" s="222">
        <f>SUM(R5:U5)</f>
        <v>592.81114961999504</v>
      </c>
      <c r="W5" s="222">
        <v>185.52826842587621</v>
      </c>
      <c r="X5" s="222">
        <v>155.54433321000192</v>
      </c>
      <c r="Y5" s="222">
        <v>161.76524152000061</v>
      </c>
      <c r="Z5" s="222">
        <v>82.291699460000046</v>
      </c>
      <c r="AA5" s="222">
        <f>SUM(W5:Z5)</f>
        <v>585.12954261587879</v>
      </c>
      <c r="AB5" s="222">
        <v>146.34566987999997</v>
      </c>
    </row>
    <row r="6" spans="1:28">
      <c r="A6" s="137" t="s">
        <v>833</v>
      </c>
      <c r="B6" s="137" t="s">
        <v>818</v>
      </c>
      <c r="C6" s="223">
        <f t="shared" ref="C6:N6" si="0">SUM(C7:C15)</f>
        <v>58.207999999999998</v>
      </c>
      <c r="D6" s="223">
        <f t="shared" si="0"/>
        <v>-30.731904815890754</v>
      </c>
      <c r="E6" s="223">
        <f t="shared" si="0"/>
        <v>-9.9670951841092386</v>
      </c>
      <c r="F6" s="223">
        <f t="shared" si="0"/>
        <v>60.653999999999996</v>
      </c>
      <c r="G6" s="223">
        <f t="shared" si="0"/>
        <v>78.161999999999978</v>
      </c>
      <c r="H6" s="223">
        <f t="shared" si="0"/>
        <v>16.276999999999997</v>
      </c>
      <c r="I6" s="223">
        <f t="shared" si="0"/>
        <v>-1.0260000000000016</v>
      </c>
      <c r="J6" s="223">
        <f t="shared" si="0"/>
        <v>11.383000000000001</v>
      </c>
      <c r="K6" s="223">
        <f t="shared" si="0"/>
        <v>-2.6830000000000007</v>
      </c>
      <c r="L6" s="223">
        <f t="shared" si="0"/>
        <v>23.951000000000004</v>
      </c>
      <c r="M6" s="223">
        <f t="shared" si="0"/>
        <v>2.4050000000000002</v>
      </c>
      <c r="N6" s="223">
        <f t="shared" si="0"/>
        <v>8.0309999999999988</v>
      </c>
      <c r="O6" s="223">
        <f>SUM(O7:O15)</f>
        <v>2.1710000000000003</v>
      </c>
      <c r="P6" s="223">
        <f>SUM(P7:P15)</f>
        <v>98.738969190000006</v>
      </c>
      <c r="Q6" s="223">
        <f t="shared" ref="Q6" si="1">SUM(Q7:Q15)</f>
        <v>111.34596918999999</v>
      </c>
      <c r="R6" s="223">
        <f>SUM(R7:R15)</f>
        <v>-2.7849999999999997</v>
      </c>
      <c r="S6" s="223">
        <f>SUM(S7:S15)</f>
        <v>4.7269999999999994</v>
      </c>
      <c r="T6" s="223">
        <f>SUM(T7:T15)</f>
        <v>101.404</v>
      </c>
      <c r="U6" s="223">
        <f>SUM(U7:U15)</f>
        <v>39.451999999999991</v>
      </c>
      <c r="V6" s="223">
        <f t="shared" ref="V6" si="2">SUM(V7:V15)</f>
        <v>142.798</v>
      </c>
      <c r="W6" s="223">
        <f>SUM(W7:W15)</f>
        <v>9.2789999999999999</v>
      </c>
      <c r="X6" s="223">
        <f>SUM(X7:X15)</f>
        <v>19.718000000000004</v>
      </c>
      <c r="Y6" s="223">
        <f>SUM(Y7:Y15)</f>
        <v>3.3880000000000017</v>
      </c>
      <c r="Z6" s="223">
        <f>SUM(Z7:Z15)</f>
        <v>11.140568999999999</v>
      </c>
      <c r="AA6" s="223">
        <f t="shared" ref="AA6" si="3">SUM(AA7:AA15)</f>
        <v>43.525569000000004</v>
      </c>
      <c r="AB6" s="223">
        <v>-1.8569999999999998</v>
      </c>
    </row>
    <row r="7" spans="1:28" hidden="1" outlineLevel="1">
      <c r="A7" s="138" t="s">
        <v>834</v>
      </c>
      <c r="B7" s="138" t="s">
        <v>810</v>
      </c>
      <c r="C7" s="223">
        <v>3.0000000000000001E-3</v>
      </c>
      <c r="D7" s="223">
        <v>15.242000000000001</v>
      </c>
      <c r="E7" s="223">
        <v>1.6959999999999997</v>
      </c>
      <c r="F7" s="223">
        <v>34.004000000000005</v>
      </c>
      <c r="G7" s="223">
        <v>50.945</v>
      </c>
      <c r="H7" s="223">
        <v>-3.492</v>
      </c>
      <c r="I7" s="223">
        <v>-0.69299999999999962</v>
      </c>
      <c r="J7" s="223">
        <v>2.9079999999999995</v>
      </c>
      <c r="K7" s="223">
        <v>-0.7220000000000002</v>
      </c>
      <c r="L7" s="223">
        <f t="shared" ref="L7:L37" si="4">SUM(H7:K7)</f>
        <v>-1.9990000000000003</v>
      </c>
      <c r="M7" s="223">
        <v>-2.9750000000000001</v>
      </c>
      <c r="N7" s="223">
        <v>1.3520000000000001</v>
      </c>
      <c r="O7" s="223">
        <v>0.39999999999999991</v>
      </c>
      <c r="P7" s="223">
        <v>0.51100000000000012</v>
      </c>
      <c r="Q7" s="223">
        <f t="shared" ref="Q7:Q37" si="5">SUM(M7:P7)</f>
        <v>-0.71199999999999997</v>
      </c>
      <c r="R7" s="223">
        <v>1.383</v>
      </c>
      <c r="S7" s="223">
        <v>-1.383</v>
      </c>
      <c r="T7" s="223">
        <v>0</v>
      </c>
      <c r="U7" s="223">
        <v>0</v>
      </c>
      <c r="V7" s="223">
        <f t="shared" ref="V7:V37" si="6">SUM(R7:U7)</f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ref="AA7:AA37" si="7">SUM(W7:Z7)</f>
        <v>0</v>
      </c>
      <c r="AB7" s="223">
        <v>0</v>
      </c>
    </row>
    <row r="8" spans="1:28" hidden="1" outlineLevel="1">
      <c r="A8" s="138" t="s">
        <v>835</v>
      </c>
      <c r="B8" s="138" t="s">
        <v>811</v>
      </c>
      <c r="C8" s="223">
        <v>0</v>
      </c>
      <c r="D8" s="223">
        <v>-42.473999999999997</v>
      </c>
      <c r="E8" s="223">
        <v>0</v>
      </c>
      <c r="F8" s="223">
        <v>28.623999999999995</v>
      </c>
      <c r="G8" s="223">
        <v>-13.85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 t="shared" si="5"/>
        <v>0</v>
      </c>
      <c r="R8" s="223">
        <v>0</v>
      </c>
      <c r="S8" s="223">
        <v>0</v>
      </c>
      <c r="T8" s="223">
        <v>0</v>
      </c>
      <c r="U8" s="223">
        <v>0</v>
      </c>
      <c r="V8" s="223">
        <f t="shared" si="6"/>
        <v>0</v>
      </c>
      <c r="W8" s="223">
        <v>0</v>
      </c>
      <c r="X8" s="223">
        <v>0</v>
      </c>
      <c r="Y8" s="223">
        <v>0</v>
      </c>
      <c r="Z8" s="223">
        <v>0</v>
      </c>
      <c r="AA8" s="223">
        <f t="shared" si="7"/>
        <v>0</v>
      </c>
      <c r="AB8" s="223">
        <v>0</v>
      </c>
    </row>
    <row r="9" spans="1:28" hidden="1" outlineLevel="1">
      <c r="A9" s="138" t="s">
        <v>836</v>
      </c>
      <c r="B9" s="138" t="s">
        <v>830</v>
      </c>
      <c r="C9" s="223">
        <v>0</v>
      </c>
      <c r="D9" s="223">
        <v>0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f t="shared" si="4"/>
        <v>0</v>
      </c>
      <c r="M9" s="223">
        <v>0</v>
      </c>
      <c r="N9" s="223">
        <v>0</v>
      </c>
      <c r="O9" s="223">
        <v>0</v>
      </c>
      <c r="P9" s="223">
        <v>0</v>
      </c>
      <c r="Q9" s="223">
        <f>SUM(M9:P9)</f>
        <v>0</v>
      </c>
      <c r="R9" s="223">
        <v>0</v>
      </c>
      <c r="S9" s="223">
        <v>0</v>
      </c>
      <c r="T9" s="223">
        <v>0</v>
      </c>
      <c r="U9" s="223">
        <v>0</v>
      </c>
      <c r="V9" s="223">
        <f>SUM(R9:U9)</f>
        <v>0</v>
      </c>
      <c r="W9" s="223">
        <v>0</v>
      </c>
      <c r="X9" s="223">
        <v>0</v>
      </c>
      <c r="Y9" s="223">
        <v>0</v>
      </c>
      <c r="Z9" s="223">
        <v>0</v>
      </c>
      <c r="AA9" s="223">
        <f>SUM(W9:Z9)</f>
        <v>0</v>
      </c>
      <c r="AB9" s="223">
        <v>0</v>
      </c>
    </row>
    <row r="10" spans="1:28" hidden="1" outlineLevel="1">
      <c r="A10" s="138" t="s">
        <v>837</v>
      </c>
      <c r="B10" s="138" t="s">
        <v>812</v>
      </c>
      <c r="C10" s="223">
        <v>50.741</v>
      </c>
      <c r="D10" s="223">
        <v>-19.799904815890763</v>
      </c>
      <c r="E10" s="223">
        <v>3.3429048158907619</v>
      </c>
      <c r="F10" s="223">
        <v>1.2259999999999991</v>
      </c>
      <c r="G10" s="223">
        <v>35.51</v>
      </c>
      <c r="H10" s="223">
        <v>3.04</v>
      </c>
      <c r="I10" s="223">
        <v>2.3250000000000002</v>
      </c>
      <c r="J10" s="223">
        <v>3.6739999999999995</v>
      </c>
      <c r="K10" s="223">
        <v>4.3120000000000012</v>
      </c>
      <c r="L10" s="223">
        <f>SUM(H10:K10)</f>
        <v>13.351000000000001</v>
      </c>
      <c r="M10" s="223">
        <v>3.2240000000000002</v>
      </c>
      <c r="N10" s="223">
        <v>0.80499999999999972</v>
      </c>
      <c r="O10" s="223">
        <v>0.48099999999999987</v>
      </c>
      <c r="P10" s="223">
        <v>3.0289999999999999</v>
      </c>
      <c r="Q10" s="223">
        <f>SUM(M10:P10)</f>
        <v>7.5389999999999997</v>
      </c>
      <c r="R10" s="223">
        <v>0.17899999999999999</v>
      </c>
      <c r="S10" s="223">
        <v>3.03</v>
      </c>
      <c r="T10" s="223">
        <v>1.2270000000000003</v>
      </c>
      <c r="U10" s="223">
        <v>2.4200000000000004</v>
      </c>
      <c r="V10" s="223">
        <f>SUM(R10:U10)</f>
        <v>6.8559999999999999</v>
      </c>
      <c r="W10" s="223">
        <v>2.1429999999999998</v>
      </c>
      <c r="X10" s="223">
        <v>2.2270000000000003</v>
      </c>
      <c r="Y10" s="223">
        <v>1.8220000000000001</v>
      </c>
      <c r="Z10" s="223">
        <v>3.8370000000000015</v>
      </c>
      <c r="AA10" s="223">
        <f>SUM(W10:Z10)</f>
        <v>10.029000000000002</v>
      </c>
      <c r="AB10" s="223">
        <v>2.0830000000000002</v>
      </c>
    </row>
    <row r="11" spans="1:28" hidden="1" outlineLevel="1">
      <c r="A11" s="138" t="s">
        <v>452</v>
      </c>
      <c r="B11" s="138" t="s">
        <v>453</v>
      </c>
      <c r="C11" s="223">
        <v>0</v>
      </c>
      <c r="D11" s="223">
        <v>0</v>
      </c>
      <c r="E11" s="223">
        <v>3.0000000000000001E-3</v>
      </c>
      <c r="F11" s="223">
        <v>-3.0000000000000001E-3</v>
      </c>
      <c r="G11" s="223">
        <v>0</v>
      </c>
      <c r="H11" s="223">
        <v>0</v>
      </c>
      <c r="I11" s="223">
        <v>0.54400000000000004</v>
      </c>
      <c r="J11" s="223">
        <v>3.6999999999999922E-2</v>
      </c>
      <c r="K11" s="223">
        <v>0.27400000000000002</v>
      </c>
      <c r="L11" s="223">
        <f>SUM(H11:K11)</f>
        <v>0.85499999999999998</v>
      </c>
      <c r="M11" s="223">
        <v>0</v>
      </c>
      <c r="N11" s="223">
        <v>-2.3E-2</v>
      </c>
      <c r="O11" s="223">
        <v>0.11499999999999999</v>
      </c>
      <c r="P11" s="223">
        <v>0.19599999999999998</v>
      </c>
      <c r="Q11" s="223">
        <f>SUM(M11:P11)</f>
        <v>0.28799999999999998</v>
      </c>
      <c r="R11" s="223">
        <v>0</v>
      </c>
      <c r="S11" s="223">
        <v>-1.4999999999999999E-2</v>
      </c>
      <c r="T11" s="223">
        <v>2.0000000000000004E-2</v>
      </c>
      <c r="U11" s="223">
        <v>16.023</v>
      </c>
      <c r="V11" s="223">
        <f>SUM(R11:U11)</f>
        <v>16.027999999999999</v>
      </c>
      <c r="W11" s="223">
        <v>-7.4999999999999997E-2</v>
      </c>
      <c r="X11" s="223">
        <v>0.16199999999999998</v>
      </c>
      <c r="Y11" s="223">
        <v>8.5000000000000006E-2</v>
      </c>
      <c r="Z11" s="223">
        <v>0.11399999999999998</v>
      </c>
      <c r="AA11" s="223">
        <f>SUM(W11:Z11)</f>
        <v>0.28599999999999998</v>
      </c>
      <c r="AB11" s="223">
        <v>0</v>
      </c>
    </row>
    <row r="12" spans="1:28" hidden="1" outlineLevel="1">
      <c r="A12" s="138" t="s">
        <v>870</v>
      </c>
      <c r="B12" s="138" t="s">
        <v>871</v>
      </c>
      <c r="C12" s="223">
        <v>0</v>
      </c>
      <c r="D12" s="223">
        <v>0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f>SUM(H12:K12)</f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f>SUM(M12:P12)</f>
        <v>0</v>
      </c>
      <c r="R12" s="223">
        <v>0</v>
      </c>
      <c r="S12" s="223">
        <v>0.95499999999999996</v>
      </c>
      <c r="T12" s="223">
        <v>96.432000000000002</v>
      </c>
      <c r="U12" s="223">
        <v>20.516999999999996</v>
      </c>
      <c r="V12" s="223">
        <f>SUM(R12:U12)</f>
        <v>117.904</v>
      </c>
      <c r="W12" s="223">
        <v>0.79200000000000004</v>
      </c>
      <c r="X12" s="223">
        <v>0.49</v>
      </c>
      <c r="Y12" s="223">
        <v>-9.000000000000119E-3</v>
      </c>
      <c r="Z12" s="223">
        <v>-2.1859999999999999</v>
      </c>
      <c r="AA12" s="223">
        <f>SUM(W12:Z12)</f>
        <v>-0.91300000000000003</v>
      </c>
      <c r="AB12" s="223">
        <v>1E-3</v>
      </c>
    </row>
    <row r="13" spans="1:28" hidden="1" outlineLevel="1">
      <c r="A13" s="138" t="s">
        <v>454</v>
      </c>
      <c r="B13" s="138" t="s">
        <v>813</v>
      </c>
      <c r="C13" s="223">
        <v>0</v>
      </c>
      <c r="D13" s="223">
        <v>0</v>
      </c>
      <c r="E13" s="223">
        <v>-12.061</v>
      </c>
      <c r="F13" s="223">
        <v>-15.952000000000002</v>
      </c>
      <c r="G13" s="223">
        <v>-28.013000000000002</v>
      </c>
      <c r="H13" s="223">
        <v>18.166</v>
      </c>
      <c r="I13" s="223">
        <v>7.6329999999999991</v>
      </c>
      <c r="J13" s="223">
        <v>3.9280000000000008</v>
      </c>
      <c r="K13" s="223">
        <v>-1.713000000000001</v>
      </c>
      <c r="L13" s="223">
        <f t="shared" si="4"/>
        <v>28.013999999999999</v>
      </c>
      <c r="M13" s="223">
        <v>0</v>
      </c>
      <c r="N13" s="223">
        <v>0</v>
      </c>
      <c r="O13" s="223">
        <v>0</v>
      </c>
      <c r="P13" s="223">
        <v>0</v>
      </c>
      <c r="Q13" s="223">
        <f t="shared" si="5"/>
        <v>0</v>
      </c>
      <c r="R13" s="223">
        <v>0</v>
      </c>
      <c r="S13" s="223">
        <v>0</v>
      </c>
      <c r="T13" s="223">
        <v>0</v>
      </c>
      <c r="U13" s="223">
        <v>0</v>
      </c>
      <c r="V13" s="223">
        <f t="shared" si="6"/>
        <v>0</v>
      </c>
      <c r="W13" s="223">
        <v>0</v>
      </c>
      <c r="X13" s="223">
        <v>0</v>
      </c>
      <c r="Y13" s="223">
        <v>0</v>
      </c>
      <c r="Z13" s="223">
        <v>0</v>
      </c>
      <c r="AA13" s="223">
        <f t="shared" si="7"/>
        <v>0</v>
      </c>
      <c r="AB13" s="223">
        <v>0</v>
      </c>
    </row>
    <row r="14" spans="1:28" hidden="1" outlineLevel="1">
      <c r="A14" s="138" t="s">
        <v>838</v>
      </c>
      <c r="B14" s="138" t="s">
        <v>814</v>
      </c>
      <c r="C14" s="223">
        <v>7.4640000000000004</v>
      </c>
      <c r="D14" s="223">
        <v>16.3</v>
      </c>
      <c r="E14" s="223">
        <v>-2.9480000000000004</v>
      </c>
      <c r="F14" s="223">
        <v>12.754999999999999</v>
      </c>
      <c r="G14" s="223">
        <v>33.57</v>
      </c>
      <c r="H14" s="223">
        <v>-1.4370000000000001</v>
      </c>
      <c r="I14" s="223">
        <v>-11.912000000000001</v>
      </c>
      <c r="J14" s="223">
        <v>1.1460000000000008</v>
      </c>
      <c r="K14" s="223">
        <v>-6.7070000000000007</v>
      </c>
      <c r="L14" s="223">
        <f t="shared" si="4"/>
        <v>-18.91</v>
      </c>
      <c r="M14" s="223">
        <v>1.387</v>
      </c>
      <c r="N14" s="223">
        <v>3.6229999999999998</v>
      </c>
      <c r="O14" s="223">
        <v>0.3230000000000004</v>
      </c>
      <c r="P14" s="223">
        <v>94.005969190000002</v>
      </c>
      <c r="Q14" s="223">
        <f t="shared" si="5"/>
        <v>99.33896919</v>
      </c>
      <c r="R14" s="223">
        <v>-4.4950000000000001</v>
      </c>
      <c r="S14" s="223">
        <v>1.9699999999999998</v>
      </c>
      <c r="T14" s="223">
        <v>3.8739999999999997</v>
      </c>
      <c r="U14" s="223">
        <v>0.15099999999999891</v>
      </c>
      <c r="V14" s="223">
        <f t="shared" si="6"/>
        <v>1.4999999999999982</v>
      </c>
      <c r="W14" s="223">
        <v>6.4189999999999996</v>
      </c>
      <c r="X14" s="223">
        <v>16.839000000000002</v>
      </c>
      <c r="Y14" s="223">
        <v>1.490000000000002</v>
      </c>
      <c r="Z14" s="223">
        <v>9.3755689999999987</v>
      </c>
      <c r="AA14" s="223">
        <f t="shared" si="7"/>
        <v>34.123569000000003</v>
      </c>
      <c r="AB14" s="223">
        <v>-3.9409999999999998</v>
      </c>
    </row>
    <row r="15" spans="1:28" hidden="1" outlineLevel="1">
      <c r="A15" s="138" t="s">
        <v>839</v>
      </c>
      <c r="B15" s="138" t="s">
        <v>770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1.077</v>
      </c>
      <c r="J15" s="223">
        <v>-0.30999999999999994</v>
      </c>
      <c r="K15" s="223">
        <v>1.8730000000000002</v>
      </c>
      <c r="L15" s="223">
        <f t="shared" si="4"/>
        <v>2.64</v>
      </c>
      <c r="M15" s="223">
        <v>0.76900000000000002</v>
      </c>
      <c r="N15" s="223">
        <v>2.274</v>
      </c>
      <c r="O15" s="223">
        <v>0.85199999999999987</v>
      </c>
      <c r="P15" s="223">
        <v>0.99700000000000033</v>
      </c>
      <c r="Q15" s="223">
        <f t="shared" si="5"/>
        <v>4.8920000000000003</v>
      </c>
      <c r="R15" s="223">
        <v>0.14800000000000002</v>
      </c>
      <c r="S15" s="223">
        <v>0.16999999999999998</v>
      </c>
      <c r="T15" s="223">
        <v>-0.14899999999999997</v>
      </c>
      <c r="U15" s="223">
        <v>0.34099999999999997</v>
      </c>
      <c r="V15" s="223">
        <f t="shared" si="6"/>
        <v>0.51</v>
      </c>
      <c r="W15" s="223">
        <v>0</v>
      </c>
      <c r="X15" s="223">
        <v>0</v>
      </c>
      <c r="Y15" s="223">
        <v>0</v>
      </c>
      <c r="Z15" s="223">
        <v>0</v>
      </c>
      <c r="AA15" s="223">
        <f t="shared" si="7"/>
        <v>0</v>
      </c>
      <c r="AB15" s="223">
        <v>0</v>
      </c>
    </row>
    <row r="16" spans="1:28" collapsed="1">
      <c r="A16" s="137" t="s">
        <v>840</v>
      </c>
      <c r="B16" s="137" t="s">
        <v>696</v>
      </c>
      <c r="C16" s="223">
        <v>-5.1429999999999998</v>
      </c>
      <c r="D16" s="223">
        <v>-5.3730000000000002</v>
      </c>
      <c r="E16" s="223">
        <v>-3.2949999999999999</v>
      </c>
      <c r="F16" s="223">
        <v>-3.4080000000000013</v>
      </c>
      <c r="G16" s="223">
        <v>-17.219000000000001</v>
      </c>
      <c r="H16" s="223">
        <v>-3.4809999999999999</v>
      </c>
      <c r="I16" s="223">
        <v>-2.7919999999999998</v>
      </c>
      <c r="J16" s="223">
        <v>-2.7720000000000002</v>
      </c>
      <c r="K16" s="223">
        <v>-2.8870000000000005</v>
      </c>
      <c r="L16" s="223">
        <f t="shared" si="4"/>
        <v>-11.932</v>
      </c>
      <c r="M16" s="223">
        <v>-3.3719999999999999</v>
      </c>
      <c r="N16" s="223">
        <v>-2.8180000000000005</v>
      </c>
      <c r="O16" s="223">
        <v>-9.5650000000000013</v>
      </c>
      <c r="P16" s="223">
        <v>-5.0969999999999995</v>
      </c>
      <c r="Q16" s="223">
        <f t="shared" si="5"/>
        <v>-20.852000000000004</v>
      </c>
      <c r="R16" s="223">
        <v>-4.9349999999999996</v>
      </c>
      <c r="S16" s="223">
        <v>-5.1099999999999994</v>
      </c>
      <c r="T16" s="223">
        <v>-4.4390000000000009</v>
      </c>
      <c r="U16" s="223">
        <v>-4.1500000000000012</v>
      </c>
      <c r="V16" s="223">
        <f t="shared" si="6"/>
        <v>-18.634</v>
      </c>
      <c r="W16" s="223">
        <v>-3.92</v>
      </c>
      <c r="X16" s="223">
        <v>-3.8779999999999997</v>
      </c>
      <c r="Y16" s="223">
        <v>-3.8379999999999974</v>
      </c>
      <c r="Z16" s="223">
        <v>-3.4550000000000018</v>
      </c>
      <c r="AA16" s="223">
        <f t="shared" si="7"/>
        <v>-15.090999999999999</v>
      </c>
      <c r="AB16" s="223">
        <v>-1.6160000000000001</v>
      </c>
    </row>
    <row r="17" spans="1:29">
      <c r="A17" s="137" t="s">
        <v>841</v>
      </c>
      <c r="B17" s="137" t="s">
        <v>697</v>
      </c>
      <c r="C17" s="223">
        <v>-37.28</v>
      </c>
      <c r="D17" s="223">
        <v>-44.521000000000001</v>
      </c>
      <c r="E17" s="223">
        <v>-44.697000000000003</v>
      </c>
      <c r="F17" s="223">
        <v>-48.040999999999997</v>
      </c>
      <c r="G17" s="223">
        <v>-174.53899999999999</v>
      </c>
      <c r="H17" s="223">
        <v>-72.474999999999994</v>
      </c>
      <c r="I17" s="223">
        <v>-109.09300000000002</v>
      </c>
      <c r="J17" s="223">
        <v>-125.36999999999998</v>
      </c>
      <c r="K17" s="223">
        <v>-101.87900000000002</v>
      </c>
      <c r="L17" s="223">
        <f t="shared" si="4"/>
        <v>-408.81700000000001</v>
      </c>
      <c r="M17" s="223">
        <v>-64.561999999999998</v>
      </c>
      <c r="N17" s="223">
        <v>-112.43900000000001</v>
      </c>
      <c r="O17" s="223">
        <v>-90.945999999999998</v>
      </c>
      <c r="P17" s="223">
        <v>-69.94</v>
      </c>
      <c r="Q17" s="223">
        <f t="shared" si="5"/>
        <v>-337.887</v>
      </c>
      <c r="R17" s="223">
        <v>-64.165246636588037</v>
      </c>
      <c r="S17" s="223">
        <v>-53.285128307816173</v>
      </c>
      <c r="T17" s="223">
        <v>-35.946041605652205</v>
      </c>
      <c r="U17" s="223">
        <v>-32.726639371798548</v>
      </c>
      <c r="V17" s="223">
        <f t="shared" si="6"/>
        <v>-186.12305592185496</v>
      </c>
      <c r="W17" s="223">
        <v>-35.756822049724093</v>
      </c>
      <c r="X17" s="223">
        <v>-28.119908088149472</v>
      </c>
      <c r="Y17" s="223">
        <v>-28.731180653309757</v>
      </c>
      <c r="Z17" s="223">
        <v>-33.48605991480126</v>
      </c>
      <c r="AA17" s="223">
        <f t="shared" si="7"/>
        <v>-126.09397070598457</v>
      </c>
      <c r="AB17" s="223">
        <v>-28.15988473999959</v>
      </c>
    </row>
    <row r="18" spans="1:29">
      <c r="A18" s="137" t="s">
        <v>842</v>
      </c>
      <c r="B18" s="137" t="s">
        <v>819</v>
      </c>
      <c r="C18" s="223">
        <v>-39.765000000000001</v>
      </c>
      <c r="D18" s="223">
        <v>-36.179000000000002</v>
      </c>
      <c r="E18" s="223">
        <v>-44.201999999999998</v>
      </c>
      <c r="F18" s="223">
        <v>-49.446999999999989</v>
      </c>
      <c r="G18" s="223">
        <v>-169.59299999999999</v>
      </c>
      <c r="H18" s="223">
        <v>-42.063000000000002</v>
      </c>
      <c r="I18" s="223">
        <v>-36.364000000000004</v>
      </c>
      <c r="J18" s="223">
        <v>-32.455999999999989</v>
      </c>
      <c r="K18" s="223">
        <v>0</v>
      </c>
      <c r="L18" s="223">
        <f t="shared" si="4"/>
        <v>-110.883</v>
      </c>
      <c r="M18" s="223">
        <v>-36.820999999999998</v>
      </c>
      <c r="N18" s="223">
        <v>-27.263999999999996</v>
      </c>
      <c r="O18" s="223">
        <v>-30.453000000000003</v>
      </c>
      <c r="P18" s="223">
        <v>-25.76700000000001</v>
      </c>
      <c r="Q18" s="223">
        <f t="shared" si="5"/>
        <v>-120.30500000000001</v>
      </c>
      <c r="R18" s="223">
        <v>-5.65</v>
      </c>
      <c r="S18" s="223">
        <v>-11.855999999999998</v>
      </c>
      <c r="T18" s="223">
        <v>-14.985000000000001</v>
      </c>
      <c r="U18" s="223">
        <v>-14.518000000000006</v>
      </c>
      <c r="V18" s="223">
        <f t="shared" si="6"/>
        <v>-47.009000000000007</v>
      </c>
      <c r="W18" s="223">
        <v>-9.391</v>
      </c>
      <c r="X18" s="223">
        <v>-5.1010000000000009</v>
      </c>
      <c r="Y18" s="223">
        <v>-7.8339999999999987</v>
      </c>
      <c r="Z18" s="223">
        <v>-5.8299999999999992</v>
      </c>
      <c r="AA18" s="223">
        <f t="shared" si="7"/>
        <v>-28.155999999999999</v>
      </c>
      <c r="AB18" s="223">
        <v>-2.6110000000000002</v>
      </c>
    </row>
    <row r="19" spans="1:29">
      <c r="A19" s="137" t="s">
        <v>843</v>
      </c>
      <c r="B19" s="137" t="s">
        <v>820</v>
      </c>
      <c r="C19" s="223">
        <f>SUM(C20:C24)</f>
        <v>-17.076000000000008</v>
      </c>
      <c r="D19" s="223">
        <f t="shared" ref="D19:O19" si="8">SUM(D20:D24)</f>
        <v>50.576904815890757</v>
      </c>
      <c r="E19" s="223">
        <f t="shared" si="8"/>
        <v>16.153095184109247</v>
      </c>
      <c r="F19" s="223">
        <f t="shared" si="8"/>
        <v>-32.164999999999999</v>
      </c>
      <c r="G19" s="223">
        <f t="shared" si="8"/>
        <v>17.489000000000004</v>
      </c>
      <c r="H19" s="223">
        <f t="shared" si="8"/>
        <v>10.217999999999996</v>
      </c>
      <c r="I19" s="223">
        <f t="shared" si="8"/>
        <v>-46.943000000000005</v>
      </c>
      <c r="J19" s="223">
        <f t="shared" si="8"/>
        <v>-20.678999999999995</v>
      </c>
      <c r="K19" s="223">
        <f t="shared" si="8"/>
        <v>-29.386999999999993</v>
      </c>
      <c r="L19" s="223">
        <f t="shared" si="8"/>
        <v>-86.790999999999983</v>
      </c>
      <c r="M19" s="223">
        <f t="shared" si="8"/>
        <v>-67.025999999999996</v>
      </c>
      <c r="N19" s="223">
        <f t="shared" si="8"/>
        <v>-25.986999999999998</v>
      </c>
      <c r="O19" s="223">
        <f t="shared" si="8"/>
        <v>-37.096000000000004</v>
      </c>
      <c r="P19" s="223">
        <f>SUM(P20:P24)</f>
        <v>83.444030810000001</v>
      </c>
      <c r="Q19" s="223">
        <f t="shared" ref="Q19" si="9">SUM(Q20:Q24)</f>
        <v>-46.664969190000022</v>
      </c>
      <c r="R19" s="223">
        <f>SUM(R20:R24)</f>
        <v>28.760000000000012</v>
      </c>
      <c r="S19" s="223">
        <f>SUM(S20:S24)</f>
        <v>33.915999999999976</v>
      </c>
      <c r="T19" s="223">
        <f>SUM(T20:T24)</f>
        <v>-6.214999999999959</v>
      </c>
      <c r="U19" s="223">
        <f>SUM(U20:U24)</f>
        <v>4.5559999999999938</v>
      </c>
      <c r="V19" s="223">
        <f t="shared" ref="V19" si="10">SUM(V20:V24)</f>
        <v>61.017000000000031</v>
      </c>
      <c r="W19" s="223">
        <f>SUM(W20:W24)</f>
        <v>-25.002999999999972</v>
      </c>
      <c r="X19" s="223">
        <f>SUM(X20:X24)</f>
        <v>-27.69199999999995</v>
      </c>
      <c r="Y19" s="223">
        <f>SUM(Y20:Y24)</f>
        <v>3.35499999999994</v>
      </c>
      <c r="Z19" s="223">
        <f>SUM(Z20:Z24)</f>
        <v>45.714999999999918</v>
      </c>
      <c r="AA19" s="223">
        <f t="shared" ref="AA19" si="11">SUM(AA20:AA24)</f>
        <v>-3.6250000000000853</v>
      </c>
      <c r="AB19" s="223">
        <v>40.873999999999995</v>
      </c>
    </row>
    <row r="20" spans="1:29" hidden="1" outlineLevel="1">
      <c r="A20" s="138" t="s">
        <v>640</v>
      </c>
      <c r="B20" s="137" t="s">
        <v>863</v>
      </c>
      <c r="C20" s="223">
        <v>29.651</v>
      </c>
      <c r="D20" s="223">
        <v>20.007999999999999</v>
      </c>
      <c r="E20" s="223">
        <v>-10.896000000000001</v>
      </c>
      <c r="F20" s="223">
        <v>11.892000000000003</v>
      </c>
      <c r="G20" s="223">
        <v>50.655000000000001</v>
      </c>
      <c r="H20" s="223">
        <v>-24.692</v>
      </c>
      <c r="I20" s="223">
        <v>-4.0620000000000012</v>
      </c>
      <c r="J20" s="223">
        <v>-25.825999999999997</v>
      </c>
      <c r="K20" s="223">
        <v>22.356000000000002</v>
      </c>
      <c r="L20" s="223">
        <f t="shared" si="4"/>
        <v>-32.223999999999997</v>
      </c>
      <c r="M20" s="223">
        <v>-12.739000000000001</v>
      </c>
      <c r="N20" s="223">
        <v>6.1950000000000012</v>
      </c>
      <c r="O20" s="223">
        <v>-18.533999999999999</v>
      </c>
      <c r="P20" s="223">
        <v>1.1540046000000039</v>
      </c>
      <c r="Q20" s="223">
        <f t="shared" si="5"/>
        <v>-23.923995399999995</v>
      </c>
      <c r="R20" s="223">
        <v>15.852</v>
      </c>
      <c r="S20" s="223">
        <v>-13.498999999999999</v>
      </c>
      <c r="T20" s="223">
        <v>-22.542000000000002</v>
      </c>
      <c r="U20" s="223">
        <v>9.2360000000000042</v>
      </c>
      <c r="V20" s="223">
        <f t="shared" si="6"/>
        <v>-10.952999999999996</v>
      </c>
      <c r="W20" s="223">
        <v>4.9299999999999926</v>
      </c>
      <c r="X20" s="223">
        <v>-58.73899999999999</v>
      </c>
      <c r="Y20" s="223">
        <v>-34.427999999999997</v>
      </c>
      <c r="Z20" s="223">
        <v>-178.30600000000004</v>
      </c>
      <c r="AA20" s="223">
        <f t="shared" si="7"/>
        <v>-266.54300000000001</v>
      </c>
      <c r="AB20" s="223">
        <v>101.108</v>
      </c>
    </row>
    <row r="21" spans="1:29" hidden="1" outlineLevel="1">
      <c r="A21" s="138" t="s">
        <v>898</v>
      </c>
      <c r="B21" s="137" t="s">
        <v>864</v>
      </c>
      <c r="C21" s="223">
        <v>-7.0329999999999995</v>
      </c>
      <c r="D21" s="223">
        <v>-13.295000000000002</v>
      </c>
      <c r="E21" s="223">
        <v>-11.292999999999996</v>
      </c>
      <c r="F21" s="223">
        <v>-17.356000000000002</v>
      </c>
      <c r="G21" s="223">
        <v>-48.977000000000004</v>
      </c>
      <c r="H21" s="223">
        <v>-8.4849999999999994</v>
      </c>
      <c r="I21" s="223">
        <v>-2.1750000000000012</v>
      </c>
      <c r="J21" s="223">
        <v>-7.0569999999999986</v>
      </c>
      <c r="K21" s="223">
        <v>-54.501999999999995</v>
      </c>
      <c r="L21" s="223">
        <f t="shared" si="4"/>
        <v>-72.218999999999994</v>
      </c>
      <c r="M21" s="223">
        <v>-5.2640000000000002</v>
      </c>
      <c r="N21" s="223">
        <v>-18.739000000000001</v>
      </c>
      <c r="O21" s="223">
        <v>0.77700000000000102</v>
      </c>
      <c r="P21" s="223">
        <v>31.698858220000002</v>
      </c>
      <c r="Q21" s="223">
        <f t="shared" si="5"/>
        <v>8.4728582200000027</v>
      </c>
      <c r="R21" s="223">
        <v>23.060000000000002</v>
      </c>
      <c r="S21" s="223">
        <v>18.439999999999998</v>
      </c>
      <c r="T21" s="223">
        <v>20.045000000000009</v>
      </c>
      <c r="U21" s="223">
        <v>8.7989999999999942</v>
      </c>
      <c r="V21" s="223">
        <f t="shared" si="6"/>
        <v>70.344000000000008</v>
      </c>
      <c r="W21" s="223">
        <v>6.1779999999999999</v>
      </c>
      <c r="X21" s="223">
        <v>-9.772000000000002</v>
      </c>
      <c r="Y21" s="223">
        <v>24.045000000000009</v>
      </c>
      <c r="Z21" s="223">
        <v>35.04699999999999</v>
      </c>
      <c r="AA21" s="223">
        <f t="shared" si="7"/>
        <v>55.497999999999998</v>
      </c>
      <c r="AB21" s="223">
        <v>-3.7700000000000005</v>
      </c>
    </row>
    <row r="22" spans="1:29" hidden="1" outlineLevel="1">
      <c r="A22" s="138" t="s">
        <v>897</v>
      </c>
      <c r="B22" s="137" t="s">
        <v>865</v>
      </c>
      <c r="C22" s="223">
        <v>39.680999999999997</v>
      </c>
      <c r="D22" s="223">
        <v>-2.2890000000000015</v>
      </c>
      <c r="E22" s="223">
        <v>29.301000000000009</v>
      </c>
      <c r="F22" s="223">
        <v>-38.966999999999999</v>
      </c>
      <c r="G22" s="223">
        <v>38.689000000000007</v>
      </c>
      <c r="H22" s="223">
        <v>19.781999999999996</v>
      </c>
      <c r="I22" s="223">
        <v>-27.346000000000004</v>
      </c>
      <c r="J22" s="223">
        <v>3.0229999999999997</v>
      </c>
      <c r="K22" s="223">
        <v>38.512999999999998</v>
      </c>
      <c r="L22" s="223">
        <f t="shared" si="4"/>
        <v>33.971999999999994</v>
      </c>
      <c r="M22" s="223">
        <v>-43.989000000000004</v>
      </c>
      <c r="N22" s="223">
        <v>-25.535999999999994</v>
      </c>
      <c r="O22" s="223">
        <v>-33.085000000000008</v>
      </c>
      <c r="P22" s="223">
        <v>35.646291209999987</v>
      </c>
      <c r="Q22" s="223">
        <f t="shared" si="5"/>
        <v>-66.963708790000027</v>
      </c>
      <c r="R22" s="223">
        <v>-22.001999999999995</v>
      </c>
      <c r="S22" s="223">
        <v>38.402999999999977</v>
      </c>
      <c r="T22" s="223">
        <v>9.7210000000000321</v>
      </c>
      <c r="U22" s="223">
        <v>-19.335000000000008</v>
      </c>
      <c r="V22" s="223">
        <f t="shared" si="6"/>
        <v>6.7870000000000061</v>
      </c>
      <c r="W22" s="223">
        <v>-62.749999999999993</v>
      </c>
      <c r="X22" s="223">
        <v>8.7970000000000326</v>
      </c>
      <c r="Y22" s="223">
        <v>-16.898000000000039</v>
      </c>
      <c r="Z22" s="223">
        <v>110.93699999999995</v>
      </c>
      <c r="AA22" s="223">
        <f t="shared" si="7"/>
        <v>40.085999999999956</v>
      </c>
      <c r="AB22" s="223">
        <v>4.5179999999999936</v>
      </c>
    </row>
    <row r="23" spans="1:29" hidden="1" outlineLevel="1">
      <c r="A23" s="138" t="s">
        <v>647</v>
      </c>
      <c r="B23" s="137" t="s">
        <v>131</v>
      </c>
      <c r="C23" s="223">
        <v>-13.968</v>
      </c>
      <c r="D23" s="223">
        <v>15.454904815890764</v>
      </c>
      <c r="E23" s="223">
        <v>6.3090951841092355</v>
      </c>
      <c r="F23" s="223">
        <v>-4.452</v>
      </c>
      <c r="G23" s="223">
        <v>3.3439999999999999</v>
      </c>
      <c r="H23" s="223">
        <v>15.769</v>
      </c>
      <c r="I23" s="223">
        <v>-8.68</v>
      </c>
      <c r="J23" s="223">
        <v>8.641</v>
      </c>
      <c r="K23" s="223">
        <v>-31.227</v>
      </c>
      <c r="L23" s="223">
        <f t="shared" si="4"/>
        <v>-15.497</v>
      </c>
      <c r="M23" s="223">
        <v>8.5749999999999993</v>
      </c>
      <c r="N23" s="223">
        <v>15.241</v>
      </c>
      <c r="O23" s="223">
        <v>9.7309999999999981</v>
      </c>
      <c r="P23" s="223">
        <v>-9.1629999999999967</v>
      </c>
      <c r="Q23" s="223">
        <f t="shared" si="5"/>
        <v>24.384</v>
      </c>
      <c r="R23" s="223">
        <v>-2.7720000000000002</v>
      </c>
      <c r="S23" s="223">
        <v>-10.657999999999999</v>
      </c>
      <c r="T23" s="223">
        <v>6.2320000000000011</v>
      </c>
      <c r="U23" s="223">
        <v>-10.971</v>
      </c>
      <c r="V23" s="223">
        <f t="shared" si="6"/>
        <v>-18.168999999999997</v>
      </c>
      <c r="W23" s="223">
        <v>-6.4640000000000004</v>
      </c>
      <c r="X23" s="223">
        <v>-1.4000000000000004</v>
      </c>
      <c r="Y23" s="223">
        <v>10.275000000000002</v>
      </c>
      <c r="Z23" s="223">
        <v>-1.0390000000000033</v>
      </c>
      <c r="AA23" s="223">
        <f t="shared" si="7"/>
        <v>1.3719999999999981</v>
      </c>
      <c r="AB23" s="223">
        <v>-1.0390000000000033</v>
      </c>
    </row>
    <row r="24" spans="1:29" hidden="1" outlineLevel="1">
      <c r="A24" s="138" t="s">
        <v>899</v>
      </c>
      <c r="B24" s="137" t="s">
        <v>866</v>
      </c>
      <c r="C24" s="223">
        <v>-65.407000000000011</v>
      </c>
      <c r="D24" s="223">
        <v>30.698</v>
      </c>
      <c r="E24" s="223">
        <v>2.7320000000000007</v>
      </c>
      <c r="F24" s="223">
        <v>16.717999999999996</v>
      </c>
      <c r="G24" s="223">
        <v>-26.222000000000001</v>
      </c>
      <c r="H24" s="223">
        <v>7.8439999999999994</v>
      </c>
      <c r="I24" s="223">
        <v>-4.6799999999999988</v>
      </c>
      <c r="J24" s="223">
        <v>0.53999999999999915</v>
      </c>
      <c r="K24" s="223">
        <v>-4.5269999999999992</v>
      </c>
      <c r="L24" s="223">
        <f t="shared" si="4"/>
        <v>-0.82299999999999951</v>
      </c>
      <c r="M24" s="223">
        <v>-13.609</v>
      </c>
      <c r="N24" s="223">
        <v>-3.1480000000000001</v>
      </c>
      <c r="O24" s="223">
        <v>4.0149999999999997</v>
      </c>
      <c r="P24" s="223">
        <v>24.107876779999998</v>
      </c>
      <c r="Q24" s="223">
        <f t="shared" si="5"/>
        <v>11.365876779999997</v>
      </c>
      <c r="R24" s="223">
        <v>14.622</v>
      </c>
      <c r="S24" s="223">
        <v>1.2299999999999951</v>
      </c>
      <c r="T24" s="223">
        <v>-19.670999999999999</v>
      </c>
      <c r="U24" s="223">
        <v>16.827000000000005</v>
      </c>
      <c r="V24" s="223">
        <f t="shared" si="6"/>
        <v>13.008000000000001</v>
      </c>
      <c r="W24" s="223">
        <v>33.103000000000023</v>
      </c>
      <c r="X24" s="223">
        <v>33.422000000000011</v>
      </c>
      <c r="Y24" s="223">
        <v>20.360999999999965</v>
      </c>
      <c r="Z24" s="223">
        <v>79.076000000000008</v>
      </c>
      <c r="AA24" s="223">
        <f t="shared" si="7"/>
        <v>165.96199999999999</v>
      </c>
      <c r="AB24" s="223">
        <v>-64.321999999999989</v>
      </c>
      <c r="AC24" s="223"/>
    </row>
    <row r="25" spans="1:29" collapsed="1">
      <c r="A25" s="136" t="s">
        <v>844</v>
      </c>
      <c r="B25" s="136" t="s">
        <v>821</v>
      </c>
      <c r="C25" s="222">
        <f>SUM(C5:C6,C16:C19)</f>
        <v>183.98249625603785</v>
      </c>
      <c r="D25" s="222">
        <f t="shared" ref="D25:O25" si="12">SUM(D5:D6,D16:D19)</f>
        <v>225.91866393505222</v>
      </c>
      <c r="E25" s="222">
        <f t="shared" si="12"/>
        <v>215.48416025983295</v>
      </c>
      <c r="F25" s="222">
        <f t="shared" si="12"/>
        <v>85.626449512210598</v>
      </c>
      <c r="G25" s="222">
        <f t="shared" si="12"/>
        <v>711.01099022465621</v>
      </c>
      <c r="H25" s="222">
        <f t="shared" si="12"/>
        <v>179.51036661854741</v>
      </c>
      <c r="I25" s="222">
        <f t="shared" si="12"/>
        <v>37.78126342824897</v>
      </c>
      <c r="J25" s="222">
        <f t="shared" si="12"/>
        <v>98.679667186839851</v>
      </c>
      <c r="K25" s="222">
        <f t="shared" si="12"/>
        <v>89.185985007936267</v>
      </c>
      <c r="L25" s="222">
        <f t="shared" si="12"/>
        <v>405.1572822415726</v>
      </c>
      <c r="M25" s="222">
        <f t="shared" si="12"/>
        <v>82.164176444410984</v>
      </c>
      <c r="N25" s="222">
        <f t="shared" si="12"/>
        <v>70.633273076839856</v>
      </c>
      <c r="O25" s="222">
        <f t="shared" si="12"/>
        <v>67.864280789966244</v>
      </c>
      <c r="P25" s="222">
        <f>SUM(P5:P6,P16:P19)</f>
        <v>142.68245861999901</v>
      </c>
      <c r="Q25" s="222">
        <f t="shared" ref="Q25" si="13">SUM(Q5:Q6,Q16:Q19)</f>
        <v>363.34418893121597</v>
      </c>
      <c r="R25" s="222">
        <f>SUM(R5:R6,R16:R19)</f>
        <v>156.8023548834131</v>
      </c>
      <c r="S25" s="222">
        <f>SUM(S5:S6,S16:S19)</f>
        <v>162.53854588218314</v>
      </c>
      <c r="T25" s="222">
        <f>SUM(T5:T6,T16:T19)</f>
        <v>135.08754101434306</v>
      </c>
      <c r="U25" s="222">
        <f>SUM(U5:U6,U16:U19)</f>
        <v>90.431651918200814</v>
      </c>
      <c r="V25" s="222">
        <f t="shared" ref="V25" si="14">SUM(V5:V6,V16:V19)</f>
        <v>544.86009369814008</v>
      </c>
      <c r="W25" s="222">
        <f>SUM(W5:W6,W16:W19)</f>
        <v>120.73644637615216</v>
      </c>
      <c r="X25" s="222">
        <f>SUM(X5:X6,X16:X19)</f>
        <v>110.47142512185252</v>
      </c>
      <c r="Y25" s="222">
        <f>SUM(Y5:Y6,Y16:Y19)</f>
        <v>128.10506086669079</v>
      </c>
      <c r="Z25" s="222">
        <f>SUM(Z5:Z6,Z16:Z19)</f>
        <v>96.376208545198708</v>
      </c>
      <c r="AA25" s="222">
        <f t="shared" ref="AA25" si="15">SUM(AA5:AA6,AA16:AA19)</f>
        <v>455.68914090989415</v>
      </c>
      <c r="AB25" s="222">
        <f>SUM(AB5:AB6,AB16:AB19)</f>
        <v>152.97578514000037</v>
      </c>
    </row>
    <row r="26" spans="1:29">
      <c r="A26" s="215" t="s">
        <v>828</v>
      </c>
      <c r="B26" s="137" t="s">
        <v>828</v>
      </c>
      <c r="C26" s="223">
        <v>-14.352</v>
      </c>
      <c r="D26" s="223">
        <v>-5.0309999999999997</v>
      </c>
      <c r="E26" s="223">
        <v>-10.666000000000004</v>
      </c>
      <c r="F26" s="223">
        <v>-10.229800000000001</v>
      </c>
      <c r="G26" s="223">
        <v>-40.278799999999997</v>
      </c>
      <c r="H26" s="223">
        <v>-14.145</v>
      </c>
      <c r="I26" s="223">
        <v>-17.052000000000003</v>
      </c>
      <c r="J26" s="223">
        <v>-25.428999999999998</v>
      </c>
      <c r="K26" s="223">
        <v>-17.774000000000001</v>
      </c>
      <c r="L26" s="223">
        <f t="shared" si="4"/>
        <v>-74.400000000000006</v>
      </c>
      <c r="M26" s="223">
        <v>-15.744</v>
      </c>
      <c r="N26" s="223">
        <v>-9.7509999999999994</v>
      </c>
      <c r="O26" s="223">
        <v>-15.306000000000004</v>
      </c>
      <c r="P26" s="223">
        <v>-14.223999999999997</v>
      </c>
      <c r="Q26" s="223">
        <f t="shared" si="5"/>
        <v>-55.024999999999999</v>
      </c>
      <c r="R26" s="223">
        <v>-13.861753363411964</v>
      </c>
      <c r="S26" s="223">
        <v>-11.602871692183838</v>
      </c>
      <c r="T26" s="223">
        <v>-18.786958394347778</v>
      </c>
      <c r="U26" s="223">
        <v>-8.1413606282014399</v>
      </c>
      <c r="V26" s="223">
        <f t="shared" si="6"/>
        <v>-52.392944078145021</v>
      </c>
      <c r="W26" s="223">
        <v>-7.9321779502759036</v>
      </c>
      <c r="X26" s="223">
        <v>-6.9090919118505045</v>
      </c>
      <c r="Y26" s="223">
        <v>-14.296819346690222</v>
      </c>
      <c r="Z26" s="223">
        <v>-10.17394008519884</v>
      </c>
      <c r="AA26" s="223">
        <f t="shared" si="7"/>
        <v>-39.312029294015474</v>
      </c>
      <c r="AB26" s="223">
        <v>-10.628115260000413</v>
      </c>
    </row>
    <row r="27" spans="1:29">
      <c r="A27" s="136" t="s">
        <v>845</v>
      </c>
      <c r="B27" s="136" t="s">
        <v>826</v>
      </c>
      <c r="C27" s="222">
        <f t="shared" ref="C27:N27" si="16">C25+C26</f>
        <v>169.63049625603784</v>
      </c>
      <c r="D27" s="222">
        <f t="shared" si="16"/>
        <v>220.88766393505222</v>
      </c>
      <c r="E27" s="222">
        <f t="shared" si="16"/>
        <v>204.81816025983295</v>
      </c>
      <c r="F27" s="222">
        <f t="shared" si="16"/>
        <v>75.396649512210601</v>
      </c>
      <c r="G27" s="222">
        <f t="shared" si="16"/>
        <v>670.73219022465616</v>
      </c>
      <c r="H27" s="222">
        <f t="shared" si="16"/>
        <v>165.3653666185474</v>
      </c>
      <c r="I27" s="222">
        <f t="shared" si="16"/>
        <v>20.729263428248967</v>
      </c>
      <c r="J27" s="222">
        <f t="shared" si="16"/>
        <v>73.250667186839848</v>
      </c>
      <c r="K27" s="222">
        <f t="shared" si="16"/>
        <v>71.411985007936266</v>
      </c>
      <c r="L27" s="222">
        <f t="shared" si="16"/>
        <v>330.75728224157263</v>
      </c>
      <c r="M27" s="222">
        <f t="shared" si="16"/>
        <v>66.420176444410984</v>
      </c>
      <c r="N27" s="222">
        <f t="shared" si="16"/>
        <v>60.882273076839859</v>
      </c>
      <c r="O27" s="222">
        <f t="shared" ref="O27:T27" si="17">O25+O26</f>
        <v>52.55828078996624</v>
      </c>
      <c r="P27" s="222">
        <f t="shared" si="17"/>
        <v>128.45845861999902</v>
      </c>
      <c r="Q27" s="222">
        <f t="shared" si="17"/>
        <v>308.31918893121599</v>
      </c>
      <c r="R27" s="222">
        <f t="shared" si="17"/>
        <v>142.94060152000114</v>
      </c>
      <c r="S27" s="222">
        <f t="shared" si="17"/>
        <v>150.9356741899993</v>
      </c>
      <c r="T27" s="222">
        <f t="shared" si="17"/>
        <v>116.30058261999528</v>
      </c>
      <c r="U27" s="222">
        <f t="shared" ref="U27:V27" si="18">U25+U26</f>
        <v>82.290291289999374</v>
      </c>
      <c r="V27" s="222">
        <f t="shared" si="18"/>
        <v>492.46714961999504</v>
      </c>
      <c r="W27" s="222">
        <f t="shared" ref="W27:X27" si="19">W25+W26</f>
        <v>112.80426842587626</v>
      </c>
      <c r="X27" s="222">
        <f t="shared" si="19"/>
        <v>103.56233321000201</v>
      </c>
      <c r="Y27" s="222">
        <f t="shared" ref="Y27:AB27" si="20">Y25+Y26</f>
        <v>113.80824152000056</v>
      </c>
      <c r="Z27" s="222">
        <f t="shared" si="20"/>
        <v>86.202268459999871</v>
      </c>
      <c r="AA27" s="222">
        <f t="shared" si="20"/>
        <v>416.37711161587868</v>
      </c>
      <c r="AB27" s="222">
        <f t="shared" si="20"/>
        <v>142.34766987999996</v>
      </c>
    </row>
    <row r="28" spans="1:29" ht="15" thickBot="1">
      <c r="A28" s="137" t="s">
        <v>846</v>
      </c>
      <c r="B28" s="137" t="s">
        <v>822</v>
      </c>
      <c r="C28" s="223">
        <v>-14.719000000000001</v>
      </c>
      <c r="D28" s="223">
        <v>-6.5659999999999998</v>
      </c>
      <c r="E28" s="223">
        <v>-9.15</v>
      </c>
      <c r="F28" s="223">
        <v>-280.32400000000001</v>
      </c>
      <c r="G28" s="223">
        <v>-309.85899999999998</v>
      </c>
      <c r="H28" s="223">
        <v>-10.15</v>
      </c>
      <c r="I28" s="223">
        <v>-217.72900000000001</v>
      </c>
      <c r="J28" s="223">
        <v>-15.817999999999998</v>
      </c>
      <c r="K28" s="223">
        <v>-103.90299999999999</v>
      </c>
      <c r="L28" s="223">
        <f t="shared" si="4"/>
        <v>-347.6</v>
      </c>
      <c r="M28" s="223">
        <v>-46.343000000000004</v>
      </c>
      <c r="N28" s="223">
        <v>-58.74499999999999</v>
      </c>
      <c r="O28" s="223">
        <v>-2.6469999999999985</v>
      </c>
      <c r="P28" s="223">
        <v>-11.698999999999998</v>
      </c>
      <c r="Q28" s="223">
        <f t="shared" si="5"/>
        <v>-119.43399999999998</v>
      </c>
      <c r="R28" s="223">
        <v>-2.5</v>
      </c>
      <c r="S28" s="223">
        <v>-2.7989999999999999</v>
      </c>
      <c r="T28" s="223">
        <v>-2.649</v>
      </c>
      <c r="U28" s="223">
        <v>27.073</v>
      </c>
      <c r="V28" s="223">
        <f t="shared" si="6"/>
        <v>19.125</v>
      </c>
      <c r="W28" s="223">
        <v>-1.8159999999999998</v>
      </c>
      <c r="X28" s="223">
        <v>25.61</v>
      </c>
      <c r="Y28" s="223">
        <v>-0.15</v>
      </c>
      <c r="Z28" s="223">
        <v>-1.2</v>
      </c>
      <c r="AA28" s="223">
        <f t="shared" si="7"/>
        <v>22.444000000000003</v>
      </c>
      <c r="AB28" s="223">
        <v>0</v>
      </c>
    </row>
    <row r="29" spans="1:29" ht="15" thickBot="1">
      <c r="A29" s="135" t="s">
        <v>973</v>
      </c>
      <c r="B29" s="135" t="s">
        <v>980</v>
      </c>
      <c r="C29" s="219">
        <f>C28+C27</f>
        <v>154.91149625603785</v>
      </c>
      <c r="D29" s="219">
        <f t="shared" ref="D29:O29" si="21">D28+D27</f>
        <v>214.32166393505221</v>
      </c>
      <c r="E29" s="219">
        <f t="shared" si="21"/>
        <v>195.66816025983294</v>
      </c>
      <c r="F29" s="219">
        <f t="shared" si="21"/>
        <v>-204.9273504877894</v>
      </c>
      <c r="G29" s="219">
        <f t="shared" si="21"/>
        <v>360.87319022465618</v>
      </c>
      <c r="H29" s="219">
        <f t="shared" si="21"/>
        <v>155.21536661854739</v>
      </c>
      <c r="I29" s="219">
        <f t="shared" si="21"/>
        <v>-196.99973657175104</v>
      </c>
      <c r="J29" s="219">
        <f t="shared" si="21"/>
        <v>57.432667186839851</v>
      </c>
      <c r="K29" s="219">
        <f>K28+K27</f>
        <v>-32.491014992063725</v>
      </c>
      <c r="L29" s="219">
        <f t="shared" si="21"/>
        <v>-16.842717758427398</v>
      </c>
      <c r="M29" s="219">
        <f t="shared" si="21"/>
        <v>20.077176444410981</v>
      </c>
      <c r="N29" s="219">
        <f t="shared" si="21"/>
        <v>2.1372730768398682</v>
      </c>
      <c r="O29" s="219">
        <f t="shared" si="21"/>
        <v>49.911280789966241</v>
      </c>
      <c r="P29" s="219">
        <f>P28+P27</f>
        <v>116.75945861999902</v>
      </c>
      <c r="Q29" s="219">
        <f t="shared" ref="Q29" si="22">Q28+Q27</f>
        <v>188.88518893121602</v>
      </c>
      <c r="R29" s="219">
        <f>R28+R27</f>
        <v>140.44060152000114</v>
      </c>
      <c r="S29" s="219">
        <f>S28+S27</f>
        <v>148.1366741899993</v>
      </c>
      <c r="T29" s="219">
        <f>T28+T27</f>
        <v>113.65158261999528</v>
      </c>
      <c r="U29" s="219">
        <f>U28+U27</f>
        <v>109.36329128999938</v>
      </c>
      <c r="V29" s="219">
        <f t="shared" ref="V29" si="23">V28+V27</f>
        <v>511.59214961999504</v>
      </c>
      <c r="W29" s="219">
        <f>W28+W27</f>
        <v>110.98826842587626</v>
      </c>
      <c r="X29" s="219">
        <f>X28+X27</f>
        <v>129.17233321000202</v>
      </c>
      <c r="Y29" s="219">
        <f>Y28+Y27</f>
        <v>113.65824152000056</v>
      </c>
      <c r="Z29" s="219">
        <f>Z28+Z27</f>
        <v>85.002268459999868</v>
      </c>
      <c r="AA29" s="219">
        <f t="shared" ref="AA29" si="24">AA28+AA27</f>
        <v>438.82111161587869</v>
      </c>
      <c r="AB29" s="219">
        <f>AB28+AB27</f>
        <v>142.34766987999996</v>
      </c>
    </row>
    <row r="30" spans="1:29" ht="15" thickBot="1">
      <c r="A30" s="137" t="s">
        <v>974</v>
      </c>
      <c r="B30" s="137" t="s">
        <v>976</v>
      </c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2">
        <v>0</v>
      </c>
      <c r="X30" s="312">
        <v>0</v>
      </c>
      <c r="Y30" s="312">
        <v>-25</v>
      </c>
      <c r="Z30" s="312">
        <v>12.499999999999998</v>
      </c>
      <c r="AA30" s="311"/>
      <c r="AB30" s="312">
        <v>12.499999999999998</v>
      </c>
    </row>
    <row r="31" spans="1:29" ht="15" thickBot="1">
      <c r="A31" s="135" t="s">
        <v>975</v>
      </c>
      <c r="B31" s="135" t="s">
        <v>950</v>
      </c>
      <c r="C31" s="219">
        <f t="shared" ref="C31:X31" si="25">C29+C30</f>
        <v>154.91149625603785</v>
      </c>
      <c r="D31" s="219">
        <f t="shared" si="25"/>
        <v>214.32166393505221</v>
      </c>
      <c r="E31" s="219">
        <f t="shared" si="25"/>
        <v>195.66816025983294</v>
      </c>
      <c r="F31" s="219">
        <f t="shared" si="25"/>
        <v>-204.9273504877894</v>
      </c>
      <c r="G31" s="219">
        <f t="shared" si="25"/>
        <v>360.87319022465618</v>
      </c>
      <c r="H31" s="219">
        <f t="shared" si="25"/>
        <v>155.21536661854739</v>
      </c>
      <c r="I31" s="219">
        <f t="shared" si="25"/>
        <v>-196.99973657175104</v>
      </c>
      <c r="J31" s="219">
        <f t="shared" si="25"/>
        <v>57.432667186839851</v>
      </c>
      <c r="K31" s="219">
        <f t="shared" si="25"/>
        <v>-32.491014992063725</v>
      </c>
      <c r="L31" s="219">
        <f t="shared" si="25"/>
        <v>-16.842717758427398</v>
      </c>
      <c r="M31" s="219">
        <f t="shared" si="25"/>
        <v>20.077176444410981</v>
      </c>
      <c r="N31" s="219">
        <f t="shared" si="25"/>
        <v>2.1372730768398682</v>
      </c>
      <c r="O31" s="219">
        <f t="shared" si="25"/>
        <v>49.911280789966241</v>
      </c>
      <c r="P31" s="219">
        <f t="shared" si="25"/>
        <v>116.75945861999902</v>
      </c>
      <c r="Q31" s="219">
        <f t="shared" si="25"/>
        <v>188.88518893121602</v>
      </c>
      <c r="R31" s="219">
        <f t="shared" si="25"/>
        <v>140.44060152000114</v>
      </c>
      <c r="S31" s="219">
        <f t="shared" si="25"/>
        <v>148.1366741899993</v>
      </c>
      <c r="T31" s="219">
        <f t="shared" si="25"/>
        <v>113.65158261999528</v>
      </c>
      <c r="U31" s="219">
        <f t="shared" si="25"/>
        <v>109.36329128999938</v>
      </c>
      <c r="V31" s="219">
        <f t="shared" si="25"/>
        <v>511.59214961999504</v>
      </c>
      <c r="W31" s="219">
        <f t="shared" si="25"/>
        <v>110.98826842587626</v>
      </c>
      <c r="X31" s="219">
        <f t="shared" si="25"/>
        <v>129.17233321000202</v>
      </c>
      <c r="Y31" s="219">
        <f>Y29+Y30</f>
        <v>88.658241520000558</v>
      </c>
      <c r="Z31" s="219">
        <f>Z29+Z30</f>
        <v>97.502268459999868</v>
      </c>
      <c r="AA31" s="219">
        <f t="shared" ref="AA31" si="26">AA29+AA30</f>
        <v>438.82111161587869</v>
      </c>
      <c r="AB31" s="219">
        <f>AB29+AB30</f>
        <v>154.84766987999996</v>
      </c>
    </row>
    <row r="32" spans="1:29" ht="14.25" customHeight="1">
      <c r="A32" t="s">
        <v>847</v>
      </c>
      <c r="B32" s="137" t="s">
        <v>817</v>
      </c>
      <c r="C32" s="223">
        <f>SUM(C33:C36)</f>
        <v>-39.391999999999996</v>
      </c>
      <c r="D32" s="223">
        <f t="shared" ref="D32:O32" si="27">SUM(D33:D36)</f>
        <v>-4.9499999999999993</v>
      </c>
      <c r="E32" s="223">
        <f t="shared" si="27"/>
        <v>-28.493999999999996</v>
      </c>
      <c r="F32" s="223">
        <f t="shared" si="27"/>
        <v>9.8239999999999998</v>
      </c>
      <c r="G32" s="223">
        <f t="shared" si="27"/>
        <v>-66.060999999999993</v>
      </c>
      <c r="H32" s="223">
        <f t="shared" si="27"/>
        <v>-17.324000000000002</v>
      </c>
      <c r="I32" s="223">
        <f t="shared" si="27"/>
        <v>2.7230000000000003</v>
      </c>
      <c r="J32" s="223">
        <f t="shared" si="27"/>
        <v>-10.795</v>
      </c>
      <c r="K32" s="223">
        <f t="shared" si="27"/>
        <v>13.041000000000002</v>
      </c>
      <c r="L32" s="223">
        <f t="shared" si="27"/>
        <v>-12.355</v>
      </c>
      <c r="M32" s="223">
        <f t="shared" si="27"/>
        <v>-32.835000000000001</v>
      </c>
      <c r="N32" s="223">
        <f t="shared" si="27"/>
        <v>-64.602999999999994</v>
      </c>
      <c r="O32" s="223">
        <f t="shared" si="27"/>
        <v>45.033000000000001</v>
      </c>
      <c r="P32" s="223">
        <f t="shared" ref="P32:Q32" si="28">SUM(P33:P36)</f>
        <v>-122.86300000000001</v>
      </c>
      <c r="Q32" s="223">
        <f t="shared" si="28"/>
        <v>-175.26799999999997</v>
      </c>
      <c r="R32" s="223">
        <f t="shared" ref="R32:S32" si="29">SUM(R33:R36)</f>
        <v>21.305999999999987</v>
      </c>
      <c r="S32" s="223">
        <f t="shared" si="29"/>
        <v>-135.07699999999997</v>
      </c>
      <c r="T32" s="223">
        <f t="shared" ref="T32:V32" si="30">SUM(T33:T36)</f>
        <v>35.050999999999995</v>
      </c>
      <c r="U32" s="223">
        <f t="shared" si="30"/>
        <v>-132.59699999999998</v>
      </c>
      <c r="V32" s="223">
        <f t="shared" si="30"/>
        <v>-211.31699999999998</v>
      </c>
      <c r="W32" s="223">
        <f t="shared" ref="W32:Y32" si="31">SUM(W33:W36)</f>
        <v>29.392999999999986</v>
      </c>
      <c r="X32" s="223">
        <f t="shared" si="31"/>
        <v>-110.12499999999999</v>
      </c>
      <c r="Y32" s="223">
        <f t="shared" si="31"/>
        <v>0.10899999999999643</v>
      </c>
      <c r="Z32" s="223">
        <f t="shared" ref="Z32:AA32" si="32">SUM(Z33:Z36)</f>
        <v>-84.737569000000022</v>
      </c>
      <c r="AA32" s="223">
        <f t="shared" si="32"/>
        <v>-165.360569</v>
      </c>
      <c r="AB32" s="223">
        <v>14.620000000000001</v>
      </c>
    </row>
    <row r="33" spans="1:28" hidden="1" outlineLevel="1">
      <c r="A33" s="217" t="s">
        <v>848</v>
      </c>
      <c r="B33" s="138" t="s">
        <v>817</v>
      </c>
      <c r="C33" s="223">
        <v>-1.464</v>
      </c>
      <c r="D33" s="223">
        <v>-4.8569999999999993</v>
      </c>
      <c r="E33" s="223">
        <v>1.6779999999999999</v>
      </c>
      <c r="F33" s="223">
        <v>6.875</v>
      </c>
      <c r="G33" s="223">
        <v>2.2320000000000002</v>
      </c>
      <c r="H33" s="223">
        <v>3.032</v>
      </c>
      <c r="I33" s="223">
        <v>2.8170000000000002</v>
      </c>
      <c r="J33" s="223">
        <v>13.959</v>
      </c>
      <c r="K33" s="223">
        <v>11.870000000000001</v>
      </c>
      <c r="L33" s="223">
        <f t="shared" si="4"/>
        <v>31.678000000000001</v>
      </c>
      <c r="M33" s="223">
        <v>16.445</v>
      </c>
      <c r="N33" s="223">
        <v>20.924999999999997</v>
      </c>
      <c r="O33" s="223">
        <v>49.660000000000004</v>
      </c>
      <c r="P33" s="223">
        <v>35.728999999999999</v>
      </c>
      <c r="Q33" s="223">
        <f t="shared" si="5"/>
        <v>122.759</v>
      </c>
      <c r="R33" s="223">
        <v>21.407999999999987</v>
      </c>
      <c r="S33" s="223">
        <v>30.619000000000014</v>
      </c>
      <c r="T33" s="223">
        <v>35.167999999999992</v>
      </c>
      <c r="U33" s="223">
        <v>26.781000000000006</v>
      </c>
      <c r="V33" s="223">
        <f t="shared" si="6"/>
        <v>113.976</v>
      </c>
      <c r="W33" s="223">
        <v>29.472999999999985</v>
      </c>
      <c r="X33" s="223">
        <v>28.743000000000031</v>
      </c>
      <c r="Y33" s="223">
        <v>12.664999999999981</v>
      </c>
      <c r="Z33" s="223">
        <v>18.761430999999998</v>
      </c>
      <c r="AA33" s="223">
        <f t="shared" si="7"/>
        <v>89.642431000000002</v>
      </c>
      <c r="AB33" s="223">
        <v>29.567</v>
      </c>
    </row>
    <row r="34" spans="1:28" hidden="1" outlineLevel="1">
      <c r="A34" s="217" t="s">
        <v>947</v>
      </c>
      <c r="B34" s="138" t="s">
        <v>486</v>
      </c>
      <c r="C34" s="223">
        <v>-37.832999999999998</v>
      </c>
      <c r="D34" s="223">
        <v>0</v>
      </c>
      <c r="E34" s="223">
        <v>-30.037999999999997</v>
      </c>
      <c r="F34" s="223">
        <v>3.0489999999999999</v>
      </c>
      <c r="G34" s="223">
        <v>-67.870999999999995</v>
      </c>
      <c r="H34" s="223">
        <v>-20.257000000000001</v>
      </c>
      <c r="I34" s="223">
        <v>0</v>
      </c>
      <c r="J34" s="223">
        <v>-24.596</v>
      </c>
      <c r="K34" s="223">
        <v>1.2709999999999999</v>
      </c>
      <c r="L34" s="223">
        <f t="shared" si="4"/>
        <v>-43.582000000000001</v>
      </c>
      <c r="M34" s="223">
        <v>-49.192999999999998</v>
      </c>
      <c r="N34" s="223">
        <v>-66.507999999999996</v>
      </c>
      <c r="O34" s="223">
        <v>0</v>
      </c>
      <c r="P34" s="223">
        <v>-158.34900000000002</v>
      </c>
      <c r="Q34" s="223">
        <f t="shared" si="5"/>
        <v>-274.05</v>
      </c>
      <c r="R34" s="223">
        <v>0</v>
      </c>
      <c r="S34" s="223">
        <v>-165.57</v>
      </c>
      <c r="T34" s="223">
        <v>0</v>
      </c>
      <c r="U34" s="223">
        <v>-159.26999999999998</v>
      </c>
      <c r="V34" s="223">
        <f t="shared" si="6"/>
        <v>-324.83999999999997</v>
      </c>
      <c r="W34" s="223">
        <v>0</v>
      </c>
      <c r="X34" s="223">
        <v>-136.965</v>
      </c>
      <c r="Y34" s="223">
        <v>-12.478999999999985</v>
      </c>
      <c r="Z34" s="223">
        <v>-103.39100000000002</v>
      </c>
      <c r="AA34" s="223">
        <f t="shared" si="7"/>
        <v>-252.83500000000001</v>
      </c>
      <c r="AB34" s="223">
        <v>-14.831</v>
      </c>
    </row>
    <row r="35" spans="1:28" hidden="1" outlineLevel="1">
      <c r="A35" s="217" t="s">
        <v>948</v>
      </c>
      <c r="B35" s="138" t="s">
        <v>816</v>
      </c>
      <c r="C35" s="223">
        <v>0</v>
      </c>
      <c r="D35" s="223">
        <v>0</v>
      </c>
      <c r="E35" s="223">
        <v>-0.32200000000000001</v>
      </c>
      <c r="F35" s="223">
        <v>0</v>
      </c>
      <c r="G35" s="223">
        <v>0</v>
      </c>
      <c r="H35" s="223">
        <v>0</v>
      </c>
      <c r="I35" s="223">
        <v>-0.193</v>
      </c>
      <c r="J35" s="223">
        <v>-0.15799999999999997</v>
      </c>
      <c r="K35" s="223">
        <v>-0.10000000000000003</v>
      </c>
      <c r="L35" s="223">
        <f t="shared" si="4"/>
        <v>-0.45100000000000001</v>
      </c>
      <c r="M35" s="223">
        <v>0</v>
      </c>
      <c r="N35" s="223">
        <v>-18.95</v>
      </c>
      <c r="O35" s="223">
        <v>-0.84799999999999898</v>
      </c>
      <c r="P35" s="223">
        <v>-0.54400000000000048</v>
      </c>
      <c r="Q35" s="223">
        <f t="shared" si="5"/>
        <v>-20.341999999999999</v>
      </c>
      <c r="R35" s="223">
        <v>0</v>
      </c>
      <c r="S35" s="223">
        <v>0</v>
      </c>
      <c r="T35" s="223">
        <v>0</v>
      </c>
      <c r="U35" s="223">
        <v>0</v>
      </c>
      <c r="V35" s="223">
        <v>0</v>
      </c>
      <c r="W35" s="223">
        <v>0</v>
      </c>
      <c r="X35" s="223">
        <v>0</v>
      </c>
      <c r="Y35" s="223">
        <v>0</v>
      </c>
      <c r="Z35" s="223">
        <v>0</v>
      </c>
      <c r="AA35" s="223">
        <f t="shared" si="7"/>
        <v>0</v>
      </c>
      <c r="AB35" s="223">
        <v>0</v>
      </c>
    </row>
    <row r="36" spans="1:28" hidden="1" outlineLevel="1">
      <c r="A36" s="217" t="s">
        <v>949</v>
      </c>
      <c r="B36" s="138" t="s">
        <v>815</v>
      </c>
      <c r="C36" s="223">
        <v>-9.5000000000000001E-2</v>
      </c>
      <c r="D36" s="223">
        <v>-9.2999999999999999E-2</v>
      </c>
      <c r="E36" s="223">
        <v>0.188</v>
      </c>
      <c r="F36" s="223">
        <v>-9.9999999999999978E-2</v>
      </c>
      <c r="G36" s="223">
        <v>-0.42199999999999999</v>
      </c>
      <c r="H36" s="223">
        <v>-9.9000000000000005E-2</v>
      </c>
      <c r="I36" s="223">
        <v>9.9000000000000005E-2</v>
      </c>
      <c r="J36" s="223">
        <v>0</v>
      </c>
      <c r="K36" s="223">
        <v>0</v>
      </c>
      <c r="L36" s="223">
        <f t="shared" si="4"/>
        <v>0</v>
      </c>
      <c r="M36" s="223">
        <v>-8.6999999999999994E-2</v>
      </c>
      <c r="N36" s="223">
        <v>-7.0000000000000007E-2</v>
      </c>
      <c r="O36" s="223">
        <v>-3.7789999999999999</v>
      </c>
      <c r="P36" s="223">
        <v>0.30100000000000016</v>
      </c>
      <c r="Q36" s="223">
        <f t="shared" si="5"/>
        <v>-3.6349999999999998</v>
      </c>
      <c r="R36" s="223">
        <v>-0.10199999999999999</v>
      </c>
      <c r="S36" s="223">
        <v>-0.126</v>
      </c>
      <c r="T36" s="223">
        <v>-0.11699999999999992</v>
      </c>
      <c r="U36" s="223">
        <v>-0.10800000000000004</v>
      </c>
      <c r="V36" s="223">
        <f t="shared" si="6"/>
        <v>-0.45299999999999996</v>
      </c>
      <c r="W36" s="223">
        <v>-0.08</v>
      </c>
      <c r="X36" s="223">
        <v>-1.9030000000000002</v>
      </c>
      <c r="Y36" s="223">
        <v>-7.6999999999999957E-2</v>
      </c>
      <c r="Z36" s="223">
        <v>-0.10799999999999987</v>
      </c>
      <c r="AA36" s="223">
        <f t="shared" si="7"/>
        <v>-2.1680000000000001</v>
      </c>
      <c r="AB36" s="223">
        <v>-0.11600000000000001</v>
      </c>
    </row>
    <row r="37" spans="1:28" collapsed="1">
      <c r="A37" s="216" t="s">
        <v>849</v>
      </c>
      <c r="B37" s="137" t="s">
        <v>829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350</v>
      </c>
      <c r="J37" s="223">
        <v>450.36099999999999</v>
      </c>
      <c r="K37" s="223">
        <v>0</v>
      </c>
      <c r="L37" s="223">
        <f t="shared" si="4"/>
        <v>800.36099999999999</v>
      </c>
      <c r="M37" s="223">
        <v>-52.856000000000002</v>
      </c>
      <c r="N37" s="223">
        <v>518.93000000000006</v>
      </c>
      <c r="O37" s="223">
        <v>-443.57600000000002</v>
      </c>
      <c r="P37" s="223">
        <v>0</v>
      </c>
      <c r="Q37" s="223">
        <f t="shared" si="5"/>
        <v>22.498000000000047</v>
      </c>
      <c r="R37" s="223">
        <v>0</v>
      </c>
      <c r="S37" s="223">
        <v>0</v>
      </c>
      <c r="T37" s="223">
        <v>0</v>
      </c>
      <c r="U37" s="223">
        <v>0</v>
      </c>
      <c r="V37" s="223">
        <f t="shared" si="6"/>
        <v>0</v>
      </c>
      <c r="W37" s="223">
        <v>0</v>
      </c>
      <c r="X37" s="223">
        <v>-350</v>
      </c>
      <c r="Y37" s="223">
        <v>0</v>
      </c>
      <c r="Z37" s="223">
        <v>0</v>
      </c>
      <c r="AA37" s="223">
        <f t="shared" si="7"/>
        <v>-350</v>
      </c>
      <c r="AB37" s="223">
        <v>0</v>
      </c>
    </row>
    <row r="38" spans="1:28">
      <c r="A38" s="137" t="s">
        <v>850</v>
      </c>
      <c r="B38" s="137" t="s">
        <v>823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f>SUM(H38:K38)</f>
        <v>0</v>
      </c>
      <c r="M38" s="223">
        <v>0</v>
      </c>
      <c r="N38" s="223">
        <v>0</v>
      </c>
      <c r="O38" s="223">
        <v>0</v>
      </c>
      <c r="P38" s="223">
        <v>0</v>
      </c>
      <c r="Q38" s="223">
        <f>SUM(M38:P38)</f>
        <v>0</v>
      </c>
      <c r="R38" s="223">
        <v>0</v>
      </c>
      <c r="S38" s="223">
        <v>1.994</v>
      </c>
      <c r="T38" s="223">
        <v>0.50100000000000011</v>
      </c>
      <c r="U38" s="223">
        <v>0.5089999999999999</v>
      </c>
      <c r="V38" s="223">
        <f>SUM(R38:U38)</f>
        <v>3.004</v>
      </c>
      <c r="W38" s="223">
        <v>0</v>
      </c>
      <c r="X38" s="223">
        <v>0</v>
      </c>
      <c r="Y38" s="223">
        <v>1.85</v>
      </c>
      <c r="Z38" s="223">
        <v>0.14599999999999957</v>
      </c>
      <c r="AA38" s="223">
        <f>SUM(W38:Z38)</f>
        <v>1.9959999999999996</v>
      </c>
      <c r="AB38" s="223">
        <v>0</v>
      </c>
    </row>
    <row r="39" spans="1:28">
      <c r="A39" s="137" t="s">
        <v>851</v>
      </c>
      <c r="B39" s="137" t="s">
        <v>824</v>
      </c>
      <c r="C39" s="223">
        <v>0</v>
      </c>
      <c r="D39" s="223">
        <v>0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-129.91999999999999</v>
      </c>
      <c r="K39" s="223">
        <v>0</v>
      </c>
      <c r="L39" s="223">
        <f t="shared" ref="L39" si="33">SUM(H39:K39)</f>
        <v>-129.91999999999999</v>
      </c>
      <c r="M39" s="223">
        <v>0</v>
      </c>
      <c r="N39" s="223">
        <v>0</v>
      </c>
      <c r="O39" s="223">
        <v>0</v>
      </c>
      <c r="P39" s="223">
        <v>0</v>
      </c>
      <c r="Q39" s="223">
        <f t="shared" ref="Q39" si="34">SUM(M39:P39)</f>
        <v>0</v>
      </c>
      <c r="R39" s="223">
        <v>0</v>
      </c>
      <c r="S39" s="223">
        <v>0</v>
      </c>
      <c r="T39" s="223">
        <v>0</v>
      </c>
      <c r="U39" s="223">
        <v>0</v>
      </c>
      <c r="V39" s="223">
        <f t="shared" ref="V39" si="35">SUM(R39:U39)</f>
        <v>0</v>
      </c>
      <c r="W39" s="223">
        <v>0</v>
      </c>
      <c r="X39" s="223">
        <v>0</v>
      </c>
      <c r="Y39" s="223">
        <v>0</v>
      </c>
      <c r="Z39" s="223">
        <v>0</v>
      </c>
      <c r="AA39" s="223">
        <f t="shared" ref="AA39" si="36">SUM(W39:Z39)</f>
        <v>0</v>
      </c>
      <c r="AB39" s="223">
        <v>0</v>
      </c>
    </row>
    <row r="40" spans="1:28" ht="15" thickBot="1">
      <c r="A40" s="75" t="s">
        <v>852</v>
      </c>
      <c r="B40" s="137" t="s">
        <v>825</v>
      </c>
      <c r="C40" s="223">
        <v>-0.63300000000000001</v>
      </c>
      <c r="D40" s="223">
        <v>-0.126</v>
      </c>
      <c r="E40" s="223">
        <v>-0.48499999999999999</v>
      </c>
      <c r="F40" s="223">
        <v>-50.396999999999998</v>
      </c>
      <c r="G40" s="223">
        <v>-51.640999999999998</v>
      </c>
      <c r="H40" s="223">
        <v>-30.936</v>
      </c>
      <c r="I40" s="223">
        <v>-202.28799999999998</v>
      </c>
      <c r="J40" s="223">
        <v>-18.927000000000024</v>
      </c>
      <c r="K40" s="223">
        <v>-375.63500000000005</v>
      </c>
      <c r="L40" s="223">
        <f>SUM(H40:K40)</f>
        <v>-627.78600000000006</v>
      </c>
      <c r="M40" s="223">
        <v>-1.7000000000000001E-2</v>
      </c>
      <c r="N40" s="223">
        <v>-3.1890000000000001</v>
      </c>
      <c r="O40" s="223">
        <v>-2.6620000000000004</v>
      </c>
      <c r="P40" s="223">
        <v>-72.513000000000005</v>
      </c>
      <c r="Q40" s="223">
        <f>SUM(M40:P40)</f>
        <v>-78.381</v>
      </c>
      <c r="R40" s="223">
        <v>0</v>
      </c>
      <c r="S40" s="223">
        <v>-3.6419999999999999</v>
      </c>
      <c r="T40" s="223">
        <v>-7.4000000000000288E-2</v>
      </c>
      <c r="U40" s="223">
        <v>-23.065999999999999</v>
      </c>
      <c r="V40" s="223">
        <f>SUM(R40:U40)</f>
        <v>-26.782</v>
      </c>
      <c r="W40" s="223">
        <v>0</v>
      </c>
      <c r="X40" s="223">
        <v>-0.90800000000000003</v>
      </c>
      <c r="Y40" s="223">
        <v>-2.3490000000000002</v>
      </c>
      <c r="Z40" s="223">
        <v>-3.5230000000000001</v>
      </c>
      <c r="AA40" s="223">
        <f>SUM(W40:Z40)</f>
        <v>-6.78</v>
      </c>
      <c r="AB40" s="223">
        <v>0.09</v>
      </c>
    </row>
    <row r="41" spans="1:28" ht="15" thickBot="1">
      <c r="A41" s="135" t="s">
        <v>853</v>
      </c>
      <c r="B41" s="218" t="s">
        <v>699</v>
      </c>
      <c r="C41" s="214">
        <f t="shared" ref="C41:S41" si="37">SUM(C32,C37:C40)</f>
        <v>-40.024999999999999</v>
      </c>
      <c r="D41" s="214">
        <f t="shared" si="37"/>
        <v>-5.0759999999999996</v>
      </c>
      <c r="E41" s="214">
        <f t="shared" si="37"/>
        <v>-28.978999999999996</v>
      </c>
      <c r="F41" s="214">
        <f>SUM(F32,F37:F40)</f>
        <v>-40.573</v>
      </c>
      <c r="G41" s="214">
        <f t="shared" si="37"/>
        <v>-117.702</v>
      </c>
      <c r="H41" s="214">
        <f t="shared" si="37"/>
        <v>-48.260000000000005</v>
      </c>
      <c r="I41" s="214">
        <f t="shared" si="37"/>
        <v>150.43500000000003</v>
      </c>
      <c r="J41" s="214">
        <f t="shared" si="37"/>
        <v>290.71899999999994</v>
      </c>
      <c r="K41" s="214">
        <f>SUM(K32,K37:K40)</f>
        <v>-362.59400000000005</v>
      </c>
      <c r="L41" s="214">
        <f t="shared" si="37"/>
        <v>30.299999999999955</v>
      </c>
      <c r="M41" s="214">
        <f t="shared" si="37"/>
        <v>-85.707999999999998</v>
      </c>
      <c r="N41" s="214">
        <f t="shared" si="37"/>
        <v>451.13800000000003</v>
      </c>
      <c r="O41" s="214">
        <f t="shared" si="37"/>
        <v>-401.20499999999998</v>
      </c>
      <c r="P41" s="214">
        <f t="shared" si="37"/>
        <v>-195.37600000000003</v>
      </c>
      <c r="Q41" s="214">
        <f t="shared" si="37"/>
        <v>-231.15099999999993</v>
      </c>
      <c r="R41" s="214">
        <f t="shared" si="37"/>
        <v>21.305999999999987</v>
      </c>
      <c r="S41" s="214">
        <f t="shared" si="37"/>
        <v>-136.72499999999997</v>
      </c>
      <c r="T41" s="214">
        <f>SUM(T32,T37:T40)</f>
        <v>35.477999999999994</v>
      </c>
      <c r="U41" s="214">
        <f>SUM(U32,U37:U40)</f>
        <v>-155.154</v>
      </c>
      <c r="V41" s="214">
        <f t="shared" ref="V41" si="38">SUM(V32,V37:V40)</f>
        <v>-235.095</v>
      </c>
      <c r="W41" s="214">
        <f>SUM(W32,W37:W40)</f>
        <v>29.392999999999986</v>
      </c>
      <c r="X41" s="214">
        <f>SUM(X32,X37:X40)</f>
        <v>-461.03300000000002</v>
      </c>
      <c r="Y41" s="214">
        <f>SUM(Y32,Y37:Y40)</f>
        <v>-0.39000000000000368</v>
      </c>
      <c r="Z41" s="214">
        <f>SUM(Z32,Z37:Z40)</f>
        <v>-88.114569000000017</v>
      </c>
      <c r="AA41" s="214">
        <f t="shared" ref="AA41" si="39">SUM(AA32,AA37:AA40)</f>
        <v>-520.14456899999993</v>
      </c>
      <c r="AB41" s="214">
        <f>SUM(AB32,AB37:AB40)</f>
        <v>14.71</v>
      </c>
    </row>
    <row r="42" spans="1:28" ht="15" thickBot="1">
      <c r="A42" s="135" t="s">
        <v>929</v>
      </c>
      <c r="B42" s="135" t="s">
        <v>931</v>
      </c>
      <c r="C42" s="296">
        <f t="shared" ref="C42" si="40">C29+C41</f>
        <v>114.88649625603784</v>
      </c>
      <c r="D42" s="296">
        <f t="shared" ref="D42" si="41">D29+D41</f>
        <v>209.24566393505222</v>
      </c>
      <c r="E42" s="296">
        <f t="shared" ref="E42" si="42">E29+E41</f>
        <v>166.68916025983296</v>
      </c>
      <c r="F42" s="296">
        <f>F29+F41</f>
        <v>-245.5003504877894</v>
      </c>
      <c r="G42" s="296">
        <f t="shared" ref="G42" si="43">G29+G41</f>
        <v>243.17119022465619</v>
      </c>
      <c r="H42" s="296">
        <f t="shared" ref="H42" si="44">H29+H41</f>
        <v>106.95536661854739</v>
      </c>
      <c r="I42" s="296">
        <f t="shared" ref="I42" si="45">I29+I41</f>
        <v>-46.564736571751013</v>
      </c>
      <c r="J42" s="296">
        <f t="shared" ref="J42" si="46">J29+J41</f>
        <v>348.1516671868398</v>
      </c>
      <c r="K42" s="296">
        <f>K29+K41</f>
        <v>-395.08501499206375</v>
      </c>
      <c r="L42" s="296">
        <f t="shared" ref="L42" si="47">L29+L41</f>
        <v>13.457282241572557</v>
      </c>
      <c r="M42" s="296">
        <f t="shared" ref="M42" si="48">M29+M41</f>
        <v>-65.630823555589018</v>
      </c>
      <c r="N42" s="296">
        <f t="shared" ref="N42" si="49">N29+N41</f>
        <v>453.27527307683988</v>
      </c>
      <c r="O42" s="296">
        <f t="shared" ref="O42" si="50">O29+O41</f>
        <v>-351.29371921003371</v>
      </c>
      <c r="P42" s="296">
        <f t="shared" ref="P42" si="51">P29+P41</f>
        <v>-78.61654138000101</v>
      </c>
      <c r="Q42" s="296">
        <f t="shared" ref="Q42" si="52">Q29+Q41</f>
        <v>-42.265811068783904</v>
      </c>
      <c r="R42" s="296">
        <f t="shared" ref="R42:S42" si="53">R29+R41</f>
        <v>161.74660152000112</v>
      </c>
      <c r="S42" s="296">
        <f t="shared" si="53"/>
        <v>11.411674189999331</v>
      </c>
      <c r="T42" s="296">
        <f>T29+T41</f>
        <v>149.12958261999529</v>
      </c>
      <c r="U42" s="296">
        <f>U29+U41</f>
        <v>-45.790708710000615</v>
      </c>
      <c r="V42" s="296">
        <f t="shared" ref="V42" si="54">V29+V41</f>
        <v>276.49714961999507</v>
      </c>
      <c r="W42" s="296">
        <f>W29+W41</f>
        <v>140.38126842587624</v>
      </c>
      <c r="X42" s="296">
        <f>X29+X41</f>
        <v>-331.86066678999799</v>
      </c>
      <c r="Y42" s="296">
        <f>Y31+Y41</f>
        <v>88.268241520000558</v>
      </c>
      <c r="Z42" s="296">
        <f>Z31+Z41</f>
        <v>9.3876994599998511</v>
      </c>
      <c r="AA42" s="296">
        <f t="shared" ref="AA42" si="55">AA29+AA41</f>
        <v>-81.323457384121241</v>
      </c>
      <c r="AB42" s="296">
        <f>AB31+AB41</f>
        <v>169.55766987999996</v>
      </c>
    </row>
    <row r="43" spans="1:28" ht="15" thickBot="1">
      <c r="A43" s="135" t="s">
        <v>930</v>
      </c>
      <c r="B43" s="135" t="s">
        <v>932</v>
      </c>
      <c r="C43" s="214">
        <f>SUM(BP!C6:C7)</f>
        <v>608.64699999999993</v>
      </c>
      <c r="D43" s="214">
        <f>SUM(BP!D6:D7)</f>
        <v>817.88900000000001</v>
      </c>
      <c r="E43" s="214">
        <f>SUM(BP!E6:E7)</f>
        <v>984.57799999999997</v>
      </c>
      <c r="F43" s="214">
        <f>SUM(BP!F6:F7)</f>
        <v>739.07799999999997</v>
      </c>
      <c r="G43" s="214">
        <f>SUM(BP!F6:F7)</f>
        <v>739.07799999999997</v>
      </c>
      <c r="H43" s="214">
        <f>SUM(BP!G6:G7)</f>
        <v>846.03199999999993</v>
      </c>
      <c r="I43" s="214">
        <f>SUM(BP!H6:H7)</f>
        <v>799.47</v>
      </c>
      <c r="J43" s="214">
        <f>SUM(BP!I6:I7)</f>
        <v>1147.6220000000001</v>
      </c>
      <c r="K43" s="214">
        <f>SUM(BP!J6:J7)</f>
        <v>752.53700000000003</v>
      </c>
      <c r="L43" s="214">
        <f>SUM(BP!J6:J7)</f>
        <v>752.53700000000003</v>
      </c>
      <c r="M43" s="214">
        <f>SUM(BP!K6:K7)</f>
        <v>686.90899999999999</v>
      </c>
      <c r="N43" s="214">
        <f>SUM(BP!L6:L7)</f>
        <v>1140.1799999999998</v>
      </c>
      <c r="O43" s="214">
        <f>SUM(BP!M6:M7)</f>
        <v>788.88799999999992</v>
      </c>
      <c r="P43" s="214">
        <f>SUM(BP!N6:N7)</f>
        <v>710.27199999999993</v>
      </c>
      <c r="Q43" s="214">
        <f>SUM(BP!N6:N7)</f>
        <v>710.27199999999993</v>
      </c>
      <c r="R43" s="214">
        <f>SUM(BP!O6:O7)</f>
        <v>872.01800000000003</v>
      </c>
      <c r="S43" s="214">
        <f>SUM(BP!P6:P7)</f>
        <v>883.42899999999997</v>
      </c>
      <c r="T43" s="214">
        <f>SUM(BP!Q6:Q7)</f>
        <v>1032.5609999999999</v>
      </c>
      <c r="U43" s="214">
        <f>SUM(BP!R6:R7)</f>
        <v>986.76800000000003</v>
      </c>
      <c r="V43" s="214">
        <f>SUM(BP!R6:R7)</f>
        <v>986.76800000000003</v>
      </c>
      <c r="W43" s="214">
        <f>SUM(BP!S6:S7)</f>
        <v>1127.1489999999999</v>
      </c>
      <c r="X43" s="214">
        <f>SUM(BP!T6:T7)</f>
        <v>795.29199999999992</v>
      </c>
      <c r="Y43" s="214">
        <f>SUM(BP!U6:U7)</f>
        <v>883.55700000000002</v>
      </c>
      <c r="Z43" s="214">
        <f>SUM(BP!V6:V7)</f>
        <v>892.94600000000003</v>
      </c>
      <c r="AA43" s="214">
        <f>SUM(BP!V6:V7)</f>
        <v>892.94600000000003</v>
      </c>
      <c r="AB43" s="214">
        <f>SUM(BP!W6:W7)</f>
        <v>1061.981</v>
      </c>
    </row>
    <row r="44" spans="1:28" s="110" customFormat="1">
      <c r="C44" s="299"/>
      <c r="D44" s="299"/>
      <c r="E44" s="299"/>
      <c r="F44" s="299"/>
      <c r="G44" s="299"/>
      <c r="H44" s="299"/>
      <c r="I44" s="299"/>
      <c r="J44" s="299"/>
      <c r="K44" s="300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</row>
    <row r="45" spans="1:28" ht="17.5">
      <c r="A45" s="250"/>
      <c r="E45" s="297"/>
      <c r="F45" s="297"/>
      <c r="J45" s="297"/>
      <c r="K45" s="297"/>
    </row>
    <row r="46" spans="1:28" ht="17.5">
      <c r="A46" s="251"/>
    </row>
    <row r="47" spans="1:28" ht="17.5">
      <c r="A47" s="250"/>
    </row>
    <row r="48" spans="1:28" ht="17.5">
      <c r="A48" s="251"/>
    </row>
    <row r="49" spans="1:1" ht="17.5">
      <c r="A49" s="250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2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0"/>
    </row>
    <row r="59" spans="1:1" ht="17.5">
      <c r="A59" s="251"/>
    </row>
    <row r="60" spans="1:1" ht="17.5">
      <c r="A60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2:AA22"/>
  <sheetViews>
    <sheetView showGridLines="0" zoomScale="85" zoomScaleNormal="85" workbookViewId="0">
      <pane xSplit="2" ySplit="4" topLeftCell="W5" activePane="bottomRight" state="frozen"/>
      <selection activeCell="K69" sqref="K69"/>
      <selection pane="topRight" activeCell="K69" sqref="K69"/>
      <selection pane="bottomLeft" activeCell="K69" sqref="K69"/>
      <selection pane="bottomRight" activeCell="A4" sqref="A4"/>
    </sheetView>
  </sheetViews>
  <sheetFormatPr defaultRowHeight="14.5" outlineLevelCol="1"/>
  <cols>
    <col min="1" max="1" width="36.7265625" bestFit="1" customWidth="1"/>
    <col min="2" max="2" width="30" hidden="1" customWidth="1" outlineLevel="1"/>
    <col min="3" max="3" width="13.453125" customWidth="1" collapsed="1"/>
    <col min="4" max="15" width="13.453125" customWidth="1"/>
    <col min="16" max="16" width="12.1796875" bestFit="1" customWidth="1"/>
    <col min="17" max="17" width="11.7265625" bestFit="1" customWidth="1"/>
    <col min="18" max="20" width="12.1796875" bestFit="1" customWidth="1"/>
    <col min="21" max="21" width="12.1796875" customWidth="1"/>
    <col min="22" max="22" width="12.1796875" bestFit="1" customWidth="1"/>
    <col min="23" max="27" width="11.54296875" bestFit="1" customWidth="1"/>
  </cols>
  <sheetData>
    <row r="2" spans="1:27"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</row>
    <row r="3" spans="1:27" ht="15" thickBot="1"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</row>
    <row r="4" spans="1:27" ht="16" thickBot="1">
      <c r="A4" s="139" t="s">
        <v>684</v>
      </c>
      <c r="B4" s="139" t="s">
        <v>1</v>
      </c>
      <c r="C4" s="140" t="s">
        <v>36</v>
      </c>
      <c r="D4" s="140" t="s">
        <v>37</v>
      </c>
      <c r="E4" s="140" t="s">
        <v>38</v>
      </c>
      <c r="F4" s="140" t="s">
        <v>39</v>
      </c>
      <c r="G4" s="140" t="s">
        <v>40</v>
      </c>
      <c r="H4" s="140" t="s">
        <v>41</v>
      </c>
      <c r="I4" s="140" t="s">
        <v>42</v>
      </c>
      <c r="J4" s="140" t="s">
        <v>585</v>
      </c>
      <c r="K4" s="140" t="s">
        <v>621</v>
      </c>
      <c r="L4" s="140" t="s">
        <v>759</v>
      </c>
      <c r="M4" s="140" t="s">
        <v>767</v>
      </c>
      <c r="N4" s="140" t="s">
        <v>771</v>
      </c>
      <c r="O4" s="140" t="s">
        <v>827</v>
      </c>
      <c r="P4" s="140" t="s">
        <v>859</v>
      </c>
      <c r="Q4" s="140" t="s">
        <v>867</v>
      </c>
      <c r="R4" s="140" t="s">
        <v>869</v>
      </c>
      <c r="S4" s="140" t="s">
        <v>894</v>
      </c>
      <c r="T4" s="140" t="s">
        <v>902</v>
      </c>
      <c r="U4" s="140" t="s">
        <v>910</v>
      </c>
      <c r="V4" s="140" t="s">
        <v>951</v>
      </c>
      <c r="W4" s="140" t="s">
        <v>967</v>
      </c>
      <c r="X4" s="140" t="s">
        <v>970</v>
      </c>
      <c r="Y4" s="140" t="s">
        <v>971</v>
      </c>
      <c r="Z4" s="140" t="s">
        <v>981</v>
      </c>
      <c r="AA4" s="140" t="s">
        <v>982</v>
      </c>
    </row>
    <row r="5" spans="1:27" ht="16.5">
      <c r="A5" s="127" t="s">
        <v>955</v>
      </c>
      <c r="B5" s="141" t="s">
        <v>956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27" ht="16.5">
      <c r="A6" s="149" t="s">
        <v>685</v>
      </c>
      <c r="B6" s="143" t="s">
        <v>959</v>
      </c>
      <c r="C6" s="142">
        <v>1100252</v>
      </c>
      <c r="D6" s="142">
        <v>1097889</v>
      </c>
      <c r="E6" s="142">
        <v>1104690</v>
      </c>
      <c r="F6" s="142">
        <v>1075150</v>
      </c>
      <c r="G6" s="142">
        <v>1099219</v>
      </c>
      <c r="H6" s="142">
        <v>1093916</v>
      </c>
      <c r="I6" s="142">
        <v>1106766</v>
      </c>
      <c r="J6" s="142">
        <v>1091651</v>
      </c>
      <c r="K6" s="142">
        <v>1190920</v>
      </c>
      <c r="L6" s="142">
        <v>1193304</v>
      </c>
      <c r="M6" s="142">
        <v>1187762</v>
      </c>
      <c r="N6" s="142">
        <v>1160981</v>
      </c>
      <c r="O6" s="142">
        <v>1169061</v>
      </c>
      <c r="P6" s="142">
        <v>1153068</v>
      </c>
      <c r="Q6" s="142">
        <v>1132353</v>
      </c>
      <c r="R6" s="142">
        <v>1062717</v>
      </c>
      <c r="S6" s="142">
        <v>1005090</v>
      </c>
      <c r="T6" s="142">
        <v>961468</v>
      </c>
      <c r="U6" s="142">
        <v>929016</v>
      </c>
      <c r="V6" s="142">
        <v>845577</v>
      </c>
      <c r="W6" s="142">
        <v>787471</v>
      </c>
      <c r="X6" s="142">
        <v>753390</v>
      </c>
      <c r="Y6" s="142">
        <v>688902</v>
      </c>
      <c r="Z6" s="142">
        <v>652932</v>
      </c>
      <c r="AA6" s="142">
        <v>639086</v>
      </c>
    </row>
    <row r="7" spans="1:27" ht="16.5">
      <c r="A7" s="149" t="s">
        <v>686</v>
      </c>
      <c r="B7" s="143" t="s">
        <v>676</v>
      </c>
      <c r="C7" s="142">
        <v>87558</v>
      </c>
      <c r="D7" s="142">
        <v>93417</v>
      </c>
      <c r="E7" s="142">
        <v>97226</v>
      </c>
      <c r="F7" s="142">
        <v>98256</v>
      </c>
      <c r="G7" s="142">
        <v>86806</v>
      </c>
      <c r="H7" s="142">
        <v>93668</v>
      </c>
      <c r="I7" s="142">
        <v>71901</v>
      </c>
      <c r="J7" s="142">
        <v>76625</v>
      </c>
      <c r="K7" s="142">
        <v>100107</v>
      </c>
      <c r="L7" s="142">
        <v>132067</v>
      </c>
      <c r="M7" s="142">
        <v>151184</v>
      </c>
      <c r="N7" s="142">
        <v>131195</v>
      </c>
      <c r="O7" s="142">
        <v>115157</v>
      </c>
      <c r="P7" s="142">
        <v>113159</v>
      </c>
      <c r="Q7" s="142">
        <v>104123</v>
      </c>
      <c r="R7" s="142">
        <v>78247</v>
      </c>
      <c r="S7" s="142">
        <v>63606</v>
      </c>
      <c r="T7" s="142">
        <v>76596</v>
      </c>
      <c r="U7" s="142">
        <v>56901</v>
      </c>
      <c r="V7" s="142">
        <v>48181</v>
      </c>
      <c r="W7" s="142">
        <v>49608</v>
      </c>
      <c r="X7" s="142">
        <v>50136</v>
      </c>
      <c r="Y7" s="142">
        <v>45398</v>
      </c>
      <c r="Z7" s="142">
        <v>58263</v>
      </c>
      <c r="AA7" s="142">
        <v>32773</v>
      </c>
    </row>
    <row r="8" spans="1:27" ht="16.5">
      <c r="A8" s="149" t="s">
        <v>687</v>
      </c>
      <c r="B8" s="143" t="s">
        <v>677</v>
      </c>
      <c r="C8" s="142">
        <v>-89921</v>
      </c>
      <c r="D8" s="142">
        <v>-86616</v>
      </c>
      <c r="E8" s="142">
        <v>-133035</v>
      </c>
      <c r="F8" s="142">
        <v>-115550</v>
      </c>
      <c r="G8" s="142">
        <v>-92109</v>
      </c>
      <c r="H8" s="142">
        <v>-80818</v>
      </c>
      <c r="I8" s="142">
        <v>-101226</v>
      </c>
      <c r="J8" s="142">
        <v>-80985</v>
      </c>
      <c r="K8" s="142">
        <v>-150194</v>
      </c>
      <c r="L8" s="142">
        <v>-138287</v>
      </c>
      <c r="M8" s="142">
        <v>-177965</v>
      </c>
      <c r="N8" s="142">
        <v>-157880</v>
      </c>
      <c r="O8" s="142">
        <v>-131157</v>
      </c>
      <c r="P8" s="142">
        <v>-133876</v>
      </c>
      <c r="Q8" s="142">
        <v>-179267</v>
      </c>
      <c r="R8" s="142">
        <v>-135878</v>
      </c>
      <c r="S8" s="142">
        <v>-107228</v>
      </c>
      <c r="T8" s="142">
        <v>-109048</v>
      </c>
      <c r="U8" s="142">
        <v>-140340</v>
      </c>
      <c r="V8" s="142">
        <v>-106287</v>
      </c>
      <c r="W8" s="142">
        <v>-83689</v>
      </c>
      <c r="X8" s="142">
        <v>-114624</v>
      </c>
      <c r="Y8" s="142">
        <v>-81368</v>
      </c>
      <c r="Z8" s="142">
        <v>-72109</v>
      </c>
      <c r="AA8" s="142">
        <v>-79988</v>
      </c>
    </row>
    <row r="9" spans="1:27" ht="16.5">
      <c r="A9" s="149" t="s">
        <v>688</v>
      </c>
      <c r="B9" s="143" t="s">
        <v>678</v>
      </c>
      <c r="C9" s="142">
        <v>0</v>
      </c>
      <c r="D9" s="142">
        <v>0</v>
      </c>
      <c r="E9" s="142">
        <v>6269</v>
      </c>
      <c r="F9" s="142">
        <v>41363</v>
      </c>
      <c r="G9" s="142">
        <v>0</v>
      </c>
      <c r="H9" s="142">
        <v>0</v>
      </c>
      <c r="I9" s="142">
        <v>14210</v>
      </c>
      <c r="J9" s="142">
        <v>103629</v>
      </c>
      <c r="K9" s="142">
        <v>52471</v>
      </c>
      <c r="L9" s="142">
        <v>678</v>
      </c>
      <c r="M9" s="142">
        <v>0</v>
      </c>
      <c r="N9" s="142">
        <v>34765</v>
      </c>
      <c r="O9" s="142">
        <v>7</v>
      </c>
      <c r="P9" s="142">
        <v>2</v>
      </c>
      <c r="Q9" s="142">
        <v>5508</v>
      </c>
      <c r="R9" s="142">
        <v>4</v>
      </c>
      <c r="S9" s="142">
        <v>0</v>
      </c>
      <c r="T9" s="142">
        <v>0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42">
        <v>0</v>
      </c>
      <c r="AA9" s="142">
        <v>0</v>
      </c>
    </row>
    <row r="10" spans="1:27" ht="16.5">
      <c r="A10" s="149" t="s">
        <v>689</v>
      </c>
      <c r="B10" s="143" t="s">
        <v>962</v>
      </c>
      <c r="C10" s="142">
        <f>+SUM(C7,C8,C9)</f>
        <v>-2363</v>
      </c>
      <c r="D10" s="142">
        <f t="shared" ref="D10:Q10" si="0">+SUM(D7,D8,D9)</f>
        <v>6801</v>
      </c>
      <c r="E10" s="142">
        <f t="shared" si="0"/>
        <v>-29540</v>
      </c>
      <c r="F10" s="142">
        <f t="shared" si="0"/>
        <v>24069</v>
      </c>
      <c r="G10" s="142">
        <f t="shared" si="0"/>
        <v>-5303</v>
      </c>
      <c r="H10" s="142">
        <f t="shared" si="0"/>
        <v>12850</v>
      </c>
      <c r="I10" s="142">
        <f t="shared" si="0"/>
        <v>-15115</v>
      </c>
      <c r="J10" s="142">
        <f t="shared" si="0"/>
        <v>99269</v>
      </c>
      <c r="K10" s="142">
        <f t="shared" si="0"/>
        <v>2384</v>
      </c>
      <c r="L10" s="142">
        <f t="shared" si="0"/>
        <v>-5542</v>
      </c>
      <c r="M10" s="142">
        <f t="shared" si="0"/>
        <v>-26781</v>
      </c>
      <c r="N10" s="142">
        <f t="shared" si="0"/>
        <v>8080</v>
      </c>
      <c r="O10" s="142">
        <f t="shared" si="0"/>
        <v>-15993</v>
      </c>
      <c r="P10" s="142">
        <f t="shared" si="0"/>
        <v>-20715</v>
      </c>
      <c r="Q10" s="142">
        <f t="shared" si="0"/>
        <v>-69636</v>
      </c>
      <c r="R10" s="142">
        <v>-57627</v>
      </c>
      <c r="S10" s="142">
        <v>-43622</v>
      </c>
      <c r="T10" s="142">
        <v>-32452</v>
      </c>
      <c r="U10" s="142">
        <v>-83439</v>
      </c>
      <c r="V10" s="142">
        <v>-58106</v>
      </c>
      <c r="W10" s="142">
        <v>-34081</v>
      </c>
      <c r="X10" s="142">
        <v>-64488</v>
      </c>
      <c r="Y10" s="142">
        <v>-35970</v>
      </c>
      <c r="Z10" s="142">
        <v>-13846</v>
      </c>
      <c r="AA10" s="142">
        <v>-47215</v>
      </c>
    </row>
    <row r="11" spans="1:27" ht="16.5">
      <c r="A11" s="159" t="s">
        <v>690</v>
      </c>
      <c r="B11" s="160" t="s">
        <v>960</v>
      </c>
      <c r="C11" s="161">
        <f>C6+C10</f>
        <v>1097889</v>
      </c>
      <c r="D11" s="161">
        <f t="shared" ref="D11:S11" si="1">D6+D10</f>
        <v>1104690</v>
      </c>
      <c r="E11" s="161">
        <f t="shared" si="1"/>
        <v>1075150</v>
      </c>
      <c r="F11" s="161">
        <f t="shared" si="1"/>
        <v>1099219</v>
      </c>
      <c r="G11" s="161">
        <f t="shared" si="1"/>
        <v>1093916</v>
      </c>
      <c r="H11" s="161">
        <f t="shared" si="1"/>
        <v>1106766</v>
      </c>
      <c r="I11" s="161">
        <f t="shared" si="1"/>
        <v>1091651</v>
      </c>
      <c r="J11" s="161">
        <f t="shared" si="1"/>
        <v>1190920</v>
      </c>
      <c r="K11" s="161">
        <f t="shared" si="1"/>
        <v>1193304</v>
      </c>
      <c r="L11" s="161">
        <f t="shared" si="1"/>
        <v>1187762</v>
      </c>
      <c r="M11" s="161">
        <f t="shared" si="1"/>
        <v>1160981</v>
      </c>
      <c r="N11" s="161">
        <f t="shared" si="1"/>
        <v>1169061</v>
      </c>
      <c r="O11" s="161">
        <f t="shared" si="1"/>
        <v>1153068</v>
      </c>
      <c r="P11" s="161">
        <f t="shared" si="1"/>
        <v>1132353</v>
      </c>
      <c r="Q11" s="161">
        <f t="shared" si="1"/>
        <v>1062717</v>
      </c>
      <c r="R11" s="161">
        <f t="shared" si="1"/>
        <v>1005090</v>
      </c>
      <c r="S11" s="161">
        <f t="shared" si="1"/>
        <v>961468</v>
      </c>
      <c r="T11" s="161">
        <f t="shared" ref="T11:U11" si="2">T6+T10</f>
        <v>929016</v>
      </c>
      <c r="U11" s="161">
        <f t="shared" si="2"/>
        <v>845577</v>
      </c>
      <c r="V11" s="161">
        <f t="shared" ref="V11:W11" si="3">V6+V10</f>
        <v>787471</v>
      </c>
      <c r="W11" s="161">
        <f t="shared" si="3"/>
        <v>753390</v>
      </c>
      <c r="X11" s="161">
        <f t="shared" ref="X11:Y11" si="4">X6+X10</f>
        <v>688902</v>
      </c>
      <c r="Y11" s="161">
        <f t="shared" si="4"/>
        <v>652932</v>
      </c>
      <c r="Z11" s="161">
        <f t="shared" ref="Z11" si="5">Z6+Z10</f>
        <v>639086</v>
      </c>
      <c r="AA11" s="161">
        <v>591871</v>
      </c>
    </row>
    <row r="12" spans="1:27" ht="16.5">
      <c r="A12" s="150" t="s">
        <v>957</v>
      </c>
      <c r="B12" s="141" t="s">
        <v>958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</row>
    <row r="13" spans="1:27" ht="16.5">
      <c r="A13" s="149" t="s">
        <v>691</v>
      </c>
      <c r="B13" s="143" t="s">
        <v>959</v>
      </c>
      <c r="C13" s="142">
        <v>159983</v>
      </c>
      <c r="D13" s="142">
        <v>184566</v>
      </c>
      <c r="E13" s="142">
        <v>174937</v>
      </c>
      <c r="F13" s="142">
        <v>191887</v>
      </c>
      <c r="G13" s="142">
        <v>205765</v>
      </c>
      <c r="H13" s="142">
        <v>198485</v>
      </c>
      <c r="I13" s="142">
        <v>211266</v>
      </c>
      <c r="J13" s="142">
        <v>444394</v>
      </c>
      <c r="K13" s="142">
        <v>411388</v>
      </c>
      <c r="L13" s="142">
        <v>415673</v>
      </c>
      <c r="M13" s="142">
        <v>444819</v>
      </c>
      <c r="N13" s="142">
        <v>498006</v>
      </c>
      <c r="O13" s="142">
        <v>538936</v>
      </c>
      <c r="P13" s="142">
        <v>528723</v>
      </c>
      <c r="Q13" s="142">
        <v>529144</v>
      </c>
      <c r="R13" s="142">
        <v>510712</v>
      </c>
      <c r="S13" s="142">
        <v>496423</v>
      </c>
      <c r="T13" s="142">
        <v>452894</v>
      </c>
      <c r="U13" s="142">
        <v>441793</v>
      </c>
      <c r="V13" s="142">
        <v>351521</v>
      </c>
      <c r="W13" s="142">
        <v>313794</v>
      </c>
      <c r="X13" s="142">
        <v>294127</v>
      </c>
      <c r="Y13" s="142">
        <v>262024</v>
      </c>
      <c r="Z13" s="142">
        <v>247808</v>
      </c>
      <c r="AA13" s="142">
        <v>233664</v>
      </c>
    </row>
    <row r="14" spans="1:27" ht="16.5">
      <c r="A14" s="149" t="s">
        <v>689</v>
      </c>
      <c r="B14" s="143" t="s">
        <v>961</v>
      </c>
      <c r="C14" s="142">
        <v>24583</v>
      </c>
      <c r="D14" s="142">
        <v>-9629</v>
      </c>
      <c r="E14" s="142">
        <v>16950</v>
      </c>
      <c r="F14" s="142">
        <v>13878</v>
      </c>
      <c r="G14" s="142">
        <v>-7280</v>
      </c>
      <c r="H14" s="142">
        <v>12781</v>
      </c>
      <c r="I14" s="142">
        <v>233128</v>
      </c>
      <c r="J14" s="142">
        <v>-33006</v>
      </c>
      <c r="K14" s="142">
        <v>4285</v>
      </c>
      <c r="L14" s="142">
        <v>29146</v>
      </c>
      <c r="M14" s="142">
        <v>53187</v>
      </c>
      <c r="N14" s="142">
        <v>40930</v>
      </c>
      <c r="O14" s="142">
        <v>-10213</v>
      </c>
      <c r="P14" s="142">
        <v>421</v>
      </c>
      <c r="Q14" s="142">
        <v>-18432</v>
      </c>
      <c r="R14" s="142">
        <v>-14289</v>
      </c>
      <c r="S14" s="142">
        <v>-43529</v>
      </c>
      <c r="T14" s="142">
        <v>-11104</v>
      </c>
      <c r="U14" s="142">
        <v>-90272</v>
      </c>
      <c r="V14" s="142">
        <v>-37073</v>
      </c>
      <c r="W14" s="142">
        <v>-19667</v>
      </c>
      <c r="X14" s="142">
        <v>-32103</v>
      </c>
      <c r="Y14" s="142">
        <v>-14216</v>
      </c>
      <c r="Z14" s="142">
        <v>-14144</v>
      </c>
      <c r="AA14" s="142">
        <v>-14112</v>
      </c>
    </row>
    <row r="15" spans="1:27" ht="16.5">
      <c r="A15" s="149" t="s">
        <v>690</v>
      </c>
      <c r="B15" s="144" t="s">
        <v>960</v>
      </c>
      <c r="C15" s="142">
        <f>+C13+C14</f>
        <v>184566</v>
      </c>
      <c r="D15" s="142">
        <f t="shared" ref="D15:R15" si="6">+D13+D14</f>
        <v>174937</v>
      </c>
      <c r="E15" s="142">
        <f t="shared" si="6"/>
        <v>191887</v>
      </c>
      <c r="F15" s="142">
        <f t="shared" si="6"/>
        <v>205765</v>
      </c>
      <c r="G15" s="142">
        <f t="shared" si="6"/>
        <v>198485</v>
      </c>
      <c r="H15" s="142">
        <f t="shared" si="6"/>
        <v>211266</v>
      </c>
      <c r="I15" s="142">
        <f t="shared" si="6"/>
        <v>444394</v>
      </c>
      <c r="J15" s="142">
        <f t="shared" si="6"/>
        <v>411388</v>
      </c>
      <c r="K15" s="142">
        <f t="shared" si="6"/>
        <v>415673</v>
      </c>
      <c r="L15" s="142">
        <f t="shared" si="6"/>
        <v>444819</v>
      </c>
      <c r="M15" s="142">
        <f t="shared" si="6"/>
        <v>498006</v>
      </c>
      <c r="N15" s="142">
        <f t="shared" si="6"/>
        <v>538936</v>
      </c>
      <c r="O15" s="142">
        <f t="shared" si="6"/>
        <v>528723</v>
      </c>
      <c r="P15" s="142">
        <f t="shared" si="6"/>
        <v>529144</v>
      </c>
      <c r="Q15" s="142">
        <f t="shared" si="6"/>
        <v>510712</v>
      </c>
      <c r="R15" s="142">
        <f t="shared" si="6"/>
        <v>496423</v>
      </c>
      <c r="S15" s="142">
        <f t="shared" ref="S15:T15" si="7">+S13+S14</f>
        <v>452894</v>
      </c>
      <c r="T15" s="142">
        <f t="shared" si="7"/>
        <v>441790</v>
      </c>
      <c r="U15" s="142">
        <f t="shared" ref="U15:V15" si="8">+U13+U14</f>
        <v>351521</v>
      </c>
      <c r="V15" s="142">
        <f t="shared" si="8"/>
        <v>314448</v>
      </c>
      <c r="W15" s="142">
        <f t="shared" ref="W15:X15" si="9">+W13+W14</f>
        <v>294127</v>
      </c>
      <c r="X15" s="142">
        <f t="shared" si="9"/>
        <v>262024</v>
      </c>
      <c r="Y15" s="142">
        <f t="shared" ref="Y15:Z15" si="10">+Y13+Y14</f>
        <v>247808</v>
      </c>
      <c r="Z15" s="142">
        <f t="shared" si="10"/>
        <v>233664</v>
      </c>
      <c r="AA15" s="142">
        <v>219552</v>
      </c>
    </row>
    <row r="16" spans="1:27" ht="16.5">
      <c r="A16" s="151" t="s">
        <v>692</v>
      </c>
      <c r="B16" s="146" t="s">
        <v>679</v>
      </c>
      <c r="C16" s="147">
        <f>+C11+C15</f>
        <v>1282455</v>
      </c>
      <c r="D16" s="147">
        <f t="shared" ref="D16:Q16" si="11">+D11+D15</f>
        <v>1279627</v>
      </c>
      <c r="E16" s="147">
        <f t="shared" si="11"/>
        <v>1267037</v>
      </c>
      <c r="F16" s="147">
        <f t="shared" si="11"/>
        <v>1304984</v>
      </c>
      <c r="G16" s="147">
        <f t="shared" si="11"/>
        <v>1292401</v>
      </c>
      <c r="H16" s="147">
        <f t="shared" si="11"/>
        <v>1318032</v>
      </c>
      <c r="I16" s="147">
        <f t="shared" si="11"/>
        <v>1536045</v>
      </c>
      <c r="J16" s="147">
        <f t="shared" si="11"/>
        <v>1602308</v>
      </c>
      <c r="K16" s="147">
        <f t="shared" si="11"/>
        <v>1608977</v>
      </c>
      <c r="L16" s="147">
        <f t="shared" si="11"/>
        <v>1632581</v>
      </c>
      <c r="M16" s="147">
        <f t="shared" si="11"/>
        <v>1658987</v>
      </c>
      <c r="N16" s="147">
        <f t="shared" si="11"/>
        <v>1707997</v>
      </c>
      <c r="O16" s="147">
        <f t="shared" si="11"/>
        <v>1681791</v>
      </c>
      <c r="P16" s="147">
        <f t="shared" si="11"/>
        <v>1661497</v>
      </c>
      <c r="Q16" s="147">
        <f t="shared" si="11"/>
        <v>1573429</v>
      </c>
      <c r="R16" s="147">
        <f t="shared" ref="R16:W16" si="12">+R11+R15</f>
        <v>1501513</v>
      </c>
      <c r="S16" s="147">
        <f t="shared" si="12"/>
        <v>1414362</v>
      </c>
      <c r="T16" s="147">
        <f t="shared" si="12"/>
        <v>1370806</v>
      </c>
      <c r="U16" s="147">
        <f t="shared" si="12"/>
        <v>1197098</v>
      </c>
      <c r="V16" s="147">
        <f t="shared" si="12"/>
        <v>1101919</v>
      </c>
      <c r="W16" s="147">
        <f t="shared" si="12"/>
        <v>1047517</v>
      </c>
      <c r="X16" s="147">
        <f t="shared" ref="X16:Y16" si="13">+X11+X15</f>
        <v>950926</v>
      </c>
      <c r="Y16" s="147">
        <f t="shared" si="13"/>
        <v>900740</v>
      </c>
      <c r="Z16" s="147">
        <f t="shared" ref="Z16" si="14">+Z11+Z15</f>
        <v>872750</v>
      </c>
      <c r="AA16" s="147">
        <v>811423</v>
      </c>
    </row>
    <row r="17" spans="1:27" ht="16.5">
      <c r="A17" s="149" t="s">
        <v>46</v>
      </c>
      <c r="B17" s="143" t="s">
        <v>47</v>
      </c>
      <c r="C17" s="142">
        <v>307242</v>
      </c>
      <c r="D17" s="142">
        <v>349504</v>
      </c>
      <c r="E17" s="142">
        <v>374523.45999999996</v>
      </c>
      <c r="F17" s="142">
        <v>361000</v>
      </c>
      <c r="G17" s="142">
        <v>357567</v>
      </c>
      <c r="H17" s="142">
        <v>311853</v>
      </c>
      <c r="I17" s="142">
        <v>308740</v>
      </c>
      <c r="J17" s="142">
        <v>297872</v>
      </c>
      <c r="K17" s="142">
        <v>320023</v>
      </c>
      <c r="L17" s="142">
        <v>309715</v>
      </c>
      <c r="M17" s="142">
        <v>260409</v>
      </c>
      <c r="N17" s="142">
        <v>245943</v>
      </c>
      <c r="O17" s="142">
        <v>237913</v>
      </c>
      <c r="P17" s="142">
        <v>239112</v>
      </c>
      <c r="Q17" s="142">
        <v>236913</v>
      </c>
      <c r="R17" s="142">
        <v>240633</v>
      </c>
      <c r="S17" s="142">
        <v>225981</v>
      </c>
      <c r="T17" s="142">
        <v>228656</v>
      </c>
      <c r="U17" s="142">
        <v>243621</v>
      </c>
      <c r="V17" s="142">
        <v>240432</v>
      </c>
      <c r="W17" s="142">
        <v>235457</v>
      </c>
      <c r="X17" s="142">
        <v>232124</v>
      </c>
      <c r="Y17" s="142">
        <v>169112</v>
      </c>
      <c r="Z17" s="142">
        <v>171493</v>
      </c>
      <c r="AA17" s="142">
        <v>147812</v>
      </c>
    </row>
    <row r="18" spans="1:27" ht="16.5">
      <c r="A18" s="149" t="s">
        <v>112</v>
      </c>
      <c r="B18" s="143" t="s">
        <v>112</v>
      </c>
      <c r="C18" s="142">
        <v>681202</v>
      </c>
      <c r="D18" s="142">
        <v>676315</v>
      </c>
      <c r="E18" s="142">
        <v>692449</v>
      </c>
      <c r="F18" s="142">
        <v>693512</v>
      </c>
      <c r="G18" s="142">
        <v>704594</v>
      </c>
      <c r="H18" s="142">
        <v>645542</v>
      </c>
      <c r="I18" s="142">
        <v>603827</v>
      </c>
      <c r="J18" s="142">
        <v>606703</v>
      </c>
      <c r="K18" s="142">
        <v>593058</v>
      </c>
      <c r="L18" s="142">
        <v>584078</v>
      </c>
      <c r="M18" s="142">
        <v>578341</v>
      </c>
      <c r="N18" s="142">
        <v>590055</v>
      </c>
      <c r="O18" s="142">
        <v>592176</v>
      </c>
      <c r="P18" s="142">
        <v>593185</v>
      </c>
      <c r="Q18" s="142">
        <v>586051</v>
      </c>
      <c r="R18" s="142">
        <v>594648</v>
      </c>
      <c r="S18" s="142">
        <v>608206</v>
      </c>
      <c r="T18" s="142">
        <v>629707</v>
      </c>
      <c r="U18" s="142">
        <v>638585</v>
      </c>
      <c r="V18" s="142">
        <v>666289</v>
      </c>
      <c r="W18" s="142">
        <v>680998</v>
      </c>
      <c r="X18" s="142">
        <v>678984</v>
      </c>
      <c r="Y18" s="142">
        <v>449629</v>
      </c>
      <c r="Z18" s="142">
        <v>456406</v>
      </c>
      <c r="AA18" s="142">
        <v>448757</v>
      </c>
    </row>
    <row r="19" spans="1:27" ht="16.5">
      <c r="A19" s="149" t="s">
        <v>559</v>
      </c>
      <c r="B19" s="143" t="s">
        <v>680</v>
      </c>
      <c r="C19" s="142">
        <v>36915</v>
      </c>
      <c r="D19" s="142">
        <v>37024</v>
      </c>
      <c r="E19" s="142">
        <v>40052</v>
      </c>
      <c r="F19" s="142">
        <v>41679</v>
      </c>
      <c r="G19" s="142">
        <v>43882</v>
      </c>
      <c r="H19" s="142">
        <v>44646</v>
      </c>
      <c r="I19" s="142">
        <v>47354</v>
      </c>
      <c r="J19" s="142">
        <v>49895</v>
      </c>
      <c r="K19" s="142">
        <v>52275</v>
      </c>
      <c r="L19" s="142">
        <v>56261</v>
      </c>
      <c r="M19" s="142">
        <v>60132</v>
      </c>
      <c r="N19" s="142">
        <v>68089</v>
      </c>
      <c r="O19" s="142">
        <v>71847</v>
      </c>
      <c r="P19" s="142">
        <v>79886</v>
      </c>
      <c r="Q19" s="142">
        <v>82641</v>
      </c>
      <c r="R19" s="142">
        <v>83960</v>
      </c>
      <c r="S19" s="142">
        <v>88420</v>
      </c>
      <c r="T19" s="142">
        <v>91831</v>
      </c>
      <c r="U19" s="142">
        <v>94311</v>
      </c>
      <c r="V19" s="142">
        <v>95244</v>
      </c>
      <c r="W19" s="142">
        <v>95784</v>
      </c>
      <c r="X19" s="142">
        <v>96398</v>
      </c>
      <c r="Y19" s="142">
        <v>97822</v>
      </c>
      <c r="Z19" s="142">
        <v>96507</v>
      </c>
      <c r="AA19" s="142">
        <v>96316</v>
      </c>
    </row>
    <row r="20" spans="1:27" ht="16.5">
      <c r="A20" s="149" t="s">
        <v>560</v>
      </c>
      <c r="B20" s="143" t="s">
        <v>681</v>
      </c>
      <c r="C20" s="142">
        <v>118767</v>
      </c>
      <c r="D20" s="142">
        <v>130195</v>
      </c>
      <c r="E20" s="142">
        <v>141214</v>
      </c>
      <c r="F20" s="142">
        <v>147043</v>
      </c>
      <c r="G20" s="142">
        <v>137109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  <c r="Z20" s="142">
        <v>0</v>
      </c>
      <c r="AA20" s="142">
        <v>0</v>
      </c>
    </row>
    <row r="21" spans="1:27" ht="16.5">
      <c r="A21" s="152" t="s">
        <v>693</v>
      </c>
      <c r="B21" s="146" t="s">
        <v>682</v>
      </c>
      <c r="C21" s="147">
        <f>SUM(C17:C20)</f>
        <v>1144126</v>
      </c>
      <c r="D21" s="147">
        <f t="shared" ref="D21:R21" si="15">SUM(D17:D20)</f>
        <v>1193038</v>
      </c>
      <c r="E21" s="147">
        <f t="shared" si="15"/>
        <v>1248238.46</v>
      </c>
      <c r="F21" s="147">
        <f t="shared" si="15"/>
        <v>1243234</v>
      </c>
      <c r="G21" s="147">
        <f t="shared" si="15"/>
        <v>1243152</v>
      </c>
      <c r="H21" s="147">
        <f t="shared" si="15"/>
        <v>1002041</v>
      </c>
      <c r="I21" s="147">
        <f t="shared" si="15"/>
        <v>959921</v>
      </c>
      <c r="J21" s="147">
        <f t="shared" si="15"/>
        <v>954470</v>
      </c>
      <c r="K21" s="147">
        <f t="shared" si="15"/>
        <v>965356</v>
      </c>
      <c r="L21" s="147">
        <f t="shared" si="15"/>
        <v>950054</v>
      </c>
      <c r="M21" s="147">
        <f t="shared" si="15"/>
        <v>898882</v>
      </c>
      <c r="N21" s="147">
        <f t="shared" si="15"/>
        <v>904087</v>
      </c>
      <c r="O21" s="147">
        <f t="shared" si="15"/>
        <v>901936</v>
      </c>
      <c r="P21" s="147">
        <f t="shared" si="15"/>
        <v>912183</v>
      </c>
      <c r="Q21" s="147">
        <f t="shared" si="15"/>
        <v>905605</v>
      </c>
      <c r="R21" s="147">
        <f t="shared" si="15"/>
        <v>919241</v>
      </c>
      <c r="S21" s="147">
        <f t="shared" ref="S21:T21" si="16">SUM(S17:S20)</f>
        <v>922607</v>
      </c>
      <c r="T21" s="147">
        <f t="shared" si="16"/>
        <v>950194</v>
      </c>
      <c r="U21" s="147">
        <f t="shared" ref="U21:V21" si="17">SUM(U17:U20)</f>
        <v>976517</v>
      </c>
      <c r="V21" s="147">
        <f t="shared" si="17"/>
        <v>1001965</v>
      </c>
      <c r="W21" s="147">
        <f t="shared" ref="W21:X21" si="18">SUM(W17:W20)</f>
        <v>1012239</v>
      </c>
      <c r="X21" s="147">
        <f t="shared" si="18"/>
        <v>1007506</v>
      </c>
      <c r="Y21" s="147">
        <f t="shared" ref="Y21:Z21" si="19">SUM(Y17:Y20)</f>
        <v>716563</v>
      </c>
      <c r="Z21" s="147">
        <f t="shared" si="19"/>
        <v>724406</v>
      </c>
      <c r="AA21" s="147">
        <v>692885</v>
      </c>
    </row>
    <row r="22" spans="1:27" ht="17" thickBot="1">
      <c r="A22" s="212" t="s">
        <v>694</v>
      </c>
      <c r="B22" s="148" t="s">
        <v>683</v>
      </c>
      <c r="C22" s="213">
        <f>+C21+C16</f>
        <v>2426581</v>
      </c>
      <c r="D22" s="213">
        <f t="shared" ref="D22:R22" si="20">+D21+D16</f>
        <v>2472665</v>
      </c>
      <c r="E22" s="213">
        <f t="shared" si="20"/>
        <v>2515275.46</v>
      </c>
      <c r="F22" s="213">
        <f t="shared" si="20"/>
        <v>2548218</v>
      </c>
      <c r="G22" s="213">
        <f t="shared" si="20"/>
        <v>2535553</v>
      </c>
      <c r="H22" s="213">
        <f t="shared" si="20"/>
        <v>2320073</v>
      </c>
      <c r="I22" s="213">
        <f t="shared" si="20"/>
        <v>2495966</v>
      </c>
      <c r="J22" s="213">
        <f t="shared" si="20"/>
        <v>2556778</v>
      </c>
      <c r="K22" s="213">
        <f t="shared" si="20"/>
        <v>2574333</v>
      </c>
      <c r="L22" s="213">
        <f t="shared" si="20"/>
        <v>2582635</v>
      </c>
      <c r="M22" s="213">
        <f t="shared" si="20"/>
        <v>2557869</v>
      </c>
      <c r="N22" s="213">
        <f t="shared" si="20"/>
        <v>2612084</v>
      </c>
      <c r="O22" s="213">
        <f t="shared" si="20"/>
        <v>2583727</v>
      </c>
      <c r="P22" s="213">
        <f t="shared" si="20"/>
        <v>2573680</v>
      </c>
      <c r="Q22" s="213">
        <f t="shared" si="20"/>
        <v>2479034</v>
      </c>
      <c r="R22" s="213">
        <f t="shared" si="20"/>
        <v>2420754</v>
      </c>
      <c r="S22" s="213">
        <f t="shared" ref="S22:T22" si="21">+S21+S16</f>
        <v>2336969</v>
      </c>
      <c r="T22" s="213">
        <f t="shared" si="21"/>
        <v>2321000</v>
      </c>
      <c r="U22" s="213">
        <f t="shared" ref="U22:V22" si="22">+U21+U16</f>
        <v>2173615</v>
      </c>
      <c r="V22" s="213">
        <f t="shared" si="22"/>
        <v>2103884</v>
      </c>
      <c r="W22" s="213">
        <f t="shared" ref="W22:X22" si="23">+W21+W16</f>
        <v>2059756</v>
      </c>
      <c r="X22" s="213">
        <f t="shared" si="23"/>
        <v>1958432</v>
      </c>
      <c r="Y22" s="213">
        <f t="shared" ref="Y22:Z22" si="24">+Y21+Y16</f>
        <v>1617303</v>
      </c>
      <c r="Z22" s="213">
        <f t="shared" si="24"/>
        <v>1597156</v>
      </c>
      <c r="AA22" s="213">
        <v>1504308</v>
      </c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3:X16"/>
  <sheetViews>
    <sheetView showGridLines="0" topLeftCell="B1" zoomScale="77" zoomScaleNormal="77" workbookViewId="0">
      <pane xSplit="2" ySplit="4" topLeftCell="T5" activePane="bottomRight" state="frozen"/>
      <selection activeCell="B1" sqref="B1"/>
      <selection pane="topRight" activeCell="D1" sqref="D1"/>
      <selection pane="bottomLeft" activeCell="B5" sqref="B5"/>
      <selection pane="bottomRight" activeCell="B4" sqref="B4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3" spans="2:24" ht="15" thickBot="1"/>
    <row r="4" spans="2:24" ht="16" thickBot="1">
      <c r="B4" s="157" t="s">
        <v>891</v>
      </c>
      <c r="C4" s="157" t="s">
        <v>903</v>
      </c>
      <c r="D4" s="140" t="s">
        <v>40</v>
      </c>
      <c r="E4" s="140" t="s">
        <v>41</v>
      </c>
      <c r="F4" s="140" t="s">
        <v>42</v>
      </c>
      <c r="G4" s="140" t="s">
        <v>585</v>
      </c>
      <c r="H4" s="140" t="s">
        <v>621</v>
      </c>
      <c r="I4" s="140" t="s">
        <v>759</v>
      </c>
      <c r="J4" s="140" t="s">
        <v>767</v>
      </c>
      <c r="K4" s="140" t="s">
        <v>771</v>
      </c>
      <c r="L4" s="140" t="s">
        <v>827</v>
      </c>
      <c r="M4" s="140" t="s">
        <v>859</v>
      </c>
      <c r="N4" s="140" t="s">
        <v>867</v>
      </c>
      <c r="O4" s="140" t="s">
        <v>869</v>
      </c>
      <c r="P4" s="140" t="s">
        <v>894</v>
      </c>
      <c r="Q4" s="140" t="s">
        <v>902</v>
      </c>
      <c r="R4" s="140" t="s">
        <v>910</v>
      </c>
      <c r="S4" s="140" t="s">
        <v>951</v>
      </c>
      <c r="T4" s="140" t="s">
        <v>967</v>
      </c>
      <c r="U4" s="140" t="s">
        <v>970</v>
      </c>
      <c r="V4" s="140" t="s">
        <v>971</v>
      </c>
      <c r="W4" s="140" t="s">
        <v>981</v>
      </c>
      <c r="X4" s="140" t="s">
        <v>982</v>
      </c>
    </row>
    <row r="5" spans="2:24" ht="15.5">
      <c r="B5" s="156" t="s">
        <v>872</v>
      </c>
      <c r="C5" s="156" t="s">
        <v>904</v>
      </c>
      <c r="D5" s="158">
        <v>27.305999999999997</v>
      </c>
      <c r="E5" s="158">
        <v>33.273000000000003</v>
      </c>
      <c r="F5" s="158">
        <v>22.4</v>
      </c>
      <c r="G5" s="158">
        <v>4.6819999999999951</v>
      </c>
      <c r="H5" s="158">
        <v>13.414999999999999</v>
      </c>
      <c r="I5" s="158">
        <v>14.786000000000001</v>
      </c>
      <c r="J5" s="158">
        <v>15.005000000000003</v>
      </c>
      <c r="K5" s="158">
        <v>14.968999999999994</v>
      </c>
      <c r="L5" s="158">
        <v>15.316000000000001</v>
      </c>
      <c r="M5" s="158">
        <v>15.028</v>
      </c>
      <c r="N5" s="158">
        <v>15.065</v>
      </c>
      <c r="O5" s="158">
        <v>14.883000000000001</v>
      </c>
      <c r="P5" s="158">
        <v>14.721</v>
      </c>
      <c r="Q5" s="158">
        <v>13.620000000000001</v>
      </c>
      <c r="R5" s="158">
        <v>13.619999999999997</v>
      </c>
      <c r="S5" s="158">
        <v>13.619</v>
      </c>
      <c r="T5" s="158">
        <v>13.622</v>
      </c>
      <c r="U5" s="158">
        <v>13.620000000000001</v>
      </c>
      <c r="V5" s="158">
        <v>13.620000000000001</v>
      </c>
      <c r="W5" s="158">
        <v>13.409999999999997</v>
      </c>
      <c r="X5" s="158">
        <v>12.523</v>
      </c>
    </row>
    <row r="6" spans="2:24" ht="15.5">
      <c r="B6" s="156" t="s">
        <v>892</v>
      </c>
      <c r="C6" s="156" t="s">
        <v>905</v>
      </c>
      <c r="D6" s="158">
        <v>15.510999999999999</v>
      </c>
      <c r="E6" s="158">
        <v>15.438000000000002</v>
      </c>
      <c r="F6" s="158">
        <v>14.459</v>
      </c>
      <c r="G6" s="158">
        <v>14.187999999999999</v>
      </c>
      <c r="H6" s="158">
        <v>15.711</v>
      </c>
      <c r="I6" s="158">
        <v>13.441999999999998</v>
      </c>
      <c r="J6" s="158">
        <v>12.828999999999999</v>
      </c>
      <c r="K6" s="158">
        <v>16.185000000000002</v>
      </c>
      <c r="L6" s="158">
        <v>11.391</v>
      </c>
      <c r="M6" s="158">
        <v>10.424000000000001</v>
      </c>
      <c r="N6" s="158">
        <v>10.221000000000002</v>
      </c>
      <c r="O6" s="158">
        <v>11.966000000000003</v>
      </c>
      <c r="P6" s="158">
        <v>11.236000000000001</v>
      </c>
      <c r="Q6" s="158">
        <v>10.913</v>
      </c>
      <c r="R6" s="158">
        <v>10.978000000000002</v>
      </c>
      <c r="S6" s="158">
        <v>17.248999999999995</v>
      </c>
      <c r="T6" s="158">
        <v>10.068</v>
      </c>
      <c r="U6" s="158">
        <v>9.2960000000000012</v>
      </c>
      <c r="V6" s="158">
        <v>13.548</v>
      </c>
      <c r="W6" s="158">
        <v>3.8680000000000039</v>
      </c>
      <c r="X6" s="158">
        <v>10.342000000000001</v>
      </c>
    </row>
    <row r="7" spans="2:24" ht="15.5">
      <c r="B7" s="156" t="s">
        <v>873</v>
      </c>
      <c r="C7" s="156" t="s">
        <v>906</v>
      </c>
      <c r="D7" s="158">
        <v>0</v>
      </c>
      <c r="E7" s="158">
        <v>0</v>
      </c>
      <c r="F7" s="158">
        <v>0</v>
      </c>
      <c r="G7" s="158">
        <v>0</v>
      </c>
      <c r="H7" s="158">
        <v>0</v>
      </c>
      <c r="I7" s="158">
        <v>0.111</v>
      </c>
      <c r="J7" s="158">
        <v>5.5000000000000007E-2</v>
      </c>
      <c r="K7" s="158">
        <v>5.4999999999999979E-2</v>
      </c>
      <c r="L7" s="158">
        <v>9.9000000000000005E-2</v>
      </c>
      <c r="M7" s="158">
        <v>8.6999999999999994E-2</v>
      </c>
      <c r="N7" s="158">
        <v>8.7000000000000022E-2</v>
      </c>
      <c r="O7" s="158">
        <v>8.5999999999999993E-2</v>
      </c>
      <c r="P7" s="158">
        <v>8.7999999999999995E-2</v>
      </c>
      <c r="Q7" s="158">
        <v>8.6999999999999994E-2</v>
      </c>
      <c r="R7" s="158">
        <v>8.6000000000000021E-2</v>
      </c>
      <c r="S7" s="158">
        <v>7.6000000000000012E-2</v>
      </c>
      <c r="T7" s="158">
        <v>5.6000000000000001E-2</v>
      </c>
      <c r="U7" s="158">
        <v>5.6000000000000001E-2</v>
      </c>
      <c r="V7" s="158">
        <v>5.5000000000000014E-2</v>
      </c>
      <c r="W7" s="158">
        <v>5.5E-2</v>
      </c>
      <c r="X7" s="158">
        <v>5.6000000000000001E-2</v>
      </c>
    </row>
    <row r="8" spans="2:24" ht="15.5">
      <c r="B8" s="156" t="s">
        <v>874</v>
      </c>
      <c r="C8" s="156" t="s">
        <v>907</v>
      </c>
      <c r="D8" s="158">
        <v>9.0640000000000001</v>
      </c>
      <c r="E8" s="158">
        <v>9.0640000000000001</v>
      </c>
      <c r="F8" s="158">
        <v>9.0640000000000001</v>
      </c>
      <c r="G8" s="158">
        <v>8.2740000000000009</v>
      </c>
      <c r="H8" s="158">
        <v>7.0390000000000006</v>
      </c>
      <c r="I8" s="158">
        <v>7.3410000000000002</v>
      </c>
      <c r="J8" s="158">
        <v>7.4219999999999979</v>
      </c>
      <c r="K8" s="158">
        <v>7.4510000000000014</v>
      </c>
      <c r="L8" s="158">
        <v>6.6710000000000003</v>
      </c>
      <c r="M8" s="158">
        <v>6.3790000000000004</v>
      </c>
      <c r="N8" s="158">
        <v>6.2989999999999986</v>
      </c>
      <c r="O8" s="158">
        <v>5.9119999999999999</v>
      </c>
      <c r="P8" s="158">
        <v>5.9109999999999996</v>
      </c>
      <c r="Q8" s="158">
        <v>5.9109999999999996</v>
      </c>
      <c r="R8" s="158">
        <v>5.8930000000000007</v>
      </c>
      <c r="S8" s="158">
        <v>5.7779999999999987</v>
      </c>
      <c r="T8" s="158">
        <v>5.7779999999999996</v>
      </c>
      <c r="U8" s="158">
        <v>5.7770000000000001</v>
      </c>
      <c r="V8" s="158">
        <v>5.7779999999999996</v>
      </c>
      <c r="W8" s="158">
        <v>5.7780000000000014</v>
      </c>
      <c r="X8" s="158">
        <v>5.8360000000000003</v>
      </c>
    </row>
    <row r="9" spans="2:24" ht="15.5">
      <c r="B9" s="156" t="s">
        <v>868</v>
      </c>
      <c r="C9" s="156" t="s">
        <v>908</v>
      </c>
      <c r="D9" s="158">
        <v>4.7670000000000003</v>
      </c>
      <c r="E9" s="158">
        <v>4.8429999999999991</v>
      </c>
      <c r="F9" s="158">
        <v>4.8070000000000013</v>
      </c>
      <c r="G9" s="158">
        <v>4.6179999999999977</v>
      </c>
      <c r="H9" s="158">
        <v>4.617</v>
      </c>
      <c r="I9" s="158">
        <v>3.21</v>
      </c>
      <c r="J9" s="158">
        <v>2.5180000000000007</v>
      </c>
      <c r="K9" s="158">
        <v>2.4609999999999985</v>
      </c>
      <c r="L9" s="158">
        <v>1.67</v>
      </c>
      <c r="M9" s="158">
        <v>3.0040000000000004</v>
      </c>
      <c r="N9" s="158">
        <v>2.8719999999999999</v>
      </c>
      <c r="O9" s="158">
        <v>2.8929999999999998</v>
      </c>
      <c r="P9" s="158">
        <v>3.125</v>
      </c>
      <c r="Q9" s="158">
        <v>2.9580000000000002</v>
      </c>
      <c r="R9" s="158">
        <v>2.625</v>
      </c>
      <c r="S9" s="158">
        <v>2.625</v>
      </c>
      <c r="T9" s="158">
        <v>2.625</v>
      </c>
      <c r="U9" s="158">
        <v>2.625</v>
      </c>
      <c r="V9" s="158">
        <v>2.625</v>
      </c>
      <c r="W9" s="158">
        <v>2.6300000000000008</v>
      </c>
      <c r="X9" s="158">
        <v>2.4870000000000001</v>
      </c>
    </row>
    <row r="10" spans="2:24" ht="16" thickBot="1">
      <c r="B10" s="156" t="s">
        <v>893</v>
      </c>
      <c r="C10" s="156" t="s">
        <v>909</v>
      </c>
      <c r="D10" s="276">
        <v>2.350921869999997</v>
      </c>
      <c r="E10" s="276">
        <v>1.9641179800000088</v>
      </c>
      <c r="F10" s="276">
        <v>2.9856256100000098</v>
      </c>
      <c r="G10" s="276">
        <v>3.7913265900000188</v>
      </c>
      <c r="H10" s="276">
        <v>1.6388896000000144</v>
      </c>
      <c r="I10" s="276">
        <v>1.3901617999999938</v>
      </c>
      <c r="J10" s="276">
        <v>-0.16540820999999917</v>
      </c>
      <c r="K10" s="276">
        <v>1.1754871399999625</v>
      </c>
      <c r="L10" s="276">
        <v>1.2041132599999518</v>
      </c>
      <c r="M10" s="276">
        <v>1.2003837099999497</v>
      </c>
      <c r="N10" s="276">
        <v>1.9039352200000046</v>
      </c>
      <c r="O10" s="276">
        <v>2.704498799999973</v>
      </c>
      <c r="P10" s="276">
        <v>4.5193194799999761</v>
      </c>
      <c r="Q10" s="276">
        <v>1.1208920900000017</v>
      </c>
      <c r="R10" s="276">
        <v>1.0919224599999993</v>
      </c>
      <c r="S10" s="276">
        <v>1.053621640000004</v>
      </c>
      <c r="T10" s="276">
        <v>0.88863720999998963</v>
      </c>
      <c r="U10" s="276">
        <v>0.80256241999999234</v>
      </c>
      <c r="V10" s="276">
        <v>1.4992971199999974</v>
      </c>
      <c r="W10" s="276">
        <v>0.76221030999999961</v>
      </c>
      <c r="X10" s="276">
        <v>0.23720742999999991</v>
      </c>
    </row>
    <row r="11" spans="2:24" ht="18" thickBot="1">
      <c r="B11" s="278" t="s">
        <v>604</v>
      </c>
      <c r="C11" s="278"/>
      <c r="D11" s="277">
        <f>SUM(D5:D10)</f>
        <v>58.99892186999999</v>
      </c>
      <c r="E11" s="277">
        <f t="shared" ref="E11:O11" si="0">SUM(E5:E10)</f>
        <v>64.582117980000007</v>
      </c>
      <c r="F11" s="277">
        <f t="shared" si="0"/>
        <v>53.715625610000004</v>
      </c>
      <c r="G11" s="277">
        <f t="shared" si="0"/>
        <v>35.553326590000012</v>
      </c>
      <c r="H11" s="277">
        <f t="shared" si="0"/>
        <v>42.42088960000001</v>
      </c>
      <c r="I11" s="277">
        <f t="shared" si="0"/>
        <v>40.280161799999995</v>
      </c>
      <c r="J11" s="277">
        <f t="shared" si="0"/>
        <v>37.663591789999998</v>
      </c>
      <c r="K11" s="277">
        <f t="shared" si="0"/>
        <v>42.296487139999961</v>
      </c>
      <c r="L11" s="277">
        <f t="shared" si="0"/>
        <v>36.351113259999956</v>
      </c>
      <c r="M11" s="277">
        <f t="shared" si="0"/>
        <v>36.122383709999951</v>
      </c>
      <c r="N11" s="277">
        <f t="shared" si="0"/>
        <v>36.447935220000005</v>
      </c>
      <c r="O11" s="277">
        <f t="shared" si="0"/>
        <v>38.444498799999977</v>
      </c>
      <c r="P11" s="277">
        <f>SUM(P5:P10)</f>
        <v>39.600319479999982</v>
      </c>
      <c r="Q11" s="277">
        <f t="shared" ref="Q11:R11" si="1">SUM(Q5:Q10)</f>
        <v>34.609892090000002</v>
      </c>
      <c r="R11" s="277">
        <f t="shared" si="1"/>
        <v>34.293922459999997</v>
      </c>
      <c r="S11" s="277">
        <f t="shared" ref="S11:T11" si="2">SUM(S5:S10)</f>
        <v>40.400621639999997</v>
      </c>
      <c r="T11" s="277">
        <f t="shared" si="2"/>
        <v>33.037637209999993</v>
      </c>
      <c r="U11" s="277">
        <f t="shared" ref="U11" si="3">SUM(U5:U10)</f>
        <v>32.176562419999996</v>
      </c>
      <c r="V11" s="277">
        <f>SUM(V5:V10)</f>
        <v>37.125297119999992</v>
      </c>
      <c r="W11" s="277">
        <f t="shared" ref="W11" si="4">SUM(W5:W10)</f>
        <v>26.50321031</v>
      </c>
      <c r="X11" s="277">
        <f>SUM(X5:X10)</f>
        <v>31.481207430000008</v>
      </c>
    </row>
    <row r="12" spans="2:24">
      <c r="B12" s="314"/>
      <c r="C12" s="314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2:24" ht="15.5">
      <c r="B13" s="156"/>
      <c r="C13" s="156"/>
    </row>
    <row r="14" spans="2:24" ht="15.5">
      <c r="B14" s="156"/>
      <c r="C14" s="156"/>
    </row>
    <row r="15" spans="2:24" ht="15.5">
      <c r="B15" s="156"/>
      <c r="C15" s="156"/>
    </row>
    <row r="16" spans="2:24" ht="17.5">
      <c r="B16" s="266"/>
      <c r="C16" s="26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="57" zoomScaleNormal="57" workbookViewId="0">
      <pane xSplit="2" ySplit="3" topLeftCell="AG4" activePane="bottomRight" state="frozen"/>
      <selection activeCell="AT11" sqref="AT11"/>
      <selection pane="topRight" activeCell="AT11" sqref="AT11"/>
      <selection pane="bottomLeft" activeCell="AT11" sqref="AT11"/>
      <selection pane="bottomRight" activeCell="AR3" sqref="AR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15" t="s">
        <v>587</v>
      </c>
      <c r="AL2" s="315"/>
      <c r="AM2" s="315"/>
      <c r="AN2" s="315"/>
      <c r="AO2" s="315"/>
      <c r="AP2" s="315"/>
      <c r="AQ2" s="315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585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565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559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560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566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567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568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562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576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580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590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577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578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579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581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582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583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584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563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564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569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570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571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572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569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573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574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575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561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R5" activePane="bottomRight" state="frozen"/>
      <selection activeCell="J21" sqref="J21"/>
      <selection pane="topRight" activeCell="J21" sqref="J21"/>
      <selection pane="bottomLeft" activeCell="J21" sqref="J21"/>
      <selection pane="bottomRight" activeCell="U16" sqref="U16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630</v>
      </c>
      <c r="C4" s="182" t="s">
        <v>747</v>
      </c>
      <c r="D4" s="167" t="s">
        <v>40</v>
      </c>
      <c r="E4" s="167" t="s">
        <v>41</v>
      </c>
      <c r="F4" s="167" t="s">
        <v>42</v>
      </c>
      <c r="G4" s="167" t="s">
        <v>585</v>
      </c>
      <c r="H4" s="287" t="s">
        <v>901</v>
      </c>
      <c r="I4" s="167" t="s">
        <v>621</v>
      </c>
      <c r="J4" s="167" t="s">
        <v>759</v>
      </c>
      <c r="K4" s="167" t="s">
        <v>767</v>
      </c>
      <c r="L4" s="167" t="s">
        <v>771</v>
      </c>
      <c r="M4" s="287" t="s">
        <v>900</v>
      </c>
      <c r="N4" s="168" t="s">
        <v>827</v>
      </c>
      <c r="O4" s="168" t="s">
        <v>859</v>
      </c>
      <c r="P4" s="168" t="s">
        <v>867</v>
      </c>
      <c r="Q4" s="168" t="s">
        <v>869</v>
      </c>
      <c r="R4" s="168">
        <v>2022</v>
      </c>
      <c r="S4" s="168" t="s">
        <v>894</v>
      </c>
      <c r="T4" s="168" t="s">
        <v>902</v>
      </c>
      <c r="U4" s="168" t="s">
        <v>910</v>
      </c>
      <c r="V4" s="168" t="s">
        <v>951</v>
      </c>
      <c r="W4" s="168">
        <v>2023</v>
      </c>
      <c r="X4" s="279"/>
      <c r="Y4" s="241" t="s">
        <v>760</v>
      </c>
      <c r="Z4" s="241" t="s">
        <v>761</v>
      </c>
      <c r="AB4" s="228" t="s">
        <v>760</v>
      </c>
      <c r="AC4" s="228" t="s">
        <v>761</v>
      </c>
    </row>
    <row r="5" spans="2:30">
      <c r="B5" s="302" t="s">
        <v>963</v>
      </c>
      <c r="C5" s="302" t="s">
        <v>964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3" t="s">
        <v>619</v>
      </c>
      <c r="C6" s="304" t="s">
        <v>965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612</v>
      </c>
      <c r="C7" s="280" t="s">
        <v>748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598</v>
      </c>
      <c r="C8" s="280" t="s">
        <v>854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599</v>
      </c>
      <c r="C9" s="280" t="s">
        <v>600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773</v>
      </c>
      <c r="C10" s="280" t="s">
        <v>882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5" t="s">
        <v>957</v>
      </c>
      <c r="C11" s="306" t="s">
        <v>966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1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620</v>
      </c>
      <c r="C13" s="281" t="s">
        <v>749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559</v>
      </c>
      <c r="C14" s="282" t="s">
        <v>680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560</v>
      </c>
      <c r="C15" s="282" t="s">
        <v>681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933</v>
      </c>
      <c r="C16" s="283" t="s">
        <v>933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562</v>
      </c>
      <c r="C17" s="284" t="s">
        <v>750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774</v>
      </c>
      <c r="C18" s="285" t="s">
        <v>776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775</v>
      </c>
      <c r="C19" s="285" t="s">
        <v>777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601</v>
      </c>
      <c r="C20" s="189" t="s">
        <v>751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89"/>
    </row>
    <row r="21" spans="2:31">
      <c r="B21" s="258" t="s">
        <v>602</v>
      </c>
      <c r="C21" s="258" t="s">
        <v>752</v>
      </c>
      <c r="D21" s="259">
        <f t="shared" ref="D21:Q21" si="20">D20+D24</f>
        <v>418.35779043929836</v>
      </c>
      <c r="E21" s="259">
        <f t="shared" si="20"/>
        <v>393.43823139662004</v>
      </c>
      <c r="F21" s="259">
        <f t="shared" si="20"/>
        <v>432.18622975983288</v>
      </c>
      <c r="G21" s="259">
        <f t="shared" si="20"/>
        <v>419.787128843017</v>
      </c>
      <c r="H21" s="259">
        <f t="shared" si="10"/>
        <v>1663.7693804387682</v>
      </c>
      <c r="I21" s="259">
        <f t="shared" si="20"/>
        <v>415.78683220854737</v>
      </c>
      <c r="J21" s="259">
        <f t="shared" si="20"/>
        <v>408.5803680082488</v>
      </c>
      <c r="K21" s="259">
        <f t="shared" si="20"/>
        <v>431.23173837683998</v>
      </c>
      <c r="L21" s="259">
        <f t="shared" si="20"/>
        <v>415.08098649793624</v>
      </c>
      <c r="M21" s="259">
        <f t="shared" si="11"/>
        <v>1670.6799250915724</v>
      </c>
      <c r="N21" s="259">
        <f t="shared" si="20"/>
        <v>399.52363946441068</v>
      </c>
      <c r="O21" s="259">
        <f t="shared" si="20"/>
        <v>386.96174777684149</v>
      </c>
      <c r="P21" s="259">
        <f t="shared" si="20"/>
        <v>404.50256092996631</v>
      </c>
      <c r="Q21" s="259">
        <f t="shared" si="20"/>
        <v>316.20200817194279</v>
      </c>
      <c r="R21" s="259">
        <f t="shared" si="12"/>
        <v>1507.1899563431612</v>
      </c>
      <c r="S21" s="259">
        <f>S20+S24</f>
        <v>364.13803931897013</v>
      </c>
      <c r="T21" s="259">
        <f>T20+T24</f>
        <v>344.08526604398747</v>
      </c>
      <c r="U21" s="259">
        <f>U20+U24</f>
        <v>354.74879999613114</v>
      </c>
      <c r="V21" s="259">
        <f>V20+V24</f>
        <v>317.97186578454932</v>
      </c>
      <c r="W21" s="259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6" t="s">
        <v>857</v>
      </c>
      <c r="C22" s="256" t="s">
        <v>858</v>
      </c>
      <c r="D22" s="257">
        <f t="shared" ref="D22:W22" si="21">D21/D20</f>
        <v>0.83246954071770518</v>
      </c>
      <c r="E22" s="257">
        <f t="shared" si="21"/>
        <v>0.81339005968268341</v>
      </c>
      <c r="F22" s="257">
        <f t="shared" si="21"/>
        <v>0.82383424913272452</v>
      </c>
      <c r="G22" s="257">
        <f t="shared" si="21"/>
        <v>0.8149729840146962</v>
      </c>
      <c r="H22" s="257">
        <f t="shared" si="21"/>
        <v>0.82122974917238623</v>
      </c>
      <c r="I22" s="257">
        <f t="shared" si="21"/>
        <v>0.79502147434182668</v>
      </c>
      <c r="J22" s="257">
        <f t="shared" si="21"/>
        <v>0.78998192262864864</v>
      </c>
      <c r="K22" s="257">
        <f t="shared" si="21"/>
        <v>0.80625274965637539</v>
      </c>
      <c r="L22" s="257">
        <f t="shared" si="21"/>
        <v>0.79594051783700259</v>
      </c>
      <c r="M22" s="257">
        <f t="shared" si="21"/>
        <v>0.79687211878625475</v>
      </c>
      <c r="N22" s="257">
        <f t="shared" si="21"/>
        <v>0.79553428049271613</v>
      </c>
      <c r="O22" s="257">
        <f t="shared" si="21"/>
        <v>0.79125707694477643</v>
      </c>
      <c r="P22" s="257">
        <f t="shared" si="21"/>
        <v>0.79768819405435332</v>
      </c>
      <c r="Q22" s="257">
        <f t="shared" si="21"/>
        <v>0.69792294017865431</v>
      </c>
      <c r="R22" s="257">
        <f t="shared" si="21"/>
        <v>0.7723595194560926</v>
      </c>
      <c r="S22" s="257">
        <f t="shared" si="21"/>
        <v>0.79619407953618226</v>
      </c>
      <c r="T22" s="257">
        <f t="shared" si="21"/>
        <v>0.7910542034736705</v>
      </c>
      <c r="U22" s="257">
        <f t="shared" si="21"/>
        <v>0.80048258369983627</v>
      </c>
      <c r="V22" s="257">
        <f t="shared" si="21"/>
        <v>0.76727074264433548</v>
      </c>
      <c r="W22" s="257">
        <f t="shared" si="21"/>
        <v>0.78915281626737344</v>
      </c>
      <c r="X22" s="224"/>
      <c r="Y22" s="255">
        <f>-(Q22-V22)*10000</f>
        <v>693.47802465681173</v>
      </c>
      <c r="Z22" s="255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942</v>
      </c>
      <c r="C23" s="189" t="s">
        <v>943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622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778</v>
      </c>
      <c r="C25" s="191" t="s">
        <v>780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603</v>
      </c>
      <c r="C26" s="191" t="s">
        <v>754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617</v>
      </c>
      <c r="C27" s="191" t="s">
        <v>781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792</v>
      </c>
      <c r="C28" s="191" t="s">
        <v>797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779</v>
      </c>
      <c r="C29" s="191" t="s">
        <v>782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783</v>
      </c>
      <c r="C30" s="191" t="s">
        <v>784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623</v>
      </c>
      <c r="C31" s="190" t="s">
        <v>753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778</v>
      </c>
      <c r="C32" s="191" t="s">
        <v>780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603</v>
      </c>
      <c r="C33" s="191" t="s">
        <v>754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617</v>
      </c>
      <c r="C34" s="191" t="s">
        <v>781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792</v>
      </c>
      <c r="C35" s="191" t="s">
        <v>797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779</v>
      </c>
      <c r="C36" s="191" t="s">
        <v>782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783</v>
      </c>
      <c r="C37" s="191" t="s">
        <v>784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624</v>
      </c>
      <c r="C38" s="190" t="s">
        <v>798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778</v>
      </c>
      <c r="C39" s="191" t="s">
        <v>780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603</v>
      </c>
      <c r="C40" s="191" t="s">
        <v>754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617</v>
      </c>
      <c r="C41" s="191" t="s">
        <v>781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792</v>
      </c>
      <c r="C42" s="191" t="s">
        <v>797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779</v>
      </c>
      <c r="C43" s="191" t="s">
        <v>782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783</v>
      </c>
      <c r="C44" s="191" t="s">
        <v>784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915</v>
      </c>
      <c r="C45" s="295" t="s">
        <v>919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942</v>
      </c>
      <c r="C46" s="189" t="s">
        <v>943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912</v>
      </c>
      <c r="C47" s="251" t="s">
        <v>920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8" t="s">
        <v>778</v>
      </c>
      <c r="C48" s="191" t="s">
        <v>780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8" t="s">
        <v>603</v>
      </c>
      <c r="C49" s="191" t="s">
        <v>944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8" t="s">
        <v>617</v>
      </c>
      <c r="C50" s="191" t="s">
        <v>781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8" t="s">
        <v>792</v>
      </c>
      <c r="C51" s="191" t="s">
        <v>797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8" t="s">
        <v>783</v>
      </c>
      <c r="C52" s="191" t="s">
        <v>945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913</v>
      </c>
      <c r="C53" s="251" t="s">
        <v>921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8" t="s">
        <v>786</v>
      </c>
      <c r="C54" s="298" t="s">
        <v>787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662</v>
      </c>
      <c r="C55" s="191" t="s">
        <v>883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795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793</v>
      </c>
      <c r="C57" s="191" t="s">
        <v>796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794</v>
      </c>
      <c r="C58" s="191" t="s">
        <v>884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8" t="s">
        <v>779</v>
      </c>
      <c r="C59" s="298" t="s">
        <v>934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8" t="s">
        <v>785</v>
      </c>
      <c r="C60" s="298" t="s">
        <v>772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609</v>
      </c>
      <c r="C61" s="193" t="s">
        <v>804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607</v>
      </c>
      <c r="C62" s="191" t="s">
        <v>805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608</v>
      </c>
      <c r="C63" s="191" t="s">
        <v>806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8" t="s">
        <v>914</v>
      </c>
      <c r="C64" s="298" t="s">
        <v>755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611</v>
      </c>
      <c r="C65" s="194" t="s">
        <v>611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60" t="s">
        <v>613</v>
      </c>
      <c r="C66" s="260" t="s">
        <v>799</v>
      </c>
      <c r="D66" s="261">
        <f t="shared" ref="D66:W66" si="40">D65/D20</f>
        <v>0.44778606618458483</v>
      </c>
      <c r="E66" s="261">
        <f t="shared" si="40"/>
        <v>0.60398073799391927</v>
      </c>
      <c r="F66" s="261">
        <f t="shared" si="40"/>
        <v>0.57470465263062076</v>
      </c>
      <c r="G66" s="261">
        <f t="shared" si="40"/>
        <v>0.306801451084252</v>
      </c>
      <c r="H66" s="261">
        <f t="shared" si="40"/>
        <v>0.48209756137233717</v>
      </c>
      <c r="I66" s="261">
        <f t="shared" si="40"/>
        <v>0.51824186110420845</v>
      </c>
      <c r="J66" s="261">
        <f t="shared" si="40"/>
        <v>0.45243219985268091</v>
      </c>
      <c r="K66" s="261">
        <f t="shared" si="40"/>
        <v>0.50213840739475879</v>
      </c>
      <c r="L66" s="261">
        <f t="shared" si="40"/>
        <v>0.4334095312521809</v>
      </c>
      <c r="M66" s="261">
        <f t="shared" si="40"/>
        <v>0.47679760793652021</v>
      </c>
      <c r="N66" s="261">
        <f t="shared" si="40"/>
        <v>0.50086856825537174</v>
      </c>
      <c r="O66" s="261">
        <f t="shared" si="40"/>
        <v>0.47257290979611088</v>
      </c>
      <c r="P66" s="261">
        <f t="shared" si="40"/>
        <v>0.46096675378011104</v>
      </c>
      <c r="Q66" s="261">
        <f t="shared" si="40"/>
        <v>0.13531369908714966</v>
      </c>
      <c r="R66" s="261">
        <f t="shared" si="40"/>
        <v>0.39853707089972473</v>
      </c>
      <c r="S66" s="261">
        <f t="shared" si="40"/>
        <v>0.44950084930588047</v>
      </c>
      <c r="T66" s="261">
        <f t="shared" si="40"/>
        <v>0.44634443211643249</v>
      </c>
      <c r="U66" s="261">
        <f t="shared" si="40"/>
        <v>0.21496915309454637</v>
      </c>
      <c r="V66" s="261">
        <f t="shared" si="40"/>
        <v>0.23603810701212746</v>
      </c>
      <c r="W66" s="261">
        <f t="shared" si="40"/>
        <v>0.33876744779256468</v>
      </c>
      <c r="Y66" s="255">
        <f>-(Q66-V66)*10000</f>
        <v>1007.244079249778</v>
      </c>
      <c r="Z66" s="255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766</v>
      </c>
      <c r="C67" s="181" t="s">
        <v>800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5" t="s">
        <v>875</v>
      </c>
      <c r="C68" s="275" t="s">
        <v>885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4"/>
      <c r="Y68" s="243" t="s">
        <v>911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5" t="s">
        <v>895</v>
      </c>
      <c r="C69" s="275" t="s">
        <v>886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4"/>
      <c r="Y69" s="243" t="s">
        <v>911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5" t="s">
        <v>876</v>
      </c>
      <c r="C70" s="275" t="s">
        <v>887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4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5" t="s">
        <v>877</v>
      </c>
      <c r="C71" s="275" t="s">
        <v>880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4"/>
      <c r="Y71" s="243" t="s">
        <v>911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5" t="s">
        <v>878</v>
      </c>
      <c r="C72" s="275" t="s">
        <v>881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4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5" t="s">
        <v>879</v>
      </c>
      <c r="C73" s="275" t="s">
        <v>606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927</v>
      </c>
      <c r="C74" s="250" t="s">
        <v>928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5" t="s">
        <v>952</v>
      </c>
      <c r="C75" s="275" t="s">
        <v>953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5" t="s">
        <v>954</v>
      </c>
      <c r="C76" s="275" t="s">
        <v>954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610</v>
      </c>
      <c r="C77" s="195" t="s">
        <v>801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89"/>
      <c r="AF77" s="290"/>
    </row>
    <row r="78" spans="2:32">
      <c r="B78" s="260" t="s">
        <v>896</v>
      </c>
      <c r="C78" s="260" t="s">
        <v>756</v>
      </c>
      <c r="D78" s="262">
        <f t="shared" ref="D78:W78" si="51">D77/D20</f>
        <v>0.54166576584650528</v>
      </c>
      <c r="E78" s="262">
        <f t="shared" si="51"/>
        <v>0.54980520674355449</v>
      </c>
      <c r="F78" s="262">
        <f t="shared" si="51"/>
        <v>0.58471445062891836</v>
      </c>
      <c r="G78" s="262">
        <f t="shared" si="51"/>
        <v>0.43928931980929875</v>
      </c>
      <c r="H78" s="262">
        <f t="shared" si="51"/>
        <v>0.52872719841474836</v>
      </c>
      <c r="I78" s="262">
        <f t="shared" si="51"/>
        <v>0.53214262016160407</v>
      </c>
      <c r="J78" s="262">
        <f t="shared" si="51"/>
        <v>0.4675185916707168</v>
      </c>
      <c r="K78" s="262">
        <f t="shared" si="51"/>
        <v>0.50276589679881234</v>
      </c>
      <c r="L78" s="262">
        <f t="shared" si="51"/>
        <v>0.50029244858379529</v>
      </c>
      <c r="M78" s="262">
        <f t="shared" si="51"/>
        <v>0.5007834939769914</v>
      </c>
      <c r="N78" s="262">
        <f t="shared" si="51"/>
        <v>0.50337950571105827</v>
      </c>
      <c r="O78" s="262">
        <f t="shared" si="51"/>
        <v>0.47880479093760275</v>
      </c>
      <c r="P78" s="262">
        <f t="shared" si="51"/>
        <v>0.4628286187491108</v>
      </c>
      <c r="Q78" s="262">
        <f t="shared" si="51"/>
        <v>0.47559206915475205</v>
      </c>
      <c r="R78" s="262">
        <f t="shared" si="51"/>
        <v>0.48023178091077096</v>
      </c>
      <c r="S78" s="262">
        <f t="shared" si="51"/>
        <v>0.45977856767795316</v>
      </c>
      <c r="T78" s="262">
        <f t="shared" si="51"/>
        <v>0.44786224995616353</v>
      </c>
      <c r="U78" s="262">
        <f t="shared" si="51"/>
        <v>0.45085419014725286</v>
      </c>
      <c r="V78" s="262">
        <f t="shared" si="51"/>
        <v>0.40946828804364765</v>
      </c>
      <c r="W78" s="262">
        <f t="shared" si="51"/>
        <v>0.44264176676049416</v>
      </c>
      <c r="Y78" s="255">
        <f>-(Q78-V78)*10000</f>
        <v>-661.23781111104392</v>
      </c>
      <c r="Z78" s="255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3" t="s">
        <v>916</v>
      </c>
      <c r="C79" s="293" t="s">
        <v>922</v>
      </c>
      <c r="D79" s="175">
        <f>'DFC Gerencial'!C17</f>
        <v>-37.28</v>
      </c>
      <c r="E79" s="175">
        <f>'DFC Gerencial'!D17</f>
        <v>-44.521000000000001</v>
      </c>
      <c r="F79" s="175">
        <f>'DFC Gerencial'!E17</f>
        <v>-44.697000000000003</v>
      </c>
      <c r="G79" s="175">
        <f>'DFC Gerencial'!F17</f>
        <v>-48.040999999999997</v>
      </c>
      <c r="H79" s="175">
        <f>'DFC Gerencial'!G17</f>
        <v>-174.53899999999999</v>
      </c>
      <c r="I79" s="175">
        <f>'DFC Gerencial'!H17</f>
        <v>-72.474999999999994</v>
      </c>
      <c r="J79" s="175">
        <f>'DFC Gerencial'!I17</f>
        <v>-109.09300000000002</v>
      </c>
      <c r="K79" s="175">
        <f>'DFC Gerencial'!J17</f>
        <v>-125.36999999999998</v>
      </c>
      <c r="L79" s="175">
        <f>'DFC Gerencial'!K17</f>
        <v>-101.87900000000002</v>
      </c>
      <c r="M79" s="175">
        <f>'DFC Gerencial'!L17</f>
        <v>-408.81700000000001</v>
      </c>
      <c r="N79" s="175">
        <f>'DFC Gerencial'!M17</f>
        <v>-64.561999999999998</v>
      </c>
      <c r="O79" s="175">
        <f>'DFC Gerencial'!N17</f>
        <v>-112.43900000000001</v>
      </c>
      <c r="P79" s="175">
        <f>'DFC Gerencial'!O17</f>
        <v>-90.945999999999998</v>
      </c>
      <c r="Q79" s="175">
        <f>'DFC Gerencial'!P17</f>
        <v>-69.94</v>
      </c>
      <c r="R79" s="175">
        <f>'DFC Gerencial'!Q17</f>
        <v>-337.887</v>
      </c>
      <c r="S79" s="175">
        <f>'DFC Gerencial'!R17</f>
        <v>-64.165246636588037</v>
      </c>
      <c r="T79" s="175">
        <f>'DFC Gerencial'!S17</f>
        <v>-53.285128307816173</v>
      </c>
      <c r="U79" s="175">
        <f>'DFC Gerencial'!T17</f>
        <v>-35.946041605652205</v>
      </c>
      <c r="V79" s="175">
        <f>'DFC Gerencial'!U17</f>
        <v>-32.726639371798548</v>
      </c>
      <c r="W79" s="175">
        <f>'DFC Gerencial'!V17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917</v>
      </c>
      <c r="C80" s="195" t="s">
        <v>923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89"/>
      <c r="AF80" s="290"/>
    </row>
    <row r="81" spans="2:76">
      <c r="B81" s="294" t="s">
        <v>918</v>
      </c>
      <c r="C81" s="294" t="s">
        <v>924</v>
      </c>
      <c r="D81" s="262">
        <f>D80/D20</f>
        <v>0.46748413187868032</v>
      </c>
      <c r="E81" s="262">
        <f t="shared" ref="E81:T81" si="53">E80/E20</f>
        <v>0.45776295981044707</v>
      </c>
      <c r="F81" s="262">
        <f t="shared" si="53"/>
        <v>0.49951294049763084</v>
      </c>
      <c r="G81" s="262">
        <f t="shared" si="53"/>
        <v>0.3460227224437295</v>
      </c>
      <c r="H81" s="262">
        <f t="shared" si="53"/>
        <v>0.44257546315862867</v>
      </c>
      <c r="I81" s="262">
        <f t="shared" si="53"/>
        <v>0.39356396184559544</v>
      </c>
      <c r="J81" s="262">
        <f t="shared" si="53"/>
        <v>0.25658947066217319</v>
      </c>
      <c r="K81" s="262">
        <f t="shared" si="53"/>
        <v>0.26836778035941156</v>
      </c>
      <c r="L81" s="262">
        <f t="shared" si="53"/>
        <v>0.30493388807522054</v>
      </c>
      <c r="M81" s="262">
        <f t="shared" si="53"/>
        <v>0.30578811269952499</v>
      </c>
      <c r="N81" s="262">
        <f t="shared" si="53"/>
        <v>0.37482319728829733</v>
      </c>
      <c r="O81" s="262">
        <f t="shared" si="53"/>
        <v>0.24889019347227104</v>
      </c>
      <c r="P81" s="262">
        <f t="shared" si="53"/>
        <v>0.28348105088778497</v>
      </c>
      <c r="Q81" s="262">
        <f t="shared" si="53"/>
        <v>0.32122008803326618</v>
      </c>
      <c r="R81" s="262">
        <f t="shared" si="53"/>
        <v>0.30708158185846096</v>
      </c>
      <c r="S81" s="262">
        <f t="shared" si="53"/>
        <v>0.31948015342939584</v>
      </c>
      <c r="T81" s="262">
        <f t="shared" si="53"/>
        <v>0.32535940287074588</v>
      </c>
      <c r="U81" s="262">
        <f>U80/U20</f>
        <v>0.36974276634937647</v>
      </c>
      <c r="V81" s="262">
        <f>V80/V20</f>
        <v>0.33049843065360007</v>
      </c>
      <c r="W81" s="262">
        <f t="shared" ref="W81" si="54">W80/W20</f>
        <v>0.33628007734931376</v>
      </c>
      <c r="Y81" s="255">
        <f>-(Q81-V81)*10000</f>
        <v>92.783426203338905</v>
      </c>
      <c r="Z81" s="255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625</v>
      </c>
      <c r="C82" s="196" t="s">
        <v>625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614</v>
      </c>
      <c r="C83" s="191" t="s">
        <v>888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616</v>
      </c>
      <c r="C84" s="286" t="s">
        <v>889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615</v>
      </c>
      <c r="C85" s="286" t="s">
        <v>890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626</v>
      </c>
      <c r="C86" s="196" t="s">
        <v>802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633</v>
      </c>
      <c r="C87" s="197" t="s">
        <v>757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861</v>
      </c>
      <c r="C88" s="191" t="s">
        <v>862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631</v>
      </c>
      <c r="C89" s="202" t="s">
        <v>698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831</v>
      </c>
      <c r="C90" s="202" t="s">
        <v>831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788</v>
      </c>
      <c r="C91" s="202" t="s">
        <v>807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618</v>
      </c>
      <c r="C92" s="191" t="s">
        <v>940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632</v>
      </c>
      <c r="C93" s="191" t="s">
        <v>941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789</v>
      </c>
      <c r="C94" s="191" t="s">
        <v>939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627</v>
      </c>
      <c r="C95" s="198" t="s">
        <v>803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790</v>
      </c>
      <c r="C96" s="198" t="s">
        <v>791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935</v>
      </c>
      <c r="C97" s="202" t="s">
        <v>937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1"/>
    </row>
    <row r="98" spans="2:76" hidden="1" outlineLevel="1">
      <c r="B98" s="202" t="s">
        <v>936</v>
      </c>
      <c r="C98" s="202" t="s">
        <v>938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2"/>
    </row>
    <row r="99" spans="2:76" s="204" customFormat="1" ht="18" collapsed="1" thickBot="1">
      <c r="B99" s="205" t="s">
        <v>628</v>
      </c>
      <c r="C99" s="205" t="s">
        <v>758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629</v>
      </c>
      <c r="C100" s="199" t="s">
        <v>946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89"/>
    </row>
    <row r="101" spans="2:76">
      <c r="B101" s="209" t="s">
        <v>605</v>
      </c>
      <c r="C101" s="210"/>
      <c r="D101" s="288">
        <v>3.3905926929378438E-3</v>
      </c>
      <c r="E101" s="288">
        <v>1.8098999824189832E-4</v>
      </c>
      <c r="F101" s="288">
        <v>-1.1192000096116317E-4</v>
      </c>
      <c r="G101" s="288">
        <v>2.0714400027230795E-3</v>
      </c>
      <c r="H101" s="288">
        <v>0</v>
      </c>
      <c r="I101" s="288">
        <v>-6.5900008365815665E-6</v>
      </c>
      <c r="J101" s="288">
        <v>5.1499999884185854E-4</v>
      </c>
      <c r="K101" s="288">
        <v>1.2221335055073723E-12</v>
      </c>
      <c r="L101" s="288">
        <v>-7.3896444519050419E-13</v>
      </c>
      <c r="M101" s="288">
        <v>1.6000046798581025E-7</v>
      </c>
      <c r="N101" s="288">
        <v>1.4409295090445084E-8</v>
      </c>
      <c r="O101" s="288">
        <v>-1.9873157995675683E-5</v>
      </c>
      <c r="P101" s="288">
        <v>8.3409965249359175E-5</v>
      </c>
      <c r="Q101" s="288">
        <v>1.9676976665436996E-3</v>
      </c>
      <c r="R101" s="288">
        <v>2.0312488834690612E-3</v>
      </c>
      <c r="S101" s="288">
        <v>8.6501897115098814E-4</v>
      </c>
      <c r="T101" s="288">
        <v>-4.6020945276836756E-8</v>
      </c>
      <c r="U101" s="288">
        <v>1.0516125314552482E-5</v>
      </c>
      <c r="V101" s="288">
        <v>4.7477453938427061E-4</v>
      </c>
      <c r="W101" s="288">
        <v>1.3502636347197949E-3</v>
      </c>
      <c r="Y101" s="247"/>
      <c r="Z101" s="247"/>
      <c r="AB101" s="234"/>
      <c r="AC101" s="234"/>
      <c r="AE101" s="264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7"/>
      <c r="C103" s="267"/>
      <c r="D103" s="268"/>
      <c r="E103" s="208"/>
      <c r="F103" s="268"/>
      <c r="G103" s="268"/>
      <c r="H103" s="268"/>
      <c r="I103" s="268"/>
      <c r="J103" s="268"/>
      <c r="K103" s="268"/>
      <c r="L103" s="268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9"/>
      <c r="C104" s="269"/>
      <c r="D104" s="270"/>
      <c r="E104" s="270"/>
      <c r="F104" s="270"/>
      <c r="G104" s="270"/>
      <c r="H104" s="270"/>
      <c r="I104" s="270"/>
      <c r="J104" s="270"/>
      <c r="K104" s="270"/>
      <c r="L104" s="270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Y104" s="248"/>
      <c r="Z104" s="248"/>
      <c r="AB104" s="235"/>
      <c r="AC104" s="235"/>
    </row>
    <row r="105" spans="2:76">
      <c r="B105" s="269"/>
      <c r="C105" s="269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Y105" s="248"/>
      <c r="Z105" s="248"/>
      <c r="AB105" s="235"/>
      <c r="AC105" s="235"/>
    </row>
    <row r="106" spans="2:76">
      <c r="B106" s="269"/>
      <c r="C106" s="269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Y106" s="248"/>
      <c r="Z106" s="248"/>
      <c r="AB106" s="235"/>
      <c r="AC106" s="235"/>
    </row>
    <row r="107" spans="2:76">
      <c r="B107" s="269"/>
      <c r="C107" s="269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3"/>
      <c r="C109" s="263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Y109" s="255"/>
      <c r="Z109" s="255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2"/>
      <c r="Q110" s="272"/>
      <c r="R110" s="272"/>
      <c r="Y110" s="273"/>
      <c r="Z110" s="273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5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="50" zoomScaleNormal="50" workbookViewId="0">
      <pane xSplit="2" ySplit="3" topLeftCell="AU4" activePane="bottomRight" state="frozen"/>
      <selection activeCell="AT11" sqref="AT11"/>
      <selection pane="topRight" activeCell="AT11" sqref="AT11"/>
      <selection pane="bottomLeft" activeCell="AT11" sqref="AT11"/>
      <selection pane="bottomRight" activeCell="BI16" sqref="BI16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16" t="s">
        <v>587</v>
      </c>
      <c r="AW2" s="316"/>
      <c r="AX2" s="316"/>
      <c r="AY2" s="316"/>
      <c r="AZ2" s="316"/>
      <c r="BA2" s="316"/>
      <c r="BB2" s="316"/>
      <c r="BC2" s="316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585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588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589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591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592</v>
      </c>
      <c r="B124" s="13" t="s">
        <v>594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593</v>
      </c>
      <c r="B125" s="12" t="s">
        <v>593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595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E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586</v>
      </c>
      <c r="AN2" s="7"/>
      <c r="AO2" s="7"/>
      <c r="AP2" s="7"/>
      <c r="AQ2" s="73" t="s">
        <v>586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585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23)</vt:lpstr>
      <vt:lpstr>DRE (histórico 10 a 20)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Alessandra Serqueira de Oliveira</cp:lastModifiedBy>
  <dcterms:created xsi:type="dcterms:W3CDTF">2020-11-16T22:44:11Z</dcterms:created>
  <dcterms:modified xsi:type="dcterms:W3CDTF">2025-05-14T18:49:42Z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