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hidePivotFieldList="1"/>
  <mc:AlternateContent xmlns:mc="http://schemas.openxmlformats.org/markup-compatibility/2006">
    <mc:Choice Requires="x15">
      <x15ac:absPath xmlns:x15ac="http://schemas.microsoft.com/office/spreadsheetml/2010/11/ac" url="https://boasafrasementes1.sharepoint.com/sites/ServidordeArquivos/Arquivos Definitivos/21 - RI/20.0 - Site RI/"/>
    </mc:Choice>
  </mc:AlternateContent>
  <xr:revisionPtr revIDLastSave="0" documentId="14_{DAA3E545-BD26-4BEF-8ECD-B84E5EB98F8E}" xr6:coauthVersionLast="47" xr6:coauthVersionMax="47" xr10:uidLastSave="{00000000-0000-0000-0000-000000000000}"/>
  <bookViews>
    <workbookView xWindow="-23148" yWindow="-108" windowWidth="23256" windowHeight="12456" tabRatio="972" activeTab="1" xr2:uid="{00000000-000D-0000-FFFF-FFFF00000000}"/>
  </bookViews>
  <sheets>
    <sheet name="BOA SAFRA" sheetId="70" r:id="rId1"/>
    <sheet name="1.ATIVO_CONTROLADORA" sheetId="27" r:id="rId2"/>
    <sheet name="2.PASSIVO_CONTROLADORA" sheetId="30" r:id="rId3"/>
    <sheet name="3.DRE_CONTROLADORA" sheetId="35" r:id="rId4"/>
    <sheet name="4.DFC_CONTROLADORA" sheetId="88" r:id="rId5"/>
    <sheet name="1.ATIVO_CONSOLIDADO" sheetId="80" r:id="rId6"/>
    <sheet name="2.PASSIVO_CONSOLIDADO" sheetId="81" r:id="rId7"/>
    <sheet name="3.DRE_CONSOLIDADO" sheetId="82" r:id="rId8"/>
    <sheet name="4.DFC_CONSOLIDADO" sheetId="86" r:id="rId9"/>
    <sheet name="DADOS_OPERACIONAIS" sheetId="87" r:id="rId10"/>
    <sheet name="EBITDA_CONSOLIDADO" sheetId="77" r:id="rId11"/>
    <sheet name="ANEXO_EBITDA" sheetId="78" r:id="rId12"/>
  </sheets>
  <definedNames>
    <definedName name="_xlnm._FilterDatabase" localSheetId="8" hidden="1">'4.DFC_CONSOLIDADO'!$A$5:$M$94</definedName>
    <definedName name="_xlnm._FilterDatabase" localSheetId="4" hidden="1">'4.DFC_CONTROLADORA'!$A$4:$Q$101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age001_30876349-c593-472d-b93a-bc876c8acbde" name="Page001" connection="Consulta - Page001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54" i="86" l="1"/>
  <c r="B26" i="86"/>
  <c r="B54" i="88"/>
  <c r="B26" i="88"/>
  <c r="Y26" i="30" l="1"/>
  <c r="X26" i="30"/>
  <c r="W26" i="30"/>
  <c r="V26" i="30"/>
  <c r="U26" i="30"/>
  <c r="T26" i="30"/>
  <c r="S26" i="30"/>
  <c r="R26" i="30"/>
  <c r="Q26" i="30"/>
  <c r="P26" i="30"/>
  <c r="O26" i="30"/>
  <c r="N26" i="30"/>
  <c r="M26" i="30"/>
  <c r="L26" i="30"/>
  <c r="K26" i="30"/>
  <c r="J26" i="30"/>
  <c r="I26" i="30"/>
  <c r="H26" i="30"/>
  <c r="G26" i="30"/>
  <c r="F26" i="30"/>
  <c r="E26" i="30"/>
  <c r="D26" i="30"/>
  <c r="C26" i="30"/>
  <c r="Q25" i="81" l="1"/>
  <c r="M22" i="82"/>
  <c r="Z26" i="30"/>
  <c r="Q22" i="82"/>
  <c r="Q17" i="81"/>
  <c r="Q18" i="80"/>
  <c r="Q27" i="80"/>
  <c r="Q35" i="80" s="1"/>
  <c r="Q85" i="88"/>
  <c r="Q66" i="88"/>
  <c r="R9" i="86"/>
  <c r="P85" i="86"/>
  <c r="P66" i="86"/>
  <c r="P44" i="86"/>
  <c r="P48" i="86" s="1"/>
  <c r="Q44" i="88"/>
  <c r="Q48" i="88" s="1"/>
  <c r="M10" i="82"/>
  <c r="M17" i="82" s="1"/>
  <c r="M26" i="82" s="1"/>
  <c r="M31" i="82" s="1"/>
  <c r="Q10" i="82"/>
  <c r="Q17" i="82" s="1"/>
  <c r="Z22" i="35"/>
  <c r="Z10" i="35"/>
  <c r="Z17" i="35" s="1"/>
  <c r="Q36" i="81"/>
  <c r="Q40" i="81" s="1"/>
  <c r="Z37" i="30"/>
  <c r="Z41" i="30" s="1"/>
  <c r="Z17" i="30"/>
  <c r="Z18" i="27"/>
  <c r="Z27" i="27"/>
  <c r="Z35" i="27" s="1"/>
  <c r="Z37" i="27" l="1"/>
  <c r="Q26" i="82"/>
  <c r="Q31" i="82" s="1"/>
  <c r="Q41" i="81"/>
  <c r="Q42" i="81" s="1"/>
  <c r="Q37" i="80"/>
  <c r="Z26" i="35"/>
  <c r="Z31" i="35" s="1"/>
  <c r="Q92" i="88"/>
  <c r="P92" i="86"/>
  <c r="Z42" i="30"/>
  <c r="Z43" i="30" s="1"/>
  <c r="N22" i="35" l="1"/>
  <c r="C24" i="77"/>
  <c r="C26" i="77" s="1"/>
  <c r="D24" i="77"/>
  <c r="D26" i="77" s="1"/>
  <c r="F24" i="77"/>
  <c r="F26" i="77" s="1"/>
  <c r="E24" i="77"/>
  <c r="E26" i="77" s="1"/>
  <c r="N10" i="35" l="1"/>
  <c r="N17" i="35" s="1"/>
  <c r="N26" i="35" s="1"/>
  <c r="N31" i="35" s="1"/>
  <c r="N51" i="88"/>
  <c r="M51" i="86"/>
  <c r="F22" i="82"/>
  <c r="J22" i="82"/>
  <c r="J10" i="82"/>
  <c r="I10" i="82"/>
  <c r="E22" i="82"/>
  <c r="W10" i="35"/>
  <c r="W17" i="35" s="1"/>
  <c r="S22" i="35"/>
  <c r="W22" i="35"/>
  <c r="F10" i="82" l="1"/>
  <c r="F17" i="82" s="1"/>
  <c r="F26" i="82" s="1"/>
  <c r="F31" i="82" s="1"/>
  <c r="J17" i="82"/>
  <c r="I17" i="82"/>
  <c r="I22" i="82"/>
  <c r="E10" i="82"/>
  <c r="E17" i="82" s="1"/>
  <c r="E26" i="82" s="1"/>
  <c r="E31" i="82" s="1"/>
  <c r="W26" i="35"/>
  <c r="W31" i="35" s="1"/>
  <c r="S10" i="35"/>
  <c r="S17" i="35" s="1"/>
  <c r="S26" i="35" s="1"/>
  <c r="S31" i="35" s="1"/>
  <c r="V22" i="35"/>
  <c r="V10" i="35"/>
  <c r="V17" i="35" s="1"/>
  <c r="V26" i="35" s="1"/>
  <c r="V31" i="35" s="1"/>
  <c r="R22" i="35"/>
  <c r="K22" i="35"/>
  <c r="K10" i="35"/>
  <c r="G10" i="35"/>
  <c r="G22" i="35"/>
  <c r="F22" i="35"/>
  <c r="F10" i="35"/>
  <c r="E18" i="27"/>
  <c r="M87" i="86"/>
  <c r="C15" i="77"/>
  <c r="D15" i="77"/>
  <c r="F15" i="77"/>
  <c r="E15" i="77"/>
  <c r="C16" i="77"/>
  <c r="D16" i="77"/>
  <c r="E16" i="77"/>
  <c r="F16" i="77"/>
  <c r="C10" i="77"/>
  <c r="D10" i="77"/>
  <c r="E10" i="77"/>
  <c r="F10" i="77"/>
  <c r="J26" i="82" l="1"/>
  <c r="J31" i="82" s="1"/>
  <c r="I26" i="82"/>
  <c r="I31" i="82" s="1"/>
  <c r="R10" i="35"/>
  <c r="R17" i="35" s="1"/>
  <c r="R26" i="35" s="1"/>
  <c r="R31" i="35" s="1"/>
  <c r="K17" i="35"/>
  <c r="K26" i="35" s="1"/>
  <c r="K31" i="35" s="1"/>
  <c r="G17" i="35"/>
  <c r="G26" i="35" s="1"/>
  <c r="G31" i="35" s="1"/>
  <c r="J10" i="35"/>
  <c r="J17" i="35" s="1"/>
  <c r="J22" i="35"/>
  <c r="F17" i="35"/>
  <c r="F26" i="35" s="1"/>
  <c r="F31" i="35" s="1"/>
  <c r="F12" i="77"/>
  <c r="E12" i="77"/>
  <c r="D12" i="77"/>
  <c r="C12" i="77"/>
  <c r="J26" i="35" l="1"/>
  <c r="J31" i="35" s="1"/>
  <c r="M85" i="88"/>
  <c r="C85" i="88"/>
  <c r="G85" i="88"/>
  <c r="F85" i="88"/>
  <c r="D85" i="88"/>
  <c r="E85" i="88"/>
  <c r="D66" i="88"/>
  <c r="D44" i="88"/>
  <c r="D48" i="88" s="1"/>
  <c r="H85" i="88"/>
  <c r="E44" i="88"/>
  <c r="E48" i="88" s="1"/>
  <c r="J85" i="88"/>
  <c r="I85" i="88"/>
  <c r="H66" i="88"/>
  <c r="K85" i="88"/>
  <c r="O85" i="88"/>
  <c r="L85" i="88"/>
  <c r="M44" i="88"/>
  <c r="M48" i="88" s="1"/>
  <c r="N85" i="88"/>
  <c r="F66" i="88"/>
  <c r="L44" i="88"/>
  <c r="L48" i="88" s="1"/>
  <c r="L66" i="88"/>
  <c r="M66" i="88"/>
  <c r="N66" i="88"/>
  <c r="N44" i="88"/>
  <c r="N48" i="88" s="1"/>
  <c r="F44" i="88"/>
  <c r="F48" i="88" s="1"/>
  <c r="I66" i="88"/>
  <c r="E66" i="88"/>
  <c r="O66" i="88"/>
  <c r="G66" i="88"/>
  <c r="C66" i="88"/>
  <c r="K66" i="88"/>
  <c r="I85" i="86"/>
  <c r="J66" i="88"/>
  <c r="H44" i="88"/>
  <c r="H48" i="88" s="1"/>
  <c r="I44" i="88"/>
  <c r="I48" i="88" s="1"/>
  <c r="G44" i="88"/>
  <c r="G48" i="88" s="1"/>
  <c r="J44" i="88"/>
  <c r="J48" i="88" s="1"/>
  <c r="K44" i="88"/>
  <c r="C44" i="88"/>
  <c r="C48" i="88" s="1"/>
  <c r="O44" i="88"/>
  <c r="I66" i="86"/>
  <c r="L66" i="86"/>
  <c r="I44" i="86"/>
  <c r="I48" i="86" s="1"/>
  <c r="N92" i="88" l="1"/>
  <c r="H92" i="88"/>
  <c r="D92" i="88"/>
  <c r="E92" i="88"/>
  <c r="M92" i="88"/>
  <c r="L92" i="88"/>
  <c r="F92" i="88"/>
  <c r="G92" i="88"/>
  <c r="C92" i="88"/>
  <c r="J92" i="88"/>
  <c r="I92" i="88"/>
  <c r="O48" i="88"/>
  <c r="O92" i="88" s="1"/>
  <c r="K48" i="88"/>
  <c r="K92" i="88" s="1"/>
  <c r="I92" i="86"/>
  <c r="F85" i="86"/>
  <c r="M85" i="86" l="1"/>
  <c r="G85" i="86"/>
  <c r="N85" i="86"/>
  <c r="L85" i="86"/>
  <c r="J85" i="86"/>
  <c r="X22" i="35"/>
  <c r="K85" i="86"/>
  <c r="C85" i="86"/>
  <c r="H85" i="86"/>
  <c r="D85" i="86"/>
  <c r="E85" i="86"/>
  <c r="N66" i="86"/>
  <c r="H66" i="86"/>
  <c r="K66" i="86"/>
  <c r="F66" i="86"/>
  <c r="J66" i="86"/>
  <c r="M66" i="86"/>
  <c r="N44" i="86"/>
  <c r="J44" i="86"/>
  <c r="J43" i="86" s="1"/>
  <c r="X18" i="27"/>
  <c r="O27" i="80"/>
  <c r="O35" i="80" s="1"/>
  <c r="X37" i="30"/>
  <c r="X41" i="30" s="1"/>
  <c r="X27" i="27"/>
  <c r="X35" i="27" s="1"/>
  <c r="O25" i="81"/>
  <c r="O18" i="80"/>
  <c r="C44" i="86"/>
  <c r="C48" i="86" s="1"/>
  <c r="D66" i="86"/>
  <c r="G66" i="86"/>
  <c r="G44" i="86"/>
  <c r="G48" i="86" s="1"/>
  <c r="C66" i="86"/>
  <c r="K44" i="86"/>
  <c r="K48" i="86" s="1"/>
  <c r="E44" i="86"/>
  <c r="E48" i="86" s="1"/>
  <c r="M44" i="86"/>
  <c r="M48" i="86" s="1"/>
  <c r="L44" i="86"/>
  <c r="L48" i="86" s="1"/>
  <c r="H44" i="86"/>
  <c r="H48" i="86" s="1"/>
  <c r="F44" i="86"/>
  <c r="F48" i="86" s="1"/>
  <c r="E66" i="86"/>
  <c r="D44" i="86"/>
  <c r="D48" i="86" s="1"/>
  <c r="O22" i="82"/>
  <c r="O10" i="82"/>
  <c r="O17" i="82" s="1"/>
  <c r="O36" i="81"/>
  <c r="O40" i="81" s="1"/>
  <c r="O17" i="81"/>
  <c r="X10" i="35"/>
  <c r="X17" i="35" s="1"/>
  <c r="X17" i="30"/>
  <c r="M92" i="86" l="1"/>
  <c r="C92" i="86"/>
  <c r="F92" i="86"/>
  <c r="D92" i="86"/>
  <c r="X26" i="35"/>
  <c r="X31" i="35" s="1"/>
  <c r="E92" i="86"/>
  <c r="K92" i="86"/>
  <c r="G92" i="86"/>
  <c r="L92" i="86"/>
  <c r="H92" i="86"/>
  <c r="N43" i="86"/>
  <c r="J48" i="86"/>
  <c r="J92" i="86" s="1"/>
  <c r="X37" i="27"/>
  <c r="O37" i="80"/>
  <c r="O41" i="81"/>
  <c r="O42" i="81" s="1"/>
  <c r="O26" i="82"/>
  <c r="O31" i="82" s="1"/>
  <c r="X42" i="30"/>
  <c r="X43" i="30" s="1"/>
  <c r="F25" i="81" l="1"/>
  <c r="N22" i="82" l="1"/>
  <c r="C22" i="82"/>
  <c r="H10" i="82"/>
  <c r="H17" i="82" s="1"/>
  <c r="G10" i="82"/>
  <c r="G17" i="82" s="1"/>
  <c r="H22" i="82"/>
  <c r="L22" i="82"/>
  <c r="C10" i="82"/>
  <c r="C17" i="82" s="1"/>
  <c r="D10" i="82"/>
  <c r="D17" i="82" s="1"/>
  <c r="K18" i="27"/>
  <c r="K27" i="27"/>
  <c r="K35" i="27" s="1"/>
  <c r="K36" i="81"/>
  <c r="K40" i="81" s="1"/>
  <c r="K22" i="82"/>
  <c r="L10" i="82"/>
  <c r="L17" i="82" s="1"/>
  <c r="E37" i="30"/>
  <c r="K10" i="82"/>
  <c r="K17" i="82" s="1"/>
  <c r="D22" i="82"/>
  <c r="L25" i="81"/>
  <c r="E25" i="81"/>
  <c r="I25" i="81"/>
  <c r="N25" i="81"/>
  <c r="G25" i="81"/>
  <c r="M36" i="81"/>
  <c r="H25" i="81"/>
  <c r="C36" i="81"/>
  <c r="E36" i="81"/>
  <c r="J25" i="81"/>
  <c r="K25" i="81"/>
  <c r="M25" i="81"/>
  <c r="I36" i="81"/>
  <c r="G36" i="81"/>
  <c r="F36" i="81"/>
  <c r="L36" i="81"/>
  <c r="J36" i="81"/>
  <c r="N36" i="81"/>
  <c r="H36" i="81"/>
  <c r="H17" i="81"/>
  <c r="I17" i="81"/>
  <c r="F17" i="81"/>
  <c r="G17" i="81"/>
  <c r="L17" i="81"/>
  <c r="L27" i="80"/>
  <c r="L35" i="80" s="1"/>
  <c r="F27" i="80"/>
  <c r="F35" i="80" s="1"/>
  <c r="H27" i="80"/>
  <c r="H35" i="80" s="1"/>
  <c r="J27" i="80"/>
  <c r="J35" i="80" s="1"/>
  <c r="K27" i="80"/>
  <c r="K35" i="80" s="1"/>
  <c r="C27" i="80"/>
  <c r="C35" i="80" s="1"/>
  <c r="M27" i="80"/>
  <c r="M35" i="80" s="1"/>
  <c r="G27" i="80"/>
  <c r="G35" i="80" s="1"/>
  <c r="E18" i="80"/>
  <c r="N27" i="80"/>
  <c r="N35" i="80" s="1"/>
  <c r="E27" i="80"/>
  <c r="E35" i="80" s="1"/>
  <c r="I27" i="80"/>
  <c r="I35" i="80" s="1"/>
  <c r="N10" i="82"/>
  <c r="N17" i="82" s="1"/>
  <c r="G22" i="82"/>
  <c r="C25" i="81"/>
  <c r="M17" i="81"/>
  <c r="N17" i="81"/>
  <c r="C17" i="81"/>
  <c r="E17" i="81"/>
  <c r="J17" i="81"/>
  <c r="K17" i="81"/>
  <c r="N18" i="80"/>
  <c r="G18" i="80"/>
  <c r="H18" i="80"/>
  <c r="I18" i="80"/>
  <c r="K18" i="80"/>
  <c r="L18" i="80"/>
  <c r="M18" i="80"/>
  <c r="F18" i="80"/>
  <c r="J18" i="80"/>
  <c r="C18" i="80"/>
  <c r="G27" i="27"/>
  <c r="G35" i="27" s="1"/>
  <c r="E27" i="27"/>
  <c r="E35" i="27" s="1"/>
  <c r="F27" i="27"/>
  <c r="F35" i="27" s="1"/>
  <c r="G18" i="27"/>
  <c r="E17" i="30"/>
  <c r="F18" i="27"/>
  <c r="N26" i="82" l="1"/>
  <c r="N31" i="82" s="1"/>
  <c r="H26" i="82"/>
  <c r="H31" i="82" s="1"/>
  <c r="L26" i="82"/>
  <c r="L31" i="82" s="1"/>
  <c r="K26" i="82"/>
  <c r="K31" i="82" s="1"/>
  <c r="C26" i="82"/>
  <c r="C31" i="82" s="1"/>
  <c r="D26" i="82"/>
  <c r="D31" i="82" s="1"/>
  <c r="G26" i="82"/>
  <c r="G31" i="82" s="1"/>
  <c r="I40" i="81"/>
  <c r="K41" i="81"/>
  <c r="K42" i="81" s="1"/>
  <c r="G40" i="81"/>
  <c r="C40" i="81"/>
  <c r="M40" i="81"/>
  <c r="E40" i="81"/>
  <c r="L40" i="81"/>
  <c r="J40" i="81"/>
  <c r="F40" i="81"/>
  <c r="H40" i="81"/>
  <c r="N40" i="81"/>
  <c r="I41" i="81"/>
  <c r="F41" i="81"/>
  <c r="E41" i="81"/>
  <c r="J41" i="81"/>
  <c r="H41" i="81"/>
  <c r="G41" i="81"/>
  <c r="L41" i="81"/>
  <c r="M41" i="81"/>
  <c r="C41" i="81"/>
  <c r="E37" i="80"/>
  <c r="C37" i="80"/>
  <c r="L37" i="80"/>
  <c r="K37" i="80"/>
  <c r="J37" i="80"/>
  <c r="N41" i="81"/>
  <c r="M37" i="80"/>
  <c r="G37" i="80"/>
  <c r="H37" i="80"/>
  <c r="F37" i="80"/>
  <c r="N37" i="80"/>
  <c r="I37" i="80"/>
  <c r="E37" i="27"/>
  <c r="K37" i="27"/>
  <c r="G37" i="27"/>
  <c r="F37" i="27"/>
  <c r="L42" i="81" l="1"/>
  <c r="E42" i="81"/>
  <c r="I42" i="81"/>
  <c r="C42" i="81"/>
  <c r="H42" i="81"/>
  <c r="M42" i="81"/>
  <c r="G42" i="81"/>
  <c r="J42" i="81"/>
  <c r="F42" i="81"/>
  <c r="N42" i="81"/>
  <c r="H3" i="78"/>
  <c r="F11" i="77"/>
  <c r="E11" i="77"/>
  <c r="D11" i="77"/>
  <c r="C11" i="77"/>
  <c r="I3" i="78" l="1"/>
  <c r="J3" i="78" s="1"/>
  <c r="D25" i="81"/>
  <c r="D18" i="80"/>
  <c r="D17" i="81"/>
  <c r="D27" i="80"/>
  <c r="D35" i="80" s="1"/>
  <c r="D36" i="81"/>
  <c r="D40" i="81" s="1"/>
  <c r="C13" i="77"/>
  <c r="C14" i="77" s="1"/>
  <c r="E13" i="77"/>
  <c r="E14" i="77" s="1"/>
  <c r="D13" i="77"/>
  <c r="D14" i="77" s="1"/>
  <c r="D41" i="81" l="1"/>
  <c r="D42" i="81" s="1"/>
  <c r="D37" i="80"/>
  <c r="D17" i="77"/>
  <c r="E17" i="77"/>
  <c r="C17" i="77"/>
  <c r="F13" i="77"/>
  <c r="F14" i="77" s="1"/>
  <c r="C18" i="77" l="1"/>
  <c r="C28" i="77"/>
  <c r="E18" i="77"/>
  <c r="E28" i="77"/>
  <c r="D18" i="77"/>
  <c r="D28" i="77"/>
  <c r="F17" i="77"/>
  <c r="C10" i="35"/>
  <c r="C17" i="35" s="1"/>
  <c r="C22" i="35"/>
  <c r="D10" i="35"/>
  <c r="D17" i="35" s="1"/>
  <c r="D22" i="35"/>
  <c r="F18" i="77" l="1"/>
  <c r="F28" i="77"/>
  <c r="C26" i="35"/>
  <c r="C31" i="35" s="1"/>
  <c r="D26" i="35"/>
  <c r="D31" i="35" s="1"/>
  <c r="J27" i="27" l="1"/>
  <c r="J35" i="27" s="1"/>
  <c r="V27" i="27"/>
  <c r="V35" i="27" s="1"/>
  <c r="F37" i="30"/>
  <c r="U27" i="27"/>
  <c r="U35" i="27" s="1"/>
  <c r="Q10" i="35"/>
  <c r="Q17" i="35" s="1"/>
  <c r="L10" i="35"/>
  <c r="L17" i="35" s="1"/>
  <c r="E22" i="35"/>
  <c r="G37" i="30"/>
  <c r="P10" i="35"/>
  <c r="P17" i="35" s="1"/>
  <c r="H10" i="35"/>
  <c r="H17" i="35" s="1"/>
  <c r="I27" i="27"/>
  <c r="I35" i="27" s="1"/>
  <c r="R27" i="27"/>
  <c r="R35" i="27" s="1"/>
  <c r="S27" i="27"/>
  <c r="S35" i="27" s="1"/>
  <c r="I10" i="35"/>
  <c r="I17" i="35" s="1"/>
  <c r="H27" i="27"/>
  <c r="H35" i="27" s="1"/>
  <c r="T27" i="27"/>
  <c r="T35" i="27" s="1"/>
  <c r="U10" i="35"/>
  <c r="U17" i="35" s="1"/>
  <c r="L27" i="27"/>
  <c r="L35" i="27" s="1"/>
  <c r="M27" i="27"/>
  <c r="M35" i="27" s="1"/>
  <c r="M10" i="35"/>
  <c r="M17" i="35" s="1"/>
  <c r="N27" i="27"/>
  <c r="N35" i="27" s="1"/>
  <c r="O27" i="27"/>
  <c r="O35" i="27" s="1"/>
  <c r="P27" i="27"/>
  <c r="P35" i="27" s="1"/>
  <c r="Q27" i="27"/>
  <c r="Q35" i="27" s="1"/>
  <c r="G17" i="30"/>
  <c r="E10" i="35"/>
  <c r="E17" i="35" s="1"/>
  <c r="M22" i="35"/>
  <c r="L22" i="35"/>
  <c r="U22" i="35"/>
  <c r="O10" i="35"/>
  <c r="O17" i="35" s="1"/>
  <c r="I22" i="35"/>
  <c r="H22" i="35"/>
  <c r="O22" i="35"/>
  <c r="P22" i="35"/>
  <c r="Q22" i="35"/>
  <c r="F17" i="30"/>
  <c r="W17" i="30"/>
  <c r="L26" i="35" l="1"/>
  <c r="L31" i="35" s="1"/>
  <c r="G41" i="30"/>
  <c r="F41" i="30"/>
  <c r="E41" i="30"/>
  <c r="E26" i="35"/>
  <c r="E31" i="35" s="1"/>
  <c r="Q26" i="35"/>
  <c r="Q31" i="35" s="1"/>
  <c r="H26" i="35"/>
  <c r="H31" i="35" s="1"/>
  <c r="O26" i="35"/>
  <c r="O31" i="35" s="1"/>
  <c r="M26" i="35"/>
  <c r="M31" i="35" s="1"/>
  <c r="U26" i="35"/>
  <c r="U31" i="35" s="1"/>
  <c r="I26" i="35"/>
  <c r="I31" i="35" s="1"/>
  <c r="P26" i="35"/>
  <c r="P31" i="35" s="1"/>
  <c r="G42" i="30"/>
  <c r="F42" i="30"/>
  <c r="E42" i="30"/>
  <c r="G43" i="30" l="1"/>
  <c r="F43" i="30"/>
  <c r="E43" i="30"/>
  <c r="W18" i="27"/>
  <c r="P18" i="27"/>
  <c r="J18" i="27"/>
  <c r="Q18" i="27"/>
  <c r="R18" i="27"/>
  <c r="S18" i="27"/>
  <c r="H18" i="27"/>
  <c r="V18" i="27"/>
  <c r="T18" i="27"/>
  <c r="I18" i="27"/>
  <c r="U18" i="27"/>
  <c r="O18" i="27"/>
  <c r="L18" i="27"/>
  <c r="M18" i="27"/>
  <c r="N18" i="27"/>
  <c r="Q37" i="27" l="1"/>
  <c r="V37" i="27"/>
  <c r="O37" i="27"/>
  <c r="I37" i="27"/>
  <c r="H37" i="27"/>
  <c r="J37" i="27"/>
  <c r="U37" i="27"/>
  <c r="T37" i="27"/>
  <c r="S37" i="27"/>
  <c r="R37" i="27"/>
  <c r="N37" i="27"/>
  <c r="M37" i="27"/>
  <c r="L37" i="27"/>
  <c r="P37" i="27"/>
  <c r="T10" i="35"/>
  <c r="T17" i="35" s="1"/>
  <c r="T22" i="35"/>
  <c r="V17" i="30"/>
  <c r="U17" i="30"/>
  <c r="T17" i="30"/>
  <c r="S17" i="30"/>
  <c r="R17" i="30"/>
  <c r="Q17" i="30"/>
  <c r="P17" i="30"/>
  <c r="O17" i="30"/>
  <c r="N17" i="30"/>
  <c r="M17" i="30"/>
  <c r="L17" i="30"/>
  <c r="K17" i="30"/>
  <c r="J17" i="30"/>
  <c r="I17" i="30"/>
  <c r="H17" i="30"/>
  <c r="D17" i="30"/>
  <c r="C17" i="30"/>
  <c r="V37" i="30"/>
  <c r="U37" i="30"/>
  <c r="T37" i="30"/>
  <c r="S37" i="30"/>
  <c r="R37" i="30"/>
  <c r="Q37" i="30"/>
  <c r="P37" i="30"/>
  <c r="O37" i="30"/>
  <c r="N37" i="30"/>
  <c r="M37" i="30"/>
  <c r="L37" i="30"/>
  <c r="K37" i="30"/>
  <c r="J37" i="30"/>
  <c r="I37" i="30"/>
  <c r="H37" i="30"/>
  <c r="D37" i="30"/>
  <c r="D41" i="30" s="1"/>
  <c r="C37" i="30"/>
  <c r="C41" i="30" s="1"/>
  <c r="W37" i="30"/>
  <c r="W27" i="27"/>
  <c r="W35" i="27" s="1"/>
  <c r="M41" i="30" l="1"/>
  <c r="O41" i="30"/>
  <c r="W41" i="30"/>
  <c r="N41" i="30"/>
  <c r="I41" i="30"/>
  <c r="J41" i="30"/>
  <c r="H41" i="30"/>
  <c r="K41" i="30"/>
  <c r="L41" i="30"/>
  <c r="P41" i="30"/>
  <c r="Q41" i="30"/>
  <c r="R41" i="30"/>
  <c r="S41" i="30"/>
  <c r="T41" i="30"/>
  <c r="U41" i="30"/>
  <c r="V41" i="30"/>
  <c r="O42" i="30"/>
  <c r="Q42" i="30"/>
  <c r="W42" i="30"/>
  <c r="U42" i="30"/>
  <c r="D42" i="30"/>
  <c r="D43" i="30" s="1"/>
  <c r="S42" i="30"/>
  <c r="N42" i="30"/>
  <c r="I42" i="30"/>
  <c r="P42" i="30"/>
  <c r="C42" i="30"/>
  <c r="C43" i="30" s="1"/>
  <c r="R42" i="30"/>
  <c r="L42" i="30"/>
  <c r="J42" i="30"/>
  <c r="V42" i="30"/>
  <c r="K42" i="30"/>
  <c r="M42" i="30"/>
  <c r="H42" i="30"/>
  <c r="T42" i="30"/>
  <c r="C27" i="27"/>
  <c r="C35" i="27" s="1"/>
  <c r="W37" i="27"/>
  <c r="T26" i="35"/>
  <c r="T31" i="35" s="1"/>
  <c r="C18" i="27"/>
  <c r="D27" i="27"/>
  <c r="D35" i="27" s="1"/>
  <c r="D18" i="27"/>
  <c r="H43" i="30" l="1"/>
  <c r="M43" i="30"/>
  <c r="S43" i="30"/>
  <c r="L43" i="30"/>
  <c r="U43" i="30"/>
  <c r="K43" i="30"/>
  <c r="Q43" i="30"/>
  <c r="O43" i="30"/>
  <c r="I43" i="30"/>
  <c r="V43" i="30"/>
  <c r="R43" i="30"/>
  <c r="N43" i="30"/>
  <c r="J43" i="30"/>
  <c r="W43" i="30"/>
  <c r="P43" i="30"/>
  <c r="T43" i="30"/>
  <c r="C37" i="27"/>
  <c r="D37" i="27"/>
  <c r="N47" i="86" l="1"/>
  <c r="N48" i="86"/>
  <c r="N92" i="86" s="1"/>
  <c r="P66" i="88" l="1"/>
  <c r="Y10" i="35" l="1"/>
  <c r="O66" i="86"/>
  <c r="Y27" i="27"/>
  <c r="Y22" i="35"/>
  <c r="Y17" i="35" l="1"/>
  <c r="Y26" i="35" s="1"/>
  <c r="Y31" i="35" s="1"/>
  <c r="Y17" i="30"/>
  <c r="Y18" i="27"/>
  <c r="Y35" i="27"/>
  <c r="Y37" i="27" l="1"/>
  <c r="Y42" i="30"/>
  <c r="P22" i="82"/>
  <c r="P10" i="82" l="1"/>
  <c r="P17" i="82" s="1"/>
  <c r="P27" i="80"/>
  <c r="P25" i="81"/>
  <c r="P18" i="80"/>
  <c r="P17" i="81"/>
  <c r="P41" i="81" l="1"/>
  <c r="P36" i="81"/>
  <c r="P40" i="81" s="1"/>
  <c r="P35" i="80"/>
  <c r="P37" i="80" s="1"/>
  <c r="P26" i="82"/>
  <c r="P31" i="82" s="1"/>
  <c r="P42" i="81" l="1"/>
  <c r="O85" i="86"/>
  <c r="P85" i="88"/>
  <c r="Y37" i="30" l="1"/>
  <c r="Y41" i="30" s="1"/>
  <c r="Y43" i="30" s="1"/>
  <c r="P44" i="88" l="1"/>
  <c r="P48" i="88" s="1"/>
  <c r="P92" i="88" l="1"/>
  <c r="O44" i="86" l="1"/>
  <c r="O48" i="86" s="1"/>
  <c r="O92" i="86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Consulta - Mapeamento_de_Contas_-_Controladora" description="Conexão com a consulta 'Mapeamento_de_Contas_-_Controladora' na pasta de trabalho." type="5" refreshedVersion="0" background="1" saveData="1">
    <dbPr connection="Provider=Microsoft.Mashup.OleDb.1;Data Source=$Workbook$;Location=Mapeamento_de_Contas_-_Controladora;Extended Properties=&quot;&quot;" command="SELECT * FROM [Mapeamento_de_Contas_-_Controladora]"/>
  </connection>
  <connection id="2" xr16:uid="{00000000-0015-0000-FFFF-FFFF01000000}" name="Consulta - Page001" description="Conexão com a consulta 'Page001' na pasta de trabalho." type="100" refreshedVersion="8" minRefreshableVersion="5">
    <extLst>
      <ext xmlns:x15="http://schemas.microsoft.com/office/spreadsheetml/2010/11/main" uri="{DE250136-89BD-433C-8126-D09CA5730AF9}">
        <x15:connection id="c94034c9-65fb-41f4-8dc5-22f28f18942a"/>
      </ext>
    </extLst>
  </connection>
  <connection id="3" xr16:uid="{00000000-0015-0000-FFFF-FFFF02000000}" keepAlive="1" name="Consulta - Page001 (10)" description="Conexão com a consulta 'Page001 (10)' na pasta de trabalho." type="5" refreshedVersion="0" background="1" saveData="1">
    <dbPr connection="Provider=Microsoft.Mashup.OleDb.1;Data Source=$Workbook$;Location=&quot;Page001 (10)&quot;;Extended Properties=&quot;&quot;" command="SELECT * FROM [Page001 (10)]"/>
  </connection>
  <connection id="4" xr16:uid="{00000000-0015-0000-FFFF-FFFF03000000}" keepAlive="1" name="Consulta - Page001 (11)" description="Conexão com a consulta 'Page001 (11)' na pasta de trabalho." type="5" refreshedVersion="0" background="1" saveData="1">
    <dbPr connection="Provider=Microsoft.Mashup.OleDb.1;Data Source=$Workbook$;Location=&quot;Page001 (11)&quot;;Extended Properties=&quot;&quot;" command="SELECT * FROM [Page001 (11)]"/>
  </connection>
  <connection id="5" xr16:uid="{00000000-0015-0000-FFFF-FFFF04000000}" keepAlive="1" name="Consulta - Page001 (12)" description="Conexão com a consulta 'Page001 (12)' na pasta de trabalho." type="5" refreshedVersion="0" background="1" saveData="1">
    <dbPr connection="Provider=Microsoft.Mashup.OleDb.1;Data Source=$Workbook$;Location=&quot;Page001 (12)&quot;;Extended Properties=&quot;&quot;" command="SELECT * FROM [Page001 (12)]"/>
  </connection>
  <connection id="6" xr16:uid="{00000000-0015-0000-FFFF-FFFF05000000}" keepAlive="1" name="Consulta - Page001 (13)" description="Conexão com a consulta 'Page001 (13)' na pasta de trabalho." type="5" refreshedVersion="8" background="1" saveData="1">
    <dbPr connection="Provider=Microsoft.Mashup.OleDb.1;Data Source=$Workbook$;Location=&quot;Page001 (13)&quot;;Extended Properties=&quot;&quot;" command="SELECT * FROM [Page001 (13)]"/>
  </connection>
  <connection id="7" xr16:uid="{00000000-0015-0000-FFFF-FFFF06000000}" keepAlive="1" name="Consulta - Page001 (14)" description="Conexão com a consulta 'Page001 (14)' na pasta de trabalho." type="5" refreshedVersion="0" background="1" saveData="1">
    <dbPr connection="Provider=Microsoft.Mashup.OleDb.1;Data Source=$Workbook$;Location=&quot;Page001 (14)&quot;;Extended Properties=&quot;&quot;" command="SELECT * FROM [Page001 (14)]"/>
  </connection>
  <connection id="8" xr16:uid="{00000000-0015-0000-FFFF-FFFF07000000}" keepAlive="1" name="Consulta - Page001 (15)" description="Conexão com a consulta 'Page001 (15)' na pasta de trabalho." type="5" refreshedVersion="0" background="1" saveData="1">
    <dbPr connection="Provider=Microsoft.Mashup.OleDb.1;Data Source=$Workbook$;Location=&quot;Page001 (15)&quot;;Extended Properties=&quot;&quot;" command="SELECT * FROM [Page001 (15)]"/>
  </connection>
  <connection id="9" xr16:uid="{00000000-0015-0000-FFFF-FFFF08000000}" keepAlive="1" name="Consulta - Page001 (16)" description="Conexão com a consulta 'Page001 (16)' na pasta de trabalho." type="5" refreshedVersion="0" background="1" saveData="1">
    <dbPr connection="Provider=Microsoft.Mashup.OleDb.1;Data Source=$Workbook$;Location=&quot;Page001 (16)&quot;;Extended Properties=&quot;&quot;" command="SELECT * FROM [Page001 (16)]"/>
  </connection>
  <connection id="10" xr16:uid="{00000000-0015-0000-FFFF-FFFF09000000}" keepAlive="1" name="Consulta - Page001 (17)" description="Conexão com a consulta 'Page001 (17)' na pasta de trabalho." type="5" refreshedVersion="0" background="1" saveData="1">
    <dbPr connection="Provider=Microsoft.Mashup.OleDb.1;Data Source=$Workbook$;Location=&quot;Page001 (17)&quot;;Extended Properties=&quot;&quot;" command="SELECT * FROM [Page001 (17)]"/>
  </connection>
  <connection id="11" xr16:uid="{00000000-0015-0000-FFFF-FFFF0A000000}" keepAlive="1" name="Consulta - Page001 (18)" description="Conexão com a consulta 'Page001 (18)' na pasta de trabalho." type="5" refreshedVersion="0" background="1" saveData="1">
    <dbPr connection="Provider=Microsoft.Mashup.OleDb.1;Data Source=$Workbook$;Location=&quot;Page001 (18)&quot;;Extended Properties=&quot;&quot;" command="SELECT * FROM [Page001 (18)]"/>
  </connection>
  <connection id="12" xr16:uid="{00000000-0015-0000-FFFF-FFFF0B000000}" keepAlive="1" name="Consulta - Page001 (19)" description="Conexão com a consulta 'Page001 (19)' na pasta de trabalho." type="5" refreshedVersion="0" background="1" saveData="1">
    <dbPr connection="Provider=Microsoft.Mashup.OleDb.1;Data Source=$Workbook$;Location=&quot;Page001 (19)&quot;;Extended Properties=&quot;&quot;" command="SELECT * FROM [Page001 (19)]"/>
  </connection>
  <connection id="13" xr16:uid="{00000000-0015-0000-FFFF-FFFF0C000000}" keepAlive="1" name="Consulta - Page001 (2)" description="Conexão com a consulta 'Page001 (2)' na pasta de trabalho." type="5" refreshedVersion="8" background="1" saveData="1">
    <dbPr connection="Provider=Microsoft.Mashup.OleDb.1;Data Source=$Workbook$;Location=&quot;Page001 (2)&quot;;Extended Properties=&quot;&quot;" command="SELECT * FROM [Page001 (2)]"/>
  </connection>
  <connection id="14" xr16:uid="{00000000-0015-0000-FFFF-FFFF0D000000}" keepAlive="1" name="Consulta - Page001 (20)" description="Conexão com a consulta 'Page001 (20)' na pasta de trabalho." type="5" refreshedVersion="0" background="1" saveData="1">
    <dbPr connection="Provider=Microsoft.Mashup.OleDb.1;Data Source=$Workbook$;Location=&quot;Page001 (20)&quot;;Extended Properties=&quot;&quot;" command="SELECT * FROM [Page001 (20)]"/>
  </connection>
  <connection id="15" xr16:uid="{00000000-0015-0000-FFFF-FFFF0E000000}" keepAlive="1" name="Consulta - Page001 (21)" description="Conexão com a consulta 'Page001 (21)' na pasta de trabalho." type="5" refreshedVersion="0" background="1" saveData="1">
    <dbPr connection="Provider=Microsoft.Mashup.OleDb.1;Data Source=$Workbook$;Location=&quot;Page001 (21)&quot;;Extended Properties=&quot;&quot;" command="SELECT * FROM [Page001 (21)]"/>
  </connection>
  <connection id="16" xr16:uid="{00000000-0015-0000-FFFF-FFFF0F000000}" keepAlive="1" name="Consulta - Page001 (22)" description="Conexão com a consulta 'Page001 (22)' na pasta de trabalho." type="5" refreshedVersion="0" background="1" saveData="1">
    <dbPr connection="Provider=Microsoft.Mashup.OleDb.1;Data Source=$Workbook$;Location=&quot;Page001 (22)&quot;;Extended Properties=&quot;&quot;" command="SELECT * FROM [Page001 (22)]"/>
  </connection>
  <connection id="17" xr16:uid="{00000000-0015-0000-FFFF-FFFF10000000}" keepAlive="1" name="Consulta - Page001 (23)" description="Conexão com a consulta 'Page001 (23)' na pasta de trabalho." type="5" refreshedVersion="0" background="1" saveData="1">
    <dbPr connection="Provider=Microsoft.Mashup.OleDb.1;Data Source=$Workbook$;Location=&quot;Page001 (23)&quot;;Extended Properties=&quot;&quot;" command="SELECT * FROM [Page001 (23)]"/>
  </connection>
  <connection id="18" xr16:uid="{00000000-0015-0000-FFFF-FFFF11000000}" keepAlive="1" name="Consulta - Page001 (24)" description="Conexão com a consulta 'Page001 (24)' na pasta de trabalho." type="5" refreshedVersion="0" background="1" saveData="1">
    <dbPr connection="Provider=Microsoft.Mashup.OleDb.1;Data Source=$Workbook$;Location=&quot;Page001 (24)&quot;;Extended Properties=&quot;&quot;" command="SELECT * FROM [Page001 (24)]"/>
  </connection>
  <connection id="19" xr16:uid="{00000000-0015-0000-FFFF-FFFF12000000}" keepAlive="1" name="Consulta - Page001 (25)" description="Conexão com a consulta 'Page001 (25)' na pasta de trabalho." type="5" refreshedVersion="0" background="1" saveData="1">
    <dbPr connection="Provider=Microsoft.Mashup.OleDb.1;Data Source=$Workbook$;Location=&quot;Page001 (25)&quot;;Extended Properties=&quot;&quot;" command="SELECT * FROM [Page001 (25)]"/>
  </connection>
  <connection id="20" xr16:uid="{00000000-0015-0000-FFFF-FFFF13000000}" keepAlive="1" name="Consulta - Page001 (26)" description="Conexão com a consulta 'Page001 (26)' na pasta de trabalho." type="5" refreshedVersion="0" background="1" saveData="1">
    <dbPr connection="Provider=Microsoft.Mashup.OleDb.1;Data Source=$Workbook$;Location=&quot;Page001 (26)&quot;;Extended Properties=&quot;&quot;" command="SELECT * FROM [Page001 (26)]"/>
  </connection>
  <connection id="21" xr16:uid="{00000000-0015-0000-FFFF-FFFF14000000}" keepAlive="1" name="Consulta - Page001 (27)" description="Conexão com a consulta 'Page001 (27)' na pasta de trabalho." type="5" refreshedVersion="0" background="1" saveData="1">
    <dbPr connection="Provider=Microsoft.Mashup.OleDb.1;Data Source=$Workbook$;Location=&quot;Page001 (27)&quot;;Extended Properties=&quot;&quot;" command="SELECT * FROM [Page001 (27)]"/>
  </connection>
  <connection id="22" xr16:uid="{00000000-0015-0000-FFFF-FFFF15000000}" keepAlive="1" name="Consulta - Page001 (28)" description="Conexão com a consulta 'Page001 (28)' na pasta de trabalho." type="5" refreshedVersion="0" background="1" saveData="1">
    <dbPr connection="Provider=Microsoft.Mashup.OleDb.1;Data Source=$Workbook$;Location=&quot;Page001 (28)&quot;;Extended Properties=&quot;&quot;" command="SELECT * FROM [Page001 (28)]"/>
  </connection>
  <connection id="23" xr16:uid="{00000000-0015-0000-FFFF-FFFF16000000}" keepAlive="1" name="Consulta - Page001 (29)" description="Conexão com a consulta 'Page001 (29)' na pasta de trabalho." type="5" refreshedVersion="0" background="1" saveData="1">
    <dbPr connection="Provider=Microsoft.Mashup.OleDb.1;Data Source=$Workbook$;Location=&quot;Page001 (29)&quot;;Extended Properties=&quot;&quot;" command="SELECT * FROM [Page001 (29)]"/>
  </connection>
  <connection id="24" xr16:uid="{00000000-0015-0000-FFFF-FFFF17000000}" keepAlive="1" name="Consulta - Page001 (3)" description="Conexão com a consulta 'Page001 (3)' na pasta de trabalho." type="5" refreshedVersion="8" background="1" saveData="1">
    <dbPr connection="Provider=Microsoft.Mashup.OleDb.1;Data Source=$Workbook$;Location=&quot;Page001 (3)&quot;;Extended Properties=&quot;&quot;" command="SELECT * FROM [Page001 (3)]"/>
  </connection>
  <connection id="25" xr16:uid="{00000000-0015-0000-FFFF-FFFF18000000}" keepAlive="1" name="Consulta - Page001 (30)" description="Conexão com a consulta 'Page001 (30)' na pasta de trabalho." type="5" refreshedVersion="0" background="1" saveData="1">
    <dbPr connection="Provider=Microsoft.Mashup.OleDb.1;Data Source=$Workbook$;Location=&quot;Page001 (30)&quot;;Extended Properties=&quot;&quot;" command="SELECT * FROM [Page001 (30)]"/>
  </connection>
  <connection id="26" xr16:uid="{00000000-0015-0000-FFFF-FFFF19000000}" keepAlive="1" name="Consulta - Page001 (31)" description="Conexão com a consulta 'Page001 (31)' na pasta de trabalho." type="5" refreshedVersion="0" background="1" saveData="1">
    <dbPr connection="Provider=Microsoft.Mashup.OleDb.1;Data Source=$Workbook$;Location=&quot;Page001 (31)&quot;;Extended Properties=&quot;&quot;" command="SELECT * FROM [Page001 (31)]"/>
  </connection>
  <connection id="27" xr16:uid="{00000000-0015-0000-FFFF-FFFF1A000000}" keepAlive="1" name="Consulta - Page001 (32)" description="Conexão com a consulta 'Page001 (32)' na pasta de trabalho." type="5" refreshedVersion="0" background="1" saveData="1">
    <dbPr connection="Provider=Microsoft.Mashup.OleDb.1;Data Source=$Workbook$;Location=&quot;Page001 (32)&quot;;Extended Properties=&quot;&quot;" command="SELECT * FROM [Page001 (32)]"/>
  </connection>
  <connection id="28" xr16:uid="{00000000-0015-0000-FFFF-FFFF1B000000}" keepAlive="1" name="Consulta - Page001 (33)" description="Conexão com a consulta 'Page001 (33)' na pasta de trabalho." type="5" refreshedVersion="0" background="1" saveData="1">
    <dbPr connection="Provider=Microsoft.Mashup.OleDb.1;Data Source=$Workbook$;Location=&quot;Page001 (33)&quot;;Extended Properties=&quot;&quot;" command="SELECT * FROM [Page001 (33)]"/>
  </connection>
  <connection id="29" xr16:uid="{00000000-0015-0000-FFFF-FFFF1C000000}" keepAlive="1" name="Consulta - Page001 (34)" description="Conexão com a consulta 'Page001 (34)' na pasta de trabalho." type="5" refreshedVersion="0" background="1" saveData="1">
    <dbPr connection="Provider=Microsoft.Mashup.OleDb.1;Data Source=$Workbook$;Location=&quot;Page001 (34)&quot;;Extended Properties=&quot;&quot;" command="SELECT * FROM [Page001 (34)]"/>
  </connection>
  <connection id="30" xr16:uid="{00000000-0015-0000-FFFF-FFFF1D000000}" keepAlive="1" name="Consulta - Page001 (35)" description="Conexão com a consulta 'Page001 (35)' na pasta de trabalho." type="5" refreshedVersion="0" background="1" saveData="1">
    <dbPr connection="Provider=Microsoft.Mashup.OleDb.1;Data Source=$Workbook$;Location=&quot;Page001 (35)&quot;;Extended Properties=&quot;&quot;" command="SELECT * FROM [Page001 (35)]"/>
  </connection>
  <connection id="31" xr16:uid="{00000000-0015-0000-FFFF-FFFF1E000000}" keepAlive="1" name="Consulta - Page001 (36)" description="Conexão com a consulta 'Page001 (36)' na pasta de trabalho." type="5" refreshedVersion="0" background="1" saveData="1">
    <dbPr connection="Provider=Microsoft.Mashup.OleDb.1;Data Source=$Workbook$;Location=&quot;Page001 (36)&quot;;Extended Properties=&quot;&quot;" command="SELECT * FROM [Page001 (36)]"/>
  </connection>
  <connection id="32" xr16:uid="{00000000-0015-0000-FFFF-FFFF1F000000}" keepAlive="1" name="Consulta - Page001 (37)" description="Conexão com a consulta 'Page001 (37)' na pasta de trabalho." type="5" refreshedVersion="0" background="1" saveData="1">
    <dbPr connection="Provider=Microsoft.Mashup.OleDb.1;Data Source=$Workbook$;Location=&quot;Page001 (37)&quot;;Extended Properties=&quot;&quot;" command="SELECT * FROM [Page001 (37)]"/>
  </connection>
  <connection id="33" xr16:uid="{00000000-0015-0000-FFFF-FFFF20000000}" keepAlive="1" name="Consulta - Page001 (38)" description="Conexão com a consulta 'Page001 (38)' na pasta de trabalho." type="5" refreshedVersion="0" background="1" saveData="1">
    <dbPr connection="Provider=Microsoft.Mashup.OleDb.1;Data Source=$Workbook$;Location=&quot;Page001 (38)&quot;;Extended Properties=&quot;&quot;" command="SELECT * FROM [Page001 (38)]"/>
  </connection>
  <connection id="34" xr16:uid="{00000000-0015-0000-FFFF-FFFF21000000}" keepAlive="1" name="Consulta - Page001 (39)" description="Conexão com a consulta 'Page001 (39)' na pasta de trabalho." type="5" refreshedVersion="0" background="1" saveData="1">
    <dbPr connection="Provider=Microsoft.Mashup.OleDb.1;Data Source=$Workbook$;Location=&quot;Page001 (39)&quot;;Extended Properties=&quot;&quot;" command="SELECT * FROM [Page001 (39)]"/>
  </connection>
  <connection id="35" xr16:uid="{00000000-0015-0000-FFFF-FFFF22000000}" keepAlive="1" name="Consulta - Page001 (4)" description="Conexão com a consulta 'Page001 (4)' na pasta de trabalho." type="5" refreshedVersion="8" background="1" saveData="1">
    <dbPr connection="Provider=Microsoft.Mashup.OleDb.1;Data Source=$Workbook$;Location=&quot;Page001 (4)&quot;;Extended Properties=&quot;&quot;" command="SELECT * FROM [Page001 (4)]"/>
  </connection>
  <connection id="36" xr16:uid="{00000000-0015-0000-FFFF-FFFF23000000}" keepAlive="1" name="Consulta - Page001 (40)" description="Conexão com a consulta 'Page001 (40)' na pasta de trabalho." type="5" refreshedVersion="0" background="1" saveData="1">
    <dbPr connection="Provider=Microsoft.Mashup.OleDb.1;Data Source=$Workbook$;Location=&quot;Page001 (40)&quot;;Extended Properties=&quot;&quot;" command="SELECT * FROM [Page001 (40)]"/>
  </connection>
  <connection id="37" xr16:uid="{00000000-0015-0000-FFFF-FFFF24000000}" keepAlive="1" name="Consulta - Page001 (41)" description="Conexão com a consulta 'Page001 (41)' na pasta de trabalho." type="5" refreshedVersion="0" background="1" saveData="1">
    <dbPr connection="Provider=Microsoft.Mashup.OleDb.1;Data Source=$Workbook$;Location=&quot;Page001 (41)&quot;;Extended Properties=&quot;&quot;" command="SELECT * FROM [Page001 (41)]"/>
  </connection>
  <connection id="38" xr16:uid="{00000000-0015-0000-FFFF-FFFF25000000}" keepAlive="1" name="Consulta - Page001 (42)" description="Conexão com a consulta 'Page001 (42)' na pasta de trabalho." type="5" refreshedVersion="0" background="1" saveData="1">
    <dbPr connection="Provider=Microsoft.Mashup.OleDb.1;Data Source=$Workbook$;Location=&quot;Page001 (42)&quot;;Extended Properties=&quot;&quot;" command="SELECT * FROM [Page001 (42)]"/>
  </connection>
  <connection id="39" xr16:uid="{00000000-0015-0000-FFFF-FFFF26000000}" keepAlive="1" name="Consulta - Page001 (43)" description="Conexão com a consulta 'Page001 (43)' na pasta de trabalho." type="5" refreshedVersion="0" background="1" saveData="1">
    <dbPr connection="Provider=Microsoft.Mashup.OleDb.1;Data Source=$Workbook$;Location=&quot;Page001 (43)&quot;;Extended Properties=&quot;&quot;" command="SELECT * FROM [Page001 (43)]"/>
  </connection>
  <connection id="40" xr16:uid="{00000000-0015-0000-FFFF-FFFF27000000}" keepAlive="1" name="Consulta - Page001 (44)" description="Conexão com a consulta 'Page001 (44)' na pasta de trabalho." type="5" refreshedVersion="0" background="1" saveData="1">
    <dbPr connection="Provider=Microsoft.Mashup.OleDb.1;Data Source=$Workbook$;Location=&quot;Page001 (44)&quot;;Extended Properties=&quot;&quot;" command="SELECT * FROM [Page001 (44)]"/>
  </connection>
  <connection id="41" xr16:uid="{00000000-0015-0000-FFFF-FFFF28000000}" keepAlive="1" name="Consulta - Page001 (45)" description="Conexão com a consulta 'Page001 (45)' na pasta de trabalho." type="5" refreshedVersion="0" background="1" saveData="1">
    <dbPr connection="Provider=Microsoft.Mashup.OleDb.1;Data Source=$Workbook$;Location=&quot;Page001 (45)&quot;;Extended Properties=&quot;&quot;" command="SELECT * FROM [Page001 (45)]"/>
  </connection>
  <connection id="42" xr16:uid="{00000000-0015-0000-FFFF-FFFF29000000}" keepAlive="1" name="Consulta - Page001 (46)" description="Conexão com a consulta 'Page001 (46)' na pasta de trabalho." type="5" refreshedVersion="0" background="1" saveData="1">
    <dbPr connection="Provider=Microsoft.Mashup.OleDb.1;Data Source=$Workbook$;Location=&quot;Page001 (46)&quot;;Extended Properties=&quot;&quot;" command="SELECT * FROM [Page001 (46)]"/>
  </connection>
  <connection id="43" xr16:uid="{00000000-0015-0000-FFFF-FFFF2A000000}" keepAlive="1" name="Consulta - Page001 (47)" description="Conexão com a consulta 'Page001 (47)' na pasta de trabalho." type="5" refreshedVersion="0" background="1" saveData="1">
    <dbPr connection="Provider=Microsoft.Mashup.OleDb.1;Data Source=$Workbook$;Location=&quot;Page001 (47)&quot;;Extended Properties=&quot;&quot;" command="SELECT * FROM [Page001 (47)]"/>
  </connection>
  <connection id="44" xr16:uid="{00000000-0015-0000-FFFF-FFFF2B000000}" keepAlive="1" name="Consulta - Page001 (48)" description="Conexão com a consulta 'Page001 (48)' na pasta de trabalho." type="5" refreshedVersion="0" background="1" saveData="1">
    <dbPr connection="Provider=Microsoft.Mashup.OleDb.1;Data Source=$Workbook$;Location=&quot;Page001 (48)&quot;;Extended Properties=&quot;&quot;" command="SELECT * FROM [Page001 (48)]"/>
  </connection>
  <connection id="45" xr16:uid="{00000000-0015-0000-FFFF-FFFF2C000000}" keepAlive="1" name="Consulta - Page001 (49)" description="Conexão com a consulta 'Page001 (49)' na pasta de trabalho." type="5" refreshedVersion="0" background="1" saveData="1">
    <dbPr connection="Provider=Microsoft.Mashup.OleDb.1;Data Source=$Workbook$;Location=&quot;Page001 (49)&quot;;Extended Properties=&quot;&quot;" command="SELECT * FROM [Page001 (49)]"/>
  </connection>
  <connection id="46" xr16:uid="{00000000-0015-0000-FFFF-FFFF2D000000}" keepAlive="1" name="Consulta - Page001 (5)" description="Conexão com a consulta 'Page001 (5)' na pasta de trabalho." type="5" refreshedVersion="8" background="1" saveData="1">
    <dbPr connection="Provider=Microsoft.Mashup.OleDb.1;Data Source=$Workbook$;Location=&quot;Page001 (5)&quot;;Extended Properties=&quot;&quot;" command="SELECT * FROM [Page001 (5)]"/>
  </connection>
  <connection id="47" xr16:uid="{00000000-0015-0000-FFFF-FFFF2E000000}" keepAlive="1" name="Consulta - Page001 (50)" description="Conexão com a consulta 'Page001 (50)' na pasta de trabalho." type="5" refreshedVersion="0" background="1" saveData="1">
    <dbPr connection="Provider=Microsoft.Mashup.OleDb.1;Data Source=$Workbook$;Location=&quot;Page001 (50)&quot;;Extended Properties=&quot;&quot;" command="SELECT * FROM [Page001 (50)]"/>
  </connection>
  <connection id="48" xr16:uid="{00000000-0015-0000-FFFF-FFFF2F000000}" keepAlive="1" name="Consulta - Page001 (6)" description="Conexão com a consulta 'Page001 (6)' na pasta de trabalho." type="5" refreshedVersion="0" background="1" saveData="1">
    <dbPr connection="Provider=Microsoft.Mashup.OleDb.1;Data Source=$Workbook$;Location=&quot;Page001 (6)&quot;;Extended Properties=&quot;&quot;" command="SELECT * FROM [Page001 (6)]"/>
  </connection>
  <connection id="49" xr16:uid="{00000000-0015-0000-FFFF-FFFF30000000}" keepAlive="1" name="Consulta - Page001 (7)" description="Conexão com a consulta 'Page001 (7)' na pasta de trabalho." type="5" refreshedVersion="8" background="1" saveData="1">
    <dbPr connection="Provider=Microsoft.Mashup.OleDb.1;Data Source=$Workbook$;Location=&quot;Page001 (7)&quot;;Extended Properties=&quot;&quot;" command="SELECT * FROM [Page001 (7)]"/>
  </connection>
  <connection id="50" xr16:uid="{00000000-0015-0000-FFFF-FFFF31000000}" keepAlive="1" name="Consulta - Page001 (8)" description="Conexão com a consulta 'Page001 (8)' na pasta de trabalho." type="5" refreshedVersion="0" background="1" saveData="1">
    <dbPr connection="Provider=Microsoft.Mashup.OleDb.1;Data Source=$Workbook$;Location=&quot;Page001 (8)&quot;;Extended Properties=&quot;&quot;" command="SELECT * FROM [Page001 (8)]"/>
  </connection>
  <connection id="51" xr16:uid="{00000000-0015-0000-FFFF-FFFF32000000}" keepAlive="1" name="Consulta - Page001 (9)" description="Conexão com a consulta 'Page001 (9)' na pasta de trabalho." type="5" refreshedVersion="0" background="1" saveData="1">
    <dbPr connection="Provider=Microsoft.Mashup.OleDb.1;Data Source=$Workbook$;Location=&quot;Page001 (9)&quot;;Extended Properties=&quot;&quot;" command="SELECT * FROM [Page001 (9)]"/>
  </connection>
  <connection id="52" xr16:uid="{00000000-0015-0000-FFFF-FFFF33000000}" keepAlive="1" name="Consulta - Page002" description="Conexão com a consulta 'Page002' na pasta de trabalho." type="5" refreshedVersion="0" background="1" saveData="1">
    <dbPr connection="Provider=Microsoft.Mashup.OleDb.1;Data Source=$Workbook$;Location=Page002;Extended Properties=&quot;&quot;" command="SELECT * FROM [Page002]"/>
  </connection>
  <connection id="53" xr16:uid="{00000000-0015-0000-FFFF-FFFF34000000}" keepAlive="1" name="Consulta - Table001 (Page 1)" description="Conexão com a consulta 'Table001 (Page 1)' na pasta de trabalho." type="5" refreshedVersion="0" background="1">
    <dbPr connection="Provider=Microsoft.Mashup.OleDb.1;Data Source=$Workbook$;Location=&quot;Table001 (Page 1)&quot;;Extended Properties=&quot;&quot;" command="SELECT * FROM [Table001 (Page 1)]"/>
  </connection>
  <connection id="54" xr16:uid="{00000000-0015-0000-FFFF-FFFF35000000}" keepAlive="1" name="Consulta - Table001 (Page 1) (2)" description="Conexão com a consulta 'Table001 (Page 1) (2)' na pasta de trabalho." type="5" refreshedVersion="0" background="1" saveData="1">
    <dbPr connection="Provider=Microsoft.Mashup.OleDb.1;Data Source=$Workbook$;Location=&quot;Table001 (Page 1) (2)&quot;;Extended Properties=&quot;&quot;" command="SELECT * FROM [Table001 (Page 1) (2)]"/>
  </connection>
  <connection id="55" xr16:uid="{00000000-0015-0000-FFFF-FFFF36000000}" keepAlive="1" name="ThisWorkbookDataModel" description="Modelo de Dad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<sst xmlns="http://schemas.openxmlformats.org/spreadsheetml/2006/main" count="1321" uniqueCount="392">
  <si>
    <t>1º TRI 2020</t>
  </si>
  <si>
    <t>2º TRI 2020</t>
  </si>
  <si>
    <t>3º TRI 2020</t>
  </si>
  <si>
    <t>4º TRI 2020</t>
  </si>
  <si>
    <t>1º TRI 2021</t>
  </si>
  <si>
    <t>2º TRI 2021</t>
  </si>
  <si>
    <t>3º TRI 2021</t>
  </si>
  <si>
    <t>4º TRI 2021</t>
  </si>
  <si>
    <t>1º TRI 2022</t>
  </si>
  <si>
    <t>2º TRI 2022</t>
  </si>
  <si>
    <t>3º TRI 2022</t>
  </si>
  <si>
    <t>4º TRI 2022</t>
  </si>
  <si>
    <t>1º TRI 2023</t>
  </si>
  <si>
    <t>2º TRI 2023</t>
  </si>
  <si>
    <t>3º TRI 2023</t>
  </si>
  <si>
    <t>4º TRI 2023</t>
  </si>
  <si>
    <t>1º TRI 2024</t>
  </si>
  <si>
    <t>2º TRI 2024</t>
  </si>
  <si>
    <t>3º TRI 2024</t>
  </si>
  <si>
    <t>4º TRI 2024</t>
  </si>
  <si>
    <t>Ativo - Controladora</t>
  </si>
  <si>
    <t>Controladora</t>
  </si>
  <si>
    <t>31/06/2023</t>
  </si>
  <si>
    <t>Circulante</t>
  </si>
  <si>
    <t>Caixa e equivalentes de caixa</t>
  </si>
  <si>
    <t>Títulos e valores mobiliários</t>
  </si>
  <si>
    <t>Contas a receber</t>
  </si>
  <si>
    <t>Estoques</t>
  </si>
  <si>
    <t>Instrumentos financeiros derivativos-Ativo</t>
  </si>
  <si>
    <t>Adiantamentos a fornecedores</t>
  </si>
  <si>
    <t>Mútuos entre partes relacionadas</t>
  </si>
  <si>
    <t>Impostos a recuperar</t>
  </si>
  <si>
    <t>Impostos de Renda e contribuição social</t>
  </si>
  <si>
    <t>Ativo Fiscal Corrente</t>
  </si>
  <si>
    <t>Outros créditos</t>
  </si>
  <si>
    <t>Total do ativo circulante</t>
  </si>
  <si>
    <t/>
  </si>
  <si>
    <t>Não circulante</t>
  </si>
  <si>
    <t>Ativo fiscal diferido</t>
  </si>
  <si>
    <t>Total do realizável a longo prazo</t>
  </si>
  <si>
    <t>Imobilizado</t>
  </si>
  <si>
    <t>Investimentos</t>
  </si>
  <si>
    <t>Bens de direito de uso</t>
  </si>
  <si>
    <t>Intangível</t>
  </si>
  <si>
    <t>Propriedade para investimento</t>
  </si>
  <si>
    <t>Total do ativo não circulante</t>
  </si>
  <si>
    <t>Total do ativo</t>
  </si>
  <si>
    <t>Fornecedores</t>
  </si>
  <si>
    <t>Financiamentos e empréstimos</t>
  </si>
  <si>
    <t>Adiantamento de clientes</t>
  </si>
  <si>
    <t>Passivo de arrendamento</t>
  </si>
  <si>
    <t>Obrigações sociais e trabalhistas</t>
  </si>
  <si>
    <t>Dividendos a pagar</t>
  </si>
  <si>
    <t>Juros sobre capital próprio a pagar</t>
  </si>
  <si>
    <t>Obrigações tributárias</t>
  </si>
  <si>
    <t>Total do passivo circulante</t>
  </si>
  <si>
    <t>Passivo fiscal diferido</t>
  </si>
  <si>
    <t>Total do passivo não circulante</t>
  </si>
  <si>
    <t>Patrimônio líquido</t>
  </si>
  <si>
    <t>Capital social</t>
  </si>
  <si>
    <t>Reserva legal</t>
  </si>
  <si>
    <t>Reservas de incentivos fiscais</t>
  </si>
  <si>
    <t>Reservas de capital</t>
  </si>
  <si>
    <t>Ações em tesouraria</t>
  </si>
  <si>
    <t>Lucros acumulados</t>
  </si>
  <si>
    <t>Reserva de lucros</t>
  </si>
  <si>
    <t>Patrimônio líquido atribuível a controladores</t>
  </si>
  <si>
    <t>Participação de não controladores</t>
  </si>
  <si>
    <t>Total do patrimônio líquido</t>
  </si>
  <si>
    <t>Total do passivo</t>
  </si>
  <si>
    <t>Total do passivo e patrímônio líquido</t>
  </si>
  <si>
    <t>4º TRI 2018</t>
  </si>
  <si>
    <t>4º TRI 2019</t>
  </si>
  <si>
    <t>Período ( Acmulado ou Trimestre )</t>
  </si>
  <si>
    <t>12M</t>
  </si>
  <si>
    <t>3M</t>
  </si>
  <si>
    <t>6M</t>
  </si>
  <si>
    <t>9M</t>
  </si>
  <si>
    <t>Data Base</t>
  </si>
  <si>
    <t>Receita operacional líquida</t>
  </si>
  <si>
    <t>Custos dos produtos vendidos</t>
  </si>
  <si>
    <t>Lucro bruto</t>
  </si>
  <si>
    <t>Despesas de vendas</t>
  </si>
  <si>
    <t>Despesas administrativas e gerais</t>
  </si>
  <si>
    <t>Provisão para perdas esperadas</t>
  </si>
  <si>
    <t>Outras receitas operacionais</t>
  </si>
  <si>
    <t>Resultado antes das receitas (despesas) financeiras líquida de impostos</t>
  </si>
  <si>
    <t>Receitas financeiras</t>
  </si>
  <si>
    <t>Despesas financeiras</t>
  </si>
  <si>
    <t>Resultado financeiro líquido</t>
  </si>
  <si>
    <t>Participação nos lucros de empresas investidas por equivalência patrimonial</t>
  </si>
  <si>
    <t>Resultado antes dos impostos</t>
  </si>
  <si>
    <t>Imposto de renda e contribuicao social diferido</t>
  </si>
  <si>
    <t>Resultado do período</t>
  </si>
  <si>
    <t>Fluxos de caixa das atividades operacionais</t>
  </si>
  <si>
    <t>Ajustes sobre o resultado do período</t>
  </si>
  <si>
    <t>Depreciação e amortização</t>
  </si>
  <si>
    <t>Amortização de direito de uso</t>
  </si>
  <si>
    <t>Resultado da baixa de ativo imobilizado</t>
  </si>
  <si>
    <t>Resultado da baixa de ativo intangível</t>
  </si>
  <si>
    <t>Provisão para perdas esperadas adiantamento a fornecedores</t>
  </si>
  <si>
    <t>Ajuste a valor presente do contas a receber</t>
  </si>
  <si>
    <t>Juros sobre empréstimos e arrendamento</t>
  </si>
  <si>
    <t>Transação de pagamento baseado em ações, liquidável em ações</t>
  </si>
  <si>
    <t>Resultado com derivativos não realizados</t>
  </si>
  <si>
    <t>Provisão de devoluções de estoque</t>
  </si>
  <si>
    <t>Imposto de renda e contribuição social - diferido</t>
  </si>
  <si>
    <t>Imposto de renda e contribuição social - corrente</t>
  </si>
  <si>
    <t>Subvenção governamental</t>
  </si>
  <si>
    <t>Outros</t>
  </si>
  <si>
    <t>(Aumento) redução nos ativos</t>
  </si>
  <si>
    <t>Aumento (redução) nos passivos</t>
  </si>
  <si>
    <t>Caixa gerado pelas (aplicado nas) atividades operacionais</t>
  </si>
  <si>
    <t>Imposto de renda e contribuição social pagos</t>
  </si>
  <si>
    <t>Juros pagos</t>
  </si>
  <si>
    <t>Fluxo de caixa gerado pelas (aplicado nas) atividades operacionais</t>
  </si>
  <si>
    <t>Fluxos de caixa de corrente das atividades de investimentos</t>
  </si>
  <si>
    <t>Aplicação de títulos e valores mobiliários</t>
  </si>
  <si>
    <t>Resgate de títulos e valores mobiliários</t>
  </si>
  <si>
    <t>Investimento em controlada</t>
  </si>
  <si>
    <t>Aumento de capital por aporte</t>
  </si>
  <si>
    <t>Concessão de Múttuo por controlada</t>
  </si>
  <si>
    <t>Recebimentos pela venda de participação em investidas</t>
  </si>
  <si>
    <t>Aumento de capital de não controladores</t>
  </si>
  <si>
    <t>Aportes de terceiros recebidos por controlada</t>
  </si>
  <si>
    <t>Dividendos recebidos</t>
  </si>
  <si>
    <t>Juros recebidos</t>
  </si>
  <si>
    <t>Recursos provenientes de alienação do imobilizado</t>
  </si>
  <si>
    <t>Adições do imobilizado</t>
  </si>
  <si>
    <t>Adições do intangível</t>
  </si>
  <si>
    <t>Fluxo de caixa (utilizado nas) atividades de investimento</t>
  </si>
  <si>
    <t>Fluxos de caixa das atividades de financiamentos</t>
  </si>
  <si>
    <t>Aquisição de propriedades para investimento</t>
  </si>
  <si>
    <t>Investimento em contorlada</t>
  </si>
  <si>
    <t>Dividendos pagos</t>
  </si>
  <si>
    <t>Recebimento de recursos de acionistas</t>
  </si>
  <si>
    <t>Juros sobre capital próprio pago</t>
  </si>
  <si>
    <t>Mútuo entre partes relacionadas</t>
  </si>
  <si>
    <t>contratos de mútuos com acionistas</t>
  </si>
  <si>
    <t>Recursos provenientes da liquidação de derivativos</t>
  </si>
  <si>
    <t xml:space="preserve">Recursos provenientes de emissão de ações ordinárias </t>
  </si>
  <si>
    <t xml:space="preserve">Custo de transação relacionada a emissão de ações </t>
  </si>
  <si>
    <t xml:space="preserve">Recompra de ações próprias </t>
  </si>
  <si>
    <t>Empréstimos e financiamentos pagos</t>
  </si>
  <si>
    <t>Empréstimos e financiamentos tomados</t>
  </si>
  <si>
    <t>Caixa líquido proveniente das (usado nas) atividades de financiamento</t>
  </si>
  <si>
    <t>Efeito da variação cambial sobre o caixa e equivalente de caixa</t>
  </si>
  <si>
    <t>Caixa e equivalentes de caixa em 1º de janeiro</t>
  </si>
  <si>
    <t>Aumento (Redução) líquida em caixa e equivalentes de caixa</t>
  </si>
  <si>
    <t>As notas explicativas são parte integrante das informações contábeis intermediárias</t>
  </si>
  <si>
    <t>Consolidado</t>
  </si>
  <si>
    <t>Ano</t>
  </si>
  <si>
    <t>Market-Share (%)</t>
  </si>
  <si>
    <t>N.A</t>
  </si>
  <si>
    <t>TSI (mil big bags)</t>
  </si>
  <si>
    <t>Volume de Vendas (mil big bags)</t>
  </si>
  <si>
    <t>Área Contratada (mil ha)</t>
  </si>
  <si>
    <t>Capacidade Produtiva (mil big bags)</t>
  </si>
  <si>
    <t>Reconciliação Ebitda Consolidado</t>
  </si>
  <si>
    <t>EBITDA Contábil</t>
  </si>
  <si>
    <t>Mg%</t>
  </si>
  <si>
    <t>Instrumento financeiro derivativo líquido (instrumentos
financeiros derivativos de receitas financeiras com a
subtração dos instrumentos financeiros derivativos
das despesas financeiras)</t>
  </si>
  <si>
    <t>EBITDA Ajustado</t>
  </si>
  <si>
    <t>(+) Valor justo dos contratos de commodities</t>
  </si>
  <si>
    <t>(+) Ajuste de estoque a valor de mercado</t>
  </si>
  <si>
    <t xml:space="preserve"> EBITDA Ajustado </t>
  </si>
  <si>
    <t>Dívida Líquida Consolidada</t>
  </si>
  <si>
    <t>Financiamentos e Empréstimos (passivo circulante)</t>
  </si>
  <si>
    <t>Financiamentos e Empréstimos (passivo não 
circulante)</t>
  </si>
  <si>
    <t>Dívida Bruta</t>
  </si>
  <si>
    <t>(-) Caixa e equivalentes de caixa + Títulos e 
valores mobiliários (circulante e não circulante)</t>
  </si>
  <si>
    <t>Dívida Líquida</t>
  </si>
  <si>
    <t>Dívida Líquida / Ebitda Ajustado</t>
  </si>
  <si>
    <t>Fonte¹</t>
  </si>
  <si>
    <t>Ajustes Ebitda Consolidado</t>
  </si>
  <si>
    <t>N.E. Resultado Financeiro</t>
  </si>
  <si>
    <t xml:space="preserve">Receitas financeiras </t>
  </si>
  <si>
    <t>Instrumentos financeiros derivativos RF</t>
  </si>
  <si>
    <t>N.E. Resltado Financeiro</t>
  </si>
  <si>
    <t xml:space="preserve"> Despesas financeiras </t>
  </si>
  <si>
    <t>N.E. Custos e despesas operacionais por natureza</t>
  </si>
  <si>
    <t>-</t>
  </si>
  <si>
    <t>¹ N.E. - Nota Explicativa</t>
  </si>
  <si>
    <t>Passivo - Consolidado</t>
  </si>
  <si>
    <t>Ativo - Consolidado</t>
  </si>
  <si>
    <t>1º TRI 2025</t>
  </si>
  <si>
    <t>Títulos e valores mobiliários LP</t>
  </si>
  <si>
    <t>Adiantamentos a fornecedores LP</t>
  </si>
  <si>
    <t>Outros créditos LP</t>
  </si>
  <si>
    <t>Impostos a recuperar LP</t>
  </si>
  <si>
    <t xml:space="preserve">Fornecedores </t>
  </si>
  <si>
    <t>Instrumentos financeiros derivativos-Passivo</t>
  </si>
  <si>
    <t>Financiamentos e empréstimos LP</t>
  </si>
  <si>
    <t>Passivo de arrendamento LP</t>
  </si>
  <si>
    <t>Valor justo dos contrato futuros e estoques (estoques)</t>
  </si>
  <si>
    <t>Participação em investidas pelo método de equivalência</t>
  </si>
  <si>
    <t>Pagamento do passivo de arrendamento</t>
  </si>
  <si>
    <t>Recurso proveniente de alienação de investimentos</t>
  </si>
  <si>
    <t>Caixa e equivalentes de caixa no final do exercício</t>
  </si>
  <si>
    <t>31/12/201</t>
  </si>
  <si>
    <t>Ativo / Assets</t>
  </si>
  <si>
    <t>Current</t>
  </si>
  <si>
    <t>Cash and cash equivalents</t>
  </si>
  <si>
    <t>Marketable Securities</t>
  </si>
  <si>
    <t>Accounts receivable</t>
  </si>
  <si>
    <t>Inventory</t>
  </si>
  <si>
    <t>Derivative financial instruments-Asset</t>
  </si>
  <si>
    <t>Advances to suppliers</t>
  </si>
  <si>
    <t>Mutual Between Related Parties</t>
  </si>
  <si>
    <t>Taxes to be recovered</t>
  </si>
  <si>
    <t>Income Tax and Social Contribution</t>
  </si>
  <si>
    <t>Current tax asset</t>
  </si>
  <si>
    <t>Other credits</t>
  </si>
  <si>
    <t>Total Current Assets</t>
  </si>
  <si>
    <t>Non-Current Assets</t>
  </si>
  <si>
    <t>Securities and Long Term Securities</t>
  </si>
  <si>
    <t>Long Term Advances to Suppliers</t>
  </si>
  <si>
    <t>Other Long Term credits</t>
  </si>
  <si>
    <t>Taxes to be recovered (Long Term)</t>
  </si>
  <si>
    <t>Deferred tax asset</t>
  </si>
  <si>
    <t>Total long-term realizable</t>
  </si>
  <si>
    <t>Investments</t>
  </si>
  <si>
    <t>Right-of-use goods</t>
  </si>
  <si>
    <t>Intangible</t>
  </si>
  <si>
    <t>Property for Investment</t>
  </si>
  <si>
    <t>Total Non-Current Assets</t>
  </si>
  <si>
    <t>Total Assets</t>
  </si>
  <si>
    <t>Passivo - Controladora</t>
  </si>
  <si>
    <t>Suppliers</t>
  </si>
  <si>
    <t>Financing and loans</t>
  </si>
  <si>
    <t xml:space="preserve">Advance payments for clients </t>
  </si>
  <si>
    <t>Derivative financial instruments - Liabilities</t>
  </si>
  <si>
    <t>Social and labor obligations</t>
  </si>
  <si>
    <t>Dividends payable</t>
  </si>
  <si>
    <t>Interest on equity to be paid</t>
  </si>
  <si>
    <t>Tax obligations</t>
  </si>
  <si>
    <t>Total Current Liabilities</t>
  </si>
  <si>
    <t>Non-Current Liabilities</t>
  </si>
  <si>
    <t>Financing and loans (Long Term)</t>
  </si>
  <si>
    <t>Lease liability (Long-term)</t>
  </si>
  <si>
    <t>Deferred tax liability</t>
  </si>
  <si>
    <t>Total Non-Current Liabilities</t>
  </si>
  <si>
    <t>Net Worth</t>
  </si>
  <si>
    <t>Share Capital</t>
  </si>
  <si>
    <t>Legal Reserve</t>
  </si>
  <si>
    <t>Tax incentive reserves</t>
  </si>
  <si>
    <t>Capital reserves</t>
  </si>
  <si>
    <t>Shares held in Treasury</t>
  </si>
  <si>
    <t>Accumulated losses</t>
  </si>
  <si>
    <t>Profit reserve</t>
  </si>
  <si>
    <t>Equity attributable to controlling shareholders</t>
  </si>
  <si>
    <t>Non-controlling interest</t>
  </si>
  <si>
    <t>Total Net Worth</t>
  </si>
  <si>
    <t>Total Liabilities</t>
  </si>
  <si>
    <t xml:space="preserve">Total Liabilities and equity </t>
  </si>
  <si>
    <t>Net operating revenue</t>
  </si>
  <si>
    <t>Cost of goods sold</t>
  </si>
  <si>
    <t>Gross profit</t>
  </si>
  <si>
    <t>Selling expenses</t>
  </si>
  <si>
    <t>Administrative and general expenses</t>
  </si>
  <si>
    <t>Provision for expected losses</t>
  </si>
  <si>
    <t>Other operating income</t>
  </si>
  <si>
    <t>Income before financial income (expenses) net of taxes</t>
  </si>
  <si>
    <t>Financial income</t>
  </si>
  <si>
    <t>Financial expenses</t>
  </si>
  <si>
    <t>Net Financial Result</t>
  </si>
  <si>
    <t>Equity Interest in the profits of companies invested in by equity method</t>
  </si>
  <si>
    <t>Income before taxes</t>
  </si>
  <si>
    <t>Deferred income tax and social contribution</t>
  </si>
  <si>
    <t>Current income tax and social contribution</t>
  </si>
  <si>
    <t>Result for the Period</t>
  </si>
  <si>
    <t>Consolidated</t>
  </si>
  <si>
    <t>Assets - Consolidated</t>
  </si>
  <si>
    <t>Inventories</t>
  </si>
  <si>
    <t>Accounts and notes receivable</t>
  </si>
  <si>
    <t>Property, Plant and Equipment (Fixed Assets)</t>
  </si>
  <si>
    <t>Liabilities - Consolidated</t>
  </si>
  <si>
    <t>Net profit for the year</t>
  </si>
  <si>
    <t>Adjustments to the result of the period</t>
  </si>
  <si>
    <t>Depreciation and amortization</t>
  </si>
  <si>
    <t>Amortization of right of use</t>
  </si>
  <si>
    <t>Result of write-off of fixed assets</t>
  </si>
  <si>
    <t>Result of write-off of intangible assets</t>
  </si>
  <si>
    <t>Adjustment to present value of accounts receivable</t>
  </si>
  <si>
    <t>Adjustment to present value of accounts payable</t>
  </si>
  <si>
    <t>Interest on loans and leases</t>
  </si>
  <si>
    <t>Share-based payment transaction, settleable in shares</t>
  </si>
  <si>
    <t>Result with unrealized derivatives</t>
  </si>
  <si>
    <t>Fair value of futures contracts and inventories (stocks)</t>
  </si>
  <si>
    <t>Provision of inventory returns</t>
  </si>
  <si>
    <t>Interest in invested companies using the equivalence method</t>
  </si>
  <si>
    <t xml:space="preserve">Income tax and social contribution - deferred </t>
  </si>
  <si>
    <t>Income tax and social contribution - current</t>
  </si>
  <si>
    <t>Government subsidy</t>
  </si>
  <si>
    <t>Others</t>
  </si>
  <si>
    <t>(Increase) reduction in assets</t>
  </si>
  <si>
    <t>Advances payments to suppliers</t>
  </si>
  <si>
    <t>(Increase) reduction in liabilities</t>
  </si>
  <si>
    <t>Cash generated by (used in) operational activities</t>
  </si>
  <si>
    <t>Income tax and social security contributions paid</t>
  </si>
  <si>
    <t>Interest paid</t>
  </si>
  <si>
    <t>Cash flow generated by (used in) operational activities</t>
  </si>
  <si>
    <t>Current cash flow from the operational activities</t>
  </si>
  <si>
    <t>Investment securities</t>
  </si>
  <si>
    <t>Redemption of securities</t>
  </si>
  <si>
    <t>Investment in subsidiary</t>
  </si>
  <si>
    <t>Capital increase by contribution</t>
  </si>
  <si>
    <t>Loan granted by subsidiary</t>
  </si>
  <si>
    <t>Proceeds from the sale of shares in investees</t>
  </si>
  <si>
    <t>Capital increase by non-controlling shareholders</t>
  </si>
  <si>
    <t>Third-party contributions received by subsidiary</t>
  </si>
  <si>
    <t>Dividends received</t>
  </si>
  <si>
    <t>Interest received</t>
  </si>
  <si>
    <t>Proceeds from the sale of fixed assets</t>
  </si>
  <si>
    <t>Additions to fixed assets</t>
  </si>
  <si>
    <t>Additions to intangible assets</t>
  </si>
  <si>
    <t>Cash flow (used in) investing activities</t>
  </si>
  <si>
    <t>Cash flows from financing activities</t>
  </si>
  <si>
    <t>Acquisition of investment properties</t>
  </si>
  <si>
    <t>Dividends paid</t>
  </si>
  <si>
    <t>Receipt of funds from shareholders</t>
  </si>
  <si>
    <t>Proceeds from the sale of investments</t>
  </si>
  <si>
    <t>Payment of lease liabilities</t>
  </si>
  <si>
    <t>Interest on equity paid</t>
  </si>
  <si>
    <t>Loan between related parties</t>
  </si>
  <si>
    <t>Loan agreements with shareholders</t>
  </si>
  <si>
    <t>Funds from the settlement of derivatives</t>
  </si>
  <si>
    <t xml:space="preserve">Proceeds from the issue of ordinary shares </t>
  </si>
  <si>
    <t xml:space="preserve">Transaction costs related to the issue of shares </t>
  </si>
  <si>
    <t xml:space="preserve">Repurchase of own shares </t>
  </si>
  <si>
    <t>Loans and financing paid</t>
  </si>
  <si>
    <t>Loans and financing taken out</t>
  </si>
  <si>
    <t>Net cash from financing activities</t>
  </si>
  <si>
    <t>Effect of exchange rate variation on cash and cash equivalents</t>
  </si>
  <si>
    <t>Cash and cash equivalents on January 1st</t>
  </si>
  <si>
    <t>Cash and cash equivalents end of the period</t>
  </si>
  <si>
    <t>Net increase (decrease) in cash and cash equivalents</t>
  </si>
  <si>
    <t>Explanatory notes are an integral part of interim accounting information</t>
  </si>
  <si>
    <t>IST (thousand big bags)</t>
  </si>
  <si>
    <t>Sales Volume (thousand big bags)</t>
  </si>
  <si>
    <t>Contracted Area (thousand ha)</t>
  </si>
  <si>
    <t>Production Capacity (thousand big bags)</t>
  </si>
  <si>
    <t>N.E. Financial Results</t>
  </si>
  <si>
    <t>N.E. Operating Costs and Expenses by Nature</t>
  </si>
  <si>
    <t>¹ N.E. - Explanatory Note</t>
  </si>
  <si>
    <t>Financial Revenues</t>
  </si>
  <si>
    <t>Financial Expenses</t>
  </si>
  <si>
    <t>Consolidated Ebitda Adjustments</t>
  </si>
  <si>
    <t>RF Derivative Financial Instruments</t>
  </si>
  <si>
    <t>(+) Fair value of commodity contracts</t>
  </si>
  <si>
    <t>(+) Adjustment of inventory to market value</t>
  </si>
  <si>
    <t>Source¹</t>
  </si>
  <si>
    <t>Year</t>
  </si>
  <si>
    <t>Cash flows from operating activities</t>
  </si>
  <si>
    <t>Assets - Controller</t>
  </si>
  <si>
    <t>Liabilities - Controller</t>
  </si>
  <si>
    <t>Period ( Cumulative or Quarter )</t>
  </si>
  <si>
    <t>Base Date</t>
  </si>
  <si>
    <t>Consolidated Ebitda Reconciliation</t>
  </si>
  <si>
    <t>Net Operating Income</t>
  </si>
  <si>
    <t>Earnings before financial income (expense) net of taxes</t>
  </si>
  <si>
    <t>Amortization of the right of use</t>
  </si>
  <si>
    <t>Profit sharing of investee companies by equity</t>
  </si>
  <si>
    <t>Accounting EBITDA</t>
  </si>
  <si>
    <t>Net derivative financial instrument (instruments
financial income derived from the
Subtraction of derivative financial instruments
of financial expenditure)</t>
  </si>
  <si>
    <t>Adjusted EBITDA</t>
  </si>
  <si>
    <t>Consolidated Net Debt</t>
  </si>
  <si>
    <t>Financing and Loans (current liabilities)</t>
  </si>
  <si>
    <t>Financing and Loans (non-liabilities) 
circulating)</t>
  </si>
  <si>
    <t>Gross Debt</t>
  </si>
  <si>
    <t>(-) Cash and cash equivalents + Securities and 
Securities (current and non-current)</t>
  </si>
  <si>
    <t>Net Debt</t>
  </si>
  <si>
    <t>Net Debt / Adjusted EBITDA</t>
  </si>
  <si>
    <t>Passivo / Liabilities</t>
  </si>
  <si>
    <t xml:space="preserve">Resultados Controladora/ Controller Results: </t>
  </si>
  <si>
    <t xml:space="preserve">Resultado Consolidado/ Consolidated Results: </t>
  </si>
  <si>
    <t>Informações Adicionais/ Additional Information:</t>
  </si>
  <si>
    <t>Demonstração de Fluxo de Caixa / Cash Flows</t>
  </si>
  <si>
    <t xml:space="preserve">Ativo / Assets </t>
  </si>
  <si>
    <t xml:space="preserve">Passivo / Liabilities </t>
  </si>
  <si>
    <t xml:space="preserve">Dados Operacionais / Operational Data </t>
  </si>
  <si>
    <t>Anexo Ebitda / Ebitda Exhibits</t>
  </si>
  <si>
    <t>Demonstração de Resultado / Income Statement</t>
  </si>
  <si>
    <t>Income Statement -  Controller</t>
  </si>
  <si>
    <t xml:space="preserve"> DRE - Controladora</t>
  </si>
  <si>
    <t>Ebtida e Divida Líquida Consolidada / EBITDA and Consolidated Net Debt</t>
  </si>
  <si>
    <t>Property, plant and equipment</t>
  </si>
  <si>
    <t>2º TRI 2025</t>
  </si>
  <si>
    <t>Provisão para processos judiciais</t>
  </si>
  <si>
    <t>Imposto de renda e contribuicao social correntes</t>
  </si>
  <si>
    <t>Ajuste a valor presente de fornecedores</t>
  </si>
  <si>
    <t>Pagamentos pela aquisição de controlada e aportes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</si>
</sst>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-* #,##0.00_-;\-* #,##0.00_-;_-* &quot;-&quot;??_-;_-@_-"/>
    <numFmt numFmtId="165" formatCode="_-* #,##0_-;\-* #,##0_-;_-* &quot;-&quot;??_-;_-@_-"/>
    <numFmt numFmtId="166" formatCode="yyyy"/>
    <numFmt numFmtId="167" formatCode="0.0"/>
    <numFmt numFmtId="168" formatCode="#,##0.00_)\x;\(#,##0.00\)\ \x"/>
  </numFmts>
  <fonts count="21" x14ac:knownFonts="1">
    <font>
      <sz val="11"/>
      <color theme="1"/>
      <name val="Aptos"/>
      <family val="2"/>
      <scheme val="minor"/>
    </font>
    <font>
      <sz val="11"/>
      <color theme="1"/>
      <name val="Aptos"/>
      <family val="2"/>
      <scheme val="minor"/>
    </font>
    <font>
      <b/>
      <sz val="11"/>
      <color theme="0"/>
      <name val="Aptos"/>
      <family val="2"/>
      <scheme val="minor"/>
    </font>
    <font>
      <u/>
      <sz val="11"/>
      <color theme="10"/>
      <name val="Aptos"/>
      <family val="2"/>
      <scheme val="minor"/>
    </font>
    <font>
      <sz val="11"/>
      <color theme="0"/>
      <name val="Aptos"/>
      <family val="2"/>
      <scheme val="minor"/>
    </font>
    <font>
      <sz val="10"/>
      <color theme="5"/>
      <name val="Montserrat"/>
      <scheme val="major"/>
    </font>
    <font>
      <b/>
      <sz val="10"/>
      <color theme="5"/>
      <name val="Montserrat"/>
      <scheme val="major"/>
    </font>
    <font>
      <sz val="11"/>
      <color theme="4"/>
      <name val="Aptos"/>
      <family val="2"/>
      <scheme val="minor"/>
    </font>
    <font>
      <b/>
      <sz val="11"/>
      <color theme="4"/>
      <name val="Aptos"/>
      <family val="2"/>
      <scheme val="minor"/>
    </font>
    <font>
      <b/>
      <u/>
      <sz val="11"/>
      <color theme="4"/>
      <name val="Aptos"/>
      <family val="2"/>
      <scheme val="minor"/>
    </font>
    <font>
      <b/>
      <sz val="11"/>
      <color theme="0"/>
      <name val="Montserrat"/>
      <scheme val="major"/>
    </font>
    <font>
      <sz val="11"/>
      <color theme="4"/>
      <name val="Montserrat"/>
      <scheme val="major"/>
    </font>
    <font>
      <sz val="11"/>
      <color theme="1"/>
      <name val="Montserrat"/>
      <scheme val="major"/>
    </font>
    <font>
      <b/>
      <sz val="11"/>
      <color theme="0" tint="-0.499984740745262"/>
      <name val="Montserrat"/>
      <scheme val="major"/>
    </font>
    <font>
      <sz val="11"/>
      <color theme="0" tint="-0.499984740745262"/>
      <name val="Montserrat"/>
      <scheme val="major"/>
    </font>
    <font>
      <b/>
      <u/>
      <sz val="10"/>
      <color theme="5"/>
      <name val="Montserrat"/>
      <scheme val="major"/>
    </font>
    <font>
      <sz val="11"/>
      <color theme="2" tint="-0.499984740745262"/>
      <name val="Aptos"/>
      <family val="2"/>
      <scheme val="minor"/>
    </font>
    <font>
      <sz val="11"/>
      <color theme="5"/>
      <name val="Aptos"/>
      <family val="2"/>
      <scheme val="minor"/>
    </font>
    <font>
      <b/>
      <sz val="11"/>
      <color theme="5"/>
      <name val="Aptos"/>
      <family val="2"/>
      <scheme val="minor"/>
    </font>
    <font>
      <sz val="8"/>
      <color theme="4"/>
      <name val="Montserrat"/>
      <scheme val="major"/>
    </font>
    <font>
      <sz val="8"/>
      <name val="Aptos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indexed="64"/>
      </left>
      <right/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/>
      <diagonal/>
    </border>
    <border>
      <left/>
      <right/>
      <top/>
      <bottom style="thin">
        <color theme="5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92">
    <xf numFmtId="0" fontId="0" fillId="0" borderId="0" xfId="0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3" fillId="0" borderId="0" xfId="2"/>
    <xf numFmtId="0" fontId="7" fillId="0" borderId="0" xfId="0" applyFont="1" applyAlignment="1">
      <alignment horizontal="center"/>
    </xf>
    <xf numFmtId="165" fontId="8" fillId="0" borderId="0" xfId="1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7" fillId="0" borderId="0" xfId="0" applyFont="1"/>
    <xf numFmtId="3" fontId="7" fillId="0" borderId="0" xfId="0" applyNumberFormat="1" applyFont="1" applyAlignment="1">
      <alignment horizontal="center"/>
    </xf>
    <xf numFmtId="0" fontId="2" fillId="3" borderId="3" xfId="0" applyFont="1" applyFill="1" applyBorder="1" applyAlignment="1">
      <alignment horizontal="center"/>
    </xf>
    <xf numFmtId="14" fontId="2" fillId="3" borderId="3" xfId="0" applyNumberFormat="1" applyFont="1" applyFill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3" fontId="7" fillId="0" borderId="3" xfId="0" applyNumberFormat="1" applyFont="1" applyBorder="1" applyAlignment="1">
      <alignment horizontal="center"/>
    </xf>
    <xf numFmtId="164" fontId="8" fillId="0" borderId="0" xfId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3" fontId="8" fillId="0" borderId="0" xfId="0" applyNumberFormat="1" applyFont="1" applyAlignment="1">
      <alignment horizontal="center"/>
    </xf>
    <xf numFmtId="3" fontId="8" fillId="0" borderId="0" xfId="0" applyNumberFormat="1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3" fontId="4" fillId="3" borderId="3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/>
    </xf>
    <xf numFmtId="14" fontId="4" fillId="3" borderId="3" xfId="0" applyNumberFormat="1" applyFont="1" applyFill="1" applyBorder="1" applyAlignment="1">
      <alignment horizontal="center"/>
    </xf>
    <xf numFmtId="3" fontId="7" fillId="0" borderId="2" xfId="0" applyNumberFormat="1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3" fontId="7" fillId="0" borderId="4" xfId="0" applyNumberFormat="1" applyFont="1" applyBorder="1" applyAlignment="1">
      <alignment horizontal="center"/>
    </xf>
    <xf numFmtId="14" fontId="4" fillId="3" borderId="5" xfId="0" applyNumberFormat="1" applyFont="1" applyFill="1" applyBorder="1" applyAlignment="1">
      <alignment horizontal="center"/>
    </xf>
    <xf numFmtId="14" fontId="4" fillId="3" borderId="5" xfId="0" applyNumberFormat="1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/>
    </xf>
    <xf numFmtId="0" fontId="8" fillId="0" borderId="0" xfId="0" applyFont="1"/>
    <xf numFmtId="0" fontId="2" fillId="3" borderId="3" xfId="0" applyFont="1" applyFill="1" applyBorder="1"/>
    <xf numFmtId="165" fontId="8" fillId="0" borderId="0" xfId="1" applyNumberFormat="1" applyFont="1" applyFill="1" applyBorder="1" applyAlignment="1">
      <alignment horizontal="center"/>
    </xf>
    <xf numFmtId="0" fontId="10" fillId="3" borderId="0" xfId="0" applyFont="1" applyFill="1" applyAlignment="1">
      <alignment horizontal="center" vertical="center"/>
    </xf>
    <xf numFmtId="166" fontId="10" fillId="3" borderId="0" xfId="0" applyNumberFormat="1" applyFont="1" applyFill="1" applyAlignment="1">
      <alignment horizontal="center" vertical="center"/>
    </xf>
    <xf numFmtId="0" fontId="11" fillId="0" borderId="0" xfId="0" applyFont="1"/>
    <xf numFmtId="37" fontId="11" fillId="0" borderId="0" xfId="0" applyNumberFormat="1" applyFont="1" applyAlignment="1">
      <alignment horizontal="center" vertical="center"/>
    </xf>
    <xf numFmtId="3" fontId="11" fillId="0" borderId="0" xfId="0" applyNumberFormat="1" applyFont="1" applyAlignment="1">
      <alignment horizontal="center"/>
    </xf>
    <xf numFmtId="0" fontId="11" fillId="0" borderId="6" xfId="0" applyFont="1" applyBorder="1" applyAlignment="1">
      <alignment horizontal="center" vertical="center"/>
    </xf>
    <xf numFmtId="0" fontId="12" fillId="0" borderId="0" xfId="0" applyFont="1"/>
    <xf numFmtId="0" fontId="13" fillId="0" borderId="0" xfId="0" applyFont="1" applyAlignment="1">
      <alignment horizontal="center"/>
    </xf>
    <xf numFmtId="37" fontId="14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37" fontId="14" fillId="0" borderId="0" xfId="0" applyNumberFormat="1" applyFont="1" applyAlignment="1">
      <alignment horizontal="center"/>
    </xf>
    <xf numFmtId="0" fontId="10" fillId="3" borderId="1" xfId="0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5" fillId="0" borderId="0" xfId="0" applyFont="1"/>
    <xf numFmtId="0" fontId="13" fillId="2" borderId="0" xfId="0" applyFont="1" applyFill="1" applyAlignment="1">
      <alignment horizontal="center" vertical="center"/>
    </xf>
    <xf numFmtId="3" fontId="13" fillId="2" borderId="0" xfId="0" applyNumberFormat="1" applyFont="1" applyFill="1" applyAlignment="1">
      <alignment horizontal="center" vertical="center"/>
    </xf>
    <xf numFmtId="10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37" fontId="14" fillId="0" borderId="0" xfId="0" applyNumberFormat="1" applyFont="1" applyAlignment="1">
      <alignment horizontal="center" vertical="center" wrapText="1"/>
    </xf>
    <xf numFmtId="37" fontId="13" fillId="2" borderId="0" xfId="0" applyNumberFormat="1" applyFont="1" applyFill="1" applyAlignment="1">
      <alignment horizontal="center" vertical="center"/>
    </xf>
    <xf numFmtId="0" fontId="2" fillId="3" borderId="3" xfId="0" applyFont="1" applyFill="1" applyBorder="1" applyAlignment="1" applyProtection="1">
      <alignment horizontal="center"/>
      <protection locked="0"/>
    </xf>
    <xf numFmtId="0" fontId="12" fillId="0" borderId="0" xfId="0" applyFont="1" applyAlignment="1">
      <alignment horizontal="center"/>
    </xf>
    <xf numFmtId="14" fontId="2" fillId="3" borderId="0" xfId="0" applyNumberFormat="1" applyFont="1" applyFill="1" applyAlignment="1">
      <alignment horizontal="center"/>
    </xf>
    <xf numFmtId="167" fontId="11" fillId="0" borderId="1" xfId="0" applyNumberFormat="1" applyFont="1" applyBorder="1" applyAlignment="1">
      <alignment horizontal="center"/>
    </xf>
    <xf numFmtId="37" fontId="7" fillId="0" borderId="3" xfId="0" applyNumberFormat="1" applyFont="1" applyBorder="1" applyAlignment="1">
      <alignment horizontal="center"/>
    </xf>
    <xf numFmtId="37" fontId="7" fillId="0" borderId="0" xfId="0" applyNumberFormat="1" applyFont="1" applyAlignment="1">
      <alignment horizontal="center"/>
    </xf>
    <xf numFmtId="37" fontId="8" fillId="0" borderId="3" xfId="0" applyNumberFormat="1" applyFont="1" applyBorder="1" applyAlignment="1">
      <alignment horizontal="center"/>
    </xf>
    <xf numFmtId="37" fontId="7" fillId="0" borderId="0" xfId="0" applyNumberFormat="1" applyFont="1"/>
    <xf numFmtId="37" fontId="0" fillId="0" borderId="0" xfId="0" applyNumberFormat="1"/>
    <xf numFmtId="37" fontId="7" fillId="0" borderId="0" xfId="0" applyNumberFormat="1" applyFont="1" applyAlignment="1">
      <alignment horizontal="center" vertical="center"/>
    </xf>
    <xf numFmtId="37" fontId="7" fillId="0" borderId="3" xfId="0" applyNumberFormat="1" applyFont="1" applyBorder="1" applyAlignment="1">
      <alignment horizontal="center" vertical="center"/>
    </xf>
    <xf numFmtId="37" fontId="13" fillId="0" borderId="0" xfId="0" applyNumberFormat="1" applyFont="1" applyAlignment="1">
      <alignment horizontal="center"/>
    </xf>
    <xf numFmtId="37" fontId="11" fillId="0" borderId="0" xfId="0" applyNumberFormat="1" applyFont="1" applyAlignment="1">
      <alignment horizontal="center"/>
    </xf>
    <xf numFmtId="37" fontId="11" fillId="0" borderId="6" xfId="0" applyNumberFormat="1" applyFont="1" applyBorder="1" applyAlignment="1">
      <alignment horizontal="center" vertical="center"/>
    </xf>
    <xf numFmtId="0" fontId="7" fillId="0" borderId="3" xfId="0" applyFont="1" applyBorder="1"/>
    <xf numFmtId="0" fontId="8" fillId="0" borderId="3" xfId="0" applyFont="1" applyBorder="1"/>
    <xf numFmtId="0" fontId="16" fillId="0" borderId="0" xfId="0" applyFont="1" applyAlignment="1">
      <alignment horizontal="center"/>
    </xf>
    <xf numFmtId="37" fontId="16" fillId="0" borderId="0" xfId="0" applyNumberFormat="1" applyFont="1" applyAlignment="1">
      <alignment horizontal="center"/>
    </xf>
    <xf numFmtId="3" fontId="16" fillId="0" borderId="0" xfId="0" applyNumberFormat="1" applyFont="1" applyAlignment="1">
      <alignment horizontal="center"/>
    </xf>
    <xf numFmtId="0" fontId="4" fillId="0" borderId="0" xfId="0" applyFont="1"/>
    <xf numFmtId="0" fontId="17" fillId="0" borderId="0" xfId="0" applyFont="1"/>
    <xf numFmtId="37" fontId="17" fillId="0" borderId="0" xfId="0" applyNumberFormat="1" applyFont="1" applyAlignment="1">
      <alignment horizontal="center"/>
    </xf>
    <xf numFmtId="0" fontId="18" fillId="0" borderId="0" xfId="0" applyFont="1"/>
    <xf numFmtId="37" fontId="8" fillId="0" borderId="0" xfId="0" applyNumberFormat="1" applyFont="1" applyAlignment="1">
      <alignment horizontal="center"/>
    </xf>
    <xf numFmtId="0" fontId="19" fillId="0" borderId="0" xfId="0" applyFont="1"/>
    <xf numFmtId="37" fontId="7" fillId="0" borderId="0" xfId="0" quotePrefix="1" applyNumberFormat="1" applyFont="1" applyAlignment="1">
      <alignment horizontal="center"/>
    </xf>
    <xf numFmtId="14" fontId="7" fillId="0" borderId="0" xfId="0" applyNumberFormat="1" applyFont="1" applyAlignment="1">
      <alignment horizontal="center"/>
    </xf>
    <xf numFmtId="168" fontId="13" fillId="2" borderId="0" xfId="0" applyNumberFormat="1" applyFont="1" applyFill="1" applyAlignment="1">
      <alignment horizontal="center" vertical="center"/>
    </xf>
    <xf numFmtId="37" fontId="12" fillId="0" borderId="0" xfId="0" applyNumberFormat="1" applyFont="1" applyAlignment="1">
      <alignment horizontal="center"/>
    </xf>
    <xf numFmtId="37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7" fillId="0" borderId="3" xfId="0" applyFont="1" applyBorder="1" applyAlignment="1">
      <alignment wrapText="1"/>
    </xf>
    <xf numFmtId="0" fontId="18" fillId="0" borderId="0" xfId="0" applyFont="1" applyAlignment="1">
      <alignment horizontal="center"/>
    </xf>
    <xf numFmtId="0" fontId="7" fillId="0" borderId="3" xfId="0" applyFont="1" applyBorder="1" applyAlignment="1">
      <alignment horizontal="left"/>
    </xf>
    <xf numFmtId="0" fontId="8" fillId="0" borderId="3" xfId="0" applyFont="1" applyBorder="1" applyAlignment="1">
      <alignment horizontal="left"/>
    </xf>
  </cellXfs>
  <cellStyles count="3">
    <cellStyle name="Hiperlink" xfId="2" builtinId="8"/>
    <cellStyle name="Normal" xfId="0" builtinId="0"/>
    <cellStyle name="Vírgula 2" xfId="1" xr:uid="{00000000-0005-0000-0000-000002000000}"/>
  </cellStyles>
  <dxfs count="0"/>
  <tableStyles count="1" defaultTableStyle="TableStyleMedium2" defaultPivotStyle="PivotStyleLight16">
    <tableStyle name="Invisible" pivot="0" table="0" count="0" xr9:uid="{00000000-0011-0000-FFFF-FFFF00000000}"/>
  </tableStyles>
  <colors>
    <mruColors>
      <color rgb="FF467886"/>
      <color rgb="FFDCDC7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455519</xdr:colOff>
      <xdr:row>31</xdr:row>
      <xdr:rowOff>85362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9700D7-A0FD-4CB2-9577-9CEA38D9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142254" cy="6096000"/>
        </a:xfrm>
        <a:prstGeom prst="rect">
          <a:avLst/>
        </a:prstGeom>
      </xdr:spPr>
    </xdr:pic>
    <xdr:clientData/>
  </xdr:twoCellAnchor>
  <xdr:twoCellAnchor>
    <xdr:from>
      <xdr:col>0</xdr:col>
      <xdr:colOff>100853</xdr:colOff>
      <xdr:row>16</xdr:row>
      <xdr:rowOff>95250</xdr:rowOff>
    </xdr:from>
    <xdr:to>
      <xdr:col>5</xdr:col>
      <xdr:colOff>123825</xdr:colOff>
      <xdr:row>25</xdr:row>
      <xdr:rowOff>0</xdr:rowOff>
    </xdr:to>
    <xdr:sp macro="" textlink="">
      <xdr:nvSpPr>
        <xdr:cNvPr id="8" name="CaixaDeTexto 22">
          <a:extLst>
            <a:ext uri="{FF2B5EF4-FFF2-40B4-BE49-F238E27FC236}">
              <a16:creationId xmlns:a16="http://schemas.microsoft.com/office/drawing/2014/main" id="{9ECE3263-AE73-4313-8F36-45C126FD57A5}"/>
            </a:ext>
            <a:ext uri="{147F2762-F138-4A5C-976F-8EAC2B608ADB}">
              <a16:predDERef xmlns:a16="http://schemas.microsoft.com/office/drawing/2014/main" pred="{EB5DB87B-8CDF-40BD-8978-989A6D104AF0}"/>
            </a:ext>
          </a:extLst>
        </xdr:cNvPr>
        <xdr:cNvSpPr txBox="1">
          <a:spLocks noChangeArrowheads="1"/>
        </xdr:cNvSpPr>
      </xdr:nvSpPr>
      <xdr:spPr bwMode="auto">
        <a:xfrm>
          <a:off x="100853" y="3009900"/>
          <a:ext cx="2699497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1">
            <a:defRPr sz="1000"/>
          </a:pPr>
          <a:r>
            <a:rPr lang="pt-BR" sz="2800" b="1" i="0" strike="noStrike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Base</a:t>
          </a: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Histórica</a:t>
          </a:r>
        </a:p>
        <a:p>
          <a:pPr algn="ctr" rtl="1">
            <a:defRPr sz="1000"/>
          </a:pP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Boa Safra</a:t>
          </a:r>
          <a:endParaRPr lang="pt-BR" sz="2800" b="1" i="0" strike="noStrike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68BFEE-D265-79A1-FBDE-C927F57B2D70}"/>
            </a:ext>
          </a:extLst>
        </xdr:cNvPr>
        <xdr:cNvGrpSpPr/>
      </xdr:nvGrpSpPr>
      <xdr:grpSpPr>
        <a:xfrm>
          <a:off x="559798" y="7417798"/>
          <a:ext cx="2133898" cy="1675584"/>
          <a:chOff x="557893" y="7415893"/>
          <a:chExt cx="2133898" cy="1673679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FD0FCE51-999D-9930-E7EB-18342959AB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3" name="Seta: para a Direita 2">
            <a:extLst>
              <a:ext uri="{FF2B5EF4-FFF2-40B4-BE49-F238E27FC236}">
                <a16:creationId xmlns:a16="http://schemas.microsoft.com/office/drawing/2014/main" id="{DE58891A-6349-9C83-9634-280E73C579C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44</xdr:row>
      <xdr:rowOff>40821</xdr:rowOff>
    </xdr:from>
    <xdr:to>
      <xdr:col>0</xdr:col>
      <xdr:colOff>2841469</xdr:colOff>
      <xdr:row>53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29A4BF0-C24C-408A-AA1E-54582B07E0FD}"/>
            </a:ext>
          </a:extLst>
        </xdr:cNvPr>
        <xdr:cNvGrpSpPr/>
      </xdr:nvGrpSpPr>
      <xdr:grpSpPr>
        <a:xfrm>
          <a:off x="711381" y="84228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6C8A70F2-C316-EB39-8D2A-49D772B4AF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46AB5D4-197B-56D7-38B4-B50B06F53F72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61A572-F826-49C8-9CF6-58C05B759146}"/>
            </a:ext>
          </a:extLst>
        </xdr:cNvPr>
        <xdr:cNvGrpSpPr/>
      </xdr:nvGrpSpPr>
      <xdr:grpSpPr>
        <a:xfrm>
          <a:off x="1585641" y="6434681"/>
          <a:ext cx="2143899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7EF6D5F0-A4FA-611E-647A-AB166B1B5E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FB63CD0E-FEEB-3A55-4580-3B8D1EEBC7BA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1401536</xdr:colOff>
      <xdr:row>96</xdr:row>
      <xdr:rowOff>40821</xdr:rowOff>
    </xdr:from>
    <xdr:to>
      <xdr:col>0</xdr:col>
      <xdr:colOff>3547340</xdr:colOff>
      <xdr:row>105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D88C86-4C55-4B15-93EA-70241029A3ED}"/>
            </a:ext>
          </a:extLst>
        </xdr:cNvPr>
        <xdr:cNvGrpSpPr/>
      </xdr:nvGrpSpPr>
      <xdr:grpSpPr>
        <a:xfrm>
          <a:off x="1403441" y="18344061"/>
          <a:ext cx="2143899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84397750-6CF4-3A46-DCC1-EEEEDEA65E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59FA313-A4F3-8FDE-DEB9-6E1A7733B23E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40A08D-59B6-47DB-803B-6D39237C7924}"/>
            </a:ext>
          </a:extLst>
        </xdr:cNvPr>
        <xdr:cNvGrpSpPr/>
      </xdr:nvGrpSpPr>
      <xdr:grpSpPr>
        <a:xfrm>
          <a:off x="559798" y="7417798"/>
          <a:ext cx="2133898" cy="167558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18915C6B-2B8F-7A12-338C-11FB0C0D0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917A3220-71C8-5F31-67A3-0E0EF3EB14D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43</xdr:row>
      <xdr:rowOff>40821</xdr:rowOff>
    </xdr:from>
    <xdr:to>
      <xdr:col>0</xdr:col>
      <xdr:colOff>2841469</xdr:colOff>
      <xdr:row>52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A3EB794-1D41-42A4-8D31-86AAEB02310C}"/>
            </a:ext>
          </a:extLst>
        </xdr:cNvPr>
        <xdr:cNvGrpSpPr/>
      </xdr:nvGrpSpPr>
      <xdr:grpSpPr>
        <a:xfrm>
          <a:off x="711381" y="82323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EF849010-3C2A-B8A9-082F-DAB8E4842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1A9E5777-DB2E-EB2A-5077-36841FB0D7FB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A7EA6F6-FEE5-49C4-9EAA-3946BD780CF3}"/>
            </a:ext>
          </a:extLst>
        </xdr:cNvPr>
        <xdr:cNvGrpSpPr/>
      </xdr:nvGrpSpPr>
      <xdr:grpSpPr>
        <a:xfrm>
          <a:off x="1585641" y="6434681"/>
          <a:ext cx="2143899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549D3D64-09FD-E268-56F0-88F2820F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FF42B8A-41D7-69B9-5CF4-8C0A26E5CE1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1031875</xdr:colOff>
      <xdr:row>94</xdr:row>
      <xdr:rowOff>192767</xdr:rowOff>
    </xdr:from>
    <xdr:to>
      <xdr:col>0</xdr:col>
      <xdr:colOff>3547340</xdr:colOff>
      <xdr:row>101</xdr:row>
      <xdr:rowOff>136071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FE5771-C14A-4085-BFDC-4C716EF69DCE}"/>
            </a:ext>
          </a:extLst>
        </xdr:cNvPr>
        <xdr:cNvGrpSpPr/>
      </xdr:nvGrpSpPr>
      <xdr:grpSpPr>
        <a:xfrm>
          <a:off x="1031875" y="18115007"/>
          <a:ext cx="2515465" cy="128061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9D53F9E9-D635-23F8-C506-221D1CF69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691AED99-3B6F-745B-9094-B44A0E68ED6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169372</xdr:colOff>
      <xdr:row>8</xdr:row>
      <xdr:rowOff>169256</xdr:rowOff>
    </xdr:from>
    <xdr:to>
      <xdr:col>0</xdr:col>
      <xdr:colOff>2289772</xdr:colOff>
      <xdr:row>16</xdr:row>
      <xdr:rowOff>8862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B414A56-600C-46AC-9AE3-F036281DB104}"/>
            </a:ext>
          </a:extLst>
        </xdr:cNvPr>
        <xdr:cNvGrpSpPr/>
      </xdr:nvGrpSpPr>
      <xdr:grpSpPr>
        <a:xfrm>
          <a:off x="173182" y="1963766"/>
          <a:ext cx="2116590" cy="1578871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3F773108-830D-7170-A81F-C94FC4B1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AE97CCBA-9BE6-7A7E-E1E2-7B1CC45625F8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580159</xdr:colOff>
      <xdr:row>31</xdr:row>
      <xdr:rowOff>79168</xdr:rowOff>
    </xdr:from>
    <xdr:to>
      <xdr:col>0</xdr:col>
      <xdr:colOff>2702511</xdr:colOff>
      <xdr:row>38</xdr:row>
      <xdr:rowOff>185263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2C1E4A-7DA5-4D0B-84D0-2AD38CB14694}"/>
            </a:ext>
          </a:extLst>
        </xdr:cNvPr>
        <xdr:cNvGrpSpPr/>
      </xdr:nvGrpSpPr>
      <xdr:grpSpPr>
        <a:xfrm>
          <a:off x="578254" y="7851568"/>
          <a:ext cx="2124257" cy="1708200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CCCFC63-87AB-B9E4-46A4-05916AF336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01E10F2-D361-9FC4-71B8-B75DBBFC9C0D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</xdr:row>
      <xdr:rowOff>0</xdr:rowOff>
    </xdr:from>
    <xdr:to>
      <xdr:col>0</xdr:col>
      <xdr:colOff>2119177</xdr:colOff>
      <xdr:row>20</xdr:row>
      <xdr:rowOff>72477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74D56D-2200-4B13-BE8E-16ECC692A315}"/>
            </a:ext>
          </a:extLst>
        </xdr:cNvPr>
        <xdr:cNvGrpSpPr/>
      </xdr:nvGrpSpPr>
      <xdr:grpSpPr>
        <a:xfrm>
          <a:off x="0" y="2971800"/>
          <a:ext cx="2122987" cy="1672677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D598EAEF-4583-36B3-CBD1-2DB4CABF5A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02931C85-B70C-16D6-F586-8637BA1A01C5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Tema1">
  <a:themeElements>
    <a:clrScheme name="Apresentação RI">
      <a:dk1>
        <a:srgbClr val="3F3F3F"/>
      </a:dk1>
      <a:lt1>
        <a:srgbClr val="F2F2F2"/>
      </a:lt1>
      <a:dk2>
        <a:srgbClr val="595959"/>
      </a:dk2>
      <a:lt2>
        <a:srgbClr val="D8D8D8"/>
      </a:lt2>
      <a:accent1>
        <a:srgbClr val="375729"/>
      </a:accent1>
      <a:accent2>
        <a:srgbClr val="577D39"/>
      </a:accent2>
      <a:accent3>
        <a:srgbClr val="728E3B"/>
      </a:accent3>
      <a:accent4>
        <a:srgbClr val="93AA3C"/>
      </a:accent4>
      <a:accent5>
        <a:srgbClr val="B8D654"/>
      </a:accent5>
      <a:accent6>
        <a:srgbClr val="375729"/>
      </a:accent6>
      <a:hlink>
        <a:srgbClr val="467886"/>
      </a:hlink>
      <a:folHlink>
        <a:srgbClr val="96607D"/>
      </a:folHlink>
    </a:clrScheme>
    <a:fontScheme name="Personalizada 1">
      <a:majorFont>
        <a:latin typeface="Montserrat"/>
        <a:ea typeface=""/>
        <a:cs typeface=""/>
      </a:majorFont>
      <a:minorFont>
        <a:latin typeface="Apto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Tema1" id="{0A4D3782-8743-44F5-B291-CE4E51A64695}" vid="{D8AB78E1-0340-4220-9804-94EEB6BFD6F9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E4ACFBA6-7F21-4072-80A7-035894451C9E}">
  <we:reference id="wa200001456" version="2.1.0.0" store="pt-BR" storeType="OMEX"/>
  <we:alternateReferences>
    <we:reference id="WA200001456" version="2.1.0.0" store="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FDS</we:customFunctionIds>
        <we:customFunctionIds>FDSN</we:customFunctionIds>
        <we:customFunctionIds>FDSZ</we:customFunctionIds>
        <we:customFunctionIds>FDSB</we:customFunctionIds>
        <we:customFunctionIds>FDSC</we:customFunctionIds>
        <we:customFunctionIds>FDSR</we:customFunctionIds>
        <we:customFunctionIds>FDSRN</we:customFunctionIds>
        <we:customFunctionIds>FDSRZ</we:customFunctionIds>
        <we:customFunctionIds>FDSRB</we:customFunctionIds>
        <we:customFunctionIds>FDSRC</we:customFunctionIds>
        <we:customFunctionIds>FDSLIVE</we:customFunctionIds>
        <we:customFunctionIds>FactSetLive.RTDFunction.1.FDSLIVE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CDC7E"/>
  </sheetPr>
  <dimension ref="A1:P32"/>
  <sheetViews>
    <sheetView showGridLines="0" zoomScaleNormal="100" workbookViewId="0">
      <selection activeCell="O12" sqref="O12"/>
    </sheetView>
  </sheetViews>
  <sheetFormatPr defaultColWidth="0" defaultRowHeight="0" customHeight="1" zeroHeight="1" x14ac:dyDescent="0.3"/>
  <cols>
    <col min="1" max="1" width="3.5" style="1" customWidth="1"/>
    <col min="2" max="16" width="9" style="1" customWidth="1"/>
    <col min="17" max="16384" width="8" style="1" hidden="1"/>
  </cols>
  <sheetData>
    <row r="1" spans="2:13" ht="15" customHeight="1" x14ac:dyDescent="0.3"/>
    <row r="2" spans="2:13" ht="15" x14ac:dyDescent="0.3"/>
    <row r="3" spans="2:13" ht="15" x14ac:dyDescent="0.3">
      <c r="I3" s="50" t="s">
        <v>374</v>
      </c>
    </row>
    <row r="4" spans="2:13" ht="15" x14ac:dyDescent="0.3"/>
    <row r="5" spans="2:13" ht="15.75" x14ac:dyDescent="0.3">
      <c r="I5" s="1">
        <v>1</v>
      </c>
      <c r="J5" s="4" t="s">
        <v>200</v>
      </c>
    </row>
    <row r="6" spans="2:13" ht="15.75" x14ac:dyDescent="0.3">
      <c r="I6" s="1">
        <v>2</v>
      </c>
      <c r="J6" s="4" t="s">
        <v>373</v>
      </c>
    </row>
    <row r="7" spans="2:13" ht="15.75" x14ac:dyDescent="0.3">
      <c r="I7" s="1">
        <v>3</v>
      </c>
      <c r="J7" s="4" t="s">
        <v>382</v>
      </c>
    </row>
    <row r="8" spans="2:13" ht="15.75" x14ac:dyDescent="0.3">
      <c r="B8" s="2"/>
      <c r="C8" s="2"/>
      <c r="D8" s="2"/>
      <c r="E8" s="2"/>
      <c r="F8" s="2"/>
      <c r="G8" s="2"/>
      <c r="H8" s="2"/>
      <c r="I8" s="1">
        <v>4</v>
      </c>
      <c r="J8" s="4" t="s">
        <v>377</v>
      </c>
      <c r="K8" s="2"/>
      <c r="L8" s="2"/>
      <c r="M8" s="2"/>
    </row>
    <row r="9" spans="2:13" ht="15" x14ac:dyDescent="0.3"/>
    <row r="10" spans="2:13" ht="15" x14ac:dyDescent="0.3"/>
    <row r="11" spans="2:13" ht="15" x14ac:dyDescent="0.3">
      <c r="B11" s="2"/>
      <c r="C11" s="2"/>
      <c r="D11" s="2"/>
      <c r="E11" s="2"/>
      <c r="F11" s="2"/>
      <c r="G11" s="2"/>
      <c r="H11" s="2"/>
      <c r="I11" s="50" t="s">
        <v>375</v>
      </c>
      <c r="J11" s="2"/>
      <c r="K11" s="2"/>
      <c r="L11" s="2"/>
      <c r="M11" s="2"/>
    </row>
    <row r="12" spans="2:13" ht="15" x14ac:dyDescent="0.3"/>
    <row r="13" spans="2:13" ht="15.75" x14ac:dyDescent="0.3">
      <c r="B13" s="2"/>
      <c r="C13" s="2"/>
      <c r="D13" s="2"/>
      <c r="E13" s="2"/>
      <c r="F13" s="2"/>
      <c r="G13" s="2"/>
      <c r="H13" s="2"/>
      <c r="I13" s="1">
        <v>1</v>
      </c>
      <c r="J13" s="4" t="s">
        <v>378</v>
      </c>
      <c r="K13" s="2"/>
      <c r="L13" s="2"/>
      <c r="M13" s="2"/>
    </row>
    <row r="14" spans="2:13" ht="15.75" x14ac:dyDescent="0.3">
      <c r="I14" s="1">
        <v>2</v>
      </c>
      <c r="J14" s="4" t="s">
        <v>379</v>
      </c>
    </row>
    <row r="15" spans="2:13" ht="15.75" x14ac:dyDescent="0.3">
      <c r="I15" s="1">
        <v>3</v>
      </c>
      <c r="J15" s="4" t="s">
        <v>382</v>
      </c>
    </row>
    <row r="16" spans="2:13" ht="15.75" x14ac:dyDescent="0.3">
      <c r="I16" s="1">
        <v>4</v>
      </c>
      <c r="J16" s="4" t="s">
        <v>377</v>
      </c>
    </row>
    <row r="17" spans="9:11" ht="15" x14ac:dyDescent="0.3"/>
    <row r="18" spans="9:11" ht="15" x14ac:dyDescent="0.3"/>
    <row r="19" spans="9:11" ht="15" x14ac:dyDescent="0.3">
      <c r="I19" s="50" t="s">
        <v>376</v>
      </c>
    </row>
    <row r="20" spans="9:11" ht="15" x14ac:dyDescent="0.3"/>
    <row r="21" spans="9:11" ht="15.75" x14ac:dyDescent="0.3">
      <c r="I21" s="1">
        <v>1</v>
      </c>
      <c r="J21" s="4" t="s">
        <v>380</v>
      </c>
    </row>
    <row r="22" spans="9:11" ht="15.75" x14ac:dyDescent="0.3">
      <c r="I22" s="1">
        <v>2</v>
      </c>
      <c r="J22" s="4" t="s">
        <v>385</v>
      </c>
    </row>
    <row r="23" spans="9:11" ht="15.75" x14ac:dyDescent="0.3">
      <c r="I23" s="1">
        <v>3</v>
      </c>
      <c r="J23" s="4" t="s">
        <v>381</v>
      </c>
      <c r="K23" s="3"/>
    </row>
    <row r="24" spans="9:11" ht="15" x14ac:dyDescent="0.3"/>
    <row r="25" spans="9:11" ht="15" x14ac:dyDescent="0.3"/>
    <row r="26" spans="9:11" ht="15" x14ac:dyDescent="0.3"/>
    <row r="27" spans="9:11" ht="15" x14ac:dyDescent="0.3"/>
    <row r="28" spans="9:11" ht="15" x14ac:dyDescent="0.3"/>
    <row r="29" spans="9:11" ht="15" x14ac:dyDescent="0.3"/>
    <row r="30" spans="9:11" ht="15" x14ac:dyDescent="0.3"/>
    <row r="31" spans="9:11" ht="15" x14ac:dyDescent="0.3"/>
    <row r="32" spans="9:11" ht="15" x14ac:dyDescent="0.3"/>
  </sheetData>
  <hyperlinks>
    <hyperlink ref="J5" location="'1.ATIVO_CONTROLADORA'!A1" display="Ativo " xr:uid="{00000000-0004-0000-0000-000000000000}"/>
    <hyperlink ref="J6" location="'2.PASSIVO_CONTROLADORA'!A1" display="Passivo " xr:uid="{00000000-0004-0000-0000-000001000000}"/>
    <hyperlink ref="J7" location="'3.DRE_CONTROLADORA'!A1" display="Demonstração de Resultado" xr:uid="{00000000-0004-0000-0000-000002000000}"/>
    <hyperlink ref="J8" location="'4.DFC_CONTROLADORA'!A1" display="Demonstração de Fluxo de Caixa" xr:uid="{00000000-0004-0000-0000-000003000000}"/>
    <hyperlink ref="J21" location="DADOS_OPERACIONAIS!A1" display="Dados Operacionais" xr:uid="{00000000-0004-0000-0000-000004000000}"/>
    <hyperlink ref="J23" location="ANEXO_EBITDA!A1" display="Anexo Ebitda" xr:uid="{00000000-0004-0000-0000-000005000000}"/>
    <hyperlink ref="J13" location="'1.ATIVO_CONSOLIDADO'!A1" display="Ativo " xr:uid="{00000000-0004-0000-0000-000006000000}"/>
    <hyperlink ref="J14" location="'2.PASSIVO_CONSOLIDADO'!A1" display="Passivo " xr:uid="{00000000-0004-0000-0000-000007000000}"/>
    <hyperlink ref="J15" location="'3.DRE_CONSOLIDADO'!A1" display="Demonstração de Resultado" xr:uid="{00000000-0004-0000-0000-000008000000}"/>
    <hyperlink ref="J22" location="EBITDA_CONSOLIDADO!A1" display="Ebtida Consolidado" xr:uid="{00000000-0004-0000-0000-00000A000000}"/>
    <hyperlink ref="J16" location="'4.DFC_CONTROLADORA'!A1" display="Demonstração de Fluxo de Caixa / Cash Flows" xr:uid="{58712232-2A20-41FB-A10E-90DFBD1DFE04}"/>
  </hyperlinks>
  <pageMargins left="0.511811024" right="0.511811024" top="0.78740157499999996" bottom="0.78740157499999996" header="0.31496062000000002" footer="0.31496062000000002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</sheetPr>
  <dimension ref="A1:Z43"/>
  <sheetViews>
    <sheetView showGridLines="0" tabSelected="1" zoomScaleNormal="100" workbookViewId="0">
      <pane xSplit="1" ySplit="4" topLeftCell="C5" activePane="bottomRight" state="frozen"/>
      <selection activeCell="K28" sqref="K28"/>
      <selection pane="topRight" activeCell="K28" sqref="K28"/>
      <selection pane="bottomLeft" activeCell="K28" sqref="K28"/>
      <selection pane="bottomRight" activeCell="E8" sqref="E8"/>
    </sheetView>
  </sheetViews>
  <sheetFormatPr defaultColWidth="9" defaultRowHeight="15" outlineLevelCol="1" x14ac:dyDescent="0.25"/>
  <cols>
    <col min="1" max="1" width="36" style="5" bestFit="1" customWidth="1"/>
    <col min="2" max="2" width="38.25" style="5" hidden="1" customWidth="1" outlineLevel="1"/>
    <col min="3" max="3" width="18.375" style="5" customWidth="1" collapsed="1"/>
    <col min="4" max="26" width="18.375" style="5" customWidth="1"/>
    <col min="27" max="27" width="11.75" style="5" bestFit="1" customWidth="1"/>
    <col min="28" max="16384" width="9" style="5"/>
  </cols>
  <sheetData>
    <row r="1" spans="1:26" x14ac:dyDescent="0.25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</row>
    <row r="2" spans="1:26" x14ac:dyDescent="0.25">
      <c r="C2" s="19" t="s">
        <v>71</v>
      </c>
      <c r="D2" s="19" t="s">
        <v>72</v>
      </c>
      <c r="E2" s="19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6" t="s">
        <v>18</v>
      </c>
      <c r="X2" s="6" t="s">
        <v>19</v>
      </c>
      <c r="Y2" s="6" t="s">
        <v>185</v>
      </c>
      <c r="Z2" s="6" t="s">
        <v>387</v>
      </c>
    </row>
    <row r="3" spans="1:26" x14ac:dyDescent="0.25">
      <c r="A3" s="10" t="s">
        <v>20</v>
      </c>
      <c r="B3" s="10" t="s">
        <v>354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23" t="s">
        <v>21</v>
      </c>
      <c r="Z3" s="23" t="s">
        <v>21</v>
      </c>
    </row>
    <row r="4" spans="1:26" x14ac:dyDescent="0.25">
      <c r="A4" s="10"/>
      <c r="B4" s="10"/>
      <c r="C4" s="11">
        <v>43465</v>
      </c>
      <c r="D4" s="11">
        <v>43830</v>
      </c>
      <c r="E4" s="11">
        <v>43920</v>
      </c>
      <c r="F4" s="11">
        <v>44012</v>
      </c>
      <c r="G4" s="11">
        <v>44104</v>
      </c>
      <c r="H4" s="11">
        <v>44196</v>
      </c>
      <c r="I4" s="11">
        <v>44285</v>
      </c>
      <c r="J4" s="11">
        <v>44377</v>
      </c>
      <c r="K4" s="11">
        <v>44469</v>
      </c>
      <c r="L4" s="11">
        <v>44561</v>
      </c>
      <c r="M4" s="11">
        <v>44651</v>
      </c>
      <c r="N4" s="11">
        <v>44742</v>
      </c>
      <c r="O4" s="11">
        <v>44834</v>
      </c>
      <c r="P4" s="11">
        <v>44926</v>
      </c>
      <c r="Q4" s="11">
        <v>45016</v>
      </c>
      <c r="R4" s="11">
        <v>45107</v>
      </c>
      <c r="S4" s="11">
        <v>45199</v>
      </c>
      <c r="T4" s="11">
        <v>45291</v>
      </c>
      <c r="U4" s="11">
        <v>45382</v>
      </c>
      <c r="V4" s="11">
        <v>45473</v>
      </c>
      <c r="W4" s="11">
        <v>45565</v>
      </c>
      <c r="X4" s="11">
        <v>45657</v>
      </c>
      <c r="Y4" s="29">
        <v>45747</v>
      </c>
      <c r="Z4" s="29">
        <v>45838</v>
      </c>
    </row>
    <row r="5" spans="1:26" customFormat="1" x14ac:dyDescent="0.25">
      <c r="A5" s="12" t="s">
        <v>23</v>
      </c>
      <c r="B5" s="12" t="s">
        <v>201</v>
      </c>
    </row>
    <row r="6" spans="1:26" x14ac:dyDescent="0.25">
      <c r="A6" s="13" t="s">
        <v>24</v>
      </c>
      <c r="B6" s="13" t="s">
        <v>202</v>
      </c>
      <c r="C6" s="14">
        <v>9425</v>
      </c>
      <c r="D6" s="14">
        <v>21030</v>
      </c>
      <c r="E6" s="14">
        <v>32414</v>
      </c>
      <c r="F6" s="14">
        <v>8383</v>
      </c>
      <c r="G6" s="61">
        <v>91827</v>
      </c>
      <c r="H6" s="61">
        <v>33406</v>
      </c>
      <c r="I6" s="61">
        <v>64976</v>
      </c>
      <c r="J6" s="61">
        <v>185858</v>
      </c>
      <c r="K6" s="61">
        <v>200387</v>
      </c>
      <c r="L6" s="61">
        <v>238411</v>
      </c>
      <c r="M6" s="61">
        <v>117684</v>
      </c>
      <c r="N6" s="61">
        <v>51424</v>
      </c>
      <c r="O6" s="61">
        <v>365227</v>
      </c>
      <c r="P6" s="61">
        <v>253335</v>
      </c>
      <c r="Q6" s="61">
        <v>235026</v>
      </c>
      <c r="R6" s="61">
        <v>205119</v>
      </c>
      <c r="S6" s="61">
        <v>669568</v>
      </c>
      <c r="T6" s="61">
        <v>462522</v>
      </c>
      <c r="U6" s="61">
        <v>485830</v>
      </c>
      <c r="V6" s="61">
        <v>399427</v>
      </c>
      <c r="W6" s="61">
        <v>152522</v>
      </c>
      <c r="X6" s="61">
        <v>226622</v>
      </c>
      <c r="Y6" s="61">
        <v>448888</v>
      </c>
      <c r="Z6" s="61">
        <v>84539</v>
      </c>
    </row>
    <row r="7" spans="1:26" x14ac:dyDescent="0.25">
      <c r="A7" s="13" t="s">
        <v>25</v>
      </c>
      <c r="B7" s="13" t="s">
        <v>203</v>
      </c>
      <c r="C7" s="14">
        <v>37546</v>
      </c>
      <c r="D7" s="14">
        <v>0</v>
      </c>
      <c r="E7" s="14">
        <v>0</v>
      </c>
      <c r="F7" s="14">
        <v>0</v>
      </c>
      <c r="G7" s="61">
        <v>0</v>
      </c>
      <c r="H7" s="61">
        <v>0</v>
      </c>
      <c r="I7" s="61">
        <v>0</v>
      </c>
      <c r="J7" s="61">
        <v>0</v>
      </c>
      <c r="K7" s="61">
        <v>47708</v>
      </c>
      <c r="L7" s="61">
        <v>38589</v>
      </c>
      <c r="M7" s="61">
        <v>31518</v>
      </c>
      <c r="N7" s="61">
        <v>31518</v>
      </c>
      <c r="O7" s="61">
        <v>28781</v>
      </c>
      <c r="P7" s="61">
        <v>54083</v>
      </c>
      <c r="Q7" s="61">
        <v>53210</v>
      </c>
      <c r="R7" s="61">
        <v>55245</v>
      </c>
      <c r="S7" s="61">
        <v>73293</v>
      </c>
      <c r="T7" s="61">
        <v>115366</v>
      </c>
      <c r="U7" s="61">
        <v>93092</v>
      </c>
      <c r="V7" s="61">
        <v>302019</v>
      </c>
      <c r="W7" s="61">
        <v>123002</v>
      </c>
      <c r="X7" s="61">
        <v>96510</v>
      </c>
      <c r="Y7" s="61">
        <v>199826</v>
      </c>
      <c r="Z7" s="61">
        <v>227890</v>
      </c>
    </row>
    <row r="8" spans="1:26" x14ac:dyDescent="0.25">
      <c r="A8" s="13" t="s">
        <v>26</v>
      </c>
      <c r="B8" s="13" t="s">
        <v>204</v>
      </c>
      <c r="C8" s="14">
        <v>12181</v>
      </c>
      <c r="D8" s="14">
        <v>58293</v>
      </c>
      <c r="E8" s="14">
        <v>29612</v>
      </c>
      <c r="F8" s="14">
        <v>15837</v>
      </c>
      <c r="G8" s="61">
        <v>44835</v>
      </c>
      <c r="H8" s="61">
        <v>60528</v>
      </c>
      <c r="I8" s="61">
        <v>31356</v>
      </c>
      <c r="J8" s="61">
        <v>5576</v>
      </c>
      <c r="K8" s="61">
        <v>122620</v>
      </c>
      <c r="L8" s="61">
        <v>206173</v>
      </c>
      <c r="M8" s="61">
        <v>96155</v>
      </c>
      <c r="N8" s="61">
        <v>8440</v>
      </c>
      <c r="O8" s="61">
        <v>101618</v>
      </c>
      <c r="P8" s="61">
        <v>247885</v>
      </c>
      <c r="Q8" s="61">
        <v>267911</v>
      </c>
      <c r="R8" s="61">
        <v>40296</v>
      </c>
      <c r="S8" s="61">
        <v>230351</v>
      </c>
      <c r="T8" s="61">
        <v>466162</v>
      </c>
      <c r="U8" s="61">
        <v>435560</v>
      </c>
      <c r="V8" s="61">
        <v>55595</v>
      </c>
      <c r="W8" s="61">
        <v>214785</v>
      </c>
      <c r="X8" s="61">
        <v>577869</v>
      </c>
      <c r="Y8" s="61">
        <v>581688</v>
      </c>
      <c r="Z8" s="63">
        <v>109771</v>
      </c>
    </row>
    <row r="9" spans="1:26" x14ac:dyDescent="0.25">
      <c r="A9" s="13" t="s">
        <v>27</v>
      </c>
      <c r="B9" s="13" t="s">
        <v>205</v>
      </c>
      <c r="C9" s="14">
        <v>720</v>
      </c>
      <c r="D9" s="14">
        <v>8085</v>
      </c>
      <c r="E9" s="14">
        <v>56438</v>
      </c>
      <c r="F9" s="14">
        <v>217687</v>
      </c>
      <c r="G9" s="61">
        <v>140740</v>
      </c>
      <c r="H9" s="61">
        <v>32817</v>
      </c>
      <c r="I9" s="61">
        <v>130593</v>
      </c>
      <c r="J9" s="61">
        <v>395131</v>
      </c>
      <c r="K9" s="61">
        <v>271333</v>
      </c>
      <c r="L9" s="61">
        <v>94512</v>
      </c>
      <c r="M9" s="61">
        <v>225606</v>
      </c>
      <c r="N9" s="61">
        <v>635217</v>
      </c>
      <c r="O9" s="61">
        <v>393551</v>
      </c>
      <c r="P9" s="61">
        <v>126340</v>
      </c>
      <c r="Q9" s="61">
        <v>323224</v>
      </c>
      <c r="R9" s="61">
        <v>732340</v>
      </c>
      <c r="S9" s="61">
        <v>438025</v>
      </c>
      <c r="T9" s="61">
        <v>137938</v>
      </c>
      <c r="U9" s="61">
        <v>414864</v>
      </c>
      <c r="V9" s="61">
        <v>795764</v>
      </c>
      <c r="W9" s="61">
        <v>706483</v>
      </c>
      <c r="X9" s="61">
        <v>217085</v>
      </c>
      <c r="Y9" s="61">
        <v>771577</v>
      </c>
      <c r="Z9" s="63">
        <v>1066391</v>
      </c>
    </row>
    <row r="10" spans="1:26" x14ac:dyDescent="0.25">
      <c r="A10" s="13" t="s">
        <v>28</v>
      </c>
      <c r="B10" s="13" t="s">
        <v>206</v>
      </c>
      <c r="C10" s="14">
        <v>3663</v>
      </c>
      <c r="D10" s="14">
        <v>792</v>
      </c>
      <c r="E10" s="14">
        <v>13886</v>
      </c>
      <c r="F10" s="14">
        <v>8483</v>
      </c>
      <c r="G10" s="61">
        <v>22362</v>
      </c>
      <c r="H10" s="61">
        <v>52778</v>
      </c>
      <c r="I10" s="61">
        <v>55444</v>
      </c>
      <c r="J10" s="61">
        <v>1570</v>
      </c>
      <c r="K10" s="61">
        <v>13508</v>
      </c>
      <c r="L10" s="61">
        <v>23962</v>
      </c>
      <c r="M10" s="61">
        <v>41327</v>
      </c>
      <c r="N10" s="61">
        <v>24778</v>
      </c>
      <c r="O10" s="61">
        <v>26477</v>
      </c>
      <c r="P10" s="61">
        <v>50749</v>
      </c>
      <c r="Q10" s="61">
        <v>16744</v>
      </c>
      <c r="R10" s="61">
        <v>5090</v>
      </c>
      <c r="S10" s="61">
        <v>18768</v>
      </c>
      <c r="T10" s="61">
        <v>15601</v>
      </c>
      <c r="U10" s="61">
        <v>29270</v>
      </c>
      <c r="V10" s="61">
        <v>2730</v>
      </c>
      <c r="W10" s="61">
        <v>6531</v>
      </c>
      <c r="X10" s="61">
        <v>13602</v>
      </c>
      <c r="Y10" s="61">
        <v>1740</v>
      </c>
      <c r="Z10" s="63">
        <v>27344</v>
      </c>
    </row>
    <row r="11" spans="1:26" x14ac:dyDescent="0.25">
      <c r="A11" s="13" t="s">
        <v>29</v>
      </c>
      <c r="B11" s="13" t="s">
        <v>207</v>
      </c>
      <c r="C11" s="14">
        <v>0</v>
      </c>
      <c r="D11" s="14">
        <v>15008</v>
      </c>
      <c r="E11" s="14">
        <v>22168</v>
      </c>
      <c r="F11" s="14">
        <v>52191</v>
      </c>
      <c r="G11" s="61">
        <v>40797</v>
      </c>
      <c r="H11" s="61">
        <v>15645</v>
      </c>
      <c r="I11" s="61">
        <v>36275</v>
      </c>
      <c r="J11" s="61">
        <v>257542</v>
      </c>
      <c r="K11" s="61">
        <v>108531</v>
      </c>
      <c r="L11" s="61">
        <v>83736</v>
      </c>
      <c r="M11" s="61">
        <v>143547</v>
      </c>
      <c r="N11" s="61">
        <v>462438</v>
      </c>
      <c r="O11" s="61">
        <v>212078</v>
      </c>
      <c r="P11" s="61">
        <v>104408</v>
      </c>
      <c r="Q11" s="61">
        <v>66070</v>
      </c>
      <c r="R11" s="61">
        <v>359125</v>
      </c>
      <c r="S11" s="61">
        <v>228698</v>
      </c>
      <c r="T11" s="61">
        <v>85326</v>
      </c>
      <c r="U11" s="61">
        <v>134977</v>
      </c>
      <c r="V11" s="61">
        <v>518258</v>
      </c>
      <c r="W11" s="61">
        <v>337514</v>
      </c>
      <c r="X11" s="61">
        <v>112028</v>
      </c>
      <c r="Y11" s="61">
        <v>60874</v>
      </c>
      <c r="Z11" s="63">
        <v>533276</v>
      </c>
    </row>
    <row r="12" spans="1:26" x14ac:dyDescent="0.25">
      <c r="A12" s="13" t="s">
        <v>30</v>
      </c>
      <c r="B12" s="13" t="s">
        <v>208</v>
      </c>
      <c r="C12" s="14">
        <v>2115</v>
      </c>
      <c r="D12" s="14">
        <v>0</v>
      </c>
      <c r="E12" s="14">
        <v>0</v>
      </c>
      <c r="F12" s="14">
        <v>0</v>
      </c>
      <c r="G12" s="61">
        <v>0</v>
      </c>
      <c r="H12" s="61">
        <v>0</v>
      </c>
      <c r="I12" s="61">
        <v>0</v>
      </c>
      <c r="J12" s="61">
        <v>0</v>
      </c>
      <c r="K12" s="61">
        <v>0</v>
      </c>
      <c r="L12" s="61">
        <v>0</v>
      </c>
      <c r="M12" s="61">
        <v>0</v>
      </c>
      <c r="N12" s="61">
        <v>0</v>
      </c>
      <c r="O12" s="61">
        <v>0</v>
      </c>
      <c r="P12" s="61">
        <v>0</v>
      </c>
      <c r="Q12" s="61">
        <v>0</v>
      </c>
      <c r="R12" s="61">
        <v>0</v>
      </c>
      <c r="S12" s="61">
        <v>0</v>
      </c>
      <c r="T12" s="61">
        <v>8000</v>
      </c>
      <c r="U12" s="61">
        <v>0</v>
      </c>
      <c r="V12" s="61">
        <v>0</v>
      </c>
      <c r="W12" s="61">
        <v>0</v>
      </c>
      <c r="X12" s="61">
        <v>0</v>
      </c>
      <c r="Y12" s="61">
        <v>0</v>
      </c>
      <c r="Z12" s="63">
        <v>0</v>
      </c>
    </row>
    <row r="13" spans="1:26" x14ac:dyDescent="0.25">
      <c r="A13" s="13" t="s">
        <v>31</v>
      </c>
      <c r="B13" s="13" t="s">
        <v>209</v>
      </c>
      <c r="C13" s="14">
        <v>0</v>
      </c>
      <c r="D13" s="14">
        <v>18859</v>
      </c>
      <c r="E13" s="14">
        <v>11072</v>
      </c>
      <c r="F13" s="14">
        <v>19428</v>
      </c>
      <c r="G13" s="61">
        <v>17489</v>
      </c>
      <c r="H13" s="61">
        <v>9513</v>
      </c>
      <c r="I13" s="61">
        <v>11686</v>
      </c>
      <c r="J13" s="61">
        <v>15544</v>
      </c>
      <c r="K13" s="61">
        <v>25211</v>
      </c>
      <c r="L13" s="61">
        <v>26867</v>
      </c>
      <c r="M13" s="61">
        <v>31753</v>
      </c>
      <c r="N13" s="61">
        <v>34206</v>
      </c>
      <c r="O13" s="61">
        <v>51086</v>
      </c>
      <c r="P13" s="61">
        <v>63693</v>
      </c>
      <c r="Q13" s="61">
        <v>61813</v>
      </c>
      <c r="R13" s="61">
        <v>46393</v>
      </c>
      <c r="S13" s="61">
        <v>77520</v>
      </c>
      <c r="T13" s="61">
        <v>56450</v>
      </c>
      <c r="U13" s="61">
        <v>53911</v>
      </c>
      <c r="V13" s="61">
        <v>56545</v>
      </c>
      <c r="W13" s="61">
        <v>64173</v>
      </c>
      <c r="X13" s="61">
        <v>173719</v>
      </c>
      <c r="Y13" s="61">
        <v>121683</v>
      </c>
      <c r="Z13" s="63">
        <v>130820</v>
      </c>
    </row>
    <row r="14" spans="1:26" x14ac:dyDescent="0.25">
      <c r="A14" s="13" t="s">
        <v>32</v>
      </c>
      <c r="B14" s="13" t="s">
        <v>210</v>
      </c>
      <c r="C14" s="14">
        <v>1018</v>
      </c>
      <c r="D14" s="14">
        <v>0</v>
      </c>
      <c r="E14" s="14">
        <v>0</v>
      </c>
      <c r="F14" s="14">
        <v>0</v>
      </c>
      <c r="G14" s="61">
        <v>0</v>
      </c>
      <c r="H14" s="61">
        <v>6464</v>
      </c>
      <c r="I14" s="61">
        <v>6464</v>
      </c>
      <c r="J14" s="61">
        <v>6464</v>
      </c>
      <c r="K14" s="61">
        <v>6464</v>
      </c>
      <c r="L14" s="61">
        <v>8445</v>
      </c>
      <c r="M14" s="61">
        <v>8445</v>
      </c>
      <c r="N14" s="61">
        <v>8445</v>
      </c>
      <c r="O14" s="61">
        <v>8445</v>
      </c>
      <c r="P14" s="61">
        <v>20218</v>
      </c>
      <c r="Q14" s="61">
        <v>20218</v>
      </c>
      <c r="R14" s="61">
        <v>35691</v>
      </c>
      <c r="S14" s="61">
        <v>22777</v>
      </c>
      <c r="T14" s="61">
        <v>40035</v>
      </c>
      <c r="U14" s="61">
        <v>42221</v>
      </c>
      <c r="V14" s="61">
        <v>53168</v>
      </c>
      <c r="W14" s="61">
        <v>57001</v>
      </c>
      <c r="X14" s="61">
        <v>62062</v>
      </c>
      <c r="Y14" s="61">
        <v>70180</v>
      </c>
      <c r="Z14" s="63">
        <v>74038</v>
      </c>
    </row>
    <row r="15" spans="1:26" x14ac:dyDescent="0.25">
      <c r="A15" s="13" t="s">
        <v>33</v>
      </c>
      <c r="B15" s="13" t="s">
        <v>211</v>
      </c>
      <c r="C15" s="14">
        <v>0</v>
      </c>
      <c r="D15" s="14">
        <v>0</v>
      </c>
      <c r="E15" s="14">
        <v>0</v>
      </c>
      <c r="F15" s="14">
        <v>0</v>
      </c>
      <c r="G15" s="61">
        <v>0</v>
      </c>
      <c r="H15" s="61">
        <v>0</v>
      </c>
      <c r="I15" s="61">
        <v>0</v>
      </c>
      <c r="J15" s="61">
        <v>0</v>
      </c>
      <c r="K15" s="61">
        <v>0</v>
      </c>
      <c r="L15" s="61">
        <v>0</v>
      </c>
      <c r="M15" s="61">
        <v>0</v>
      </c>
      <c r="N15" s="61">
        <v>0</v>
      </c>
      <c r="O15" s="61">
        <v>0</v>
      </c>
      <c r="P15" s="61">
        <v>0</v>
      </c>
      <c r="Q15" s="61">
        <v>0</v>
      </c>
      <c r="R15" s="61">
        <v>0</v>
      </c>
      <c r="S15" s="61">
        <v>0</v>
      </c>
      <c r="T15" s="61">
        <v>0</v>
      </c>
      <c r="U15" s="61">
        <v>0</v>
      </c>
      <c r="V15" s="61">
        <v>0</v>
      </c>
      <c r="W15" s="61">
        <v>0</v>
      </c>
      <c r="X15" s="61">
        <v>0</v>
      </c>
      <c r="Y15" s="61">
        <v>0</v>
      </c>
      <c r="Z15" s="63">
        <v>0</v>
      </c>
    </row>
    <row r="16" spans="1:26" x14ac:dyDescent="0.25">
      <c r="A16" s="13" t="s">
        <v>34</v>
      </c>
      <c r="B16" s="13" t="s">
        <v>212</v>
      </c>
      <c r="C16" s="14">
        <v>0</v>
      </c>
      <c r="D16" s="14">
        <v>684</v>
      </c>
      <c r="E16" s="14">
        <v>3309</v>
      </c>
      <c r="F16" s="14">
        <v>815</v>
      </c>
      <c r="G16" s="61">
        <v>713</v>
      </c>
      <c r="H16" s="61">
        <v>2476</v>
      </c>
      <c r="I16" s="61">
        <v>5461</v>
      </c>
      <c r="J16" s="61">
        <v>4776</v>
      </c>
      <c r="K16" s="61">
        <v>6345</v>
      </c>
      <c r="L16" s="61">
        <v>9386</v>
      </c>
      <c r="M16" s="61">
        <v>6678</v>
      </c>
      <c r="N16" s="61">
        <v>6068</v>
      </c>
      <c r="O16" s="61">
        <v>3759</v>
      </c>
      <c r="P16" s="61">
        <v>17250</v>
      </c>
      <c r="Q16" s="61">
        <v>28486</v>
      </c>
      <c r="R16" s="61">
        <v>18519</v>
      </c>
      <c r="S16" s="61">
        <v>8307</v>
      </c>
      <c r="T16" s="61">
        <v>31065</v>
      </c>
      <c r="U16" s="61">
        <v>5460</v>
      </c>
      <c r="V16" s="61">
        <v>3562</v>
      </c>
      <c r="W16" s="61">
        <v>2266</v>
      </c>
      <c r="X16" s="61">
        <v>3471</v>
      </c>
      <c r="Y16" s="61">
        <v>6109</v>
      </c>
      <c r="Z16" s="63">
        <v>2858</v>
      </c>
    </row>
    <row r="17" spans="1:26" x14ac:dyDescent="0.25">
      <c r="G17" s="62"/>
      <c r="H17" s="62"/>
      <c r="I17" s="62"/>
      <c r="J17" s="62"/>
      <c r="K17" s="62"/>
      <c r="L17" s="62"/>
      <c r="M17" s="62"/>
      <c r="N17" s="62"/>
      <c r="O17" s="62"/>
      <c r="P17" s="62"/>
      <c r="Q17" s="62"/>
      <c r="R17" s="62"/>
      <c r="S17" s="62"/>
      <c r="T17" s="62"/>
      <c r="U17" s="62"/>
      <c r="V17" s="62"/>
      <c r="W17" s="62"/>
      <c r="X17" s="62"/>
      <c r="Y17" s="62"/>
      <c r="Z17" s="62"/>
    </row>
    <row r="18" spans="1:26" x14ac:dyDescent="0.25">
      <c r="A18" s="26" t="s">
        <v>35</v>
      </c>
      <c r="B18" s="26" t="s">
        <v>213</v>
      </c>
      <c r="C18" s="27">
        <f t="shared" ref="C18:X18" si="0">SUM(C6:C16)</f>
        <v>66668</v>
      </c>
      <c r="D18" s="27">
        <f t="shared" si="0"/>
        <v>122751</v>
      </c>
      <c r="E18" s="27">
        <f t="shared" si="0"/>
        <v>168899</v>
      </c>
      <c r="F18" s="27">
        <f t="shared" si="0"/>
        <v>322824</v>
      </c>
      <c r="G18" s="63">
        <f t="shared" si="0"/>
        <v>358763</v>
      </c>
      <c r="H18" s="63">
        <f t="shared" si="0"/>
        <v>213627</v>
      </c>
      <c r="I18" s="63">
        <f t="shared" si="0"/>
        <v>342255</v>
      </c>
      <c r="J18" s="63">
        <f t="shared" si="0"/>
        <v>872461</v>
      </c>
      <c r="K18" s="63">
        <f t="shared" si="0"/>
        <v>802107</v>
      </c>
      <c r="L18" s="63">
        <f t="shared" si="0"/>
        <v>730081</v>
      </c>
      <c r="M18" s="63">
        <f t="shared" si="0"/>
        <v>702713</v>
      </c>
      <c r="N18" s="63">
        <f t="shared" si="0"/>
        <v>1262534</v>
      </c>
      <c r="O18" s="63">
        <f t="shared" si="0"/>
        <v>1191022</v>
      </c>
      <c r="P18" s="63">
        <f t="shared" si="0"/>
        <v>937961</v>
      </c>
      <c r="Q18" s="63">
        <f t="shared" si="0"/>
        <v>1072702</v>
      </c>
      <c r="R18" s="63">
        <f t="shared" si="0"/>
        <v>1497818</v>
      </c>
      <c r="S18" s="63">
        <f t="shared" si="0"/>
        <v>1767307</v>
      </c>
      <c r="T18" s="63">
        <f t="shared" si="0"/>
        <v>1418465</v>
      </c>
      <c r="U18" s="63">
        <f t="shared" si="0"/>
        <v>1695185</v>
      </c>
      <c r="V18" s="63">
        <f t="shared" si="0"/>
        <v>2187068</v>
      </c>
      <c r="W18" s="63">
        <f t="shared" si="0"/>
        <v>1664277</v>
      </c>
      <c r="X18" s="63">
        <f t="shared" si="0"/>
        <v>1482968</v>
      </c>
      <c r="Y18" s="63">
        <f t="shared" ref="Y18" si="1">SUM(Y6:Y16)</f>
        <v>2262565</v>
      </c>
      <c r="Z18" s="63">
        <f t="shared" ref="Z18" si="2">SUM(Z6:Z16)</f>
        <v>2256927</v>
      </c>
    </row>
    <row r="19" spans="1:26" x14ac:dyDescent="0.25">
      <c r="C19" s="9"/>
      <c r="D19" s="9"/>
      <c r="E19" s="9" t="s">
        <v>36</v>
      </c>
      <c r="F19" s="9" t="s">
        <v>36</v>
      </c>
      <c r="G19" s="62" t="s">
        <v>36</v>
      </c>
      <c r="H19" s="62" t="s">
        <v>36</v>
      </c>
      <c r="I19" s="62" t="s">
        <v>36</v>
      </c>
      <c r="J19" s="62" t="s">
        <v>36</v>
      </c>
      <c r="K19" s="62" t="s">
        <v>36</v>
      </c>
      <c r="L19" s="62" t="s">
        <v>36</v>
      </c>
      <c r="M19" s="62" t="s">
        <v>36</v>
      </c>
      <c r="N19" s="62" t="s">
        <v>36</v>
      </c>
      <c r="O19" s="62" t="s">
        <v>36</v>
      </c>
      <c r="P19" s="62" t="s">
        <v>36</v>
      </c>
      <c r="Q19" s="62" t="s">
        <v>36</v>
      </c>
      <c r="R19" s="62" t="s">
        <v>36</v>
      </c>
      <c r="S19" s="62" t="s">
        <v>36</v>
      </c>
      <c r="T19" s="62" t="s">
        <v>36</v>
      </c>
      <c r="U19" s="62" t="s">
        <v>36</v>
      </c>
      <c r="V19" s="62" t="s">
        <v>36</v>
      </c>
      <c r="W19" s="62" t="s">
        <v>36</v>
      </c>
      <c r="X19" s="62" t="s">
        <v>36</v>
      </c>
      <c r="Y19" s="62" t="s">
        <v>36</v>
      </c>
      <c r="Z19" s="62" t="s">
        <v>36</v>
      </c>
    </row>
    <row r="20" spans="1:26" x14ac:dyDescent="0.25">
      <c r="A20" s="7" t="s">
        <v>37</v>
      </c>
      <c r="B20" s="7" t="s">
        <v>214</v>
      </c>
      <c r="C20" s="8"/>
      <c r="D20" s="8"/>
      <c r="E20" s="8"/>
      <c r="F20" s="8"/>
      <c r="G20" s="64"/>
      <c r="H20" s="64"/>
      <c r="I20" s="64"/>
      <c r="J20" s="64"/>
      <c r="K20" s="64"/>
      <c r="L20" s="64"/>
      <c r="M20" s="64"/>
      <c r="N20" s="64"/>
      <c r="O20" s="64"/>
      <c r="P20" s="64"/>
      <c r="Q20" s="64"/>
      <c r="R20" s="64"/>
      <c r="S20" s="64"/>
      <c r="T20" s="64"/>
      <c r="U20" s="64"/>
      <c r="V20" s="64"/>
      <c r="W20" s="64"/>
      <c r="X20" s="64"/>
      <c r="Y20" s="64"/>
      <c r="Z20" s="64"/>
    </row>
    <row r="21" spans="1:26" x14ac:dyDescent="0.25">
      <c r="A21" s="13" t="s">
        <v>186</v>
      </c>
      <c r="B21" s="13" t="s">
        <v>215</v>
      </c>
      <c r="C21" s="14">
        <v>0</v>
      </c>
      <c r="D21" s="14">
        <v>0</v>
      </c>
      <c r="E21" s="14">
        <v>0</v>
      </c>
      <c r="F21" s="14">
        <v>0</v>
      </c>
      <c r="G21" s="61">
        <v>0</v>
      </c>
      <c r="H21" s="61">
        <v>0</v>
      </c>
      <c r="I21" s="61">
        <v>0</v>
      </c>
      <c r="J21" s="61">
        <v>0</v>
      </c>
      <c r="K21" s="61">
        <v>0</v>
      </c>
      <c r="L21" s="61">
        <v>7420</v>
      </c>
      <c r="M21" s="61">
        <v>0</v>
      </c>
      <c r="N21" s="61">
        <v>0</v>
      </c>
      <c r="O21" s="61">
        <v>0</v>
      </c>
      <c r="P21" s="61">
        <v>0</v>
      </c>
      <c r="Q21" s="61">
        <v>0</v>
      </c>
      <c r="R21" s="61">
        <v>0</v>
      </c>
      <c r="S21" s="61">
        <v>0</v>
      </c>
      <c r="T21" s="61">
        <v>7014</v>
      </c>
      <c r="U21" s="61">
        <v>7199</v>
      </c>
      <c r="V21" s="61">
        <v>7763</v>
      </c>
      <c r="W21" s="61">
        <v>8074</v>
      </c>
      <c r="X21" s="61">
        <v>8205</v>
      </c>
      <c r="Y21" s="61">
        <v>8449</v>
      </c>
      <c r="Z21" s="61">
        <v>65213</v>
      </c>
    </row>
    <row r="22" spans="1:26" x14ac:dyDescent="0.25">
      <c r="A22" s="13" t="s">
        <v>187</v>
      </c>
      <c r="B22" s="13" t="s">
        <v>216</v>
      </c>
      <c r="C22" s="14">
        <v>1723</v>
      </c>
      <c r="D22" s="14">
        <v>0</v>
      </c>
      <c r="E22" s="14">
        <v>0</v>
      </c>
      <c r="F22" s="14">
        <v>0</v>
      </c>
      <c r="G22" s="61">
        <v>0</v>
      </c>
      <c r="H22" s="61">
        <v>0</v>
      </c>
      <c r="I22" s="61">
        <v>0</v>
      </c>
      <c r="J22" s="61">
        <v>0</v>
      </c>
      <c r="K22" s="61">
        <v>0</v>
      </c>
      <c r="L22" s="61">
        <v>0</v>
      </c>
      <c r="M22" s="61">
        <v>0</v>
      </c>
      <c r="N22" s="61">
        <v>0</v>
      </c>
      <c r="O22" s="61">
        <v>0</v>
      </c>
      <c r="P22" s="61">
        <v>0</v>
      </c>
      <c r="Q22" s="61">
        <v>0</v>
      </c>
      <c r="R22" s="61">
        <v>0</v>
      </c>
      <c r="S22" s="61">
        <v>0</v>
      </c>
      <c r="T22" s="61">
        <v>1350</v>
      </c>
      <c r="U22" s="61">
        <v>131</v>
      </c>
      <c r="V22" s="61">
        <v>124</v>
      </c>
      <c r="W22" s="61">
        <v>339</v>
      </c>
      <c r="X22" s="61">
        <v>4724</v>
      </c>
      <c r="Y22" s="61">
        <v>0</v>
      </c>
      <c r="Z22" s="61">
        <v>0</v>
      </c>
    </row>
    <row r="23" spans="1:26" x14ac:dyDescent="0.25">
      <c r="A23" s="13" t="s">
        <v>188</v>
      </c>
      <c r="B23" s="13" t="s">
        <v>217</v>
      </c>
      <c r="C23" s="14">
        <v>953</v>
      </c>
      <c r="D23" s="14">
        <v>1363</v>
      </c>
      <c r="E23" s="14">
        <v>27918</v>
      </c>
      <c r="F23" s="14">
        <v>17959</v>
      </c>
      <c r="G23" s="61">
        <v>1053</v>
      </c>
      <c r="H23" s="61">
        <v>950</v>
      </c>
      <c r="I23" s="61">
        <v>2946</v>
      </c>
      <c r="J23" s="61">
        <v>743</v>
      </c>
      <c r="K23" s="61">
        <v>940</v>
      </c>
      <c r="L23" s="61">
        <v>836</v>
      </c>
      <c r="M23" s="61">
        <v>733</v>
      </c>
      <c r="N23" s="61">
        <v>630</v>
      </c>
      <c r="O23" s="61">
        <v>526</v>
      </c>
      <c r="P23" s="61">
        <v>300</v>
      </c>
      <c r="Q23" s="61">
        <v>300</v>
      </c>
      <c r="R23" s="61">
        <v>300</v>
      </c>
      <c r="S23" s="61">
        <v>0</v>
      </c>
      <c r="T23" s="61">
        <v>1500</v>
      </c>
      <c r="U23" s="61">
        <v>1500</v>
      </c>
      <c r="V23" s="61">
        <v>1623</v>
      </c>
      <c r="W23" s="61">
        <v>1623</v>
      </c>
      <c r="X23" s="61">
        <v>1623</v>
      </c>
      <c r="Y23" s="61">
        <v>1623</v>
      </c>
      <c r="Z23" s="61">
        <v>1000</v>
      </c>
    </row>
    <row r="24" spans="1:26" x14ac:dyDescent="0.25">
      <c r="A24" s="13" t="s">
        <v>189</v>
      </c>
      <c r="B24" s="13" t="s">
        <v>218</v>
      </c>
      <c r="C24" s="14">
        <v>28309</v>
      </c>
      <c r="D24" s="14">
        <v>7894</v>
      </c>
      <c r="E24" s="14">
        <v>17460</v>
      </c>
      <c r="F24" s="14">
        <v>11424</v>
      </c>
      <c r="G24" s="61">
        <v>17460</v>
      </c>
      <c r="H24" s="61">
        <v>29983</v>
      </c>
      <c r="I24" s="61">
        <v>29983</v>
      </c>
      <c r="J24" s="61">
        <v>29983</v>
      </c>
      <c r="K24" s="61">
        <v>37444</v>
      </c>
      <c r="L24" s="61">
        <v>37444</v>
      </c>
      <c r="M24" s="61">
        <v>37444</v>
      </c>
      <c r="N24" s="61">
        <v>37444</v>
      </c>
      <c r="O24" s="61">
        <v>37362</v>
      </c>
      <c r="P24" s="61">
        <v>40693</v>
      </c>
      <c r="Q24" s="61">
        <v>40683</v>
      </c>
      <c r="R24" s="61">
        <v>40683</v>
      </c>
      <c r="S24" s="61">
        <v>40683</v>
      </c>
      <c r="T24" s="61">
        <v>39050</v>
      </c>
      <c r="U24" s="61">
        <v>39050</v>
      </c>
      <c r="V24" s="61">
        <v>39050</v>
      </c>
      <c r="W24" s="61">
        <v>39050</v>
      </c>
      <c r="X24" s="61">
        <v>1699</v>
      </c>
      <c r="Y24" s="63">
        <v>39050</v>
      </c>
      <c r="Z24" s="61">
        <v>36986</v>
      </c>
    </row>
    <row r="25" spans="1:26" x14ac:dyDescent="0.25">
      <c r="A25" s="13" t="s">
        <v>38</v>
      </c>
      <c r="B25" s="13" t="s">
        <v>219</v>
      </c>
      <c r="C25" s="14"/>
      <c r="D25" s="14">
        <v>29325</v>
      </c>
      <c r="E25" s="14">
        <v>0</v>
      </c>
      <c r="F25" s="14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  <c r="P25" s="61">
        <v>0</v>
      </c>
      <c r="Q25" s="61">
        <v>8152</v>
      </c>
      <c r="R25" s="61">
        <v>4235</v>
      </c>
      <c r="S25" s="61">
        <v>102</v>
      </c>
      <c r="T25" s="61">
        <v>91220</v>
      </c>
      <c r="U25" s="61">
        <v>93734</v>
      </c>
      <c r="V25" s="61">
        <v>94834</v>
      </c>
      <c r="W25" s="61">
        <v>77459</v>
      </c>
      <c r="X25" s="61">
        <v>90292</v>
      </c>
      <c r="Y25" s="61">
        <v>93310</v>
      </c>
      <c r="Z25" s="61">
        <v>100046</v>
      </c>
    </row>
    <row r="26" spans="1:26" x14ac:dyDescent="0.25">
      <c r="A26" s="9"/>
      <c r="B26" s="9"/>
      <c r="C26" s="9"/>
      <c r="D26" s="9"/>
      <c r="E26" s="9"/>
      <c r="F26" s="9"/>
      <c r="G26" s="62"/>
      <c r="H26" s="62"/>
      <c r="I26" s="62"/>
      <c r="J26" s="62"/>
      <c r="K26" s="62"/>
      <c r="L26" s="62"/>
      <c r="M26" s="62"/>
      <c r="N26" s="62"/>
      <c r="O26" s="62"/>
      <c r="P26" s="62"/>
      <c r="Q26" s="62"/>
      <c r="R26" s="62"/>
      <c r="S26" s="62"/>
      <c r="T26" s="62"/>
      <c r="U26" s="62"/>
      <c r="V26" s="62"/>
      <c r="W26" s="62"/>
      <c r="X26" s="62"/>
      <c r="Y26" s="62"/>
      <c r="Z26" s="62"/>
    </row>
    <row r="27" spans="1:26" x14ac:dyDescent="0.25">
      <c r="A27" s="26" t="s">
        <v>39</v>
      </c>
      <c r="B27" s="26" t="s">
        <v>220</v>
      </c>
      <c r="C27" s="27">
        <f t="shared" ref="C27:X27" si="3">SUM(C21:C25)</f>
        <v>30985</v>
      </c>
      <c r="D27" s="27">
        <f t="shared" si="3"/>
        <v>38582</v>
      </c>
      <c r="E27" s="27">
        <f t="shared" si="3"/>
        <v>45378</v>
      </c>
      <c r="F27" s="27">
        <f t="shared" si="3"/>
        <v>29383</v>
      </c>
      <c r="G27" s="63">
        <f t="shared" si="3"/>
        <v>18513</v>
      </c>
      <c r="H27" s="63">
        <f t="shared" si="3"/>
        <v>30933</v>
      </c>
      <c r="I27" s="63">
        <f t="shared" si="3"/>
        <v>32929</v>
      </c>
      <c r="J27" s="63">
        <f t="shared" si="3"/>
        <v>30726</v>
      </c>
      <c r="K27" s="63">
        <f t="shared" si="3"/>
        <v>38384</v>
      </c>
      <c r="L27" s="63">
        <f t="shared" si="3"/>
        <v>45700</v>
      </c>
      <c r="M27" s="63">
        <f t="shared" si="3"/>
        <v>38177</v>
      </c>
      <c r="N27" s="63">
        <f t="shared" si="3"/>
        <v>38074</v>
      </c>
      <c r="O27" s="63">
        <f t="shared" si="3"/>
        <v>37888</v>
      </c>
      <c r="P27" s="63">
        <f t="shared" si="3"/>
        <v>40993</v>
      </c>
      <c r="Q27" s="63">
        <f t="shared" si="3"/>
        <v>49135</v>
      </c>
      <c r="R27" s="63">
        <f t="shared" si="3"/>
        <v>45218</v>
      </c>
      <c r="S27" s="63">
        <f t="shared" si="3"/>
        <v>40785</v>
      </c>
      <c r="T27" s="63">
        <f t="shared" si="3"/>
        <v>140134</v>
      </c>
      <c r="U27" s="63">
        <f t="shared" si="3"/>
        <v>141614</v>
      </c>
      <c r="V27" s="63">
        <f t="shared" si="3"/>
        <v>143394</v>
      </c>
      <c r="W27" s="63">
        <f t="shared" si="3"/>
        <v>126545</v>
      </c>
      <c r="X27" s="63">
        <f t="shared" si="3"/>
        <v>106543</v>
      </c>
      <c r="Y27" s="63">
        <f t="shared" ref="Y27" si="4">SUM(Y21:Y25)</f>
        <v>142432</v>
      </c>
      <c r="Z27" s="63">
        <f t="shared" ref="Z27" si="5">SUM(Z21:Z25)</f>
        <v>203245</v>
      </c>
    </row>
    <row r="28" spans="1:26" customFormat="1" x14ac:dyDescent="0.25"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  <c r="R28" s="65"/>
      <c r="S28" s="65"/>
      <c r="T28" s="65"/>
      <c r="U28" s="65"/>
      <c r="V28" s="65"/>
      <c r="W28" s="65"/>
      <c r="X28" s="65"/>
      <c r="Y28" s="65"/>
      <c r="Z28" s="65"/>
    </row>
    <row r="29" spans="1:26" x14ac:dyDescent="0.25">
      <c r="A29" s="13" t="s">
        <v>40</v>
      </c>
      <c r="B29" s="13" t="s">
        <v>386</v>
      </c>
      <c r="C29" s="14">
        <v>31378</v>
      </c>
      <c r="D29" s="14">
        <v>42281</v>
      </c>
      <c r="E29" s="14">
        <v>48193</v>
      </c>
      <c r="F29" s="14">
        <v>49650</v>
      </c>
      <c r="G29" s="61">
        <v>61461</v>
      </c>
      <c r="H29" s="61">
        <v>67820</v>
      </c>
      <c r="I29" s="61">
        <v>72819</v>
      </c>
      <c r="J29" s="61">
        <v>88114</v>
      </c>
      <c r="K29" s="61">
        <v>151294</v>
      </c>
      <c r="L29" s="61">
        <v>179000</v>
      </c>
      <c r="M29" s="61">
        <v>252817</v>
      </c>
      <c r="N29" s="61">
        <v>294955</v>
      </c>
      <c r="O29" s="61">
        <v>336394</v>
      </c>
      <c r="P29" s="61">
        <v>357271</v>
      </c>
      <c r="Q29" s="61">
        <v>416494</v>
      </c>
      <c r="R29" s="61">
        <v>481634</v>
      </c>
      <c r="S29" s="61">
        <v>544126</v>
      </c>
      <c r="T29" s="61">
        <v>539688</v>
      </c>
      <c r="U29" s="61">
        <v>540709</v>
      </c>
      <c r="V29" s="61">
        <v>622341</v>
      </c>
      <c r="W29" s="61">
        <v>677366</v>
      </c>
      <c r="X29" s="61">
        <v>696037</v>
      </c>
      <c r="Y29" s="61">
        <v>694362</v>
      </c>
      <c r="Z29" s="61">
        <v>695847</v>
      </c>
    </row>
    <row r="30" spans="1:26" x14ac:dyDescent="0.25">
      <c r="A30" s="13" t="s">
        <v>41</v>
      </c>
      <c r="B30" s="13" t="s">
        <v>221</v>
      </c>
      <c r="C30" s="14">
        <v>0</v>
      </c>
      <c r="D30" s="14">
        <v>0</v>
      </c>
      <c r="E30" s="14">
        <v>0</v>
      </c>
      <c r="F30" s="14">
        <v>0</v>
      </c>
      <c r="G30" s="61">
        <v>0</v>
      </c>
      <c r="H30" s="61">
        <v>0</v>
      </c>
      <c r="I30" s="61">
        <v>0</v>
      </c>
      <c r="J30" s="61">
        <v>0</v>
      </c>
      <c r="K30" s="61">
        <v>0</v>
      </c>
      <c r="L30" s="61">
        <v>0</v>
      </c>
      <c r="M30" s="61">
        <v>0</v>
      </c>
      <c r="N30" s="61">
        <v>25172</v>
      </c>
      <c r="O30" s="61">
        <v>136548</v>
      </c>
      <c r="P30" s="61">
        <v>217262</v>
      </c>
      <c r="Q30" s="61">
        <v>171554</v>
      </c>
      <c r="R30" s="61">
        <v>127655</v>
      </c>
      <c r="S30" s="61">
        <v>72940</v>
      </c>
      <c r="T30" s="61">
        <v>105081</v>
      </c>
      <c r="U30" s="61">
        <v>102544</v>
      </c>
      <c r="V30" s="61">
        <v>67697</v>
      </c>
      <c r="W30" s="61">
        <v>58556</v>
      </c>
      <c r="X30" s="61">
        <v>56433</v>
      </c>
      <c r="Y30" s="61">
        <v>53667</v>
      </c>
      <c r="Z30" s="61">
        <v>50636</v>
      </c>
    </row>
    <row r="31" spans="1:26" x14ac:dyDescent="0.25">
      <c r="A31" s="13" t="s">
        <v>42</v>
      </c>
      <c r="B31" s="87" t="s">
        <v>222</v>
      </c>
      <c r="C31" s="14">
        <v>33</v>
      </c>
      <c r="D31" s="14">
        <v>0</v>
      </c>
      <c r="E31" s="14">
        <v>0</v>
      </c>
      <c r="F31" s="14">
        <v>0</v>
      </c>
      <c r="G31" s="61">
        <v>0</v>
      </c>
      <c r="H31" s="61">
        <v>0</v>
      </c>
      <c r="I31" s="61">
        <v>0</v>
      </c>
      <c r="J31" s="61">
        <v>0</v>
      </c>
      <c r="K31" s="61">
        <v>0</v>
      </c>
      <c r="L31" s="61">
        <v>0</v>
      </c>
      <c r="M31" s="61">
        <v>0</v>
      </c>
      <c r="N31" s="61">
        <v>0</v>
      </c>
      <c r="O31" s="61">
        <v>11302</v>
      </c>
      <c r="P31" s="61">
        <v>11017</v>
      </c>
      <c r="Q31" s="61">
        <v>21067</v>
      </c>
      <c r="R31" s="61">
        <v>20106</v>
      </c>
      <c r="S31" s="61">
        <v>20294</v>
      </c>
      <c r="T31" s="61">
        <v>31930</v>
      </c>
      <c r="U31" s="61">
        <v>30537</v>
      </c>
      <c r="V31" s="61">
        <v>29160</v>
      </c>
      <c r="W31" s="61">
        <v>28605</v>
      </c>
      <c r="X31" s="61">
        <v>27202</v>
      </c>
      <c r="Y31" s="61">
        <v>26184</v>
      </c>
      <c r="Z31" s="61">
        <v>25051</v>
      </c>
    </row>
    <row r="32" spans="1:26" x14ac:dyDescent="0.25">
      <c r="A32" s="13" t="s">
        <v>43</v>
      </c>
      <c r="B32" s="13" t="s">
        <v>223</v>
      </c>
      <c r="C32" s="14">
        <v>0</v>
      </c>
      <c r="D32" s="14">
        <v>24</v>
      </c>
      <c r="E32" s="14">
        <v>55</v>
      </c>
      <c r="F32" s="14">
        <v>139</v>
      </c>
      <c r="G32" s="61">
        <v>264</v>
      </c>
      <c r="H32" s="61">
        <v>321</v>
      </c>
      <c r="I32" s="61">
        <v>305</v>
      </c>
      <c r="J32" s="61">
        <v>288</v>
      </c>
      <c r="K32" s="61">
        <v>362</v>
      </c>
      <c r="L32" s="61">
        <v>346</v>
      </c>
      <c r="M32" s="61">
        <v>332</v>
      </c>
      <c r="N32" s="61">
        <v>316</v>
      </c>
      <c r="O32" s="61">
        <v>300</v>
      </c>
      <c r="P32" s="61">
        <v>284</v>
      </c>
      <c r="Q32" s="61">
        <v>269</v>
      </c>
      <c r="R32" s="61">
        <v>255</v>
      </c>
      <c r="S32" s="61">
        <v>237</v>
      </c>
      <c r="T32" s="61">
        <v>264</v>
      </c>
      <c r="U32" s="61">
        <v>604</v>
      </c>
      <c r="V32" s="61">
        <v>562</v>
      </c>
      <c r="W32" s="61">
        <v>521</v>
      </c>
      <c r="X32" s="61">
        <v>503</v>
      </c>
      <c r="Y32" s="61">
        <v>1079</v>
      </c>
      <c r="Z32" s="61">
        <v>1057</v>
      </c>
    </row>
    <row r="33" spans="1:26" x14ac:dyDescent="0.25">
      <c r="A33" s="13" t="s">
        <v>44</v>
      </c>
      <c r="B33" s="13" t="s">
        <v>224</v>
      </c>
      <c r="C33" s="14">
        <v>0</v>
      </c>
      <c r="D33" s="14">
        <v>0</v>
      </c>
      <c r="E33" s="14">
        <v>0</v>
      </c>
      <c r="F33" s="14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  <c r="Q33" s="61">
        <v>0</v>
      </c>
      <c r="R33" s="61">
        <v>0</v>
      </c>
      <c r="S33" s="61">
        <v>0</v>
      </c>
      <c r="T33" s="61">
        <v>0</v>
      </c>
      <c r="U33" s="61">
        <v>0</v>
      </c>
      <c r="V33" s="61">
        <v>0</v>
      </c>
      <c r="W33" s="61">
        <v>0</v>
      </c>
      <c r="X33" s="61">
        <v>0</v>
      </c>
      <c r="Y33" s="61">
        <v>0</v>
      </c>
      <c r="Z33" s="61">
        <v>0</v>
      </c>
    </row>
    <row r="34" spans="1:26" x14ac:dyDescent="0.25">
      <c r="G34" s="62"/>
      <c r="H34" s="62"/>
      <c r="I34" s="62"/>
      <c r="J34" s="62"/>
      <c r="K34" s="62"/>
      <c r="L34" s="62"/>
      <c r="M34" s="62"/>
      <c r="N34" s="62"/>
      <c r="O34" s="62"/>
      <c r="P34" s="62"/>
      <c r="Q34" s="62"/>
      <c r="R34" s="62"/>
      <c r="S34" s="62"/>
      <c r="T34" s="62"/>
      <c r="U34" s="62"/>
      <c r="V34" s="62"/>
      <c r="W34" s="62"/>
      <c r="X34" s="62"/>
      <c r="Y34" s="62"/>
      <c r="Z34" s="62"/>
    </row>
    <row r="35" spans="1:26" x14ac:dyDescent="0.25">
      <c r="A35" s="26" t="s">
        <v>45</v>
      </c>
      <c r="B35" s="26" t="s">
        <v>225</v>
      </c>
      <c r="C35" s="27">
        <f t="shared" ref="C35:X35" si="6">SUM(C29:C33)+SUM(C27)</f>
        <v>62396</v>
      </c>
      <c r="D35" s="27">
        <f t="shared" si="6"/>
        <v>80887</v>
      </c>
      <c r="E35" s="27">
        <f t="shared" si="6"/>
        <v>93626</v>
      </c>
      <c r="F35" s="27">
        <f t="shared" si="6"/>
        <v>79172</v>
      </c>
      <c r="G35" s="63">
        <f t="shared" si="6"/>
        <v>80238</v>
      </c>
      <c r="H35" s="63">
        <f t="shared" si="6"/>
        <v>99074</v>
      </c>
      <c r="I35" s="63">
        <f t="shared" si="6"/>
        <v>106053</v>
      </c>
      <c r="J35" s="63">
        <f t="shared" si="6"/>
        <v>119128</v>
      </c>
      <c r="K35" s="63">
        <f t="shared" si="6"/>
        <v>190040</v>
      </c>
      <c r="L35" s="63">
        <f t="shared" si="6"/>
        <v>225046</v>
      </c>
      <c r="M35" s="63">
        <f t="shared" si="6"/>
        <v>291326</v>
      </c>
      <c r="N35" s="63">
        <f t="shared" si="6"/>
        <v>358517</v>
      </c>
      <c r="O35" s="63">
        <f t="shared" si="6"/>
        <v>522432</v>
      </c>
      <c r="P35" s="63">
        <f t="shared" si="6"/>
        <v>626827</v>
      </c>
      <c r="Q35" s="63">
        <f t="shared" si="6"/>
        <v>658519</v>
      </c>
      <c r="R35" s="63">
        <f t="shared" si="6"/>
        <v>674868</v>
      </c>
      <c r="S35" s="63">
        <f t="shared" si="6"/>
        <v>678382</v>
      </c>
      <c r="T35" s="63">
        <f t="shared" si="6"/>
        <v>817097</v>
      </c>
      <c r="U35" s="63">
        <f t="shared" si="6"/>
        <v>816008</v>
      </c>
      <c r="V35" s="63">
        <f t="shared" si="6"/>
        <v>863154</v>
      </c>
      <c r="W35" s="63">
        <f t="shared" si="6"/>
        <v>891593</v>
      </c>
      <c r="X35" s="63">
        <f t="shared" si="6"/>
        <v>886718</v>
      </c>
      <c r="Y35" s="63">
        <f t="shared" ref="Y35" si="7">SUM(Y29:Y33)+SUM(Y27)</f>
        <v>917724</v>
      </c>
      <c r="Z35" s="63">
        <f t="shared" ref="Z35" si="8">SUM(Z29:Z33)+SUM(Z27)</f>
        <v>975836</v>
      </c>
    </row>
    <row r="36" spans="1:26" x14ac:dyDescent="0.25">
      <c r="C36" s="9"/>
      <c r="D36" s="9"/>
      <c r="E36" s="9" t="s">
        <v>36</v>
      </c>
      <c r="F36" s="9" t="s">
        <v>36</v>
      </c>
      <c r="G36" s="62" t="s">
        <v>36</v>
      </c>
      <c r="H36" s="62" t="s">
        <v>36</v>
      </c>
      <c r="I36" s="62" t="s">
        <v>36</v>
      </c>
      <c r="J36" s="62" t="s">
        <v>36</v>
      </c>
      <c r="K36" s="62" t="s">
        <v>36</v>
      </c>
      <c r="L36" s="62" t="s">
        <v>36</v>
      </c>
      <c r="M36" s="62" t="s">
        <v>36</v>
      </c>
      <c r="N36" s="62" t="s">
        <v>36</v>
      </c>
      <c r="O36" s="62" t="s">
        <v>36</v>
      </c>
      <c r="P36" s="62" t="s">
        <v>36</v>
      </c>
      <c r="Q36" s="62" t="s">
        <v>36</v>
      </c>
      <c r="R36" s="62" t="s">
        <v>36</v>
      </c>
      <c r="S36" s="62" t="s">
        <v>36</v>
      </c>
      <c r="T36" s="62" t="s">
        <v>36</v>
      </c>
      <c r="U36" s="62" t="s">
        <v>36</v>
      </c>
      <c r="V36" s="62" t="s">
        <v>36</v>
      </c>
      <c r="W36" s="62" t="s">
        <v>36</v>
      </c>
      <c r="X36" s="62" t="s">
        <v>36</v>
      </c>
      <c r="Y36" s="62" t="s">
        <v>36</v>
      </c>
      <c r="Z36" s="62" t="s">
        <v>36</v>
      </c>
    </row>
    <row r="37" spans="1:26" x14ac:dyDescent="0.25">
      <c r="A37" s="26" t="s">
        <v>46</v>
      </c>
      <c r="B37" s="26" t="s">
        <v>226</v>
      </c>
      <c r="C37" s="27">
        <f t="shared" ref="C37:X37" si="9">C35+C18</f>
        <v>129064</v>
      </c>
      <c r="D37" s="27">
        <f t="shared" si="9"/>
        <v>203638</v>
      </c>
      <c r="E37" s="27">
        <f t="shared" si="9"/>
        <v>262525</v>
      </c>
      <c r="F37" s="27">
        <f t="shared" si="9"/>
        <v>401996</v>
      </c>
      <c r="G37" s="63">
        <f t="shared" si="9"/>
        <v>439001</v>
      </c>
      <c r="H37" s="63">
        <f t="shared" si="9"/>
        <v>312701</v>
      </c>
      <c r="I37" s="63">
        <f t="shared" si="9"/>
        <v>448308</v>
      </c>
      <c r="J37" s="63">
        <f t="shared" si="9"/>
        <v>991589</v>
      </c>
      <c r="K37" s="63">
        <f t="shared" si="9"/>
        <v>992147</v>
      </c>
      <c r="L37" s="63">
        <f t="shared" si="9"/>
        <v>955127</v>
      </c>
      <c r="M37" s="63">
        <f t="shared" si="9"/>
        <v>994039</v>
      </c>
      <c r="N37" s="63">
        <f t="shared" si="9"/>
        <v>1621051</v>
      </c>
      <c r="O37" s="63">
        <f t="shared" si="9"/>
        <v>1713454</v>
      </c>
      <c r="P37" s="63">
        <f t="shared" si="9"/>
        <v>1564788</v>
      </c>
      <c r="Q37" s="63">
        <f t="shared" si="9"/>
        <v>1731221</v>
      </c>
      <c r="R37" s="63">
        <f t="shared" si="9"/>
        <v>2172686</v>
      </c>
      <c r="S37" s="63">
        <f t="shared" si="9"/>
        <v>2445689</v>
      </c>
      <c r="T37" s="63">
        <f t="shared" si="9"/>
        <v>2235562</v>
      </c>
      <c r="U37" s="63">
        <f t="shared" si="9"/>
        <v>2511193</v>
      </c>
      <c r="V37" s="63">
        <f t="shared" si="9"/>
        <v>3050222</v>
      </c>
      <c r="W37" s="63">
        <f t="shared" si="9"/>
        <v>2555870</v>
      </c>
      <c r="X37" s="63">
        <f t="shared" si="9"/>
        <v>2369686</v>
      </c>
      <c r="Y37" s="63">
        <f t="shared" ref="Y37" si="10">Y35+Y18</f>
        <v>3180289</v>
      </c>
      <c r="Z37" s="63">
        <f t="shared" ref="Z37" si="11">Z35+Z18</f>
        <v>3232763</v>
      </c>
    </row>
    <row r="38" spans="1:26" x14ac:dyDescent="0.25">
      <c r="C38" s="9"/>
      <c r="D38" s="9"/>
      <c r="E38" s="9" t="s">
        <v>36</v>
      </c>
      <c r="F38" s="9" t="s">
        <v>36</v>
      </c>
      <c r="G38" s="9" t="s">
        <v>36</v>
      </c>
      <c r="H38" s="9" t="s">
        <v>36</v>
      </c>
      <c r="I38" s="9" t="s">
        <v>36</v>
      </c>
      <c r="J38" s="9" t="s">
        <v>36</v>
      </c>
      <c r="K38" s="9" t="s">
        <v>36</v>
      </c>
      <c r="L38" s="9" t="s">
        <v>36</v>
      </c>
      <c r="M38" s="9" t="s">
        <v>36</v>
      </c>
      <c r="N38" s="9" t="s">
        <v>36</v>
      </c>
      <c r="O38" s="9" t="s">
        <v>36</v>
      </c>
      <c r="P38" s="9" t="s">
        <v>36</v>
      </c>
      <c r="Q38" s="9" t="s">
        <v>36</v>
      </c>
      <c r="R38" s="9" t="s">
        <v>36</v>
      </c>
      <c r="S38" s="9" t="s">
        <v>36</v>
      </c>
      <c r="T38" s="9" t="s">
        <v>36</v>
      </c>
      <c r="U38" s="9" t="s">
        <v>36</v>
      </c>
      <c r="V38" s="9" t="s">
        <v>36</v>
      </c>
      <c r="W38" s="9" t="s">
        <v>36</v>
      </c>
      <c r="X38" s="9" t="s">
        <v>36</v>
      </c>
      <c r="Y38" s="9" t="s">
        <v>36</v>
      </c>
      <c r="Z38" s="9" t="s">
        <v>36</v>
      </c>
    </row>
    <row r="39" spans="1:26" x14ac:dyDescent="0.25">
      <c r="D39" s="62"/>
      <c r="E39" s="62"/>
      <c r="F39" s="62"/>
      <c r="G39" s="62"/>
      <c r="H39" s="62"/>
      <c r="I39" s="62"/>
      <c r="J39" s="62"/>
      <c r="K39" s="62"/>
      <c r="L39" s="62"/>
      <c r="M39" s="62"/>
      <c r="N39" s="62"/>
      <c r="O39" s="62"/>
      <c r="P39" s="62"/>
      <c r="Q39" s="62"/>
      <c r="R39" s="62"/>
      <c r="S39" s="62"/>
      <c r="T39" s="62"/>
      <c r="U39" s="62"/>
      <c r="V39" s="62"/>
      <c r="W39" s="62"/>
      <c r="X39" s="62"/>
      <c r="Y39" s="62"/>
      <c r="Z39" s="62"/>
    </row>
    <row r="40" spans="1:26" x14ac:dyDescent="0.25">
      <c r="O40" s="82"/>
      <c r="P40" s="62"/>
      <c r="Q40" s="62"/>
      <c r="R40" s="62"/>
      <c r="S40" s="62"/>
      <c r="T40" s="62"/>
      <c r="U40" s="62"/>
      <c r="V40" s="62"/>
      <c r="W40" s="62"/>
      <c r="X40" s="62"/>
      <c r="Y40" s="62"/>
      <c r="Z40" s="62"/>
    </row>
    <row r="42" spans="1:26" x14ac:dyDescent="0.25">
      <c r="O42" s="62"/>
    </row>
    <row r="43" spans="1:26" x14ac:dyDescent="0.25">
      <c r="O43" s="62"/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</sheetPr>
  <dimension ref="A1:AA44"/>
  <sheetViews>
    <sheetView showGridLines="0" zoomScaleNormal="100" workbookViewId="0">
      <pane xSplit="1" ySplit="4" topLeftCell="C5" activePane="bottomRight" state="frozen"/>
      <selection activeCell="K28" sqref="K28"/>
      <selection pane="topRight" activeCell="K28" sqref="K28"/>
      <selection pane="bottomLeft" activeCell="K28" sqref="K28"/>
      <selection pane="bottomRight" activeCell="D8" sqref="D8"/>
    </sheetView>
  </sheetViews>
  <sheetFormatPr defaultColWidth="9" defaultRowHeight="15" outlineLevelCol="1" x14ac:dyDescent="0.25"/>
  <cols>
    <col min="1" max="1" width="40" style="5" bestFit="1" customWidth="1"/>
    <col min="2" max="2" width="41.25" style="5" hidden="1" customWidth="1" outlineLevel="1"/>
    <col min="3" max="3" width="16.625" style="9" customWidth="1" collapsed="1"/>
    <col min="4" max="7" width="16.625" style="9" customWidth="1"/>
    <col min="8" max="10" width="16.625" style="5" customWidth="1"/>
    <col min="11" max="11" width="16.625" style="20" customWidth="1"/>
    <col min="12" max="26" width="16.625" style="5" customWidth="1"/>
    <col min="27" max="27" width="11.75" style="5" bestFit="1" customWidth="1"/>
    <col min="28" max="16384" width="9" style="5"/>
  </cols>
  <sheetData>
    <row r="1" spans="1:27" x14ac:dyDescent="0.25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</row>
    <row r="2" spans="1:27" x14ac:dyDescent="0.25">
      <c r="C2" s="19" t="s">
        <v>71</v>
      </c>
      <c r="D2" s="19" t="s">
        <v>72</v>
      </c>
      <c r="E2" s="19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15" t="s">
        <v>18</v>
      </c>
      <c r="X2" s="15" t="s">
        <v>19</v>
      </c>
      <c r="Y2" s="6" t="s">
        <v>185</v>
      </c>
      <c r="Z2" s="6" t="s">
        <v>387</v>
      </c>
    </row>
    <row r="3" spans="1:27" x14ac:dyDescent="0.25">
      <c r="A3" s="10" t="s">
        <v>227</v>
      </c>
      <c r="B3" s="10" t="s">
        <v>355</v>
      </c>
      <c r="C3" s="21" t="s">
        <v>21</v>
      </c>
      <c r="D3" s="21" t="s">
        <v>21</v>
      </c>
      <c r="E3" s="22" t="s">
        <v>21</v>
      </c>
      <c r="F3" s="22" t="s">
        <v>21</v>
      </c>
      <c r="G3" s="22" t="s">
        <v>21</v>
      </c>
      <c r="H3" s="22" t="s">
        <v>21</v>
      </c>
      <c r="I3" s="22" t="s">
        <v>21</v>
      </c>
      <c r="J3" s="22" t="s">
        <v>21</v>
      </c>
      <c r="K3" s="22" t="s">
        <v>21</v>
      </c>
      <c r="L3" s="23" t="s">
        <v>21</v>
      </c>
      <c r="M3" s="23" t="s">
        <v>21</v>
      </c>
      <c r="N3" s="23" t="s">
        <v>21</v>
      </c>
      <c r="O3" s="23" t="s">
        <v>21</v>
      </c>
      <c r="P3" s="23" t="s">
        <v>21</v>
      </c>
      <c r="Q3" s="23" t="s">
        <v>21</v>
      </c>
      <c r="R3" s="23" t="s">
        <v>21</v>
      </c>
      <c r="S3" s="23" t="s">
        <v>21</v>
      </c>
      <c r="T3" s="23" t="s">
        <v>21</v>
      </c>
      <c r="U3" s="23" t="s">
        <v>21</v>
      </c>
      <c r="V3" s="23" t="s">
        <v>21</v>
      </c>
      <c r="W3" s="23" t="s">
        <v>21</v>
      </c>
      <c r="X3" s="23" t="s">
        <v>21</v>
      </c>
      <c r="Y3" s="23" t="s">
        <v>21</v>
      </c>
      <c r="Z3" s="23" t="s">
        <v>21</v>
      </c>
    </row>
    <row r="4" spans="1:27" x14ac:dyDescent="0.25">
      <c r="A4" s="24"/>
      <c r="B4" s="24"/>
      <c r="C4" s="24">
        <v>43465</v>
      </c>
      <c r="D4" s="24">
        <v>43830</v>
      </c>
      <c r="E4" s="24">
        <v>43920</v>
      </c>
      <c r="F4" s="29">
        <v>44012</v>
      </c>
      <c r="G4" s="30">
        <v>44104</v>
      </c>
      <c r="H4" s="29">
        <v>44196</v>
      </c>
      <c r="I4" s="29">
        <v>44285</v>
      </c>
      <c r="J4" s="29">
        <v>44377</v>
      </c>
      <c r="K4" s="30">
        <v>44469</v>
      </c>
      <c r="L4" s="29">
        <v>44561</v>
      </c>
      <c r="M4" s="29">
        <v>44651</v>
      </c>
      <c r="N4" s="29">
        <v>44742</v>
      </c>
      <c r="O4" s="29">
        <v>44834</v>
      </c>
      <c r="P4" s="29">
        <v>44926</v>
      </c>
      <c r="Q4" s="29">
        <v>45016</v>
      </c>
      <c r="R4" s="29">
        <v>45107</v>
      </c>
      <c r="S4" s="29">
        <v>45199</v>
      </c>
      <c r="T4" s="29">
        <v>45291</v>
      </c>
      <c r="U4" s="29">
        <v>45382</v>
      </c>
      <c r="V4" s="29">
        <v>45473</v>
      </c>
      <c r="W4" s="29">
        <v>45565</v>
      </c>
      <c r="X4" s="29">
        <v>45657</v>
      </c>
      <c r="Y4" s="29">
        <v>45747</v>
      </c>
      <c r="Z4" s="29">
        <v>45838</v>
      </c>
    </row>
    <row r="5" spans="1:27" x14ac:dyDescent="0.25">
      <c r="A5" s="7" t="s">
        <v>23</v>
      </c>
      <c r="B5" s="7" t="s">
        <v>201</v>
      </c>
      <c r="C5" s="25"/>
      <c r="D5" s="25"/>
      <c r="E5" s="28"/>
      <c r="K5" s="16"/>
    </row>
    <row r="6" spans="1:27" x14ac:dyDescent="0.25">
      <c r="A6" s="13" t="s">
        <v>190</v>
      </c>
      <c r="B6" s="13" t="s">
        <v>228</v>
      </c>
      <c r="C6" s="61">
        <v>16138</v>
      </c>
      <c r="D6" s="61">
        <v>22338</v>
      </c>
      <c r="E6" s="61">
        <v>18751</v>
      </c>
      <c r="F6" s="61">
        <v>47388</v>
      </c>
      <c r="G6" s="61">
        <v>62780</v>
      </c>
      <c r="H6" s="61">
        <v>35151</v>
      </c>
      <c r="I6" s="61">
        <v>54068</v>
      </c>
      <c r="J6" s="61">
        <v>45401</v>
      </c>
      <c r="K6" s="61">
        <v>98719</v>
      </c>
      <c r="L6" s="61">
        <v>78502</v>
      </c>
      <c r="M6" s="61">
        <v>76961</v>
      </c>
      <c r="N6" s="61">
        <v>137075</v>
      </c>
      <c r="O6" s="61">
        <v>101449</v>
      </c>
      <c r="P6" s="61">
        <v>118027</v>
      </c>
      <c r="Q6" s="61">
        <v>200912</v>
      </c>
      <c r="R6" s="61">
        <v>175379</v>
      </c>
      <c r="S6" s="61">
        <v>206240</v>
      </c>
      <c r="T6" s="61">
        <v>151327</v>
      </c>
      <c r="U6" s="61">
        <v>279127</v>
      </c>
      <c r="V6" s="61">
        <v>295026</v>
      </c>
      <c r="W6" s="61">
        <v>244355</v>
      </c>
      <c r="X6" s="61">
        <v>141935</v>
      </c>
      <c r="Y6" s="61">
        <v>529310</v>
      </c>
      <c r="Z6" s="61">
        <v>316537</v>
      </c>
      <c r="AA6" s="5" t="b">
        <v>1</v>
      </c>
    </row>
    <row r="7" spans="1:27" x14ac:dyDescent="0.25">
      <c r="A7" s="13" t="s">
        <v>48</v>
      </c>
      <c r="B7" s="13" t="s">
        <v>229</v>
      </c>
      <c r="C7" s="61">
        <v>18191</v>
      </c>
      <c r="D7" s="61">
        <v>50329</v>
      </c>
      <c r="E7" s="61">
        <v>75316</v>
      </c>
      <c r="F7" s="61">
        <v>117537</v>
      </c>
      <c r="G7" s="61">
        <v>156670</v>
      </c>
      <c r="H7" s="61">
        <v>72235</v>
      </c>
      <c r="I7" s="61">
        <v>168242</v>
      </c>
      <c r="J7" s="61">
        <v>92307</v>
      </c>
      <c r="K7" s="61">
        <v>88426</v>
      </c>
      <c r="L7" s="61">
        <v>89169</v>
      </c>
      <c r="M7" s="61">
        <v>79086</v>
      </c>
      <c r="N7" s="61">
        <v>344091</v>
      </c>
      <c r="O7" s="61">
        <v>480503</v>
      </c>
      <c r="P7" s="61">
        <v>85591</v>
      </c>
      <c r="Q7" s="61">
        <v>169045</v>
      </c>
      <c r="R7" s="61">
        <v>705286</v>
      </c>
      <c r="S7" s="61">
        <v>519712</v>
      </c>
      <c r="T7" s="61">
        <v>373624</v>
      </c>
      <c r="U7" s="61">
        <v>580759</v>
      </c>
      <c r="V7" s="61">
        <v>712648</v>
      </c>
      <c r="W7" s="61">
        <v>142730</v>
      </c>
      <c r="X7" s="61">
        <v>142464</v>
      </c>
      <c r="Y7" s="61">
        <v>63782</v>
      </c>
      <c r="Z7" s="61">
        <v>73446</v>
      </c>
      <c r="AA7" s="5" t="b">
        <v>1</v>
      </c>
    </row>
    <row r="8" spans="1:27" x14ac:dyDescent="0.25">
      <c r="A8" s="13" t="s">
        <v>49</v>
      </c>
      <c r="B8" s="13" t="s">
        <v>230</v>
      </c>
      <c r="C8" s="61">
        <v>15070</v>
      </c>
      <c r="D8" s="61">
        <v>28696</v>
      </c>
      <c r="E8" s="61">
        <v>58703</v>
      </c>
      <c r="F8" s="61">
        <v>132769</v>
      </c>
      <c r="G8" s="61">
        <v>76612</v>
      </c>
      <c r="H8" s="61">
        <v>20835</v>
      </c>
      <c r="I8" s="61">
        <v>44556</v>
      </c>
      <c r="J8" s="61">
        <v>244742</v>
      </c>
      <c r="K8" s="61">
        <v>110941</v>
      </c>
      <c r="L8" s="61">
        <v>51532</v>
      </c>
      <c r="M8" s="61">
        <v>109494</v>
      </c>
      <c r="N8" s="61">
        <v>410312</v>
      </c>
      <c r="O8" s="61">
        <v>241403</v>
      </c>
      <c r="P8" s="61">
        <v>56317</v>
      </c>
      <c r="Q8" s="61">
        <v>71574</v>
      </c>
      <c r="R8" s="61">
        <v>255300</v>
      </c>
      <c r="S8" s="61">
        <v>297142</v>
      </c>
      <c r="T8" s="61">
        <v>34007</v>
      </c>
      <c r="U8" s="61">
        <v>31717</v>
      </c>
      <c r="V8" s="61">
        <v>120067</v>
      </c>
      <c r="W8" s="61">
        <v>225404</v>
      </c>
      <c r="X8" s="61">
        <v>57837</v>
      </c>
      <c r="Y8" s="61">
        <v>80194</v>
      </c>
      <c r="Z8" s="61">
        <v>323598</v>
      </c>
      <c r="AA8" s="5" t="b">
        <v>1</v>
      </c>
    </row>
    <row r="9" spans="1:27" x14ac:dyDescent="0.25">
      <c r="A9" s="13" t="s">
        <v>50</v>
      </c>
      <c r="B9" s="13" t="s">
        <v>231</v>
      </c>
      <c r="C9" s="61">
        <v>0</v>
      </c>
      <c r="D9" s="61">
        <v>0</v>
      </c>
      <c r="E9" s="61">
        <v>0</v>
      </c>
      <c r="F9" s="61">
        <v>0</v>
      </c>
      <c r="G9" s="61">
        <v>0</v>
      </c>
      <c r="H9" s="61">
        <v>0</v>
      </c>
      <c r="I9" s="61">
        <v>0</v>
      </c>
      <c r="J9" s="61">
        <v>0</v>
      </c>
      <c r="K9" s="61">
        <v>0</v>
      </c>
      <c r="L9" s="61">
        <v>0</v>
      </c>
      <c r="M9" s="61">
        <v>0</v>
      </c>
      <c r="N9" s="61">
        <v>0</v>
      </c>
      <c r="O9" s="61">
        <v>2207</v>
      </c>
      <c r="P9" s="61">
        <v>2008</v>
      </c>
      <c r="Q9" s="61">
        <v>4704</v>
      </c>
      <c r="R9" s="61">
        <v>5110</v>
      </c>
      <c r="S9" s="61">
        <v>6085</v>
      </c>
      <c r="T9" s="61">
        <v>6870</v>
      </c>
      <c r="U9" s="61">
        <v>8076</v>
      </c>
      <c r="V9" s="61">
        <v>9076</v>
      </c>
      <c r="W9" s="61">
        <v>7776</v>
      </c>
      <c r="X9" s="61">
        <v>7776</v>
      </c>
      <c r="Y9" s="61">
        <v>5234</v>
      </c>
      <c r="Z9" s="61">
        <v>5612</v>
      </c>
      <c r="AA9" s="5" t="b">
        <v>1</v>
      </c>
    </row>
    <row r="10" spans="1:27" x14ac:dyDescent="0.25">
      <c r="A10" s="13" t="s">
        <v>51</v>
      </c>
      <c r="B10" s="13" t="s">
        <v>232</v>
      </c>
      <c r="C10" s="61">
        <v>421</v>
      </c>
      <c r="D10" s="61">
        <v>411</v>
      </c>
      <c r="E10" s="61">
        <v>1578</v>
      </c>
      <c r="F10" s="61">
        <v>1483</v>
      </c>
      <c r="G10" s="61">
        <v>2186</v>
      </c>
      <c r="H10" s="61">
        <v>1100</v>
      </c>
      <c r="I10" s="61">
        <v>2558</v>
      </c>
      <c r="J10" s="61">
        <v>1681</v>
      </c>
      <c r="K10" s="61">
        <v>4139</v>
      </c>
      <c r="L10" s="61">
        <v>2311</v>
      </c>
      <c r="M10" s="61">
        <v>4320</v>
      </c>
      <c r="N10" s="61">
        <v>2708</v>
      </c>
      <c r="O10" s="61">
        <v>3510</v>
      </c>
      <c r="P10" s="61">
        <v>7987</v>
      </c>
      <c r="Q10" s="61">
        <v>10897</v>
      </c>
      <c r="R10" s="61">
        <v>5707</v>
      </c>
      <c r="S10" s="61">
        <v>6588</v>
      </c>
      <c r="T10" s="61">
        <v>8089</v>
      </c>
      <c r="U10" s="61">
        <v>10133</v>
      </c>
      <c r="V10" s="61">
        <v>11989</v>
      </c>
      <c r="W10" s="61">
        <v>7876</v>
      </c>
      <c r="X10" s="61">
        <v>7367</v>
      </c>
      <c r="Y10" s="61">
        <v>11847</v>
      </c>
      <c r="Z10" s="61">
        <v>6862</v>
      </c>
      <c r="AA10" s="5" t="b">
        <v>0</v>
      </c>
    </row>
    <row r="11" spans="1:27" x14ac:dyDescent="0.25">
      <c r="A11" s="13" t="s">
        <v>52</v>
      </c>
      <c r="B11" s="13" t="s">
        <v>233</v>
      </c>
      <c r="C11" s="61">
        <v>0</v>
      </c>
      <c r="D11" s="61">
        <v>0</v>
      </c>
      <c r="E11" s="61">
        <v>0</v>
      </c>
      <c r="F11" s="61">
        <v>0</v>
      </c>
      <c r="G11" s="61">
        <v>0</v>
      </c>
      <c r="H11" s="61">
        <v>0</v>
      </c>
      <c r="I11" s="61">
        <v>0</v>
      </c>
      <c r="J11" s="61">
        <v>0</v>
      </c>
      <c r="K11" s="61">
        <v>0</v>
      </c>
      <c r="L11" s="61">
        <v>0</v>
      </c>
      <c r="M11" s="61">
        <v>0</v>
      </c>
      <c r="N11" s="61">
        <v>0</v>
      </c>
      <c r="O11" s="61">
        <v>0</v>
      </c>
      <c r="P11" s="61">
        <v>0</v>
      </c>
      <c r="Q11" s="61">
        <v>0</v>
      </c>
      <c r="R11" s="61">
        <v>0</v>
      </c>
      <c r="S11" s="61">
        <v>0</v>
      </c>
      <c r="T11" s="61">
        <v>0</v>
      </c>
      <c r="U11" s="61">
        <v>0</v>
      </c>
      <c r="V11" s="61">
        <v>0</v>
      </c>
      <c r="W11" s="61">
        <v>0</v>
      </c>
      <c r="X11" s="61">
        <v>0</v>
      </c>
      <c r="Y11" s="61">
        <v>0</v>
      </c>
      <c r="Z11" s="61">
        <v>0</v>
      </c>
      <c r="AA11" s="5" t="b">
        <v>0</v>
      </c>
    </row>
    <row r="12" spans="1:27" x14ac:dyDescent="0.25">
      <c r="A12" s="13" t="s">
        <v>53</v>
      </c>
      <c r="B12" s="13" t="s">
        <v>234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2385</v>
      </c>
      <c r="I12" s="61">
        <v>0</v>
      </c>
      <c r="J12" s="61">
        <v>0</v>
      </c>
      <c r="K12" s="61">
        <v>0</v>
      </c>
      <c r="L12" s="61">
        <v>4700</v>
      </c>
      <c r="M12" s="61">
        <v>4700</v>
      </c>
      <c r="N12" s="61">
        <v>4700</v>
      </c>
      <c r="O12" s="61">
        <v>4700</v>
      </c>
      <c r="P12" s="61">
        <v>1597</v>
      </c>
      <c r="Q12" s="61">
        <v>1597</v>
      </c>
      <c r="R12" s="61">
        <v>0</v>
      </c>
      <c r="S12" s="61">
        <v>0</v>
      </c>
      <c r="T12" s="61">
        <v>84596</v>
      </c>
      <c r="U12" s="61">
        <v>0</v>
      </c>
      <c r="V12" s="61">
        <v>0</v>
      </c>
      <c r="W12" s="61">
        <v>17795</v>
      </c>
      <c r="X12" s="61">
        <v>17732</v>
      </c>
      <c r="Y12" s="61">
        <v>0</v>
      </c>
      <c r="Z12" s="61">
        <v>0</v>
      </c>
      <c r="AA12" s="5" t="b">
        <v>0</v>
      </c>
    </row>
    <row r="13" spans="1:27" x14ac:dyDescent="0.25">
      <c r="A13" s="13" t="s">
        <v>54</v>
      </c>
      <c r="B13" s="13" t="s">
        <v>235</v>
      </c>
      <c r="C13" s="61">
        <v>669</v>
      </c>
      <c r="D13" s="61">
        <v>365</v>
      </c>
      <c r="E13" s="61">
        <v>493</v>
      </c>
      <c r="F13" s="61">
        <v>364</v>
      </c>
      <c r="G13" s="61">
        <v>8719</v>
      </c>
      <c r="H13" s="61">
        <v>124</v>
      </c>
      <c r="I13" s="61">
        <v>1448</v>
      </c>
      <c r="J13" s="61">
        <v>1697</v>
      </c>
      <c r="K13" s="61">
        <v>8132</v>
      </c>
      <c r="L13" s="61">
        <v>1640</v>
      </c>
      <c r="M13" s="61">
        <v>5117</v>
      </c>
      <c r="N13" s="61">
        <v>2275</v>
      </c>
      <c r="O13" s="61">
        <v>19809</v>
      </c>
      <c r="P13" s="61">
        <v>2020</v>
      </c>
      <c r="Q13" s="61">
        <v>4299</v>
      </c>
      <c r="R13" s="61">
        <v>3591</v>
      </c>
      <c r="S13" s="61">
        <v>22561</v>
      </c>
      <c r="T13" s="61">
        <v>4163</v>
      </c>
      <c r="U13" s="61">
        <v>6392</v>
      </c>
      <c r="V13" s="61">
        <v>7088</v>
      </c>
      <c r="W13" s="61">
        <v>8356</v>
      </c>
      <c r="X13" s="61">
        <v>16360</v>
      </c>
      <c r="Y13" s="61">
        <v>5740</v>
      </c>
      <c r="Z13" s="61">
        <v>22871</v>
      </c>
      <c r="AA13" s="5" t="b">
        <v>0</v>
      </c>
    </row>
    <row r="14" spans="1:27" customFormat="1" x14ac:dyDescent="0.25"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  <c r="R14" s="65"/>
      <c r="S14" s="65"/>
      <c r="T14" s="65"/>
      <c r="U14" s="65"/>
      <c r="V14" s="65"/>
      <c r="W14" s="65"/>
      <c r="X14" s="65"/>
      <c r="Y14" s="65"/>
      <c r="Z14" s="65"/>
    </row>
    <row r="15" spans="1:27" x14ac:dyDescent="0.25">
      <c r="A15" s="13" t="s">
        <v>191</v>
      </c>
      <c r="B15" s="13" t="s">
        <v>231</v>
      </c>
      <c r="C15" s="61">
        <v>0</v>
      </c>
      <c r="D15" s="61">
        <v>0</v>
      </c>
      <c r="E15" s="61">
        <v>3519</v>
      </c>
      <c r="F15" s="61">
        <v>2996</v>
      </c>
      <c r="G15" s="61">
        <v>2752</v>
      </c>
      <c r="H15" s="61">
        <v>13867</v>
      </c>
      <c r="I15" s="61">
        <v>14928</v>
      </c>
      <c r="J15" s="61">
        <v>5140</v>
      </c>
      <c r="K15" s="61">
        <v>2216</v>
      </c>
      <c r="L15" s="61">
        <v>3283</v>
      </c>
      <c r="M15" s="61">
        <v>8010</v>
      </c>
      <c r="N15" s="61">
        <v>4651</v>
      </c>
      <c r="O15" s="61">
        <v>3790</v>
      </c>
      <c r="P15" s="61">
        <v>756</v>
      </c>
      <c r="Q15" s="61">
        <v>1696</v>
      </c>
      <c r="R15" s="61">
        <v>747</v>
      </c>
      <c r="S15" s="61">
        <v>0</v>
      </c>
      <c r="T15" s="61">
        <v>0</v>
      </c>
      <c r="U15" s="61">
        <v>0</v>
      </c>
      <c r="V15" s="61">
        <v>0</v>
      </c>
      <c r="W15" s="61">
        <v>0</v>
      </c>
      <c r="X15" s="61">
        <v>2196</v>
      </c>
      <c r="Y15" s="61">
        <v>5589</v>
      </c>
      <c r="Z15" s="61">
        <v>1176</v>
      </c>
    </row>
    <row r="16" spans="1:27" s="8" customFormat="1" x14ac:dyDescent="0.25">
      <c r="C16" s="62"/>
      <c r="D16" s="62"/>
      <c r="E16" s="62"/>
      <c r="F16" s="62"/>
      <c r="G16" s="62"/>
      <c r="H16" s="62"/>
      <c r="I16" s="62"/>
      <c r="J16" s="62"/>
      <c r="K16" s="66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  <c r="X16" s="62"/>
      <c r="Y16" s="62"/>
      <c r="Z16" s="62"/>
    </row>
    <row r="17" spans="1:26" s="17" customFormat="1" x14ac:dyDescent="0.25">
      <c r="A17" s="26" t="s">
        <v>55</v>
      </c>
      <c r="B17" s="26" t="s">
        <v>236</v>
      </c>
      <c r="C17" s="63">
        <f t="shared" ref="C17:X17" si="0">SUM(C6:C15)</f>
        <v>50489</v>
      </c>
      <c r="D17" s="63">
        <f t="shared" si="0"/>
        <v>102139</v>
      </c>
      <c r="E17" s="63">
        <f t="shared" si="0"/>
        <v>158360</v>
      </c>
      <c r="F17" s="63">
        <f t="shared" si="0"/>
        <v>302537</v>
      </c>
      <c r="G17" s="63">
        <f t="shared" si="0"/>
        <v>309719</v>
      </c>
      <c r="H17" s="63">
        <f t="shared" si="0"/>
        <v>145697</v>
      </c>
      <c r="I17" s="63">
        <f t="shared" si="0"/>
        <v>285800</v>
      </c>
      <c r="J17" s="63">
        <f t="shared" si="0"/>
        <v>390968</v>
      </c>
      <c r="K17" s="63">
        <f t="shared" si="0"/>
        <v>312573</v>
      </c>
      <c r="L17" s="63">
        <f t="shared" si="0"/>
        <v>231137</v>
      </c>
      <c r="M17" s="63">
        <f t="shared" si="0"/>
        <v>287688</v>
      </c>
      <c r="N17" s="63">
        <f t="shared" si="0"/>
        <v>905812</v>
      </c>
      <c r="O17" s="63">
        <f t="shared" si="0"/>
        <v>857371</v>
      </c>
      <c r="P17" s="63">
        <f t="shared" si="0"/>
        <v>274303</v>
      </c>
      <c r="Q17" s="63">
        <f t="shared" si="0"/>
        <v>464724</v>
      </c>
      <c r="R17" s="63">
        <f t="shared" si="0"/>
        <v>1151120</v>
      </c>
      <c r="S17" s="63">
        <f t="shared" si="0"/>
        <v>1058328</v>
      </c>
      <c r="T17" s="63">
        <f t="shared" si="0"/>
        <v>662676</v>
      </c>
      <c r="U17" s="63">
        <f t="shared" si="0"/>
        <v>916204</v>
      </c>
      <c r="V17" s="63">
        <f t="shared" si="0"/>
        <v>1155894</v>
      </c>
      <c r="W17" s="63">
        <f t="shared" si="0"/>
        <v>654292</v>
      </c>
      <c r="X17" s="63">
        <f t="shared" si="0"/>
        <v>393667</v>
      </c>
      <c r="Y17" s="63">
        <f t="shared" ref="Y17:Z17" si="1">SUM(Y6:Y15)</f>
        <v>701696</v>
      </c>
      <c r="Z17" s="63">
        <f t="shared" si="1"/>
        <v>750102</v>
      </c>
    </row>
    <row r="18" spans="1:26" s="8" customFormat="1" x14ac:dyDescent="0.25">
      <c r="C18" s="62"/>
      <c r="D18" s="62"/>
      <c r="E18" s="62" t="s">
        <v>36</v>
      </c>
      <c r="F18" s="62" t="s">
        <v>36</v>
      </c>
      <c r="G18" s="62" t="s">
        <v>36</v>
      </c>
      <c r="H18" s="62" t="s">
        <v>36</v>
      </c>
      <c r="I18" s="62" t="s">
        <v>36</v>
      </c>
      <c r="J18" s="62" t="s">
        <v>36</v>
      </c>
      <c r="K18" s="62" t="s">
        <v>36</v>
      </c>
      <c r="L18" s="62" t="s">
        <v>36</v>
      </c>
      <c r="M18" s="62" t="s">
        <v>36</v>
      </c>
      <c r="N18" s="62" t="s">
        <v>36</v>
      </c>
      <c r="O18" s="62" t="s">
        <v>36</v>
      </c>
      <c r="P18" s="62" t="s">
        <v>36</v>
      </c>
      <c r="Q18" s="62" t="s">
        <v>36</v>
      </c>
      <c r="R18" s="62" t="s">
        <v>36</v>
      </c>
      <c r="S18" s="62" t="s">
        <v>36</v>
      </c>
      <c r="T18" s="62" t="s">
        <v>36</v>
      </c>
      <c r="U18" s="62" t="s">
        <v>36</v>
      </c>
      <c r="V18" s="62" t="s">
        <v>36</v>
      </c>
      <c r="W18" s="62" t="s">
        <v>36</v>
      </c>
      <c r="X18" s="62" t="s">
        <v>36</v>
      </c>
      <c r="Y18" s="62" t="s">
        <v>36</v>
      </c>
      <c r="Z18" s="62" t="s">
        <v>36</v>
      </c>
    </row>
    <row r="19" spans="1:26" x14ac:dyDescent="0.25">
      <c r="A19" s="7" t="s">
        <v>37</v>
      </c>
      <c r="B19" s="7" t="s">
        <v>237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  <c r="Q19" s="64"/>
      <c r="R19" s="64"/>
      <c r="S19" s="64"/>
      <c r="T19" s="64"/>
      <c r="U19" s="64"/>
      <c r="V19" s="64"/>
      <c r="W19" s="64"/>
      <c r="X19" s="64"/>
      <c r="Y19" s="64"/>
      <c r="Z19" s="64"/>
    </row>
    <row r="20" spans="1:26" x14ac:dyDescent="0.25">
      <c r="A20" s="13" t="s">
        <v>192</v>
      </c>
      <c r="B20" s="13" t="s">
        <v>238</v>
      </c>
      <c r="C20" s="61">
        <v>63317</v>
      </c>
      <c r="D20" s="61">
        <v>60494</v>
      </c>
      <c r="E20" s="61">
        <v>60361</v>
      </c>
      <c r="F20" s="61">
        <v>51422</v>
      </c>
      <c r="G20" s="61">
        <v>46486</v>
      </c>
      <c r="H20" s="61">
        <v>44445</v>
      </c>
      <c r="I20" s="61">
        <v>44253</v>
      </c>
      <c r="J20" s="61">
        <v>43891</v>
      </c>
      <c r="K20" s="67">
        <v>38551</v>
      </c>
      <c r="L20" s="61">
        <v>58079</v>
      </c>
      <c r="M20" s="61">
        <v>51574</v>
      </c>
      <c r="N20" s="61">
        <v>51548</v>
      </c>
      <c r="O20" s="61">
        <v>106937</v>
      </c>
      <c r="P20" s="61">
        <v>453004</v>
      </c>
      <c r="Q20" s="61">
        <v>447363</v>
      </c>
      <c r="R20" s="61">
        <v>186227</v>
      </c>
      <c r="S20" s="61">
        <v>448933</v>
      </c>
      <c r="T20" s="61">
        <v>534861</v>
      </c>
      <c r="U20" s="61">
        <v>564319</v>
      </c>
      <c r="V20" s="61">
        <v>578029</v>
      </c>
      <c r="W20" s="61">
        <v>573351</v>
      </c>
      <c r="X20" s="61">
        <v>607963</v>
      </c>
      <c r="Y20" s="61">
        <v>1108047</v>
      </c>
      <c r="Z20" s="61">
        <v>1106545</v>
      </c>
    </row>
    <row r="21" spans="1:26" x14ac:dyDescent="0.25">
      <c r="A21" s="13" t="s">
        <v>193</v>
      </c>
      <c r="B21" s="87" t="s">
        <v>239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0</v>
      </c>
      <c r="I21" s="61">
        <v>0</v>
      </c>
      <c r="J21" s="61">
        <v>0</v>
      </c>
      <c r="K21" s="67">
        <v>0</v>
      </c>
      <c r="L21" s="61">
        <v>0</v>
      </c>
      <c r="M21" s="61">
        <v>0</v>
      </c>
      <c r="N21" s="61">
        <v>0</v>
      </c>
      <c r="O21" s="61">
        <v>9106</v>
      </c>
      <c r="P21" s="61">
        <v>8879</v>
      </c>
      <c r="Q21" s="61">
        <v>16519</v>
      </c>
      <c r="R21" s="61">
        <v>15092</v>
      </c>
      <c r="S21" s="61">
        <v>14356</v>
      </c>
      <c r="T21" s="61">
        <v>25396</v>
      </c>
      <c r="U21" s="61">
        <v>23362</v>
      </c>
      <c r="V21" s="61">
        <v>21327</v>
      </c>
      <c r="W21" s="61">
        <v>22385</v>
      </c>
      <c r="X21" s="61">
        <v>21261</v>
      </c>
      <c r="Y21" s="61">
        <v>23033</v>
      </c>
      <c r="Z21" s="61">
        <v>21745</v>
      </c>
    </row>
    <row r="22" spans="1:26" x14ac:dyDescent="0.25">
      <c r="A22" s="13" t="s">
        <v>56</v>
      </c>
      <c r="B22" s="13" t="s">
        <v>240</v>
      </c>
      <c r="C22" s="61">
        <v>0</v>
      </c>
      <c r="D22" s="61">
        <v>0</v>
      </c>
      <c r="E22" s="61">
        <v>987</v>
      </c>
      <c r="F22" s="61">
        <v>2398</v>
      </c>
      <c r="G22" s="61">
        <v>10273</v>
      </c>
      <c r="H22" s="61">
        <v>13732</v>
      </c>
      <c r="I22" s="61">
        <v>12266</v>
      </c>
      <c r="J22" s="61">
        <v>18149</v>
      </c>
      <c r="K22" s="67">
        <v>14355</v>
      </c>
      <c r="L22" s="61">
        <v>13073</v>
      </c>
      <c r="M22" s="61">
        <v>8940</v>
      </c>
      <c r="N22" s="61">
        <v>11655</v>
      </c>
      <c r="O22" s="61">
        <v>7539</v>
      </c>
      <c r="P22" s="61">
        <v>6843</v>
      </c>
      <c r="Q22" s="61">
        <v>0</v>
      </c>
      <c r="R22" s="61">
        <v>0</v>
      </c>
      <c r="S22" s="61">
        <v>0</v>
      </c>
      <c r="T22" s="61">
        <v>0</v>
      </c>
      <c r="U22" s="61">
        <v>0</v>
      </c>
      <c r="V22" s="61">
        <v>0</v>
      </c>
      <c r="W22" s="61">
        <v>0</v>
      </c>
      <c r="X22" s="61">
        <v>0</v>
      </c>
      <c r="Y22" s="61">
        <v>0</v>
      </c>
      <c r="Z22" s="61">
        <v>0</v>
      </c>
    </row>
    <row r="23" spans="1:26" x14ac:dyDescent="0.25">
      <c r="A23" s="13" t="s">
        <v>54</v>
      </c>
      <c r="B23" s="13" t="s">
        <v>235</v>
      </c>
      <c r="C23" s="61">
        <v>917</v>
      </c>
      <c r="D23" s="61">
        <v>0</v>
      </c>
      <c r="E23" s="61">
        <v>0</v>
      </c>
      <c r="F23" s="61">
        <v>0</v>
      </c>
      <c r="G23" s="61">
        <v>0</v>
      </c>
      <c r="H23" s="61">
        <v>0</v>
      </c>
      <c r="I23" s="61">
        <v>0</v>
      </c>
      <c r="J23" s="61">
        <v>0</v>
      </c>
      <c r="K23" s="67">
        <v>0</v>
      </c>
      <c r="L23" s="61">
        <v>0</v>
      </c>
      <c r="M23" s="61">
        <v>0</v>
      </c>
      <c r="N23" s="61">
        <v>0</v>
      </c>
      <c r="O23" s="61">
        <v>0</v>
      </c>
      <c r="P23" s="61">
        <v>0</v>
      </c>
      <c r="Q23" s="61">
        <v>0</v>
      </c>
      <c r="R23" s="61">
        <v>0</v>
      </c>
      <c r="S23" s="61">
        <v>0</v>
      </c>
      <c r="T23" s="61">
        <v>0</v>
      </c>
      <c r="U23" s="61">
        <v>0</v>
      </c>
      <c r="V23" s="61">
        <v>0</v>
      </c>
      <c r="W23" s="61">
        <v>0</v>
      </c>
      <c r="X23" s="61">
        <v>0</v>
      </c>
      <c r="Y23" s="61">
        <v>0</v>
      </c>
      <c r="Z23" s="61">
        <v>0</v>
      </c>
    </row>
    <row r="24" spans="1:26" x14ac:dyDescent="0.25">
      <c r="A24" s="13" t="s">
        <v>388</v>
      </c>
      <c r="B24" s="13" t="s">
        <v>235</v>
      </c>
      <c r="C24" s="61">
        <v>0</v>
      </c>
      <c r="D24" s="61">
        <v>0</v>
      </c>
      <c r="E24" s="61">
        <v>0</v>
      </c>
      <c r="F24" s="61">
        <v>0</v>
      </c>
      <c r="G24" s="61">
        <v>0</v>
      </c>
      <c r="H24" s="61">
        <v>0</v>
      </c>
      <c r="I24" s="61">
        <v>0</v>
      </c>
      <c r="J24" s="61">
        <v>0</v>
      </c>
      <c r="K24" s="67">
        <v>0</v>
      </c>
      <c r="L24" s="61">
        <v>0</v>
      </c>
      <c r="M24" s="61">
        <v>0</v>
      </c>
      <c r="N24" s="61">
        <v>0</v>
      </c>
      <c r="O24" s="61">
        <v>0</v>
      </c>
      <c r="P24" s="61">
        <v>0</v>
      </c>
      <c r="Q24" s="61">
        <v>0</v>
      </c>
      <c r="R24" s="61">
        <v>0</v>
      </c>
      <c r="S24" s="61">
        <v>0</v>
      </c>
      <c r="T24" s="61">
        <v>0</v>
      </c>
      <c r="U24" s="61">
        <v>0</v>
      </c>
      <c r="V24" s="61">
        <v>0</v>
      </c>
      <c r="W24" s="61">
        <v>0</v>
      </c>
      <c r="X24" s="61">
        <v>0</v>
      </c>
      <c r="Y24" s="61">
        <v>0</v>
      </c>
      <c r="Z24" s="61">
        <v>1230</v>
      </c>
    </row>
    <row r="25" spans="1:26" s="8" customFormat="1" x14ac:dyDescent="0.25">
      <c r="C25" s="64"/>
      <c r="D25" s="64"/>
      <c r="E25" s="64"/>
      <c r="F25" s="64"/>
      <c r="G25" s="64"/>
      <c r="H25" s="64"/>
      <c r="I25" s="64"/>
      <c r="J25" s="64"/>
      <c r="K25" s="64"/>
      <c r="L25" s="64"/>
      <c r="M25" s="64"/>
      <c r="N25" s="64"/>
      <c r="O25" s="64"/>
      <c r="P25" s="64"/>
      <c r="Q25" s="64"/>
      <c r="R25" s="64"/>
      <c r="S25" s="64"/>
      <c r="T25" s="64"/>
      <c r="U25" s="64"/>
      <c r="V25" s="64"/>
      <c r="W25" s="64"/>
      <c r="X25" s="64"/>
      <c r="Y25" s="64"/>
      <c r="Z25" s="64"/>
    </row>
    <row r="26" spans="1:26" s="18" customFormat="1" x14ac:dyDescent="0.25">
      <c r="A26" s="26" t="s">
        <v>57</v>
      </c>
      <c r="B26" s="26" t="s">
        <v>241</v>
      </c>
      <c r="C26" s="63">
        <f t="shared" ref="C26:Y26" si="2">SUM(C20:C24)</f>
        <v>64234</v>
      </c>
      <c r="D26" s="63">
        <f t="shared" si="2"/>
        <v>60494</v>
      </c>
      <c r="E26" s="63">
        <f t="shared" si="2"/>
        <v>61348</v>
      </c>
      <c r="F26" s="63">
        <f t="shared" si="2"/>
        <v>53820</v>
      </c>
      <c r="G26" s="63">
        <f t="shared" si="2"/>
        <v>56759</v>
      </c>
      <c r="H26" s="63">
        <f t="shared" si="2"/>
        <v>58177</v>
      </c>
      <c r="I26" s="63">
        <f t="shared" si="2"/>
        <v>56519</v>
      </c>
      <c r="J26" s="63">
        <f t="shared" si="2"/>
        <v>62040</v>
      </c>
      <c r="K26" s="63">
        <f t="shared" si="2"/>
        <v>52906</v>
      </c>
      <c r="L26" s="63">
        <f t="shared" si="2"/>
        <v>71152</v>
      </c>
      <c r="M26" s="63">
        <f t="shared" si="2"/>
        <v>60514</v>
      </c>
      <c r="N26" s="63">
        <f t="shared" si="2"/>
        <v>63203</v>
      </c>
      <c r="O26" s="63">
        <f t="shared" si="2"/>
        <v>123582</v>
      </c>
      <c r="P26" s="63">
        <f t="shared" si="2"/>
        <v>468726</v>
      </c>
      <c r="Q26" s="63">
        <f t="shared" si="2"/>
        <v>463882</v>
      </c>
      <c r="R26" s="63">
        <f t="shared" si="2"/>
        <v>201319</v>
      </c>
      <c r="S26" s="63">
        <f t="shared" si="2"/>
        <v>463289</v>
      </c>
      <c r="T26" s="63">
        <f t="shared" si="2"/>
        <v>560257</v>
      </c>
      <c r="U26" s="63">
        <f t="shared" si="2"/>
        <v>587681</v>
      </c>
      <c r="V26" s="63">
        <f t="shared" si="2"/>
        <v>599356</v>
      </c>
      <c r="W26" s="63">
        <f t="shared" si="2"/>
        <v>595736</v>
      </c>
      <c r="X26" s="63">
        <f t="shared" si="2"/>
        <v>629224</v>
      </c>
      <c r="Y26" s="63">
        <f t="shared" si="2"/>
        <v>1131080</v>
      </c>
      <c r="Z26" s="63">
        <f>SUM(Z20:Z24)</f>
        <v>1129520</v>
      </c>
    </row>
    <row r="27" spans="1:26" s="19" customFormat="1" x14ac:dyDescent="0.25">
      <c r="A27" s="8"/>
      <c r="B27" s="8"/>
      <c r="C27" s="62"/>
      <c r="D27" s="62"/>
      <c r="E27" s="62" t="s">
        <v>36</v>
      </c>
      <c r="F27" s="62" t="s">
        <v>36</v>
      </c>
      <c r="G27" s="62" t="s">
        <v>36</v>
      </c>
      <c r="H27" s="62" t="s">
        <v>36</v>
      </c>
      <c r="I27" s="62" t="s">
        <v>36</v>
      </c>
      <c r="J27" s="62" t="s">
        <v>36</v>
      </c>
      <c r="K27" s="62" t="s">
        <v>36</v>
      </c>
      <c r="L27" s="62" t="s">
        <v>36</v>
      </c>
      <c r="M27" s="62" t="s">
        <v>36</v>
      </c>
      <c r="N27" s="62" t="s">
        <v>36</v>
      </c>
      <c r="O27" s="62" t="s">
        <v>36</v>
      </c>
      <c r="P27" s="62" t="s">
        <v>36</v>
      </c>
      <c r="Q27" s="62" t="s">
        <v>36</v>
      </c>
      <c r="R27" s="62" t="s">
        <v>36</v>
      </c>
      <c r="S27" s="62" t="s">
        <v>36</v>
      </c>
      <c r="T27" s="62" t="s">
        <v>36</v>
      </c>
      <c r="U27" s="62" t="s">
        <v>36</v>
      </c>
      <c r="V27" s="62" t="s">
        <v>36</v>
      </c>
      <c r="W27" s="62" t="s">
        <v>36</v>
      </c>
      <c r="X27" s="62" t="s">
        <v>36</v>
      </c>
      <c r="Y27" s="62" t="s">
        <v>36</v>
      </c>
      <c r="Z27" s="62" t="s">
        <v>36</v>
      </c>
    </row>
    <row r="28" spans="1:26" s="8" customFormat="1" x14ac:dyDescent="0.25">
      <c r="A28" s="7" t="s">
        <v>58</v>
      </c>
      <c r="B28" s="7" t="s">
        <v>242</v>
      </c>
      <c r="C28" s="64"/>
      <c r="D28" s="64"/>
      <c r="E28" s="64"/>
      <c r="F28" s="64"/>
      <c r="G28" s="64"/>
      <c r="H28" s="64"/>
      <c r="I28" s="64"/>
      <c r="J28" s="64"/>
      <c r="K28" s="64"/>
      <c r="L28" s="64"/>
      <c r="M28" s="64"/>
      <c r="N28" s="64"/>
      <c r="O28" s="64"/>
      <c r="P28" s="64"/>
      <c r="Q28" s="64"/>
      <c r="R28" s="64"/>
      <c r="S28" s="64"/>
      <c r="T28" s="64"/>
      <c r="U28" s="64"/>
      <c r="V28" s="64"/>
      <c r="W28" s="64"/>
      <c r="X28" s="64"/>
      <c r="Y28" s="64"/>
      <c r="Z28" s="64"/>
    </row>
    <row r="29" spans="1:26" x14ac:dyDescent="0.25">
      <c r="A29" s="13" t="s">
        <v>59</v>
      </c>
      <c r="B29" s="13" t="s">
        <v>243</v>
      </c>
      <c r="C29" s="61">
        <v>8834</v>
      </c>
      <c r="D29" s="61">
        <v>8834</v>
      </c>
      <c r="E29" s="61">
        <v>8834</v>
      </c>
      <c r="F29" s="61">
        <v>8834</v>
      </c>
      <c r="G29" s="61">
        <v>8834</v>
      </c>
      <c r="H29" s="61">
        <v>8834</v>
      </c>
      <c r="I29" s="61">
        <v>8834</v>
      </c>
      <c r="J29" s="61">
        <v>429726</v>
      </c>
      <c r="K29" s="61">
        <v>429726</v>
      </c>
      <c r="L29" s="61">
        <v>429726</v>
      </c>
      <c r="M29" s="61">
        <v>429726</v>
      </c>
      <c r="N29" s="61">
        <v>429726</v>
      </c>
      <c r="O29" s="61">
        <v>429726</v>
      </c>
      <c r="P29" s="61">
        <v>429726</v>
      </c>
      <c r="Q29" s="61">
        <v>429726</v>
      </c>
      <c r="R29" s="61">
        <v>429726</v>
      </c>
      <c r="S29" s="61">
        <v>429726</v>
      </c>
      <c r="T29" s="61">
        <v>429726</v>
      </c>
      <c r="U29" s="61">
        <v>429726</v>
      </c>
      <c r="V29" s="61">
        <v>719420</v>
      </c>
      <c r="W29" s="61">
        <v>719420</v>
      </c>
      <c r="X29" s="61">
        <v>719420</v>
      </c>
      <c r="Y29" s="61">
        <v>719420</v>
      </c>
      <c r="Z29" s="61">
        <v>719420</v>
      </c>
    </row>
    <row r="30" spans="1:26" x14ac:dyDescent="0.25">
      <c r="A30" s="13" t="s">
        <v>60</v>
      </c>
      <c r="B30" s="13" t="s">
        <v>244</v>
      </c>
      <c r="C30" s="61">
        <v>0</v>
      </c>
      <c r="D30" s="61">
        <v>0</v>
      </c>
      <c r="E30" s="61">
        <v>0</v>
      </c>
      <c r="F30" s="61">
        <v>0</v>
      </c>
      <c r="G30" s="61">
        <v>0</v>
      </c>
      <c r="H30" s="61">
        <v>1767</v>
      </c>
      <c r="I30" s="61">
        <v>1767</v>
      </c>
      <c r="J30" s="61">
        <v>1767</v>
      </c>
      <c r="K30" s="61">
        <v>1767</v>
      </c>
      <c r="L30" s="61">
        <v>8158</v>
      </c>
      <c r="M30" s="61">
        <v>8158</v>
      </c>
      <c r="N30" s="61">
        <v>8158</v>
      </c>
      <c r="O30" s="61">
        <v>8158</v>
      </c>
      <c r="P30" s="61">
        <v>16625</v>
      </c>
      <c r="Q30" s="61">
        <v>16625</v>
      </c>
      <c r="R30" s="61">
        <v>16625</v>
      </c>
      <c r="S30" s="61">
        <v>16625</v>
      </c>
      <c r="T30" s="61">
        <v>31700</v>
      </c>
      <c r="U30" s="61">
        <v>31700</v>
      </c>
      <c r="V30" s="61">
        <v>31700</v>
      </c>
      <c r="W30" s="61">
        <v>31700</v>
      </c>
      <c r="X30" s="61">
        <v>36373</v>
      </c>
      <c r="Y30" s="61">
        <v>36373</v>
      </c>
      <c r="Z30" s="61">
        <v>36373</v>
      </c>
    </row>
    <row r="31" spans="1:26" x14ac:dyDescent="0.25">
      <c r="A31" s="13" t="s">
        <v>61</v>
      </c>
      <c r="B31" s="13" t="s">
        <v>245</v>
      </c>
      <c r="C31" s="61">
        <v>5507</v>
      </c>
      <c r="D31" s="61">
        <v>12001</v>
      </c>
      <c r="E31" s="61">
        <v>12001</v>
      </c>
      <c r="F31" s="61">
        <v>12001</v>
      </c>
      <c r="G31" s="61">
        <v>17197</v>
      </c>
      <c r="H31" s="61">
        <v>56594</v>
      </c>
      <c r="I31" s="61">
        <v>56594</v>
      </c>
      <c r="J31" s="61">
        <v>56594</v>
      </c>
      <c r="K31" s="61">
        <v>120261</v>
      </c>
      <c r="L31" s="61">
        <v>131024</v>
      </c>
      <c r="M31" s="61">
        <v>131024</v>
      </c>
      <c r="N31" s="61">
        <v>131024</v>
      </c>
      <c r="O31" s="61">
        <v>131024</v>
      </c>
      <c r="P31" s="61">
        <v>275927</v>
      </c>
      <c r="Q31" s="61">
        <v>275927</v>
      </c>
      <c r="R31" s="61">
        <v>275927</v>
      </c>
      <c r="S31" s="61">
        <v>275927</v>
      </c>
      <c r="T31" s="61">
        <v>522096</v>
      </c>
      <c r="U31" s="61">
        <v>522096</v>
      </c>
      <c r="V31" s="61">
        <v>522096</v>
      </c>
      <c r="W31" s="61">
        <v>522096</v>
      </c>
      <c r="X31" s="61">
        <v>522096</v>
      </c>
      <c r="Y31" s="61">
        <v>522096</v>
      </c>
      <c r="Z31" s="61">
        <v>522096</v>
      </c>
    </row>
    <row r="32" spans="1:26" x14ac:dyDescent="0.25">
      <c r="A32" s="13" t="s">
        <v>62</v>
      </c>
      <c r="B32" s="13" t="s">
        <v>246</v>
      </c>
      <c r="C32" s="61">
        <v>0</v>
      </c>
      <c r="D32" s="61">
        <v>0</v>
      </c>
      <c r="E32" s="61">
        <v>0</v>
      </c>
      <c r="F32" s="61">
        <v>0</v>
      </c>
      <c r="G32" s="61">
        <v>0</v>
      </c>
      <c r="H32" s="61">
        <v>0</v>
      </c>
      <c r="I32" s="61">
        <v>0</v>
      </c>
      <c r="J32" s="61">
        <v>0</v>
      </c>
      <c r="K32" s="61">
        <v>0</v>
      </c>
      <c r="L32" s="61">
        <v>0</v>
      </c>
      <c r="M32" s="61">
        <v>0</v>
      </c>
      <c r="N32" s="61">
        <v>0</v>
      </c>
      <c r="O32" s="61">
        <v>0</v>
      </c>
      <c r="P32" s="61">
        <v>1182</v>
      </c>
      <c r="Q32" s="61">
        <v>1182</v>
      </c>
      <c r="R32" s="61">
        <v>1182</v>
      </c>
      <c r="S32" s="61">
        <v>3769</v>
      </c>
      <c r="T32" s="61">
        <v>1451</v>
      </c>
      <c r="U32" s="61">
        <v>1974</v>
      </c>
      <c r="V32" s="61">
        <v>2583</v>
      </c>
      <c r="W32" s="61">
        <v>3383</v>
      </c>
      <c r="X32" s="61">
        <v>4304</v>
      </c>
      <c r="Y32" s="61">
        <v>4304</v>
      </c>
      <c r="Z32" s="61">
        <v>4304</v>
      </c>
    </row>
    <row r="33" spans="1:26" x14ac:dyDescent="0.25">
      <c r="A33" s="13" t="s">
        <v>63</v>
      </c>
      <c r="B33" s="13" t="s">
        <v>247</v>
      </c>
      <c r="C33" s="61">
        <v>0</v>
      </c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  <c r="Q33" s="61">
        <v>0</v>
      </c>
      <c r="R33" s="61">
        <v>0</v>
      </c>
      <c r="S33" s="61">
        <v>0</v>
      </c>
      <c r="T33" s="61">
        <v>0</v>
      </c>
      <c r="U33" s="61">
        <v>0</v>
      </c>
      <c r="V33" s="61">
        <v>-6874</v>
      </c>
      <c r="W33" s="61">
        <v>-11842</v>
      </c>
      <c r="X33" s="61">
        <v>-11842</v>
      </c>
      <c r="Y33" s="61">
        <v>-11842</v>
      </c>
      <c r="Z33" s="61">
        <v>-11842</v>
      </c>
    </row>
    <row r="34" spans="1:26" x14ac:dyDescent="0.25">
      <c r="A34" s="13" t="s">
        <v>64</v>
      </c>
      <c r="B34" s="87" t="s">
        <v>248</v>
      </c>
      <c r="C34" s="61">
        <v>0</v>
      </c>
      <c r="D34" s="61">
        <v>20170</v>
      </c>
      <c r="E34" s="61">
        <v>21982</v>
      </c>
      <c r="F34" s="61">
        <v>24804</v>
      </c>
      <c r="G34" s="61">
        <v>46492</v>
      </c>
      <c r="H34" s="61">
        <v>0</v>
      </c>
      <c r="I34" s="61">
        <v>0</v>
      </c>
      <c r="J34" s="61">
        <v>8862</v>
      </c>
      <c r="K34" s="61">
        <v>33282</v>
      </c>
      <c r="L34" s="61">
        <v>0</v>
      </c>
      <c r="M34" s="61">
        <v>-7001</v>
      </c>
      <c r="N34" s="61">
        <v>0</v>
      </c>
      <c r="O34" s="61">
        <v>79663</v>
      </c>
      <c r="P34" s="61">
        <v>0</v>
      </c>
      <c r="Q34" s="61">
        <v>-19144</v>
      </c>
      <c r="R34" s="61">
        <v>0</v>
      </c>
      <c r="S34" s="61">
        <v>99726</v>
      </c>
      <c r="T34" s="61">
        <v>0</v>
      </c>
      <c r="U34" s="61">
        <v>-5844</v>
      </c>
      <c r="V34" s="61">
        <v>-1609</v>
      </c>
      <c r="W34" s="61">
        <v>33429</v>
      </c>
      <c r="X34" s="61">
        <v>0</v>
      </c>
      <c r="Y34" s="61">
        <v>718</v>
      </c>
      <c r="Z34" s="61">
        <v>6346</v>
      </c>
    </row>
    <row r="35" spans="1:26" x14ac:dyDescent="0.25">
      <c r="A35" s="13" t="s">
        <v>65</v>
      </c>
      <c r="B35" s="13" t="s">
        <v>249</v>
      </c>
      <c r="C35" s="61">
        <v>0</v>
      </c>
      <c r="D35" s="61">
        <v>0</v>
      </c>
      <c r="E35" s="61">
        <v>0</v>
      </c>
      <c r="F35" s="61">
        <v>0</v>
      </c>
      <c r="G35" s="61">
        <v>0</v>
      </c>
      <c r="H35" s="61">
        <v>41632</v>
      </c>
      <c r="I35" s="61">
        <v>38794</v>
      </c>
      <c r="J35" s="61">
        <v>41632</v>
      </c>
      <c r="K35" s="61">
        <v>41632</v>
      </c>
      <c r="L35" s="61">
        <v>83930</v>
      </c>
      <c r="M35" s="61">
        <v>83930</v>
      </c>
      <c r="N35" s="61">
        <v>83128</v>
      </c>
      <c r="O35" s="61">
        <v>83930</v>
      </c>
      <c r="P35" s="61">
        <v>98299</v>
      </c>
      <c r="Q35" s="61">
        <v>98299</v>
      </c>
      <c r="R35" s="61">
        <v>96787</v>
      </c>
      <c r="S35" s="61">
        <v>98299</v>
      </c>
      <c r="T35" s="61">
        <v>27656</v>
      </c>
      <c r="U35" s="61">
        <v>27656</v>
      </c>
      <c r="V35" s="61">
        <v>27656</v>
      </c>
      <c r="W35" s="61">
        <v>7656</v>
      </c>
      <c r="X35" s="61">
        <v>76444</v>
      </c>
      <c r="Y35" s="61">
        <v>76444</v>
      </c>
      <c r="Z35" s="61">
        <v>76444</v>
      </c>
    </row>
    <row r="36" spans="1:26" s="8" customFormat="1" x14ac:dyDescent="0.25">
      <c r="C36" s="64"/>
      <c r="D36" s="64"/>
      <c r="E36" s="64"/>
      <c r="F36" s="64"/>
      <c r="G36" s="64"/>
      <c r="H36" s="64"/>
      <c r="I36" s="64"/>
      <c r="J36" s="64"/>
      <c r="K36" s="64"/>
      <c r="L36" s="64"/>
      <c r="M36" s="64"/>
      <c r="N36" s="64"/>
      <c r="O36" s="64"/>
      <c r="P36" s="64"/>
      <c r="Q36" s="64"/>
      <c r="R36" s="64"/>
      <c r="S36" s="64"/>
      <c r="T36" s="64"/>
      <c r="U36" s="64"/>
      <c r="V36" s="64"/>
      <c r="W36" s="64"/>
      <c r="X36" s="64"/>
      <c r="Y36" s="64"/>
      <c r="Z36" s="64"/>
    </row>
    <row r="37" spans="1:26" x14ac:dyDescent="0.25">
      <c r="A37" s="26" t="s">
        <v>66</v>
      </c>
      <c r="B37" s="26" t="s">
        <v>250</v>
      </c>
      <c r="C37" s="63">
        <f t="shared" ref="C37:V37" si="3">SUM(C29:C36)</f>
        <v>14341</v>
      </c>
      <c r="D37" s="63">
        <f t="shared" si="3"/>
        <v>41005</v>
      </c>
      <c r="E37" s="63">
        <f t="shared" si="3"/>
        <v>42817</v>
      </c>
      <c r="F37" s="63">
        <f t="shared" si="3"/>
        <v>45639</v>
      </c>
      <c r="G37" s="63">
        <f t="shared" si="3"/>
        <v>72523</v>
      </c>
      <c r="H37" s="63">
        <f t="shared" si="3"/>
        <v>108827</v>
      </c>
      <c r="I37" s="63">
        <f t="shared" si="3"/>
        <v>105989</v>
      </c>
      <c r="J37" s="63">
        <f t="shared" si="3"/>
        <v>538581</v>
      </c>
      <c r="K37" s="63">
        <f t="shared" si="3"/>
        <v>626668</v>
      </c>
      <c r="L37" s="63">
        <f t="shared" si="3"/>
        <v>652838</v>
      </c>
      <c r="M37" s="63">
        <f t="shared" si="3"/>
        <v>645837</v>
      </c>
      <c r="N37" s="63">
        <f t="shared" si="3"/>
        <v>652036</v>
      </c>
      <c r="O37" s="63">
        <f t="shared" si="3"/>
        <v>732501</v>
      </c>
      <c r="P37" s="63">
        <f t="shared" si="3"/>
        <v>821759</v>
      </c>
      <c r="Q37" s="63">
        <f t="shared" si="3"/>
        <v>802615</v>
      </c>
      <c r="R37" s="63">
        <f t="shared" si="3"/>
        <v>820247</v>
      </c>
      <c r="S37" s="63">
        <f t="shared" si="3"/>
        <v>924072</v>
      </c>
      <c r="T37" s="63">
        <f t="shared" si="3"/>
        <v>1012629</v>
      </c>
      <c r="U37" s="63">
        <f t="shared" si="3"/>
        <v>1007308</v>
      </c>
      <c r="V37" s="63">
        <f t="shared" si="3"/>
        <v>1294972</v>
      </c>
      <c r="W37" s="63">
        <f>SUM(W29:W36)</f>
        <v>1305842</v>
      </c>
      <c r="X37" s="63">
        <f>SUM(X29:X36)</f>
        <v>1346795</v>
      </c>
      <c r="Y37" s="63">
        <f t="shared" ref="Y37:Z37" si="4">SUM(Y29:Y36)</f>
        <v>1347513</v>
      </c>
      <c r="Z37" s="63">
        <f t="shared" si="4"/>
        <v>1353141</v>
      </c>
    </row>
    <row r="38" spans="1:26" s="8" customFormat="1" x14ac:dyDescent="0.25">
      <c r="C38" s="62"/>
      <c r="D38" s="62"/>
      <c r="E38" s="62" t="s">
        <v>36</v>
      </c>
      <c r="F38" s="62" t="s">
        <v>36</v>
      </c>
      <c r="G38" s="62" t="s">
        <v>36</v>
      </c>
      <c r="H38" s="62" t="s">
        <v>36</v>
      </c>
      <c r="I38" s="62" t="s">
        <v>36</v>
      </c>
      <c r="J38" s="62" t="s">
        <v>36</v>
      </c>
      <c r="K38" s="62" t="s">
        <v>36</v>
      </c>
      <c r="L38" s="62" t="s">
        <v>36</v>
      </c>
      <c r="M38" s="62" t="s">
        <v>36</v>
      </c>
      <c r="N38" s="62" t="s">
        <v>36</v>
      </c>
      <c r="O38" s="62" t="s">
        <v>36</v>
      </c>
      <c r="P38" s="62" t="s">
        <v>36</v>
      </c>
      <c r="Q38" s="62" t="s">
        <v>36</v>
      </c>
      <c r="R38" s="62" t="s">
        <v>36</v>
      </c>
      <c r="S38" s="62" t="s">
        <v>36</v>
      </c>
      <c r="T38" s="62" t="s">
        <v>36</v>
      </c>
      <c r="U38" s="62" t="s">
        <v>36</v>
      </c>
      <c r="V38" s="62" t="s">
        <v>36</v>
      </c>
      <c r="W38" s="62" t="s">
        <v>36</v>
      </c>
      <c r="X38" s="62" t="s">
        <v>36</v>
      </c>
      <c r="Y38" s="62" t="s">
        <v>36</v>
      </c>
      <c r="Z38" s="62" t="s">
        <v>36</v>
      </c>
    </row>
    <row r="39" spans="1:26" x14ac:dyDescent="0.25">
      <c r="A39" s="13" t="s">
        <v>67</v>
      </c>
      <c r="B39" s="13" t="s">
        <v>251</v>
      </c>
      <c r="C39" s="61">
        <v>0</v>
      </c>
      <c r="D39" s="61">
        <v>0</v>
      </c>
      <c r="E39" s="61">
        <v>0</v>
      </c>
      <c r="F39" s="61">
        <v>0</v>
      </c>
      <c r="G39" s="61">
        <v>0</v>
      </c>
      <c r="H39" s="61">
        <v>0</v>
      </c>
      <c r="I39" s="61">
        <v>0</v>
      </c>
      <c r="J39" s="61">
        <v>0</v>
      </c>
      <c r="K39" s="67">
        <v>0</v>
      </c>
      <c r="L39" s="61">
        <v>0</v>
      </c>
      <c r="M39" s="61">
        <v>0</v>
      </c>
      <c r="N39" s="61">
        <v>0</v>
      </c>
      <c r="O39" s="61">
        <v>0</v>
      </c>
      <c r="P39" s="61">
        <v>0</v>
      </c>
      <c r="Q39" s="61">
        <v>0</v>
      </c>
      <c r="R39" s="61">
        <v>0</v>
      </c>
      <c r="S39" s="61">
        <v>0</v>
      </c>
      <c r="T39" s="61">
        <v>0</v>
      </c>
      <c r="U39" s="61">
        <v>0</v>
      </c>
      <c r="V39" s="61">
        <v>0</v>
      </c>
      <c r="W39" s="61">
        <v>0</v>
      </c>
      <c r="X39" s="61">
        <v>0</v>
      </c>
      <c r="Y39" s="61">
        <v>0</v>
      </c>
      <c r="Z39" s="61">
        <v>0</v>
      </c>
    </row>
    <row r="40" spans="1:26" s="8" customFormat="1" x14ac:dyDescent="0.25">
      <c r="C40" s="64"/>
      <c r="D40" s="64"/>
      <c r="E40" s="64"/>
      <c r="F40" s="64"/>
      <c r="G40" s="64"/>
      <c r="H40" s="64"/>
      <c r="I40" s="64"/>
      <c r="J40" s="64"/>
      <c r="K40" s="64"/>
      <c r="L40" s="64"/>
      <c r="M40" s="64"/>
      <c r="N40" s="64"/>
      <c r="O40" s="64"/>
      <c r="P40" s="64"/>
      <c r="Q40" s="64"/>
      <c r="R40" s="64"/>
      <c r="S40" s="64"/>
      <c r="T40" s="64"/>
      <c r="U40" s="64"/>
      <c r="V40" s="64"/>
      <c r="W40" s="64"/>
      <c r="X40" s="64"/>
      <c r="Y40" s="64"/>
      <c r="Z40" s="64"/>
    </row>
    <row r="41" spans="1:26" x14ac:dyDescent="0.25">
      <c r="A41" s="13" t="s">
        <v>68</v>
      </c>
      <c r="B41" s="13" t="s">
        <v>252</v>
      </c>
      <c r="C41" s="61">
        <f t="shared" ref="C41:V41" si="5">C39+C37</f>
        <v>14341</v>
      </c>
      <c r="D41" s="61">
        <f t="shared" si="5"/>
        <v>41005</v>
      </c>
      <c r="E41" s="61">
        <f>E39+E37</f>
        <v>42817</v>
      </c>
      <c r="F41" s="61">
        <f>F39+F37</f>
        <v>45639</v>
      </c>
      <c r="G41" s="61">
        <f>G39+G37</f>
        <v>72523</v>
      </c>
      <c r="H41" s="61">
        <f t="shared" si="5"/>
        <v>108827</v>
      </c>
      <c r="I41" s="61">
        <f t="shared" si="5"/>
        <v>105989</v>
      </c>
      <c r="J41" s="61">
        <f t="shared" si="5"/>
        <v>538581</v>
      </c>
      <c r="K41" s="61">
        <f t="shared" si="5"/>
        <v>626668</v>
      </c>
      <c r="L41" s="61">
        <f t="shared" si="5"/>
        <v>652838</v>
      </c>
      <c r="M41" s="61">
        <f t="shared" si="5"/>
        <v>645837</v>
      </c>
      <c r="N41" s="61">
        <f t="shared" si="5"/>
        <v>652036</v>
      </c>
      <c r="O41" s="61">
        <f t="shared" si="5"/>
        <v>732501</v>
      </c>
      <c r="P41" s="61">
        <f t="shared" si="5"/>
        <v>821759</v>
      </c>
      <c r="Q41" s="61">
        <f t="shared" si="5"/>
        <v>802615</v>
      </c>
      <c r="R41" s="61">
        <f t="shared" si="5"/>
        <v>820247</v>
      </c>
      <c r="S41" s="61">
        <f t="shared" si="5"/>
        <v>924072</v>
      </c>
      <c r="T41" s="61">
        <f t="shared" si="5"/>
        <v>1012629</v>
      </c>
      <c r="U41" s="61">
        <f t="shared" si="5"/>
        <v>1007308</v>
      </c>
      <c r="V41" s="61">
        <f t="shared" si="5"/>
        <v>1294972</v>
      </c>
      <c r="W41" s="61">
        <f>W39+W37</f>
        <v>1305842</v>
      </c>
      <c r="X41" s="61">
        <f>X39+X37</f>
        <v>1346795</v>
      </c>
      <c r="Y41" s="61">
        <f t="shared" ref="Y41:Z41" si="6">Y39+Y37</f>
        <v>1347513</v>
      </c>
      <c r="Z41" s="61">
        <f t="shared" si="6"/>
        <v>1353141</v>
      </c>
    </row>
    <row r="42" spans="1:26" x14ac:dyDescent="0.25">
      <c r="A42" s="13" t="s">
        <v>69</v>
      </c>
      <c r="B42" s="13" t="s">
        <v>253</v>
      </c>
      <c r="C42" s="61">
        <f t="shared" ref="C42:V42" si="7">C17+C26</f>
        <v>114723</v>
      </c>
      <c r="D42" s="61">
        <f t="shared" si="7"/>
        <v>162633</v>
      </c>
      <c r="E42" s="61">
        <f>E17+E26</f>
        <v>219708</v>
      </c>
      <c r="F42" s="61">
        <f>F17+F26</f>
        <v>356357</v>
      </c>
      <c r="G42" s="61">
        <f>G17+G26</f>
        <v>366478</v>
      </c>
      <c r="H42" s="61">
        <f t="shared" si="7"/>
        <v>203874</v>
      </c>
      <c r="I42" s="61">
        <f t="shared" si="7"/>
        <v>342319</v>
      </c>
      <c r="J42" s="61">
        <f t="shared" si="7"/>
        <v>453008</v>
      </c>
      <c r="K42" s="61">
        <f t="shared" si="7"/>
        <v>365479</v>
      </c>
      <c r="L42" s="61">
        <f t="shared" si="7"/>
        <v>302289</v>
      </c>
      <c r="M42" s="61">
        <f t="shared" si="7"/>
        <v>348202</v>
      </c>
      <c r="N42" s="61">
        <f t="shared" si="7"/>
        <v>969015</v>
      </c>
      <c r="O42" s="61">
        <f t="shared" si="7"/>
        <v>980953</v>
      </c>
      <c r="P42" s="61">
        <f t="shared" si="7"/>
        <v>743029</v>
      </c>
      <c r="Q42" s="61">
        <f t="shared" si="7"/>
        <v>928606</v>
      </c>
      <c r="R42" s="61">
        <f t="shared" si="7"/>
        <v>1352439</v>
      </c>
      <c r="S42" s="61">
        <f t="shared" si="7"/>
        <v>1521617</v>
      </c>
      <c r="T42" s="61">
        <f t="shared" si="7"/>
        <v>1222933</v>
      </c>
      <c r="U42" s="61">
        <f t="shared" si="7"/>
        <v>1503885</v>
      </c>
      <c r="V42" s="61">
        <f t="shared" si="7"/>
        <v>1755250</v>
      </c>
      <c r="W42" s="61">
        <f>W17+W26</f>
        <v>1250028</v>
      </c>
      <c r="X42" s="61">
        <f>X17+X26</f>
        <v>1022891</v>
      </c>
      <c r="Y42" s="61">
        <f t="shared" ref="Y42:Z42" si="8">Y17+Y26</f>
        <v>1832776</v>
      </c>
      <c r="Z42" s="61">
        <f t="shared" si="8"/>
        <v>1879622</v>
      </c>
    </row>
    <row r="43" spans="1:26" s="19" customFormat="1" x14ac:dyDescent="0.25">
      <c r="A43" s="26" t="s">
        <v>70</v>
      </c>
      <c r="B43" s="26" t="s">
        <v>254</v>
      </c>
      <c r="C43" s="63">
        <f t="shared" ref="C43:V43" si="9">C41+C42</f>
        <v>129064</v>
      </c>
      <c r="D43" s="63">
        <f t="shared" si="9"/>
        <v>203638</v>
      </c>
      <c r="E43" s="63">
        <f>E41+E42</f>
        <v>262525</v>
      </c>
      <c r="F43" s="63">
        <f>F41+F42</f>
        <v>401996</v>
      </c>
      <c r="G43" s="63">
        <f>G41+G42</f>
        <v>439001</v>
      </c>
      <c r="H43" s="63">
        <f t="shared" si="9"/>
        <v>312701</v>
      </c>
      <c r="I43" s="63">
        <f t="shared" si="9"/>
        <v>448308</v>
      </c>
      <c r="J43" s="63">
        <f t="shared" si="9"/>
        <v>991589</v>
      </c>
      <c r="K43" s="63">
        <f t="shared" si="9"/>
        <v>992147</v>
      </c>
      <c r="L43" s="63">
        <f t="shared" si="9"/>
        <v>955127</v>
      </c>
      <c r="M43" s="63">
        <f t="shared" si="9"/>
        <v>994039</v>
      </c>
      <c r="N43" s="63">
        <f t="shared" si="9"/>
        <v>1621051</v>
      </c>
      <c r="O43" s="63">
        <f t="shared" si="9"/>
        <v>1713454</v>
      </c>
      <c r="P43" s="63">
        <f t="shared" si="9"/>
        <v>1564788</v>
      </c>
      <c r="Q43" s="63">
        <f t="shared" si="9"/>
        <v>1731221</v>
      </c>
      <c r="R43" s="63">
        <f t="shared" si="9"/>
        <v>2172686</v>
      </c>
      <c r="S43" s="63">
        <f t="shared" si="9"/>
        <v>2445689</v>
      </c>
      <c r="T43" s="63">
        <f t="shared" si="9"/>
        <v>2235562</v>
      </c>
      <c r="U43" s="63">
        <f t="shared" si="9"/>
        <v>2511193</v>
      </c>
      <c r="V43" s="63">
        <f t="shared" si="9"/>
        <v>3050222</v>
      </c>
      <c r="W43" s="63">
        <f>W41+W42</f>
        <v>2555870</v>
      </c>
      <c r="X43" s="63">
        <f>X41+X42</f>
        <v>2369686</v>
      </c>
      <c r="Y43" s="63">
        <f t="shared" ref="Y43:Z43" si="10">Y41+Y42</f>
        <v>3180289</v>
      </c>
      <c r="Z43" s="63">
        <f t="shared" si="10"/>
        <v>3232763</v>
      </c>
    </row>
    <row r="44" spans="1:26" s="19" customFormat="1" x14ac:dyDescent="0.25">
      <c r="A44" s="5"/>
      <c r="B44" s="5"/>
      <c r="C44" s="9"/>
      <c r="D44" s="9"/>
      <c r="E44" s="9" t="s">
        <v>36</v>
      </c>
      <c r="F44" s="9" t="s">
        <v>36</v>
      </c>
      <c r="G44" s="9" t="s">
        <v>36</v>
      </c>
      <c r="H44" s="9" t="s">
        <v>36</v>
      </c>
      <c r="I44" s="9" t="s">
        <v>36</v>
      </c>
      <c r="J44" s="9" t="s">
        <v>36</v>
      </c>
      <c r="K44" s="9" t="s">
        <v>36</v>
      </c>
      <c r="L44" s="9" t="s">
        <v>36</v>
      </c>
      <c r="M44" s="9" t="s">
        <v>36</v>
      </c>
      <c r="N44" s="9" t="s">
        <v>36</v>
      </c>
      <c r="O44" s="9" t="s">
        <v>36</v>
      </c>
      <c r="P44" s="9" t="s">
        <v>36</v>
      </c>
      <c r="Q44" s="9" t="s">
        <v>36</v>
      </c>
      <c r="R44" s="9" t="s">
        <v>36</v>
      </c>
      <c r="S44" s="9" t="s">
        <v>36</v>
      </c>
      <c r="T44" s="9" t="s">
        <v>36</v>
      </c>
      <c r="U44" s="9" t="s">
        <v>36</v>
      </c>
      <c r="V44" s="9" t="s">
        <v>36</v>
      </c>
      <c r="W44" s="9" t="s">
        <v>36</v>
      </c>
      <c r="X44" s="9" t="s">
        <v>36</v>
      </c>
      <c r="Y44" s="9"/>
      <c r="Z44" s="9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Z32"/>
  <sheetViews>
    <sheetView showGridLines="0" zoomScaleNormal="100" workbookViewId="0">
      <pane xSplit="1" ySplit="6" topLeftCell="C7" activePane="bottomRight" state="frozen"/>
      <selection activeCell="K28" sqref="K28"/>
      <selection pane="topRight" activeCell="K28" sqref="K28"/>
      <selection pane="bottomLeft" activeCell="K28" sqref="K28"/>
      <selection pane="bottomRight" activeCell="E2" sqref="E2"/>
    </sheetView>
  </sheetViews>
  <sheetFormatPr defaultColWidth="9" defaultRowHeight="15" outlineLevelCol="1" x14ac:dyDescent="0.25"/>
  <cols>
    <col min="1" max="1" width="64.5" style="5" bestFit="1" customWidth="1"/>
    <col min="2" max="2" width="78.625" style="5" hidden="1" customWidth="1" outlineLevel="1"/>
    <col min="3" max="3" width="16.625" style="5" customWidth="1" collapsed="1"/>
    <col min="4" max="25" width="16.625" style="5" customWidth="1"/>
    <col min="26" max="26" width="16.625" style="8" customWidth="1"/>
    <col min="27" max="16384" width="9" style="8"/>
  </cols>
  <sheetData>
    <row r="1" spans="1:26" x14ac:dyDescent="0.25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</row>
    <row r="2" spans="1:26" x14ac:dyDescent="0.25">
      <c r="A2" s="19"/>
      <c r="B2" s="19"/>
      <c r="C2" s="19" t="s">
        <v>71</v>
      </c>
      <c r="D2" s="19" t="s">
        <v>72</v>
      </c>
      <c r="E2" s="19" t="s">
        <v>0</v>
      </c>
      <c r="F2" s="19" t="s">
        <v>1</v>
      </c>
      <c r="G2" s="19" t="s">
        <v>2</v>
      </c>
      <c r="H2" s="19" t="s">
        <v>3</v>
      </c>
      <c r="I2" s="34" t="s">
        <v>4</v>
      </c>
      <c r="J2" s="19" t="s">
        <v>1</v>
      </c>
      <c r="K2" s="34" t="s">
        <v>6</v>
      </c>
      <c r="L2" s="34" t="s">
        <v>7</v>
      </c>
      <c r="M2" s="34" t="s">
        <v>8</v>
      </c>
      <c r="N2" s="34" t="s">
        <v>9</v>
      </c>
      <c r="O2" s="34" t="s">
        <v>10</v>
      </c>
      <c r="P2" s="34" t="s">
        <v>11</v>
      </c>
      <c r="Q2" s="34" t="s">
        <v>12</v>
      </c>
      <c r="R2" s="34" t="s">
        <v>13</v>
      </c>
      <c r="S2" s="34" t="s">
        <v>14</v>
      </c>
      <c r="T2" s="34" t="s">
        <v>15</v>
      </c>
      <c r="U2" s="34" t="s">
        <v>16</v>
      </c>
      <c r="V2" s="34" t="s">
        <v>17</v>
      </c>
      <c r="W2" s="34" t="s">
        <v>18</v>
      </c>
      <c r="X2" s="34" t="s">
        <v>19</v>
      </c>
      <c r="Y2" s="34" t="s">
        <v>185</v>
      </c>
      <c r="Z2" s="34" t="s">
        <v>387</v>
      </c>
    </row>
    <row r="3" spans="1:26" x14ac:dyDescent="0.25">
      <c r="A3" s="10" t="s">
        <v>384</v>
      </c>
      <c r="B3" s="10" t="s">
        <v>383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10" t="s">
        <v>21</v>
      </c>
      <c r="Z3" s="10" t="s">
        <v>21</v>
      </c>
    </row>
    <row r="4" spans="1:26" x14ac:dyDescent="0.25">
      <c r="A4" s="10" t="s">
        <v>73</v>
      </c>
      <c r="B4" s="10" t="s">
        <v>356</v>
      </c>
      <c r="C4" s="10" t="s">
        <v>74</v>
      </c>
      <c r="D4" s="10" t="s">
        <v>74</v>
      </c>
      <c r="E4" s="10" t="s">
        <v>75</v>
      </c>
      <c r="F4" s="10" t="s">
        <v>76</v>
      </c>
      <c r="G4" s="10" t="s">
        <v>77</v>
      </c>
      <c r="H4" s="10" t="s">
        <v>74</v>
      </c>
      <c r="I4" s="10" t="s">
        <v>75</v>
      </c>
      <c r="J4" s="10" t="s">
        <v>76</v>
      </c>
      <c r="K4" s="10" t="s">
        <v>77</v>
      </c>
      <c r="L4" s="10" t="s">
        <v>74</v>
      </c>
      <c r="M4" s="10" t="s">
        <v>75</v>
      </c>
      <c r="N4" s="10" t="s">
        <v>76</v>
      </c>
      <c r="O4" s="10" t="s">
        <v>77</v>
      </c>
      <c r="P4" s="10" t="s">
        <v>74</v>
      </c>
      <c r="Q4" s="10" t="s">
        <v>75</v>
      </c>
      <c r="R4" s="10" t="s">
        <v>76</v>
      </c>
      <c r="S4" s="10" t="s">
        <v>77</v>
      </c>
      <c r="T4" s="10" t="s">
        <v>74</v>
      </c>
      <c r="U4" s="10" t="s">
        <v>75</v>
      </c>
      <c r="V4" s="10" t="s">
        <v>76</v>
      </c>
      <c r="W4" s="10" t="s">
        <v>77</v>
      </c>
      <c r="X4" s="10" t="s">
        <v>74</v>
      </c>
      <c r="Y4" s="10" t="s">
        <v>75</v>
      </c>
      <c r="Z4" s="10" t="s">
        <v>75</v>
      </c>
    </row>
    <row r="5" spans="1:26" x14ac:dyDescent="0.25">
      <c r="A5" s="10" t="s">
        <v>78</v>
      </c>
      <c r="B5" s="10" t="s">
        <v>357</v>
      </c>
      <c r="C5" s="11">
        <v>43465</v>
      </c>
      <c r="D5" s="11">
        <v>43830</v>
      </c>
      <c r="E5" s="11">
        <v>43920</v>
      </c>
      <c r="F5" s="11">
        <v>44012</v>
      </c>
      <c r="G5" s="11">
        <v>44104</v>
      </c>
      <c r="H5" s="11">
        <v>44196</v>
      </c>
      <c r="I5" s="11">
        <v>44285</v>
      </c>
      <c r="J5" s="11">
        <v>44377</v>
      </c>
      <c r="K5" s="11">
        <v>44469</v>
      </c>
      <c r="L5" s="31" t="s">
        <v>199</v>
      </c>
      <c r="M5" s="11">
        <v>44650</v>
      </c>
      <c r="N5" s="11">
        <v>44742</v>
      </c>
      <c r="O5" s="11">
        <v>44834</v>
      </c>
      <c r="P5" s="29">
        <v>44926</v>
      </c>
      <c r="Q5" s="11">
        <v>45015</v>
      </c>
      <c r="R5" s="11">
        <v>45107</v>
      </c>
      <c r="S5" s="11">
        <v>45199</v>
      </c>
      <c r="T5" s="29">
        <v>45291</v>
      </c>
      <c r="U5" s="11">
        <v>45381</v>
      </c>
      <c r="V5" s="11">
        <v>45473</v>
      </c>
      <c r="W5" s="11">
        <v>45565</v>
      </c>
      <c r="X5" s="29">
        <v>45657</v>
      </c>
      <c r="Y5" s="11">
        <v>45747</v>
      </c>
      <c r="Z5" s="11">
        <v>45838</v>
      </c>
    </row>
    <row r="6" spans="1:26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</row>
    <row r="7" spans="1:26" x14ac:dyDescent="0.25">
      <c r="A7" s="13" t="s">
        <v>79</v>
      </c>
      <c r="B7" s="13" t="s">
        <v>255</v>
      </c>
      <c r="C7" s="61">
        <v>311442</v>
      </c>
      <c r="D7" s="61">
        <v>404392</v>
      </c>
      <c r="E7" s="61">
        <v>1213</v>
      </c>
      <c r="F7" s="61">
        <v>50938</v>
      </c>
      <c r="G7" s="61">
        <v>356296</v>
      </c>
      <c r="H7" s="61">
        <v>588525</v>
      </c>
      <c r="I7" s="61">
        <v>13430</v>
      </c>
      <c r="J7" s="61">
        <v>54439</v>
      </c>
      <c r="K7" s="61">
        <v>641095</v>
      </c>
      <c r="L7" s="61">
        <v>1044336</v>
      </c>
      <c r="M7" s="61">
        <v>74506</v>
      </c>
      <c r="N7" s="61">
        <v>199822</v>
      </c>
      <c r="O7" s="61">
        <v>881526</v>
      </c>
      <c r="P7" s="61">
        <v>1756982</v>
      </c>
      <c r="Q7" s="61">
        <v>103857</v>
      </c>
      <c r="R7" s="61">
        <v>226422</v>
      </c>
      <c r="S7" s="61">
        <v>1195971</v>
      </c>
      <c r="T7" s="61">
        <v>2019166</v>
      </c>
      <c r="U7" s="61">
        <v>62859</v>
      </c>
      <c r="V7" s="61">
        <v>142155</v>
      </c>
      <c r="W7" s="61">
        <v>795810</v>
      </c>
      <c r="X7" s="61">
        <v>1757749</v>
      </c>
      <c r="Y7" s="61">
        <v>110943</v>
      </c>
      <c r="Z7" s="61">
        <v>220477</v>
      </c>
    </row>
    <row r="8" spans="1:26" x14ac:dyDescent="0.25">
      <c r="A8" s="13" t="s">
        <v>80</v>
      </c>
      <c r="B8" s="13" t="s">
        <v>256</v>
      </c>
      <c r="C8" s="61">
        <v>-288056</v>
      </c>
      <c r="D8" s="61">
        <v>-365015</v>
      </c>
      <c r="E8" s="61">
        <v>9278</v>
      </c>
      <c r="F8" s="61">
        <v>-29956</v>
      </c>
      <c r="G8" s="61">
        <v>-287206</v>
      </c>
      <c r="H8" s="61">
        <v>-466921</v>
      </c>
      <c r="I8" s="61">
        <v>-9966</v>
      </c>
      <c r="J8" s="61">
        <v>-29496</v>
      </c>
      <c r="K8" s="61">
        <v>-516869</v>
      </c>
      <c r="L8" s="61">
        <v>-873583</v>
      </c>
      <c r="M8" s="61">
        <v>-84787</v>
      </c>
      <c r="N8" s="61">
        <v>-198822</v>
      </c>
      <c r="O8" s="61">
        <v>-778768</v>
      </c>
      <c r="P8" s="61">
        <v>-1533290</v>
      </c>
      <c r="Q8" s="61">
        <v>-131828</v>
      </c>
      <c r="R8" s="61">
        <v>-202404</v>
      </c>
      <c r="S8" s="61">
        <v>-1041977</v>
      </c>
      <c r="T8" s="61">
        <v>-1724400</v>
      </c>
      <c r="U8" s="61">
        <v>-69154</v>
      </c>
      <c r="V8" s="61">
        <v>-118850</v>
      </c>
      <c r="W8" s="61">
        <v>-687534</v>
      </c>
      <c r="X8" s="61">
        <v>-1554813</v>
      </c>
      <c r="Y8" s="61">
        <v>-97138</v>
      </c>
      <c r="Z8" s="61">
        <v>-165313</v>
      </c>
    </row>
    <row r="9" spans="1:26" x14ac:dyDescent="0.25">
      <c r="C9" s="62"/>
      <c r="D9" s="62"/>
      <c r="E9" s="62"/>
      <c r="F9" s="61"/>
      <c r="G9" s="62"/>
      <c r="H9" s="62"/>
      <c r="I9" s="62"/>
      <c r="J9" s="61"/>
      <c r="K9" s="62"/>
      <c r="L9" s="62"/>
      <c r="M9" s="62"/>
      <c r="N9" s="62"/>
      <c r="O9" s="62"/>
      <c r="P9" s="62"/>
      <c r="Q9" s="62"/>
      <c r="R9" s="62"/>
      <c r="S9" s="62"/>
      <c r="T9" s="62"/>
      <c r="U9" s="62"/>
      <c r="V9" s="62"/>
      <c r="W9" s="62"/>
      <c r="X9" s="62"/>
      <c r="Y9" s="62"/>
      <c r="Z9" s="62"/>
    </row>
    <row r="10" spans="1:26" x14ac:dyDescent="0.25">
      <c r="A10" s="26" t="s">
        <v>81</v>
      </c>
      <c r="B10" s="26" t="s">
        <v>257</v>
      </c>
      <c r="C10" s="63">
        <f t="shared" ref="C10:V10" si="0">SUM(C7:C8)</f>
        <v>23386</v>
      </c>
      <c r="D10" s="63">
        <f t="shared" si="0"/>
        <v>39377</v>
      </c>
      <c r="E10" s="63">
        <f t="shared" si="0"/>
        <v>10491</v>
      </c>
      <c r="F10" s="63">
        <f t="shared" si="0"/>
        <v>20982</v>
      </c>
      <c r="G10" s="63">
        <f>SUM(G7:G8)</f>
        <v>69090</v>
      </c>
      <c r="H10" s="63">
        <f t="shared" si="0"/>
        <v>121604</v>
      </c>
      <c r="I10" s="63">
        <f t="shared" si="0"/>
        <v>3464</v>
      </c>
      <c r="J10" s="63">
        <f>SUM(J7:J8)</f>
        <v>24943</v>
      </c>
      <c r="K10" s="63">
        <f>SUM(K7:K8)</f>
        <v>124226</v>
      </c>
      <c r="L10" s="63">
        <f t="shared" si="0"/>
        <v>170753</v>
      </c>
      <c r="M10" s="63">
        <f t="shared" si="0"/>
        <v>-10281</v>
      </c>
      <c r="N10" s="63">
        <f t="shared" ref="N10" si="1">SUM(N7:N8)</f>
        <v>1000</v>
      </c>
      <c r="O10" s="63">
        <f t="shared" si="0"/>
        <v>102758</v>
      </c>
      <c r="P10" s="63">
        <f t="shared" si="0"/>
        <v>223692</v>
      </c>
      <c r="Q10" s="63">
        <f t="shared" si="0"/>
        <v>-27971</v>
      </c>
      <c r="R10" s="63">
        <f>SUM(R7:R8)</f>
        <v>24018</v>
      </c>
      <c r="S10" s="63">
        <f>SUM(S7:S8)</f>
        <v>153994</v>
      </c>
      <c r="T10" s="63">
        <f t="shared" si="0"/>
        <v>294766</v>
      </c>
      <c r="U10" s="63">
        <f t="shared" si="0"/>
        <v>-6295</v>
      </c>
      <c r="V10" s="63">
        <f t="shared" si="0"/>
        <v>23305</v>
      </c>
      <c r="W10" s="63">
        <f>SUM(W7:W8)</f>
        <v>108276</v>
      </c>
      <c r="X10" s="63">
        <f>SUM(X7:X8)</f>
        <v>202936</v>
      </c>
      <c r="Y10" s="63">
        <f t="shared" ref="Y10:Z10" si="2">SUM(Y7:Y8)</f>
        <v>13805</v>
      </c>
      <c r="Z10" s="63">
        <f t="shared" si="2"/>
        <v>55164</v>
      </c>
    </row>
    <row r="11" spans="1:26" x14ac:dyDescent="0.25">
      <c r="B11" s="13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  <c r="W11" s="62"/>
      <c r="X11" s="62"/>
      <c r="Y11" s="62"/>
      <c r="Z11" s="62"/>
    </row>
    <row r="12" spans="1:26" x14ac:dyDescent="0.25">
      <c r="A12" s="13" t="s">
        <v>82</v>
      </c>
      <c r="B12" s="13" t="s">
        <v>258</v>
      </c>
      <c r="C12" s="61">
        <v>-9274</v>
      </c>
      <c r="D12" s="61">
        <v>-8985</v>
      </c>
      <c r="E12" s="61">
        <v>-1049</v>
      </c>
      <c r="F12" s="61">
        <v>-1842</v>
      </c>
      <c r="G12" s="61">
        <v>-5463</v>
      </c>
      <c r="H12" s="61">
        <v>-11127</v>
      </c>
      <c r="I12" s="61">
        <v>-1538</v>
      </c>
      <c r="J12" s="61">
        <v>-2799</v>
      </c>
      <c r="K12" s="61">
        <v>-8181</v>
      </c>
      <c r="L12" s="61">
        <v>-13032</v>
      </c>
      <c r="M12" s="61">
        <v>-2676</v>
      </c>
      <c r="N12" s="61">
        <v>-2798</v>
      </c>
      <c r="O12" s="61">
        <v>-3345</v>
      </c>
      <c r="P12" s="61">
        <v>-18221</v>
      </c>
      <c r="Q12" s="61">
        <v>-5560</v>
      </c>
      <c r="R12" s="61">
        <v>-13602</v>
      </c>
      <c r="S12" s="61">
        <v>-20800</v>
      </c>
      <c r="T12" s="61">
        <v>-26594</v>
      </c>
      <c r="U12" s="61">
        <v>-8845</v>
      </c>
      <c r="V12" s="61">
        <v>-20659</v>
      </c>
      <c r="W12" s="61">
        <v>-24165</v>
      </c>
      <c r="X12" s="61">
        <v>-34746</v>
      </c>
      <c r="Y12" s="61">
        <v>-13761</v>
      </c>
      <c r="Z12" s="61">
        <v>-21927</v>
      </c>
    </row>
    <row r="13" spans="1:26" x14ac:dyDescent="0.25">
      <c r="A13" s="13" t="s">
        <v>83</v>
      </c>
      <c r="B13" s="13" t="s">
        <v>259</v>
      </c>
      <c r="C13" s="61">
        <v>-4318</v>
      </c>
      <c r="D13" s="61">
        <v>-5236</v>
      </c>
      <c r="E13" s="61">
        <v>-1624</v>
      </c>
      <c r="F13" s="61">
        <v>-2941</v>
      </c>
      <c r="G13" s="61">
        <v>-4605</v>
      </c>
      <c r="H13" s="61">
        <v>-7341</v>
      </c>
      <c r="I13" s="61">
        <v>-2978</v>
      </c>
      <c r="J13" s="61">
        <v>-6591</v>
      </c>
      <c r="K13" s="61">
        <v>-11551</v>
      </c>
      <c r="L13" s="61">
        <v>-15813</v>
      </c>
      <c r="M13" s="61">
        <v>-4288</v>
      </c>
      <c r="N13" s="61">
        <v>-9473</v>
      </c>
      <c r="O13" s="61">
        <v>-4048</v>
      </c>
      <c r="P13" s="61">
        <v>-25762</v>
      </c>
      <c r="Q13" s="61">
        <v>-3471</v>
      </c>
      <c r="R13" s="61">
        <v>-10621</v>
      </c>
      <c r="S13" s="61">
        <v>-17830</v>
      </c>
      <c r="T13" s="61">
        <v>-28761</v>
      </c>
      <c r="U13" s="61">
        <v>-8448</v>
      </c>
      <c r="V13" s="61">
        <v>-14851</v>
      </c>
      <c r="W13" s="61">
        <v>-28834</v>
      </c>
      <c r="X13" s="61">
        <v>-41233</v>
      </c>
      <c r="Y13" s="61">
        <v>-7726</v>
      </c>
      <c r="Z13" s="61">
        <v>-18860</v>
      </c>
    </row>
    <row r="14" spans="1:26" x14ac:dyDescent="0.25">
      <c r="A14" s="13" t="s">
        <v>84</v>
      </c>
      <c r="B14" s="13" t="s">
        <v>260</v>
      </c>
      <c r="C14" s="61">
        <v>12</v>
      </c>
      <c r="D14" s="61">
        <v>76</v>
      </c>
      <c r="E14" s="61">
        <v>-408</v>
      </c>
      <c r="F14" s="61">
        <v>-453</v>
      </c>
      <c r="G14" s="61">
        <v>-48</v>
      </c>
      <c r="H14" s="61">
        <v>-21</v>
      </c>
      <c r="I14" s="61">
        <v>-327</v>
      </c>
      <c r="J14" s="61">
        <v>0</v>
      </c>
      <c r="K14" s="61">
        <v>-70</v>
      </c>
      <c r="L14" s="61">
        <v>-66</v>
      </c>
      <c r="M14" s="61">
        <v>50</v>
      </c>
      <c r="N14" s="61">
        <v>50</v>
      </c>
      <c r="O14" s="61">
        <v>0</v>
      </c>
      <c r="P14" s="61">
        <v>-78</v>
      </c>
      <c r="Q14" s="61">
        <v>19</v>
      </c>
      <c r="R14" s="61">
        <v>-673</v>
      </c>
      <c r="S14" s="61">
        <v>-55</v>
      </c>
      <c r="T14" s="61">
        <v>-3641</v>
      </c>
      <c r="U14" s="61">
        <v>-3820</v>
      </c>
      <c r="V14" s="61">
        <v>-4604</v>
      </c>
      <c r="W14" s="61">
        <v>-4795</v>
      </c>
      <c r="X14" s="61">
        <v>-665</v>
      </c>
      <c r="Y14" s="61">
        <v>2523</v>
      </c>
      <c r="Z14" s="61">
        <v>-12009</v>
      </c>
    </row>
    <row r="15" spans="1:26" x14ac:dyDescent="0.25">
      <c r="A15" s="13" t="s">
        <v>85</v>
      </c>
      <c r="B15" s="13" t="s">
        <v>261</v>
      </c>
      <c r="C15" s="61">
        <v>2027</v>
      </c>
      <c r="D15" s="61">
        <v>18704</v>
      </c>
      <c r="E15" s="61">
        <v>98</v>
      </c>
      <c r="F15" s="61">
        <v>186</v>
      </c>
      <c r="G15" s="61">
        <v>210</v>
      </c>
      <c r="H15" s="61">
        <v>285</v>
      </c>
      <c r="I15" s="61">
        <v>757</v>
      </c>
      <c r="J15" s="61">
        <v>1310</v>
      </c>
      <c r="K15" s="61">
        <v>1221</v>
      </c>
      <c r="L15" s="61">
        <v>1221</v>
      </c>
      <c r="M15" s="61">
        <v>386</v>
      </c>
      <c r="N15" s="61">
        <v>999</v>
      </c>
      <c r="O15" s="61">
        <v>0</v>
      </c>
      <c r="P15" s="61">
        <v>-130</v>
      </c>
      <c r="Q15" s="61">
        <v>0</v>
      </c>
      <c r="R15" s="61">
        <v>146</v>
      </c>
      <c r="S15" s="61">
        <v>6097</v>
      </c>
      <c r="T15" s="61">
        <v>4996</v>
      </c>
      <c r="U15" s="61">
        <v>114</v>
      </c>
      <c r="V15" s="61">
        <v>151</v>
      </c>
      <c r="W15" s="61">
        <v>294</v>
      </c>
      <c r="X15" s="61">
        <v>1282</v>
      </c>
      <c r="Y15" s="61">
        <v>616</v>
      </c>
      <c r="Z15" s="61">
        <v>716</v>
      </c>
    </row>
    <row r="16" spans="1:26" x14ac:dyDescent="0.25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  <c r="X16" s="62"/>
      <c r="Y16" s="62"/>
      <c r="Z16" s="62"/>
    </row>
    <row r="17" spans="1:26" s="32" customFormat="1" x14ac:dyDescent="0.25">
      <c r="A17" s="26" t="s">
        <v>86</v>
      </c>
      <c r="B17" s="26" t="s">
        <v>262</v>
      </c>
      <c r="C17" s="63">
        <f t="shared" ref="C17:V17" si="3">SUM(C12:C15)+C10</f>
        <v>11833</v>
      </c>
      <c r="D17" s="63">
        <f t="shared" si="3"/>
        <v>43936</v>
      </c>
      <c r="E17" s="63">
        <f t="shared" si="3"/>
        <v>7508</v>
      </c>
      <c r="F17" s="63">
        <f t="shared" si="3"/>
        <v>15932</v>
      </c>
      <c r="G17" s="63">
        <f>SUM(G12:G15)+G10</f>
        <v>59184</v>
      </c>
      <c r="H17" s="63">
        <f t="shared" si="3"/>
        <v>103400</v>
      </c>
      <c r="I17" s="63">
        <f t="shared" si="3"/>
        <v>-622</v>
      </c>
      <c r="J17" s="63">
        <f>SUM(J12:J15)+J10</f>
        <v>16863</v>
      </c>
      <c r="K17" s="63">
        <f>SUM(K12:K15)+K10</f>
        <v>105645</v>
      </c>
      <c r="L17" s="63">
        <f t="shared" si="3"/>
        <v>143063</v>
      </c>
      <c r="M17" s="63">
        <f t="shared" si="3"/>
        <v>-16809</v>
      </c>
      <c r="N17" s="63">
        <f t="shared" ref="N17" si="4">SUM(N12:N15)+N10</f>
        <v>-10222</v>
      </c>
      <c r="O17" s="63">
        <f t="shared" si="3"/>
        <v>95365</v>
      </c>
      <c r="P17" s="63">
        <f t="shared" si="3"/>
        <v>179501</v>
      </c>
      <c r="Q17" s="63">
        <f t="shared" si="3"/>
        <v>-36983</v>
      </c>
      <c r="R17" s="63">
        <f>SUM(R12:R15)+R10</f>
        <v>-732</v>
      </c>
      <c r="S17" s="63">
        <f>SUM(S12:S15)+S10</f>
        <v>121406</v>
      </c>
      <c r="T17" s="63">
        <f t="shared" si="3"/>
        <v>240766</v>
      </c>
      <c r="U17" s="63">
        <f t="shared" si="3"/>
        <v>-27294</v>
      </c>
      <c r="V17" s="63">
        <f t="shared" si="3"/>
        <v>-16658</v>
      </c>
      <c r="W17" s="63">
        <f>SUM(W12:W15)+W10</f>
        <v>50776</v>
      </c>
      <c r="X17" s="63">
        <f>SUM(X12:X15)+X10</f>
        <v>127574</v>
      </c>
      <c r="Y17" s="63">
        <f t="shared" ref="Y17:Z17" si="5">SUM(Y12:Y15)+Y10</f>
        <v>-4543</v>
      </c>
      <c r="Z17" s="63">
        <f t="shared" si="5"/>
        <v>3084</v>
      </c>
    </row>
    <row r="18" spans="1:26" x14ac:dyDescent="0.25">
      <c r="C18" s="62"/>
      <c r="D18" s="62"/>
      <c r="E18" s="62"/>
      <c r="F18" s="62"/>
      <c r="G18" s="62"/>
      <c r="H18" s="62"/>
      <c r="I18" s="62"/>
      <c r="J18" s="62"/>
      <c r="K18" s="62"/>
      <c r="L18" s="62"/>
      <c r="M18" s="62"/>
      <c r="N18" s="62"/>
      <c r="O18" s="62"/>
      <c r="P18" s="62"/>
      <c r="Q18" s="62"/>
      <c r="R18" s="62"/>
      <c r="S18" s="62"/>
      <c r="T18" s="62"/>
      <c r="U18" s="62"/>
      <c r="V18" s="62"/>
      <c r="W18" s="62"/>
      <c r="X18" s="62"/>
      <c r="Y18" s="62"/>
      <c r="Z18" s="62"/>
    </row>
    <row r="19" spans="1:26" x14ac:dyDescent="0.25">
      <c r="A19" s="13" t="s">
        <v>87</v>
      </c>
      <c r="B19" s="13" t="s">
        <v>263</v>
      </c>
      <c r="C19" s="61">
        <v>1718</v>
      </c>
      <c r="D19" s="61">
        <v>1612</v>
      </c>
      <c r="E19" s="61">
        <v>264</v>
      </c>
      <c r="F19" s="61">
        <v>571</v>
      </c>
      <c r="G19" s="61">
        <v>1139</v>
      </c>
      <c r="H19" s="61">
        <v>2854</v>
      </c>
      <c r="I19" s="61">
        <v>298</v>
      </c>
      <c r="J19" s="61">
        <v>4301</v>
      </c>
      <c r="K19" s="61">
        <v>7652</v>
      </c>
      <c r="L19" s="61">
        <v>18463</v>
      </c>
      <c r="M19" s="61">
        <v>9959</v>
      </c>
      <c r="N19" s="61">
        <v>21601</v>
      </c>
      <c r="O19" s="61">
        <v>11955</v>
      </c>
      <c r="P19" s="61">
        <v>49100</v>
      </c>
      <c r="Q19" s="61">
        <v>37713</v>
      </c>
      <c r="R19" s="61">
        <v>59787</v>
      </c>
      <c r="S19" s="61">
        <v>62328</v>
      </c>
      <c r="T19" s="61">
        <v>86121</v>
      </c>
      <c r="U19" s="61">
        <v>74984</v>
      </c>
      <c r="V19" s="61">
        <v>105133</v>
      </c>
      <c r="W19" s="61">
        <v>124702</v>
      </c>
      <c r="X19" s="61">
        <v>174324</v>
      </c>
      <c r="Y19" s="61">
        <v>70537</v>
      </c>
      <c r="Z19" s="61">
        <v>134419</v>
      </c>
    </row>
    <row r="20" spans="1:26" x14ac:dyDescent="0.25">
      <c r="A20" s="13" t="s">
        <v>88</v>
      </c>
      <c r="B20" s="13" t="s">
        <v>264</v>
      </c>
      <c r="C20" s="61">
        <v>-7606</v>
      </c>
      <c r="D20" s="61">
        <v>-12161</v>
      </c>
      <c r="E20" s="61">
        <v>-2640</v>
      </c>
      <c r="F20" s="61">
        <v>-7139</v>
      </c>
      <c r="G20" s="61">
        <v>-11381</v>
      </c>
      <c r="H20" s="61">
        <v>-16117</v>
      </c>
      <c r="I20" s="61">
        <v>-3979</v>
      </c>
      <c r="J20" s="61">
        <v>-7883</v>
      </c>
      <c r="K20" s="61">
        <v>-15724</v>
      </c>
      <c r="L20" s="61">
        <v>-26031</v>
      </c>
      <c r="M20" s="61">
        <v>-4284</v>
      </c>
      <c r="N20" s="61">
        <v>-13770</v>
      </c>
      <c r="O20" s="61">
        <v>-23888</v>
      </c>
      <c r="P20" s="61">
        <v>-51301</v>
      </c>
      <c r="Q20" s="61">
        <v>-39848</v>
      </c>
      <c r="R20" s="61">
        <v>-76781</v>
      </c>
      <c r="S20" s="61">
        <v>-91302</v>
      </c>
      <c r="T20" s="61">
        <v>-129219</v>
      </c>
      <c r="U20" s="61">
        <v>-56993</v>
      </c>
      <c r="V20" s="61">
        <v>-94664</v>
      </c>
      <c r="W20" s="61">
        <v>-129908</v>
      </c>
      <c r="X20" s="61">
        <v>-192516</v>
      </c>
      <c r="Y20" s="61">
        <v>-66380</v>
      </c>
      <c r="Z20" s="61">
        <v>-133603</v>
      </c>
    </row>
    <row r="21" spans="1:26" x14ac:dyDescent="0.25"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  <c r="V21" s="62"/>
      <c r="W21" s="62"/>
      <c r="X21" s="62"/>
      <c r="Y21" s="62"/>
      <c r="Z21" s="62"/>
    </row>
    <row r="22" spans="1:26" s="32" customFormat="1" x14ac:dyDescent="0.25">
      <c r="A22" s="26" t="s">
        <v>89</v>
      </c>
      <c r="B22" s="26" t="s">
        <v>265</v>
      </c>
      <c r="C22" s="63">
        <f t="shared" ref="C22:V22" si="6">C20+C19</f>
        <v>-5888</v>
      </c>
      <c r="D22" s="63">
        <f t="shared" si="6"/>
        <v>-10549</v>
      </c>
      <c r="E22" s="63">
        <f t="shared" si="6"/>
        <v>-2376</v>
      </c>
      <c r="F22" s="63">
        <f t="shared" si="6"/>
        <v>-6568</v>
      </c>
      <c r="G22" s="63">
        <f>G20+G19</f>
        <v>-10242</v>
      </c>
      <c r="H22" s="63">
        <f t="shared" si="6"/>
        <v>-13263</v>
      </c>
      <c r="I22" s="63">
        <f t="shared" si="6"/>
        <v>-3681</v>
      </c>
      <c r="J22" s="63">
        <f>J20+J19</f>
        <v>-3582</v>
      </c>
      <c r="K22" s="63">
        <f>K20+K19</f>
        <v>-8072</v>
      </c>
      <c r="L22" s="63">
        <f t="shared" si="6"/>
        <v>-7568</v>
      </c>
      <c r="M22" s="63">
        <f t="shared" si="6"/>
        <v>5675</v>
      </c>
      <c r="N22" s="63">
        <f t="shared" ref="N22" si="7">N20+N19</f>
        <v>7831</v>
      </c>
      <c r="O22" s="63">
        <f t="shared" si="6"/>
        <v>-11933</v>
      </c>
      <c r="P22" s="63">
        <f t="shared" si="6"/>
        <v>-2201</v>
      </c>
      <c r="Q22" s="63">
        <f t="shared" si="6"/>
        <v>-2135</v>
      </c>
      <c r="R22" s="63">
        <f>R20+R19</f>
        <v>-16994</v>
      </c>
      <c r="S22" s="63">
        <f>S20+S19</f>
        <v>-28974</v>
      </c>
      <c r="T22" s="63">
        <f t="shared" si="6"/>
        <v>-43098</v>
      </c>
      <c r="U22" s="63">
        <f t="shared" si="6"/>
        <v>17991</v>
      </c>
      <c r="V22" s="63">
        <f t="shared" si="6"/>
        <v>10469</v>
      </c>
      <c r="W22" s="63">
        <f>W20+W19</f>
        <v>-5206</v>
      </c>
      <c r="X22" s="63">
        <f>X20+X19</f>
        <v>-18192</v>
      </c>
      <c r="Y22" s="63">
        <f t="shared" ref="Y22:Z22" si="8">Y20+Y19</f>
        <v>4157</v>
      </c>
      <c r="Z22" s="63">
        <f t="shared" si="8"/>
        <v>816</v>
      </c>
    </row>
    <row r="23" spans="1:26" x14ac:dyDescent="0.25"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  <c r="R23" s="62"/>
      <c r="S23" s="62"/>
      <c r="T23" s="62"/>
      <c r="U23" s="62"/>
      <c r="V23" s="62"/>
      <c r="W23" s="62"/>
      <c r="X23" s="62"/>
      <c r="Y23" s="62"/>
      <c r="Z23" s="62"/>
    </row>
    <row r="24" spans="1:26" x14ac:dyDescent="0.25">
      <c r="A24" s="13" t="s">
        <v>90</v>
      </c>
      <c r="B24" s="13" t="s">
        <v>266</v>
      </c>
      <c r="C24" s="61">
        <v>0</v>
      </c>
      <c r="D24" s="61">
        <v>0</v>
      </c>
      <c r="E24" s="61">
        <v>0</v>
      </c>
      <c r="F24" s="61">
        <v>0</v>
      </c>
      <c r="G24" s="61">
        <v>0</v>
      </c>
      <c r="H24" s="61">
        <v>0</v>
      </c>
      <c r="I24" s="61">
        <v>0</v>
      </c>
      <c r="J24" s="61">
        <v>0</v>
      </c>
      <c r="K24" s="61">
        <v>0</v>
      </c>
      <c r="L24" s="61">
        <v>0</v>
      </c>
      <c r="M24" s="61">
        <v>0</v>
      </c>
      <c r="N24" s="61">
        <v>172</v>
      </c>
      <c r="O24" s="61">
        <v>172</v>
      </c>
      <c r="P24" s="61">
        <v>10146</v>
      </c>
      <c r="Q24" s="61">
        <v>4824</v>
      </c>
      <c r="R24" s="61">
        <v>4824</v>
      </c>
      <c r="S24" s="61">
        <v>5429</v>
      </c>
      <c r="T24" s="61">
        <v>10695</v>
      </c>
      <c r="U24" s="61">
        <v>633</v>
      </c>
      <c r="V24" s="61">
        <v>633</v>
      </c>
      <c r="W24" s="61">
        <v>1359</v>
      </c>
      <c r="X24" s="61">
        <v>-957</v>
      </c>
      <c r="Y24" s="61">
        <v>-2071</v>
      </c>
      <c r="Z24" s="61">
        <v>-7620</v>
      </c>
    </row>
    <row r="25" spans="1:26" x14ac:dyDescent="0.25"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2"/>
      <c r="N25" s="62"/>
      <c r="O25" s="62"/>
      <c r="P25" s="62"/>
      <c r="Q25" s="62"/>
      <c r="R25" s="62"/>
      <c r="S25" s="62"/>
      <c r="T25" s="62"/>
      <c r="U25" s="62"/>
      <c r="V25" s="62"/>
      <c r="W25" s="62"/>
      <c r="X25" s="62"/>
      <c r="Y25" s="62"/>
      <c r="Z25" s="62"/>
    </row>
    <row r="26" spans="1:26" s="32" customFormat="1" x14ac:dyDescent="0.25">
      <c r="A26" s="26" t="s">
        <v>91</v>
      </c>
      <c r="B26" s="26" t="s">
        <v>267</v>
      </c>
      <c r="C26" s="63">
        <f t="shared" ref="C26:V26" si="9">C17+C22+C24</f>
        <v>5945</v>
      </c>
      <c r="D26" s="63">
        <f t="shared" si="9"/>
        <v>33387</v>
      </c>
      <c r="E26" s="63">
        <f t="shared" si="9"/>
        <v>5132</v>
      </c>
      <c r="F26" s="63">
        <f t="shared" si="9"/>
        <v>9364</v>
      </c>
      <c r="G26" s="63">
        <f>G17+G22+G24</f>
        <v>48942</v>
      </c>
      <c r="H26" s="63">
        <f t="shared" si="9"/>
        <v>90137</v>
      </c>
      <c r="I26" s="63">
        <f t="shared" si="9"/>
        <v>-4303</v>
      </c>
      <c r="J26" s="63">
        <f>J17+J22+J24</f>
        <v>13281</v>
      </c>
      <c r="K26" s="63">
        <f>K17+K22+K24</f>
        <v>97573</v>
      </c>
      <c r="L26" s="63">
        <f t="shared" si="9"/>
        <v>135495</v>
      </c>
      <c r="M26" s="63">
        <f t="shared" si="9"/>
        <v>-11134</v>
      </c>
      <c r="N26" s="63">
        <f t="shared" ref="N26" si="10">N17+N22+N24</f>
        <v>-2219</v>
      </c>
      <c r="O26" s="63">
        <f t="shared" si="9"/>
        <v>83604</v>
      </c>
      <c r="P26" s="63">
        <f t="shared" si="9"/>
        <v>187446</v>
      </c>
      <c r="Q26" s="63">
        <f t="shared" si="9"/>
        <v>-34294</v>
      </c>
      <c r="R26" s="63">
        <f>R17+R22+R24</f>
        <v>-12902</v>
      </c>
      <c r="S26" s="63">
        <f>S17+S22+S24</f>
        <v>97861</v>
      </c>
      <c r="T26" s="63">
        <f t="shared" si="9"/>
        <v>208363</v>
      </c>
      <c r="U26" s="63">
        <f t="shared" si="9"/>
        <v>-8670</v>
      </c>
      <c r="V26" s="63">
        <f t="shared" si="9"/>
        <v>-5556</v>
      </c>
      <c r="W26" s="63">
        <f>W17+W22+W24</f>
        <v>46929</v>
      </c>
      <c r="X26" s="63">
        <f>X17+X22+X24</f>
        <v>108425</v>
      </c>
      <c r="Y26" s="63">
        <f t="shared" ref="Y26:Z26" si="11">Y17+Y22+Y24</f>
        <v>-2457</v>
      </c>
      <c r="Z26" s="63">
        <f t="shared" si="11"/>
        <v>-3720</v>
      </c>
    </row>
    <row r="27" spans="1:26" x14ac:dyDescent="0.25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  <c r="Q27" s="62"/>
      <c r="R27" s="62"/>
      <c r="S27" s="62"/>
      <c r="T27" s="62"/>
      <c r="U27" s="62"/>
      <c r="V27" s="62"/>
      <c r="W27" s="62"/>
      <c r="X27" s="62"/>
      <c r="Y27" s="62"/>
      <c r="Z27" s="62"/>
    </row>
    <row r="28" spans="1:26" x14ac:dyDescent="0.25">
      <c r="A28" s="13" t="s">
        <v>92</v>
      </c>
      <c r="B28" s="13" t="s">
        <v>268</v>
      </c>
      <c r="C28" s="61">
        <v>1235</v>
      </c>
      <c r="D28" s="61">
        <v>-343</v>
      </c>
      <c r="E28" s="61">
        <v>-3233</v>
      </c>
      <c r="F28" s="61">
        <v>-4643</v>
      </c>
      <c r="G28" s="61">
        <v>-12517</v>
      </c>
      <c r="H28" s="61">
        <v>-15977</v>
      </c>
      <c r="I28" s="61">
        <v>0</v>
      </c>
      <c r="J28" s="61">
        <v>-4419</v>
      </c>
      <c r="K28" s="61">
        <v>-624</v>
      </c>
      <c r="L28" s="61">
        <v>657</v>
      </c>
      <c r="M28" s="61">
        <v>0</v>
      </c>
      <c r="N28" s="61">
        <v>1417</v>
      </c>
      <c r="O28" s="61">
        <v>4117</v>
      </c>
      <c r="P28" s="61">
        <v>-14</v>
      </c>
      <c r="Q28" s="61">
        <v>15150</v>
      </c>
      <c r="R28" s="61">
        <v>11390</v>
      </c>
      <c r="S28" s="61">
        <v>7414</v>
      </c>
      <c r="T28" s="61">
        <v>98687</v>
      </c>
      <c r="U28" s="61">
        <v>2826</v>
      </c>
      <c r="V28" s="61">
        <v>4083</v>
      </c>
      <c r="W28" s="61">
        <v>-13136</v>
      </c>
      <c r="X28" s="61">
        <v>-148</v>
      </c>
      <c r="Y28" s="61">
        <v>3175</v>
      </c>
      <c r="Z28" s="61">
        <v>10066</v>
      </c>
    </row>
    <row r="29" spans="1:26" x14ac:dyDescent="0.25">
      <c r="A29" s="13" t="s">
        <v>389</v>
      </c>
      <c r="B29" s="13" t="s">
        <v>269</v>
      </c>
      <c r="C29" s="61">
        <v>0</v>
      </c>
      <c r="D29" s="61">
        <v>-6380</v>
      </c>
      <c r="E29" s="61">
        <v>-87</v>
      </c>
      <c r="F29" s="61">
        <v>-87</v>
      </c>
      <c r="G29" s="61">
        <v>-4907</v>
      </c>
      <c r="H29" s="61">
        <v>-3953</v>
      </c>
      <c r="I29" s="61">
        <v>1465</v>
      </c>
      <c r="J29" s="61">
        <v>0</v>
      </c>
      <c r="K29" s="61">
        <v>0</v>
      </c>
      <c r="L29" s="61">
        <v>-8333</v>
      </c>
      <c r="M29" s="61">
        <v>4133</v>
      </c>
      <c r="N29" s="61">
        <v>0</v>
      </c>
      <c r="O29" s="61">
        <v>0</v>
      </c>
      <c r="P29" s="61">
        <v>-18097</v>
      </c>
      <c r="Q29" s="61">
        <v>0</v>
      </c>
      <c r="R29" s="61">
        <v>0</v>
      </c>
      <c r="S29" s="61">
        <v>-5549</v>
      </c>
      <c r="T29" s="61">
        <v>-5549</v>
      </c>
      <c r="U29" s="61">
        <v>0</v>
      </c>
      <c r="V29" s="61">
        <v>-136</v>
      </c>
      <c r="W29" s="61">
        <v>-364</v>
      </c>
      <c r="X29" s="61">
        <v>-14817</v>
      </c>
      <c r="Y29" s="61">
        <v>0</v>
      </c>
      <c r="Z29" s="61">
        <v>0</v>
      </c>
    </row>
    <row r="30" spans="1:26" x14ac:dyDescent="0.25"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  <c r="Q30" s="62"/>
      <c r="R30" s="62"/>
      <c r="S30" s="62"/>
      <c r="T30" s="62"/>
      <c r="U30" s="62"/>
      <c r="V30" s="62"/>
      <c r="W30" s="62"/>
      <c r="X30" s="62"/>
      <c r="Y30" s="62"/>
      <c r="Z30" s="62"/>
    </row>
    <row r="31" spans="1:26" x14ac:dyDescent="0.25">
      <c r="A31" s="26" t="s">
        <v>93</v>
      </c>
      <c r="B31" s="26" t="s">
        <v>270</v>
      </c>
      <c r="C31" s="63">
        <f t="shared" ref="C31:V31" si="12">SUM(C28:C29)+C26</f>
        <v>7180</v>
      </c>
      <c r="D31" s="63">
        <f t="shared" si="12"/>
        <v>26664</v>
      </c>
      <c r="E31" s="63">
        <f t="shared" si="12"/>
        <v>1812</v>
      </c>
      <c r="F31" s="63">
        <f t="shared" si="12"/>
        <v>4634</v>
      </c>
      <c r="G31" s="63">
        <f>SUM(G28:G29)+G26</f>
        <v>31518</v>
      </c>
      <c r="H31" s="63">
        <f t="shared" si="12"/>
        <v>70207</v>
      </c>
      <c r="I31" s="63">
        <f t="shared" si="12"/>
        <v>-2838</v>
      </c>
      <c r="J31" s="63">
        <f>SUM(J28:J29)+J26</f>
        <v>8862</v>
      </c>
      <c r="K31" s="63">
        <f>SUM(K28:K29)+K26</f>
        <v>96949</v>
      </c>
      <c r="L31" s="63">
        <f t="shared" si="12"/>
        <v>127819</v>
      </c>
      <c r="M31" s="63">
        <f t="shared" si="12"/>
        <v>-7001</v>
      </c>
      <c r="N31" s="63">
        <f t="shared" ref="N31" si="13">SUM(N28:N29)+N26</f>
        <v>-802</v>
      </c>
      <c r="O31" s="63">
        <f t="shared" si="12"/>
        <v>87721</v>
      </c>
      <c r="P31" s="63">
        <f t="shared" si="12"/>
        <v>169335</v>
      </c>
      <c r="Q31" s="63">
        <f t="shared" si="12"/>
        <v>-19144</v>
      </c>
      <c r="R31" s="63">
        <f>SUM(R28:R29)+R26</f>
        <v>-1512</v>
      </c>
      <c r="S31" s="63">
        <f>SUM(S28:S29)+S26</f>
        <v>99726</v>
      </c>
      <c r="T31" s="63">
        <f t="shared" si="12"/>
        <v>301501</v>
      </c>
      <c r="U31" s="63">
        <f t="shared" si="12"/>
        <v>-5844</v>
      </c>
      <c r="V31" s="63">
        <f t="shared" si="12"/>
        <v>-1609</v>
      </c>
      <c r="W31" s="63">
        <f>SUM(W28:W29)+W26</f>
        <v>33429</v>
      </c>
      <c r="X31" s="63">
        <f>SUM(X28:X29)+X26</f>
        <v>93460</v>
      </c>
      <c r="Y31" s="63">
        <f t="shared" ref="Y31:Z31" si="14">SUM(Y28:Y29)+Y26</f>
        <v>718</v>
      </c>
      <c r="Z31" s="63">
        <f t="shared" si="14"/>
        <v>6346</v>
      </c>
    </row>
    <row r="32" spans="1:26" x14ac:dyDescent="0.25">
      <c r="C32" s="9" t="s">
        <v>36</v>
      </c>
      <c r="D32" s="9" t="s">
        <v>36</v>
      </c>
      <c r="E32" s="9" t="s">
        <v>36</v>
      </c>
      <c r="F32" s="9"/>
      <c r="G32" s="9"/>
      <c r="H32" s="9" t="s">
        <v>36</v>
      </c>
      <c r="I32" s="9" t="s">
        <v>36</v>
      </c>
      <c r="J32" s="9"/>
      <c r="K32" s="9"/>
      <c r="L32" s="9" t="s">
        <v>36</v>
      </c>
      <c r="M32" s="9" t="s">
        <v>36</v>
      </c>
      <c r="N32" s="9" t="s">
        <v>36</v>
      </c>
      <c r="O32" s="9" t="s">
        <v>36</v>
      </c>
      <c r="P32" s="9" t="s">
        <v>36</v>
      </c>
      <c r="Q32" s="9" t="s">
        <v>36</v>
      </c>
      <c r="R32" s="9"/>
      <c r="S32" s="9"/>
      <c r="T32" s="9" t="s">
        <v>36</v>
      </c>
      <c r="U32" s="9" t="s">
        <v>36</v>
      </c>
      <c r="V32" s="9"/>
      <c r="W32" s="9"/>
      <c r="X32" s="9" t="s">
        <v>36</v>
      </c>
      <c r="Y32" s="9" t="s">
        <v>36</v>
      </c>
    </row>
  </sheetData>
  <phoneticPr fontId="20" type="noConversion"/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</sheetPr>
  <dimension ref="A1:Q103"/>
  <sheetViews>
    <sheetView showGridLines="0" zoomScaleNormal="100" workbookViewId="0">
      <pane xSplit="1" ySplit="5" topLeftCell="C6" activePane="bottomRight" state="frozen"/>
      <selection activeCell="K28" sqref="K28"/>
      <selection pane="topRight" activeCell="K28" sqref="K28"/>
      <selection pane="bottomLeft" activeCell="K28" sqref="K28"/>
      <selection pane="bottomRight" activeCell="D2" sqref="D2"/>
    </sheetView>
  </sheetViews>
  <sheetFormatPr defaultColWidth="9" defaultRowHeight="15" outlineLevelCol="1" x14ac:dyDescent="0.25"/>
  <cols>
    <col min="1" max="1" width="74.5" style="5" bestFit="1" customWidth="1"/>
    <col min="2" max="2" width="78.625" style="8" hidden="1" customWidth="1" outlineLevel="1"/>
    <col min="3" max="3" width="16.625" style="5" customWidth="1" collapsed="1"/>
    <col min="4" max="16" width="16.625" style="5" customWidth="1"/>
    <col min="17" max="17" width="16.625" customWidth="1"/>
    <col min="18" max="16384" width="9" style="8"/>
  </cols>
  <sheetData>
    <row r="1" spans="1:17" x14ac:dyDescent="0.25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7" x14ac:dyDescent="0.25">
      <c r="A2" s="10" t="s">
        <v>94</v>
      </c>
      <c r="B2" s="33" t="s">
        <v>353</v>
      </c>
      <c r="C2" s="10" t="s">
        <v>7</v>
      </c>
      <c r="D2" s="10" t="s">
        <v>8</v>
      </c>
      <c r="E2" s="10" t="s">
        <v>9</v>
      </c>
      <c r="F2" s="10" t="s">
        <v>10</v>
      </c>
      <c r="G2" s="10" t="s">
        <v>11</v>
      </c>
      <c r="H2" s="10" t="s">
        <v>12</v>
      </c>
      <c r="I2" s="10" t="s">
        <v>13</v>
      </c>
      <c r="J2" s="10" t="s">
        <v>14</v>
      </c>
      <c r="K2" s="10" t="s">
        <v>15</v>
      </c>
      <c r="L2" s="10" t="s">
        <v>16</v>
      </c>
      <c r="M2" s="10" t="s">
        <v>17</v>
      </c>
      <c r="N2" s="10" t="s">
        <v>18</v>
      </c>
      <c r="O2" s="10" t="s">
        <v>19</v>
      </c>
      <c r="P2" s="10" t="s">
        <v>185</v>
      </c>
      <c r="Q2" s="10" t="s">
        <v>387</v>
      </c>
    </row>
    <row r="3" spans="1:17" x14ac:dyDescent="0.25">
      <c r="A3" s="10"/>
      <c r="B3" s="33"/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</row>
    <row r="4" spans="1:17" x14ac:dyDescent="0.25">
      <c r="A4" s="10"/>
      <c r="B4" s="33"/>
      <c r="C4" s="11">
        <v>44561</v>
      </c>
      <c r="D4" s="11">
        <v>44650</v>
      </c>
      <c r="E4" s="11">
        <v>44742</v>
      </c>
      <c r="F4" s="11">
        <v>44834</v>
      </c>
      <c r="G4" s="11">
        <v>44926</v>
      </c>
      <c r="H4" s="11">
        <v>45015</v>
      </c>
      <c r="I4" s="11">
        <v>45107</v>
      </c>
      <c r="J4" s="11">
        <v>45199</v>
      </c>
      <c r="K4" s="11">
        <v>45291</v>
      </c>
      <c r="L4" s="11">
        <v>45381</v>
      </c>
      <c r="M4" s="11">
        <v>45473</v>
      </c>
      <c r="N4" s="11">
        <v>45565</v>
      </c>
      <c r="O4" s="29">
        <v>45657</v>
      </c>
      <c r="P4" s="11">
        <v>45747</v>
      </c>
      <c r="Q4" s="11">
        <v>45838</v>
      </c>
    </row>
    <row r="5" spans="1:17" x14ac:dyDescent="0.25">
      <c r="A5" s="19"/>
      <c r="B5" s="32"/>
      <c r="K5" s="19"/>
      <c r="Q5" s="5"/>
    </row>
    <row r="6" spans="1:17" s="32" customFormat="1" x14ac:dyDescent="0.25">
      <c r="A6" s="26" t="s">
        <v>93</v>
      </c>
      <c r="B6" s="72" t="s">
        <v>277</v>
      </c>
      <c r="C6" s="63">
        <v>127819</v>
      </c>
      <c r="D6" s="63">
        <v>-7001</v>
      </c>
      <c r="E6" s="63">
        <v>-802</v>
      </c>
      <c r="F6" s="63">
        <v>79663</v>
      </c>
      <c r="G6" s="63">
        <v>169335</v>
      </c>
      <c r="H6" s="63">
        <v>-19144</v>
      </c>
      <c r="I6" s="63">
        <v>-1512</v>
      </c>
      <c r="J6" s="63">
        <v>99726</v>
      </c>
      <c r="K6" s="63">
        <v>301501</v>
      </c>
      <c r="L6" s="63">
        <v>-5844</v>
      </c>
      <c r="M6" s="63">
        <v>-1609</v>
      </c>
      <c r="N6" s="63">
        <v>33429</v>
      </c>
      <c r="O6" s="63">
        <v>93460</v>
      </c>
      <c r="P6" s="63">
        <v>718</v>
      </c>
      <c r="Q6" s="63">
        <v>6346</v>
      </c>
    </row>
    <row r="7" spans="1:17" x14ac:dyDescent="0.25">
      <c r="C7" s="62"/>
      <c r="D7" s="62"/>
      <c r="E7" s="62"/>
      <c r="F7" s="62"/>
      <c r="G7" s="62"/>
      <c r="H7" s="62"/>
      <c r="I7" s="62"/>
      <c r="J7" s="62"/>
      <c r="K7" s="80"/>
      <c r="L7" s="62"/>
      <c r="M7" s="62"/>
      <c r="N7" s="62"/>
      <c r="O7" s="62"/>
      <c r="P7" s="62"/>
      <c r="Q7" s="62"/>
    </row>
    <row r="8" spans="1:17" x14ac:dyDescent="0.25">
      <c r="A8" s="19" t="s">
        <v>95</v>
      </c>
      <c r="B8" s="32" t="s">
        <v>278</v>
      </c>
      <c r="C8" s="62"/>
      <c r="D8" s="62"/>
      <c r="E8" s="62"/>
      <c r="F8" s="62"/>
      <c r="G8" s="62"/>
      <c r="H8" s="62"/>
      <c r="I8" s="62"/>
      <c r="J8" s="62"/>
      <c r="K8" s="80"/>
      <c r="L8" s="62"/>
      <c r="M8" s="62"/>
      <c r="N8" s="62"/>
      <c r="O8" s="62"/>
      <c r="P8" s="62"/>
      <c r="Q8" s="62"/>
    </row>
    <row r="9" spans="1:17" x14ac:dyDescent="0.25">
      <c r="A9" s="13" t="s">
        <v>96</v>
      </c>
      <c r="B9" s="71" t="s">
        <v>279</v>
      </c>
      <c r="C9" s="61">
        <v>1902</v>
      </c>
      <c r="D9" s="61">
        <v>513</v>
      </c>
      <c r="E9" s="61">
        <v>1071</v>
      </c>
      <c r="F9" s="61">
        <v>1776</v>
      </c>
      <c r="G9" s="61">
        <v>2257</v>
      </c>
      <c r="H9" s="61">
        <v>1149</v>
      </c>
      <c r="I9" s="61">
        <v>2283</v>
      </c>
      <c r="J9" s="61">
        <v>4180</v>
      </c>
      <c r="K9" s="61">
        <v>3106</v>
      </c>
      <c r="L9" s="61">
        <v>1122</v>
      </c>
      <c r="M9" s="61">
        <v>2113</v>
      </c>
      <c r="N9" s="61">
        <v>3279</v>
      </c>
      <c r="O9" s="61">
        <v>18905</v>
      </c>
      <c r="P9" s="61">
        <v>5516</v>
      </c>
      <c r="Q9" s="61">
        <v>11046</v>
      </c>
    </row>
    <row r="10" spans="1:17" x14ac:dyDescent="0.25">
      <c r="A10" s="13" t="s">
        <v>97</v>
      </c>
      <c r="B10" s="71" t="s">
        <v>280</v>
      </c>
      <c r="C10" s="61">
        <v>0</v>
      </c>
      <c r="D10" s="61">
        <v>0</v>
      </c>
      <c r="E10" s="61">
        <v>0</v>
      </c>
      <c r="F10" s="61">
        <v>0</v>
      </c>
      <c r="G10" s="61">
        <v>475</v>
      </c>
      <c r="H10" s="61">
        <v>958</v>
      </c>
      <c r="I10" s="61">
        <v>1920</v>
      </c>
      <c r="J10" s="61">
        <v>3110</v>
      </c>
      <c r="K10" s="61">
        <v>3794</v>
      </c>
      <c r="L10" s="61">
        <v>1393</v>
      </c>
      <c r="M10" s="61">
        <v>2770</v>
      </c>
      <c r="N10" s="61">
        <v>4352</v>
      </c>
      <c r="O10" s="61">
        <v>5755</v>
      </c>
      <c r="P10" s="61">
        <v>1455</v>
      </c>
      <c r="Q10" s="61">
        <v>2984</v>
      </c>
    </row>
    <row r="11" spans="1:17" x14ac:dyDescent="0.25">
      <c r="A11" s="13" t="s">
        <v>98</v>
      </c>
      <c r="B11" s="71" t="s">
        <v>281</v>
      </c>
      <c r="C11" s="61">
        <v>0</v>
      </c>
      <c r="D11" s="61">
        <v>0</v>
      </c>
      <c r="E11" s="61">
        <v>0</v>
      </c>
      <c r="F11" s="61">
        <v>79</v>
      </c>
      <c r="G11" s="61">
        <v>0</v>
      </c>
      <c r="H11" s="61">
        <v>0</v>
      </c>
      <c r="I11" s="61">
        <v>340</v>
      </c>
      <c r="J11" s="61">
        <v>340</v>
      </c>
      <c r="K11" s="61">
        <v>0</v>
      </c>
      <c r="L11" s="61">
        <v>3823</v>
      </c>
      <c r="M11" s="61">
        <v>0</v>
      </c>
      <c r="N11" s="61">
        <v>227</v>
      </c>
      <c r="O11" s="61">
        <v>227</v>
      </c>
      <c r="P11" s="61">
        <v>840</v>
      </c>
      <c r="Q11" s="61">
        <v>839</v>
      </c>
    </row>
    <row r="12" spans="1:17" x14ac:dyDescent="0.25">
      <c r="A12" s="13" t="s">
        <v>99</v>
      </c>
      <c r="B12" s="88" t="s">
        <v>282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0</v>
      </c>
      <c r="I12" s="61">
        <v>29</v>
      </c>
      <c r="J12" s="61">
        <v>47</v>
      </c>
      <c r="K12" s="61">
        <v>1</v>
      </c>
      <c r="L12" s="61">
        <v>0</v>
      </c>
      <c r="M12" s="61">
        <v>-161</v>
      </c>
      <c r="N12" s="61">
        <v>0</v>
      </c>
      <c r="O12" s="61">
        <v>0</v>
      </c>
      <c r="P12" s="61">
        <v>0</v>
      </c>
      <c r="Q12" s="61">
        <v>0</v>
      </c>
    </row>
    <row r="13" spans="1:17" x14ac:dyDescent="0.25">
      <c r="A13" s="13" t="s">
        <v>84</v>
      </c>
      <c r="B13" s="71" t="s">
        <v>260</v>
      </c>
      <c r="C13" s="61">
        <v>50</v>
      </c>
      <c r="D13" s="61">
        <v>-50</v>
      </c>
      <c r="E13" s="61">
        <v>50</v>
      </c>
      <c r="F13" s="61">
        <v>-50</v>
      </c>
      <c r="G13" s="61">
        <v>78</v>
      </c>
      <c r="H13" s="61">
        <v>-19</v>
      </c>
      <c r="I13" s="61">
        <v>673</v>
      </c>
      <c r="J13" s="61">
        <v>55</v>
      </c>
      <c r="K13" s="61">
        <v>1918</v>
      </c>
      <c r="L13" s="61">
        <v>1876</v>
      </c>
      <c r="M13" s="61">
        <v>4605</v>
      </c>
      <c r="N13" s="61">
        <v>4795</v>
      </c>
      <c r="O13" s="61">
        <v>664</v>
      </c>
      <c r="P13" s="61">
        <v>-2523</v>
      </c>
      <c r="Q13" s="61">
        <v>12009</v>
      </c>
    </row>
    <row r="14" spans="1:17" x14ac:dyDescent="0.25">
      <c r="A14" s="13" t="s">
        <v>100</v>
      </c>
      <c r="B14" t="s">
        <v>283</v>
      </c>
      <c r="C14" s="61">
        <v>0</v>
      </c>
      <c r="D14" s="61">
        <v>0</v>
      </c>
      <c r="E14" s="61">
        <v>0</v>
      </c>
      <c r="F14" s="61">
        <v>0</v>
      </c>
      <c r="G14" s="61">
        <v>0</v>
      </c>
      <c r="H14" s="61">
        <v>0</v>
      </c>
      <c r="I14" s="61">
        <v>0</v>
      </c>
      <c r="J14" s="61">
        <v>0</v>
      </c>
      <c r="K14" s="61">
        <v>1723</v>
      </c>
      <c r="L14" s="61">
        <v>1944</v>
      </c>
      <c r="M14" s="61">
        <v>0</v>
      </c>
      <c r="N14" s="61">
        <v>0</v>
      </c>
      <c r="O14" s="61">
        <v>0</v>
      </c>
      <c r="P14" s="61">
        <v>0</v>
      </c>
      <c r="Q14" s="61">
        <v>0</v>
      </c>
    </row>
    <row r="15" spans="1:17" x14ac:dyDescent="0.25">
      <c r="A15" s="13" t="s">
        <v>101</v>
      </c>
      <c r="B15" s="71" t="s">
        <v>284</v>
      </c>
      <c r="C15" s="61">
        <v>4094</v>
      </c>
      <c r="D15" s="61">
        <v>-4094</v>
      </c>
      <c r="E15" s="61">
        <v>-4282</v>
      </c>
      <c r="F15" s="61">
        <v>4375</v>
      </c>
      <c r="G15" s="61">
        <v>8989</v>
      </c>
      <c r="H15" s="61">
        <v>-9307</v>
      </c>
      <c r="I15" s="61">
        <v>-13100</v>
      </c>
      <c r="J15" s="61">
        <v>1955</v>
      </c>
      <c r="K15" s="61">
        <v>4141</v>
      </c>
      <c r="L15" s="61">
        <v>-13010</v>
      </c>
      <c r="M15" s="61">
        <v>-17179</v>
      </c>
      <c r="N15" s="61">
        <v>-8835</v>
      </c>
      <c r="O15" s="61">
        <v>4751</v>
      </c>
      <c r="P15" s="61">
        <v>-13180</v>
      </c>
      <c r="Q15" s="61">
        <v>-20600</v>
      </c>
    </row>
    <row r="16" spans="1:17" x14ac:dyDescent="0.25">
      <c r="A16" s="13" t="s">
        <v>390</v>
      </c>
      <c r="B16" s="88" t="s">
        <v>284</v>
      </c>
      <c r="C16" s="61">
        <v>32</v>
      </c>
      <c r="D16" s="61">
        <v>0</v>
      </c>
      <c r="E16" s="61">
        <v>0</v>
      </c>
      <c r="F16" s="61">
        <v>0</v>
      </c>
      <c r="G16" s="61">
        <v>-999</v>
      </c>
      <c r="H16" s="61">
        <v>-2342</v>
      </c>
      <c r="I16" s="61">
        <v>-2125</v>
      </c>
      <c r="J16" s="61">
        <v>-1146</v>
      </c>
      <c r="K16" s="61">
        <v>-307</v>
      </c>
      <c r="L16" s="61">
        <v>-13795</v>
      </c>
      <c r="M16" s="61">
        <v>-7892</v>
      </c>
      <c r="N16" s="61">
        <v>3946</v>
      </c>
      <c r="O16" s="61">
        <v>465</v>
      </c>
      <c r="P16" s="61">
        <v>10301</v>
      </c>
      <c r="Q16" s="61">
        <v>2231</v>
      </c>
    </row>
    <row r="17" spans="1:17" x14ac:dyDescent="0.25">
      <c r="A17" s="13" t="s">
        <v>102</v>
      </c>
      <c r="B17" s="71" t="s">
        <v>285</v>
      </c>
      <c r="C17" s="61">
        <v>18412</v>
      </c>
      <c r="D17" s="61">
        <v>3161</v>
      </c>
      <c r="E17" s="61">
        <v>12424</v>
      </c>
      <c r="F17" s="61">
        <v>33447</v>
      </c>
      <c r="G17" s="61">
        <v>38950</v>
      </c>
      <c r="H17" s="61">
        <v>19015</v>
      </c>
      <c r="I17" s="61">
        <v>45785</v>
      </c>
      <c r="J17" s="61">
        <v>80277</v>
      </c>
      <c r="K17" s="61">
        <v>105728</v>
      </c>
      <c r="L17" s="61">
        <v>29223</v>
      </c>
      <c r="M17" s="61">
        <v>64324</v>
      </c>
      <c r="N17" s="61">
        <v>95571</v>
      </c>
      <c r="O17" s="61">
        <v>117211</v>
      </c>
      <c r="P17" s="61">
        <v>32927</v>
      </c>
      <c r="Q17" s="61">
        <v>71745</v>
      </c>
    </row>
    <row r="18" spans="1:17" x14ac:dyDescent="0.25">
      <c r="A18" s="13" t="s">
        <v>103</v>
      </c>
      <c r="B18" s="88" t="s">
        <v>286</v>
      </c>
      <c r="C18" s="61">
        <v>0</v>
      </c>
      <c r="D18" s="61">
        <v>0</v>
      </c>
      <c r="E18" s="61">
        <v>0</v>
      </c>
      <c r="F18" s="61">
        <v>0</v>
      </c>
      <c r="G18" s="61">
        <v>1182</v>
      </c>
      <c r="H18" s="61">
        <v>0</v>
      </c>
      <c r="I18" s="61">
        <v>0</v>
      </c>
      <c r="J18" s="61">
        <v>2587</v>
      </c>
      <c r="K18" s="61">
        <v>269</v>
      </c>
      <c r="L18" s="61">
        <v>523</v>
      </c>
      <c r="M18" s="61">
        <v>1132</v>
      </c>
      <c r="N18" s="61">
        <v>1932</v>
      </c>
      <c r="O18" s="61">
        <v>2853</v>
      </c>
      <c r="P18" s="61">
        <v>0</v>
      </c>
      <c r="Q18" s="61">
        <v>0</v>
      </c>
    </row>
    <row r="19" spans="1:17" x14ac:dyDescent="0.25">
      <c r="A19" s="13" t="s">
        <v>104</v>
      </c>
      <c r="B19" s="71" t="s">
        <v>287</v>
      </c>
      <c r="C19" s="61">
        <v>18231</v>
      </c>
      <c r="D19" s="61">
        <v>2581</v>
      </c>
      <c r="E19" s="61">
        <v>552</v>
      </c>
      <c r="F19" s="61">
        <v>17636</v>
      </c>
      <c r="G19" s="61">
        <v>-29314</v>
      </c>
      <c r="H19" s="61">
        <v>19054</v>
      </c>
      <c r="I19" s="61">
        <v>45650</v>
      </c>
      <c r="J19" s="61">
        <v>31225</v>
      </c>
      <c r="K19" s="61">
        <v>34392</v>
      </c>
      <c r="L19" s="61">
        <v>-13669</v>
      </c>
      <c r="M19" s="61">
        <v>-11084</v>
      </c>
      <c r="N19" s="61">
        <v>30840</v>
      </c>
      <c r="O19" s="61">
        <v>25965</v>
      </c>
      <c r="P19" s="61">
        <v>15255</v>
      </c>
      <c r="Q19" s="61">
        <v>-14762</v>
      </c>
    </row>
    <row r="20" spans="1:17" x14ac:dyDescent="0.25">
      <c r="A20" s="13" t="s">
        <v>194</v>
      </c>
      <c r="B20" s="71" t="s">
        <v>288</v>
      </c>
      <c r="C20" s="61">
        <v>-17859</v>
      </c>
      <c r="D20" s="61">
        <v>2672</v>
      </c>
      <c r="E20" s="61">
        <v>-2020</v>
      </c>
      <c r="F20" s="61">
        <v>-2008</v>
      </c>
      <c r="G20" s="61">
        <v>26366</v>
      </c>
      <c r="H20" s="61">
        <v>16648</v>
      </c>
      <c r="I20" s="61">
        <v>10612</v>
      </c>
      <c r="J20" s="61">
        <v>7305</v>
      </c>
      <c r="K20" s="61">
        <v>25577</v>
      </c>
      <c r="L20" s="61">
        <v>-15577</v>
      </c>
      <c r="M20" s="61">
        <v>-24995</v>
      </c>
      <c r="N20" s="61">
        <v>-31514</v>
      </c>
      <c r="O20" s="61">
        <v>1934</v>
      </c>
      <c r="P20" s="61">
        <v>-24690</v>
      </c>
      <c r="Q20" s="61">
        <v>-41515</v>
      </c>
    </row>
    <row r="21" spans="1:17" x14ac:dyDescent="0.25">
      <c r="A21" s="13" t="s">
        <v>105</v>
      </c>
      <c r="B21" s="71" t="s">
        <v>289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0</v>
      </c>
      <c r="I21" s="61">
        <v>0</v>
      </c>
      <c r="J21" s="61">
        <v>0</v>
      </c>
      <c r="K21" s="61">
        <v>0</v>
      </c>
      <c r="L21" s="61">
        <v>0</v>
      </c>
      <c r="M21" s="61">
        <v>0</v>
      </c>
      <c r="N21" s="61">
        <v>-452</v>
      </c>
      <c r="O21" s="61">
        <v>-452</v>
      </c>
      <c r="P21" s="61">
        <v>4983</v>
      </c>
      <c r="Q21" s="61">
        <v>0</v>
      </c>
    </row>
    <row r="22" spans="1:17" x14ac:dyDescent="0.25">
      <c r="A22" s="13" t="s">
        <v>195</v>
      </c>
      <c r="B22" s="71" t="s">
        <v>290</v>
      </c>
      <c r="C22" s="61"/>
      <c r="D22" s="61">
        <v>0</v>
      </c>
      <c r="E22" s="61">
        <v>-172</v>
      </c>
      <c r="F22" s="61">
        <v>-1655</v>
      </c>
      <c r="G22" s="61">
        <v>-9687</v>
      </c>
      <c r="H22" s="61">
        <v>-4824</v>
      </c>
      <c r="I22" s="61">
        <v>-4910</v>
      </c>
      <c r="J22" s="61">
        <v>-5429</v>
      </c>
      <c r="K22" s="61">
        <v>-10677</v>
      </c>
      <c r="L22" s="61">
        <v>-486</v>
      </c>
      <c r="M22" s="61">
        <v>2914</v>
      </c>
      <c r="N22" s="61">
        <v>2492</v>
      </c>
      <c r="O22" s="61">
        <v>2012</v>
      </c>
      <c r="P22" s="61">
        <v>2008</v>
      </c>
      <c r="Q22" s="61">
        <v>8226</v>
      </c>
    </row>
    <row r="23" spans="1:17" x14ac:dyDescent="0.25">
      <c r="A23" s="13" t="s">
        <v>106</v>
      </c>
      <c r="B23" s="88" t="s">
        <v>291</v>
      </c>
      <c r="C23" s="61">
        <v>8333</v>
      </c>
      <c r="D23" s="61">
        <v>-4133</v>
      </c>
      <c r="E23" s="61">
        <v>-1418</v>
      </c>
      <c r="F23" s="61">
        <v>-5534</v>
      </c>
      <c r="G23" s="61">
        <v>14</v>
      </c>
      <c r="H23" s="61">
        <v>-15150</v>
      </c>
      <c r="I23" s="61">
        <v>-11078</v>
      </c>
      <c r="J23" s="61">
        <v>-7414</v>
      </c>
      <c r="K23" s="61">
        <v>-98687</v>
      </c>
      <c r="L23" s="61">
        <v>-3138</v>
      </c>
      <c r="M23" s="61">
        <v>-4083</v>
      </c>
      <c r="N23" s="61">
        <v>13136</v>
      </c>
      <c r="O23" s="61">
        <v>303</v>
      </c>
      <c r="P23" s="61">
        <v>-3175</v>
      </c>
      <c r="Q23" s="61">
        <v>-10066</v>
      </c>
    </row>
    <row r="24" spans="1:17" x14ac:dyDescent="0.25">
      <c r="A24" s="13" t="s">
        <v>107</v>
      </c>
      <c r="B24" s="88" t="s">
        <v>292</v>
      </c>
      <c r="C24" s="61">
        <v>-657</v>
      </c>
      <c r="D24" s="61">
        <v>0</v>
      </c>
      <c r="E24" s="61">
        <v>0</v>
      </c>
      <c r="F24" s="61">
        <v>0</v>
      </c>
      <c r="G24" s="61">
        <v>18097</v>
      </c>
      <c r="H24" s="61">
        <v>0</v>
      </c>
      <c r="I24" s="61">
        <v>0</v>
      </c>
      <c r="J24" s="61">
        <v>5549</v>
      </c>
      <c r="K24" s="61">
        <v>5549</v>
      </c>
      <c r="L24" s="61">
        <v>0</v>
      </c>
      <c r="M24" s="61">
        <v>136</v>
      </c>
      <c r="N24" s="61">
        <v>364</v>
      </c>
      <c r="O24" s="61">
        <v>14817</v>
      </c>
      <c r="P24" s="61">
        <v>0</v>
      </c>
      <c r="Q24" s="61">
        <v>0</v>
      </c>
    </row>
    <row r="25" spans="1:17" x14ac:dyDescent="0.25">
      <c r="A25" s="13" t="s">
        <v>108</v>
      </c>
      <c r="B25" s="71" t="s">
        <v>293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  <c r="P25" s="61">
        <v>0</v>
      </c>
      <c r="Q25" s="61">
        <v>0</v>
      </c>
    </row>
    <row r="26" spans="1:17" x14ac:dyDescent="0.25">
      <c r="A26" s="13" t="s">
        <v>388</v>
      </c>
      <c r="B26" s="90" t="str">
        <f>_xlfn.TRANSLATE(A26,"pt","en")</f>
        <v>Provision for legal proceedings</v>
      </c>
      <c r="C26" s="61">
        <v>0</v>
      </c>
      <c r="D26" s="61">
        <v>0</v>
      </c>
      <c r="E26" s="61">
        <v>0</v>
      </c>
      <c r="F26" s="61">
        <v>0</v>
      </c>
      <c r="G26" s="61">
        <v>0</v>
      </c>
      <c r="H26" s="61">
        <v>0</v>
      </c>
      <c r="I26" s="61">
        <v>0</v>
      </c>
      <c r="J26" s="61">
        <v>0</v>
      </c>
      <c r="K26" s="61">
        <v>0</v>
      </c>
      <c r="L26" s="61">
        <v>0</v>
      </c>
      <c r="M26" s="61">
        <v>0</v>
      </c>
      <c r="N26" s="61">
        <v>0</v>
      </c>
      <c r="O26" s="61">
        <v>0</v>
      </c>
      <c r="P26" s="61">
        <v>0</v>
      </c>
      <c r="Q26" s="61">
        <v>1230</v>
      </c>
    </row>
    <row r="27" spans="1:17" x14ac:dyDescent="0.25">
      <c r="A27" s="13" t="s">
        <v>109</v>
      </c>
      <c r="B27" s="71" t="s">
        <v>294</v>
      </c>
      <c r="C27" s="61">
        <v>0</v>
      </c>
      <c r="D27" s="61">
        <v>0</v>
      </c>
      <c r="E27" s="61">
        <v>0</v>
      </c>
      <c r="F27" s="61">
        <v>0</v>
      </c>
      <c r="G27" s="61">
        <v>76</v>
      </c>
      <c r="H27" s="61">
        <v>0</v>
      </c>
      <c r="I27" s="61">
        <v>2</v>
      </c>
      <c r="J27" s="61">
        <v>0</v>
      </c>
      <c r="K27" s="61">
        <v>-18</v>
      </c>
      <c r="L27" s="61">
        <v>4</v>
      </c>
      <c r="M27" s="61">
        <v>-1</v>
      </c>
      <c r="N27" s="61">
        <v>0</v>
      </c>
      <c r="O27" s="61">
        <v>0</v>
      </c>
      <c r="P27" s="61">
        <v>0</v>
      </c>
      <c r="Q27" s="61">
        <v>0</v>
      </c>
    </row>
    <row r="28" spans="1:17" x14ac:dyDescent="0.25">
      <c r="C28" s="62"/>
      <c r="D28" s="62"/>
      <c r="E28" s="62"/>
      <c r="F28" s="62"/>
      <c r="G28" s="62"/>
      <c r="H28" s="62"/>
      <c r="I28" s="62"/>
      <c r="J28" s="62"/>
      <c r="K28" s="62"/>
      <c r="L28" s="62"/>
      <c r="M28" s="62"/>
      <c r="N28" s="62"/>
      <c r="O28" s="62"/>
      <c r="P28" s="62"/>
      <c r="Q28" s="62"/>
    </row>
    <row r="29" spans="1:17" x14ac:dyDescent="0.25">
      <c r="A29" s="19" t="s">
        <v>110</v>
      </c>
      <c r="B29" s="32" t="s">
        <v>295</v>
      </c>
      <c r="C29" s="62"/>
      <c r="D29" s="62"/>
      <c r="E29" s="62"/>
      <c r="F29" s="62"/>
      <c r="G29" s="62"/>
      <c r="H29" s="62"/>
      <c r="I29" s="62"/>
      <c r="J29" s="62"/>
      <c r="K29" s="62"/>
      <c r="L29" s="62"/>
      <c r="M29" s="62"/>
      <c r="N29" s="62"/>
      <c r="O29" s="62"/>
      <c r="P29" s="62"/>
      <c r="Q29" s="62"/>
    </row>
    <row r="30" spans="1:17" x14ac:dyDescent="0.25">
      <c r="A30" s="13" t="s">
        <v>26</v>
      </c>
      <c r="B30" s="71" t="s">
        <v>204</v>
      </c>
      <c r="C30" s="61">
        <v>-149789</v>
      </c>
      <c r="D30" s="61">
        <v>114162</v>
      </c>
      <c r="E30" s="61">
        <v>201965</v>
      </c>
      <c r="F30" s="61">
        <v>100230</v>
      </c>
      <c r="G30" s="61">
        <v>-50779</v>
      </c>
      <c r="H30" s="61">
        <v>-10700</v>
      </c>
      <c r="I30" s="61">
        <v>220016</v>
      </c>
      <c r="J30" s="61">
        <v>-816</v>
      </c>
      <c r="K30" s="61">
        <v>-253423</v>
      </c>
      <c r="L30" s="61">
        <v>61492</v>
      </c>
      <c r="M30" s="61">
        <v>422236</v>
      </c>
      <c r="N30" s="61">
        <v>220656</v>
      </c>
      <c r="O30" s="61">
        <v>-144415</v>
      </c>
      <c r="P30" s="61">
        <v>-9747</v>
      </c>
      <c r="Q30" s="61">
        <v>474137</v>
      </c>
    </row>
    <row r="31" spans="1:17" x14ac:dyDescent="0.25">
      <c r="A31" s="13" t="s">
        <v>27</v>
      </c>
      <c r="B31" s="71" t="s">
        <v>205</v>
      </c>
      <c r="C31" s="61">
        <v>-43836</v>
      </c>
      <c r="D31" s="61">
        <v>-133766</v>
      </c>
      <c r="E31" s="61">
        <v>-538685</v>
      </c>
      <c r="F31" s="61">
        <v>-316675</v>
      </c>
      <c r="G31" s="61">
        <v>-58194</v>
      </c>
      <c r="H31" s="61">
        <v>-197641</v>
      </c>
      <c r="I31" s="61">
        <v>-616612</v>
      </c>
      <c r="J31" s="61">
        <v>-318990</v>
      </c>
      <c r="K31" s="61">
        <v>-37175</v>
      </c>
      <c r="L31" s="61">
        <v>-261349</v>
      </c>
      <c r="M31" s="61">
        <v>-632831</v>
      </c>
      <c r="N31" s="61">
        <v>-536579</v>
      </c>
      <c r="O31" s="61">
        <v>-80629</v>
      </c>
      <c r="P31" s="61">
        <v>-534785</v>
      </c>
      <c r="Q31" s="61">
        <v>-807791</v>
      </c>
    </row>
    <row r="32" spans="1:17" x14ac:dyDescent="0.25">
      <c r="A32" s="13" t="s">
        <v>29</v>
      </c>
      <c r="B32" s="71" t="s">
        <v>296</v>
      </c>
      <c r="C32" s="61">
        <v>-68091</v>
      </c>
      <c r="D32" s="61">
        <v>-59811</v>
      </c>
      <c r="E32" s="61">
        <v>-378702</v>
      </c>
      <c r="F32" s="61">
        <v>-128342</v>
      </c>
      <c r="G32" s="61">
        <v>-19397</v>
      </c>
      <c r="H32" s="61">
        <v>29913</v>
      </c>
      <c r="I32" s="61">
        <v>-254717</v>
      </c>
      <c r="J32" s="61">
        <v>-110992</v>
      </c>
      <c r="K32" s="61">
        <v>-4501</v>
      </c>
      <c r="L32" s="61">
        <v>-18986</v>
      </c>
      <c r="M32" s="61">
        <v>-430801</v>
      </c>
      <c r="N32" s="61">
        <v>-214646</v>
      </c>
      <c r="O32" s="61">
        <v>-15662</v>
      </c>
      <c r="P32" s="61">
        <v>94651</v>
      </c>
      <c r="Q32" s="61">
        <v>-462993</v>
      </c>
    </row>
    <row r="33" spans="1:17" x14ac:dyDescent="0.25">
      <c r="A33" s="13" t="s">
        <v>30</v>
      </c>
      <c r="B33" s="71" t="s">
        <v>208</v>
      </c>
      <c r="C33" s="61">
        <v>0</v>
      </c>
      <c r="D33" s="61">
        <v>0</v>
      </c>
      <c r="E33" s="61">
        <v>0</v>
      </c>
      <c r="F33" s="61">
        <v>0</v>
      </c>
      <c r="G33" s="61">
        <v>-1275</v>
      </c>
      <c r="H33" s="61">
        <v>0</v>
      </c>
      <c r="I33" s="61">
        <v>0</v>
      </c>
      <c r="J33" s="61">
        <v>0</v>
      </c>
      <c r="K33" s="61">
        <v>-6725</v>
      </c>
      <c r="L33" s="61">
        <v>8000</v>
      </c>
      <c r="M33" s="61">
        <v>0</v>
      </c>
      <c r="N33" s="61">
        <v>0</v>
      </c>
      <c r="O33" s="61">
        <v>8000</v>
      </c>
      <c r="P33" s="61">
        <v>0</v>
      </c>
      <c r="Q33" s="61">
        <v>0</v>
      </c>
    </row>
    <row r="34" spans="1:17" x14ac:dyDescent="0.25">
      <c r="A34" s="13" t="s">
        <v>31</v>
      </c>
      <c r="B34" s="71" t="s">
        <v>209</v>
      </c>
      <c r="C34" s="61">
        <v>-24815</v>
      </c>
      <c r="D34" s="61">
        <v>-4886</v>
      </c>
      <c r="E34" s="61">
        <v>-7339</v>
      </c>
      <c r="F34" s="61">
        <v>-24137</v>
      </c>
      <c r="G34" s="61">
        <v>-40075</v>
      </c>
      <c r="H34" s="61">
        <v>1890</v>
      </c>
      <c r="I34" s="61">
        <v>1837</v>
      </c>
      <c r="J34" s="61">
        <v>-13002</v>
      </c>
      <c r="K34" s="61">
        <v>-15856</v>
      </c>
      <c r="L34" s="61">
        <v>977</v>
      </c>
      <c r="M34" s="61">
        <v>-9205</v>
      </c>
      <c r="N34" s="61">
        <v>-20824</v>
      </c>
      <c r="O34" s="61">
        <v>-112533</v>
      </c>
      <c r="P34" s="61">
        <v>6589</v>
      </c>
      <c r="Q34" s="61">
        <v>-4364</v>
      </c>
    </row>
    <row r="35" spans="1:17" ht="15.75" customHeight="1" x14ac:dyDescent="0.25">
      <c r="A35" s="13" t="s">
        <v>34</v>
      </c>
      <c r="B35" s="71" t="s">
        <v>212</v>
      </c>
      <c r="C35" s="61">
        <v>-6796</v>
      </c>
      <c r="D35" s="61">
        <v>-12408</v>
      </c>
      <c r="E35" s="61">
        <v>3524</v>
      </c>
      <c r="F35" s="61">
        <v>5937</v>
      </c>
      <c r="G35" s="61">
        <v>-7326</v>
      </c>
      <c r="H35" s="61">
        <v>-11151</v>
      </c>
      <c r="I35" s="61">
        <v>-1269</v>
      </c>
      <c r="J35" s="61">
        <v>6954</v>
      </c>
      <c r="K35" s="61">
        <v>-17305</v>
      </c>
      <c r="L35" s="61">
        <v>25605</v>
      </c>
      <c r="M35" s="61">
        <v>27380</v>
      </c>
      <c r="N35" s="61">
        <v>28676</v>
      </c>
      <c r="O35" s="61">
        <v>29757</v>
      </c>
      <c r="P35" s="61">
        <v>-2481</v>
      </c>
      <c r="Q35" s="61">
        <v>1548</v>
      </c>
    </row>
    <row r="36" spans="1:17" ht="15.75" customHeight="1" x14ac:dyDescent="0.25">
      <c r="C36" s="62"/>
      <c r="D36" s="62"/>
      <c r="E36" s="62"/>
      <c r="F36" s="62"/>
      <c r="G36" s="62"/>
      <c r="H36" s="62"/>
      <c r="I36" s="62"/>
      <c r="J36" s="62"/>
      <c r="K36" s="80"/>
      <c r="L36" s="62"/>
      <c r="M36" s="62"/>
      <c r="N36" s="62"/>
      <c r="O36" s="62"/>
      <c r="P36" s="62"/>
      <c r="Q36" s="62"/>
    </row>
    <row r="37" spans="1:17" x14ac:dyDescent="0.25">
      <c r="A37" s="19" t="s">
        <v>111</v>
      </c>
      <c r="B37" s="32" t="s">
        <v>297</v>
      </c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62"/>
      <c r="P37" s="62"/>
      <c r="Q37" s="62"/>
    </row>
    <row r="38" spans="1:17" x14ac:dyDescent="0.25">
      <c r="A38" s="13" t="s">
        <v>47</v>
      </c>
      <c r="B38" s="71" t="s">
        <v>228</v>
      </c>
      <c r="C38" s="61">
        <v>38098</v>
      </c>
      <c r="D38" s="61">
        <v>-1541</v>
      </c>
      <c r="E38" s="61">
        <v>32708</v>
      </c>
      <c r="F38" s="61">
        <v>22947</v>
      </c>
      <c r="G38" s="61">
        <v>40524</v>
      </c>
      <c r="H38" s="61">
        <v>85227</v>
      </c>
      <c r="I38" s="61">
        <v>59477</v>
      </c>
      <c r="J38" s="61">
        <v>76061</v>
      </c>
      <c r="K38" s="61">
        <v>51228</v>
      </c>
      <c r="L38" s="61">
        <v>110205</v>
      </c>
      <c r="M38" s="61">
        <v>151591</v>
      </c>
      <c r="N38" s="61">
        <v>54062</v>
      </c>
      <c r="O38" s="61">
        <v>-28877</v>
      </c>
      <c r="P38" s="61">
        <v>338064</v>
      </c>
      <c r="Q38" s="61">
        <v>215652</v>
      </c>
    </row>
    <row r="39" spans="1:17" x14ac:dyDescent="0.25">
      <c r="A39" s="13" t="s">
        <v>51</v>
      </c>
      <c r="B39" s="71" t="s">
        <v>232</v>
      </c>
      <c r="C39" s="61">
        <v>1211</v>
      </c>
      <c r="D39" s="61">
        <v>2009</v>
      </c>
      <c r="E39" s="61">
        <v>397</v>
      </c>
      <c r="F39" s="61">
        <v>1199</v>
      </c>
      <c r="G39" s="61">
        <v>5677</v>
      </c>
      <c r="H39" s="61">
        <v>2909</v>
      </c>
      <c r="I39" s="61">
        <v>-2277</v>
      </c>
      <c r="J39" s="61">
        <v>-1399</v>
      </c>
      <c r="K39" s="61">
        <v>102</v>
      </c>
      <c r="L39" s="61">
        <v>2044</v>
      </c>
      <c r="M39" s="61">
        <v>3900</v>
      </c>
      <c r="N39" s="61">
        <v>-213</v>
      </c>
      <c r="O39" s="61">
        <v>-722</v>
      </c>
      <c r="P39" s="61">
        <v>4480</v>
      </c>
      <c r="Q39" s="61">
        <v>-505</v>
      </c>
    </row>
    <row r="40" spans="1:17" x14ac:dyDescent="0.25">
      <c r="A40" s="13" t="s">
        <v>54</v>
      </c>
      <c r="B40" s="71" t="s">
        <v>235</v>
      </c>
      <c r="C40" s="61">
        <v>1516</v>
      </c>
      <c r="D40" s="61">
        <v>3477</v>
      </c>
      <c r="E40" s="61">
        <v>635</v>
      </c>
      <c r="F40" s="61">
        <v>18169</v>
      </c>
      <c r="G40" s="61">
        <v>380</v>
      </c>
      <c r="H40" s="61">
        <v>2279</v>
      </c>
      <c r="I40" s="61">
        <v>1571</v>
      </c>
      <c r="J40" s="61">
        <v>14992</v>
      </c>
      <c r="K40" s="61">
        <v>2143</v>
      </c>
      <c r="L40" s="61">
        <v>2228</v>
      </c>
      <c r="M40" s="61">
        <v>2789</v>
      </c>
      <c r="N40" s="61">
        <v>1988</v>
      </c>
      <c r="O40" s="61">
        <v>9930</v>
      </c>
      <c r="P40" s="61">
        <v>-10620</v>
      </c>
      <c r="Q40" s="61">
        <v>6511</v>
      </c>
    </row>
    <row r="41" spans="1:17" x14ac:dyDescent="0.25">
      <c r="A41" s="13" t="s">
        <v>52</v>
      </c>
      <c r="B41" s="71" t="s">
        <v>233</v>
      </c>
      <c r="C41" s="61">
        <v>0</v>
      </c>
      <c r="D41" s="61">
        <v>0</v>
      </c>
      <c r="E41" s="61">
        <v>0</v>
      </c>
      <c r="F41" s="61">
        <v>0</v>
      </c>
      <c r="G41" s="61">
        <v>0</v>
      </c>
      <c r="H41" s="61">
        <v>0</v>
      </c>
      <c r="I41" s="61">
        <v>0</v>
      </c>
      <c r="J41" s="61">
        <v>0</v>
      </c>
      <c r="K41" s="61">
        <v>0</v>
      </c>
      <c r="L41" s="61">
        <v>0</v>
      </c>
      <c r="M41" s="61">
        <v>0</v>
      </c>
      <c r="N41" s="61">
        <v>0</v>
      </c>
      <c r="O41" s="61">
        <v>0</v>
      </c>
      <c r="P41" s="61">
        <v>0</v>
      </c>
      <c r="Q41" s="61">
        <v>0</v>
      </c>
    </row>
    <row r="42" spans="1:17" x14ac:dyDescent="0.25">
      <c r="A42" s="13" t="s">
        <v>49</v>
      </c>
      <c r="B42" s="71" t="s">
        <v>296</v>
      </c>
      <c r="C42" s="61">
        <v>30697</v>
      </c>
      <c r="D42" s="61">
        <v>57962</v>
      </c>
      <c r="E42" s="61">
        <v>358780</v>
      </c>
      <c r="F42" s="61">
        <v>189871</v>
      </c>
      <c r="G42" s="61">
        <v>4785</v>
      </c>
      <c r="H42" s="61">
        <v>15257</v>
      </c>
      <c r="I42" s="61">
        <v>198983</v>
      </c>
      <c r="J42" s="61">
        <v>257165</v>
      </c>
      <c r="K42" s="61">
        <v>6777</v>
      </c>
      <c r="L42" s="61">
        <v>-22046</v>
      </c>
      <c r="M42" s="61">
        <v>86060</v>
      </c>
      <c r="N42" s="61">
        <v>223017</v>
      </c>
      <c r="O42" s="61">
        <v>54099</v>
      </c>
      <c r="P42" s="61">
        <v>44225</v>
      </c>
      <c r="Q42" s="61">
        <v>268395</v>
      </c>
    </row>
    <row r="43" spans="1:17" x14ac:dyDescent="0.25">
      <c r="B43" s="5"/>
      <c r="C43" s="62"/>
      <c r="D43" s="62"/>
      <c r="E43" s="62"/>
      <c r="F43" s="62"/>
      <c r="G43" s="62"/>
      <c r="H43" s="62"/>
      <c r="I43" s="62"/>
      <c r="J43" s="62"/>
      <c r="K43" s="62"/>
      <c r="L43" s="62"/>
      <c r="M43" s="62"/>
      <c r="N43" s="62"/>
      <c r="O43" s="62"/>
      <c r="P43" s="62"/>
      <c r="Q43" s="62"/>
    </row>
    <row r="44" spans="1:17" s="32" customFormat="1" x14ac:dyDescent="0.25">
      <c r="A44" s="26" t="s">
        <v>112</v>
      </c>
      <c r="B44" s="91" t="s">
        <v>298</v>
      </c>
      <c r="C44" s="63">
        <f t="shared" ref="C44:I44" si="0">SUM(C6:C43)</f>
        <v>-61448</v>
      </c>
      <c r="D44" s="63">
        <f t="shared" si="0"/>
        <v>-41153</v>
      </c>
      <c r="E44" s="63">
        <f t="shared" si="0"/>
        <v>-321314</v>
      </c>
      <c r="F44" s="63">
        <f t="shared" si="0"/>
        <v>-3072</v>
      </c>
      <c r="G44" s="63">
        <f t="shared" si="0"/>
        <v>100139</v>
      </c>
      <c r="H44" s="63">
        <f t="shared" si="0"/>
        <v>-75979</v>
      </c>
      <c r="I44" s="63">
        <f t="shared" si="0"/>
        <v>-318422</v>
      </c>
      <c r="J44" s="63">
        <f t="shared" ref="J44:O44" si="1">SUM(J6,J9:J27,J30:J35,J38:J42)</f>
        <v>132340</v>
      </c>
      <c r="K44" s="63">
        <f t="shared" si="1"/>
        <v>103275</v>
      </c>
      <c r="L44" s="63">
        <f t="shared" si="1"/>
        <v>-117441</v>
      </c>
      <c r="M44" s="63">
        <f t="shared" si="1"/>
        <v>-367891</v>
      </c>
      <c r="N44" s="63">
        <f t="shared" si="1"/>
        <v>-90301</v>
      </c>
      <c r="O44" s="63">
        <f t="shared" si="1"/>
        <v>7818</v>
      </c>
      <c r="P44" s="63">
        <f t="shared" ref="P44:Q44" si="2">SUM(P6,P9:P27,P30:P35,P38:P42)</f>
        <v>-39189</v>
      </c>
      <c r="Q44" s="63">
        <f t="shared" si="2"/>
        <v>-279697</v>
      </c>
    </row>
    <row r="45" spans="1:17" x14ac:dyDescent="0.25">
      <c r="A45" s="13" t="s">
        <v>113</v>
      </c>
      <c r="B45" s="71" t="s">
        <v>299</v>
      </c>
      <c r="C45" s="61">
        <v>-10314</v>
      </c>
      <c r="D45" s="61">
        <v>0</v>
      </c>
      <c r="E45" s="61">
        <v>0</v>
      </c>
      <c r="F45" s="61">
        <v>0</v>
      </c>
      <c r="G45" s="61">
        <v>-29870</v>
      </c>
      <c r="H45" s="61">
        <v>0</v>
      </c>
      <c r="I45" s="61">
        <v>0</v>
      </c>
      <c r="J45" s="61">
        <v>0</v>
      </c>
      <c r="K45" s="61">
        <v>0</v>
      </c>
      <c r="L45" s="61">
        <v>0</v>
      </c>
      <c r="M45" s="61">
        <v>-3554</v>
      </c>
      <c r="N45" s="61">
        <v>-3604</v>
      </c>
      <c r="O45" s="61">
        <v>-3604</v>
      </c>
      <c r="P45" s="61">
        <v>-22</v>
      </c>
      <c r="Q45" s="61">
        <v>0</v>
      </c>
    </row>
    <row r="46" spans="1:17" x14ac:dyDescent="0.25">
      <c r="A46" s="13" t="s">
        <v>114</v>
      </c>
      <c r="B46" s="71" t="s">
        <v>300</v>
      </c>
      <c r="C46" s="61">
        <v>-17896</v>
      </c>
      <c r="D46" s="61">
        <v>-3364</v>
      </c>
      <c r="E46" s="61">
        <v>-7956</v>
      </c>
      <c r="F46" s="61">
        <v>-20022</v>
      </c>
      <c r="G46" s="61">
        <v>-33580</v>
      </c>
      <c r="H46" s="61">
        <v>-18925</v>
      </c>
      <c r="I46" s="61">
        <v>-29737</v>
      </c>
      <c r="J46" s="61">
        <v>-59798</v>
      </c>
      <c r="K46" s="61">
        <v>-89706</v>
      </c>
      <c r="L46" s="61">
        <v>-12334</v>
      </c>
      <c r="M46" s="61">
        <v>-23428</v>
      </c>
      <c r="N46" s="61">
        <v>-96617</v>
      </c>
      <c r="O46" s="61">
        <v>-119894</v>
      </c>
      <c r="P46" s="61">
        <v>-34738</v>
      </c>
      <c r="Q46" s="61">
        <v>-61689</v>
      </c>
    </row>
    <row r="47" spans="1:17" x14ac:dyDescent="0.25">
      <c r="C47" s="62"/>
      <c r="D47" s="62"/>
      <c r="E47" s="62"/>
      <c r="F47" s="62"/>
      <c r="G47" s="62"/>
      <c r="H47" s="62"/>
      <c r="I47" s="62"/>
      <c r="J47" s="62"/>
      <c r="K47" s="62"/>
      <c r="L47" s="62"/>
      <c r="M47" s="62"/>
      <c r="N47" s="62"/>
      <c r="O47" s="62"/>
      <c r="P47" s="62"/>
      <c r="Q47" s="62"/>
    </row>
    <row r="48" spans="1:17" s="32" customFormat="1" x14ac:dyDescent="0.25">
      <c r="A48" s="26" t="s">
        <v>115</v>
      </c>
      <c r="B48" s="72" t="s">
        <v>301</v>
      </c>
      <c r="C48" s="63">
        <f t="shared" ref="C48:O48" si="3">SUM(C44:C46)</f>
        <v>-89658</v>
      </c>
      <c r="D48" s="63">
        <f t="shared" si="3"/>
        <v>-44517</v>
      </c>
      <c r="E48" s="63">
        <f t="shared" si="3"/>
        <v>-329270</v>
      </c>
      <c r="F48" s="63">
        <f t="shared" si="3"/>
        <v>-23094</v>
      </c>
      <c r="G48" s="63">
        <f t="shared" si="3"/>
        <v>36689</v>
      </c>
      <c r="H48" s="63">
        <f t="shared" si="3"/>
        <v>-94904</v>
      </c>
      <c r="I48" s="63">
        <f t="shared" si="3"/>
        <v>-348159</v>
      </c>
      <c r="J48" s="63">
        <f t="shared" si="3"/>
        <v>72542</v>
      </c>
      <c r="K48" s="63">
        <f t="shared" si="3"/>
        <v>13569</v>
      </c>
      <c r="L48" s="63">
        <f>SUM(L44:L46)</f>
        <v>-129775</v>
      </c>
      <c r="M48" s="63">
        <f>SUM(M44:M46)</f>
        <v>-394873</v>
      </c>
      <c r="N48" s="63">
        <f>SUM(N44:N46)</f>
        <v>-190522</v>
      </c>
      <c r="O48" s="63">
        <f t="shared" si="3"/>
        <v>-115680</v>
      </c>
      <c r="P48" s="63">
        <f>SUM(P44:P46)</f>
        <v>-73949</v>
      </c>
      <c r="Q48" s="63">
        <f>SUM(Q44:Q46)</f>
        <v>-341386</v>
      </c>
    </row>
    <row r="49" spans="1:17" x14ac:dyDescent="0.25">
      <c r="A49" s="19"/>
      <c r="B49" s="32"/>
      <c r="C49" s="62"/>
      <c r="D49" s="62"/>
      <c r="E49" s="62"/>
      <c r="F49" s="62"/>
      <c r="G49" s="62"/>
      <c r="H49" s="62"/>
      <c r="I49" s="62"/>
      <c r="J49" s="62"/>
      <c r="K49" s="62"/>
      <c r="L49" s="62"/>
      <c r="M49" s="62"/>
      <c r="N49" s="62"/>
      <c r="O49" s="62"/>
      <c r="P49" s="62"/>
      <c r="Q49" s="62"/>
    </row>
    <row r="50" spans="1:17" x14ac:dyDescent="0.25">
      <c r="A50" s="19" t="s">
        <v>116</v>
      </c>
      <c r="B50" s="32" t="s">
        <v>302</v>
      </c>
      <c r="C50" s="62"/>
      <c r="D50" s="62"/>
      <c r="E50" s="62"/>
      <c r="F50" s="62"/>
      <c r="G50" s="62"/>
      <c r="H50" s="62"/>
      <c r="I50" s="62"/>
      <c r="J50" s="62"/>
      <c r="K50" s="62"/>
      <c r="L50" s="62"/>
      <c r="M50" s="62"/>
      <c r="N50" s="62"/>
      <c r="O50" s="62"/>
      <c r="P50" s="62"/>
      <c r="Q50" s="62"/>
    </row>
    <row r="51" spans="1:17" x14ac:dyDescent="0.25">
      <c r="A51" s="13" t="s">
        <v>117</v>
      </c>
      <c r="B51" s="71" t="s">
        <v>303</v>
      </c>
      <c r="C51" s="61">
        <v>-592766</v>
      </c>
      <c r="D51" s="61">
        <v>0</v>
      </c>
      <c r="E51" s="61">
        <v>0</v>
      </c>
      <c r="F51" s="61">
        <v>0</v>
      </c>
      <c r="G51" s="61">
        <v>-1151544</v>
      </c>
      <c r="H51" s="61">
        <v>0</v>
      </c>
      <c r="I51" s="61">
        <v>-1162</v>
      </c>
      <c r="J51" s="61">
        <v>-446649</v>
      </c>
      <c r="K51" s="61">
        <v>-580573</v>
      </c>
      <c r="L51" s="61">
        <v>-172996</v>
      </c>
      <c r="M51" s="61">
        <v>-187402</v>
      </c>
      <c r="N51" s="61">
        <f>-1089853-1650</f>
        <v>-1091503</v>
      </c>
      <c r="O51" s="61">
        <v>-770599</v>
      </c>
      <c r="P51" s="61">
        <v>-173893</v>
      </c>
      <c r="Q51" s="61">
        <v>-650999</v>
      </c>
    </row>
    <row r="52" spans="1:17" x14ac:dyDescent="0.25">
      <c r="A52" s="13" t="s">
        <v>118</v>
      </c>
      <c r="B52" s="71" t="s">
        <v>304</v>
      </c>
      <c r="C52" s="61">
        <v>546757</v>
      </c>
      <c r="D52" s="61">
        <v>14491</v>
      </c>
      <c r="E52" s="61">
        <v>14491</v>
      </c>
      <c r="F52" s="61">
        <v>17228</v>
      </c>
      <c r="G52" s="61">
        <v>1118347</v>
      </c>
      <c r="H52" s="61">
        <v>873</v>
      </c>
      <c r="I52" s="61">
        <v>87121</v>
      </c>
      <c r="J52" s="61">
        <v>424065</v>
      </c>
      <c r="K52" s="61">
        <v>456338</v>
      </c>
      <c r="L52" s="61">
        <v>195085</v>
      </c>
      <c r="M52" s="61">
        <v>32458</v>
      </c>
      <c r="N52" s="61">
        <v>1080707</v>
      </c>
      <c r="O52" s="61">
        <v>782573</v>
      </c>
      <c r="P52" s="61">
        <v>69868</v>
      </c>
      <c r="Q52" s="61">
        <v>465670</v>
      </c>
    </row>
    <row r="53" spans="1:17" x14ac:dyDescent="0.25">
      <c r="A53" s="13" t="s">
        <v>119</v>
      </c>
      <c r="B53" s="71" t="s">
        <v>305</v>
      </c>
      <c r="C53" s="61">
        <v>0</v>
      </c>
      <c r="D53" s="61">
        <v>0</v>
      </c>
      <c r="E53" s="61">
        <v>-25000</v>
      </c>
      <c r="F53" s="61">
        <v>-35000</v>
      </c>
      <c r="G53" s="61">
        <v>-35000</v>
      </c>
      <c r="H53" s="61">
        <v>0</v>
      </c>
      <c r="I53" s="61">
        <v>0</v>
      </c>
      <c r="J53" s="61">
        <v>0</v>
      </c>
      <c r="K53" s="61">
        <v>0</v>
      </c>
      <c r="L53" s="61">
        <v>0</v>
      </c>
      <c r="M53" s="61">
        <v>0</v>
      </c>
      <c r="N53" s="61">
        <v>0</v>
      </c>
      <c r="O53" s="61">
        <v>0</v>
      </c>
      <c r="P53" s="61">
        <v>0</v>
      </c>
      <c r="Q53" s="61">
        <v>0</v>
      </c>
    </row>
    <row r="54" spans="1:17" x14ac:dyDescent="0.25">
      <c r="A54" s="13" t="s">
        <v>391</v>
      </c>
      <c r="B54" s="71" t="str">
        <f>_xlfn.TRANSLATE(A54,"pt","en")</f>
        <v>Payments for the acquisition of a subsidiary and contributions</v>
      </c>
      <c r="C54" s="61"/>
      <c r="D54" s="61"/>
      <c r="E54" s="61"/>
      <c r="F54" s="61"/>
      <c r="G54" s="61"/>
      <c r="H54" s="61"/>
      <c r="I54" s="61"/>
      <c r="J54" s="61"/>
      <c r="K54" s="61"/>
      <c r="L54" s="61"/>
      <c r="M54" s="61"/>
      <c r="N54" s="61"/>
      <c r="O54" s="61"/>
      <c r="P54" s="61"/>
      <c r="Q54" s="61">
        <v>-867</v>
      </c>
    </row>
    <row r="55" spans="1:17" x14ac:dyDescent="0.25">
      <c r="A55" s="13" t="s">
        <v>120</v>
      </c>
      <c r="B55" s="71" t="s">
        <v>306</v>
      </c>
      <c r="C55" s="61">
        <v>0</v>
      </c>
      <c r="D55" s="61">
        <v>0</v>
      </c>
      <c r="E55" s="61">
        <v>0</v>
      </c>
      <c r="F55" s="61">
        <v>-150000</v>
      </c>
      <c r="G55" s="61">
        <v>-280384</v>
      </c>
      <c r="H55" s="61">
        <v>0</v>
      </c>
      <c r="I55" s="61">
        <v>0</v>
      </c>
      <c r="J55" s="61">
        <v>0</v>
      </c>
      <c r="K55" s="61">
        <v>-56650</v>
      </c>
      <c r="L55" s="61">
        <v>0</v>
      </c>
      <c r="M55" s="61">
        <v>0</v>
      </c>
      <c r="N55" s="61">
        <v>0</v>
      </c>
      <c r="O55" s="61">
        <v>0</v>
      </c>
      <c r="P55" s="61">
        <v>0</v>
      </c>
      <c r="Q55" s="61">
        <v>0</v>
      </c>
    </row>
    <row r="56" spans="1:17" x14ac:dyDescent="0.25">
      <c r="A56" s="13" t="s">
        <v>121</v>
      </c>
      <c r="B56" s="71" t="s">
        <v>307</v>
      </c>
      <c r="C56" s="61">
        <v>0</v>
      </c>
      <c r="D56" s="61">
        <v>0</v>
      </c>
      <c r="E56" s="61">
        <v>0</v>
      </c>
      <c r="F56" s="61">
        <v>0</v>
      </c>
      <c r="G56" s="61">
        <v>0</v>
      </c>
      <c r="H56" s="61">
        <v>8357</v>
      </c>
      <c r="I56" s="61">
        <v>0</v>
      </c>
      <c r="J56" s="61">
        <v>0</v>
      </c>
      <c r="K56" s="61">
        <v>0</v>
      </c>
      <c r="L56" s="61">
        <v>0</v>
      </c>
      <c r="M56" s="61">
        <v>0</v>
      </c>
      <c r="N56" s="61">
        <v>0</v>
      </c>
      <c r="O56" s="61">
        <v>0</v>
      </c>
      <c r="P56" s="61">
        <v>0</v>
      </c>
      <c r="Q56" s="61">
        <v>0</v>
      </c>
    </row>
    <row r="57" spans="1:17" x14ac:dyDescent="0.25">
      <c r="A57" s="13" t="s">
        <v>122</v>
      </c>
      <c r="B57" s="71" t="s">
        <v>308</v>
      </c>
      <c r="C57" s="61">
        <v>0</v>
      </c>
      <c r="D57" s="61">
        <v>0</v>
      </c>
      <c r="E57" s="61">
        <v>0</v>
      </c>
      <c r="F57" s="61">
        <v>49207</v>
      </c>
      <c r="G57" s="61">
        <v>97037</v>
      </c>
      <c r="H57" s="61">
        <v>45924</v>
      </c>
      <c r="I57" s="61">
        <v>0</v>
      </c>
      <c r="J57" s="61">
        <v>143145</v>
      </c>
      <c r="K57" s="61">
        <v>0</v>
      </c>
      <c r="L57" s="61">
        <v>0</v>
      </c>
      <c r="M57" s="61">
        <v>0</v>
      </c>
      <c r="N57" s="61">
        <v>41158</v>
      </c>
      <c r="O57" s="61">
        <v>40940</v>
      </c>
      <c r="P57" s="61">
        <v>0</v>
      </c>
      <c r="Q57" s="61">
        <v>0</v>
      </c>
    </row>
    <row r="58" spans="1:17" x14ac:dyDescent="0.25">
      <c r="A58" s="13" t="s">
        <v>123</v>
      </c>
      <c r="B58" s="71" t="s">
        <v>309</v>
      </c>
      <c r="C58" s="61">
        <v>0</v>
      </c>
      <c r="D58" s="61">
        <v>0</v>
      </c>
      <c r="E58" s="61">
        <v>0</v>
      </c>
      <c r="F58" s="61">
        <v>0</v>
      </c>
      <c r="G58" s="61">
        <v>0</v>
      </c>
      <c r="H58" s="61">
        <v>0</v>
      </c>
      <c r="I58" s="61">
        <v>0</v>
      </c>
      <c r="J58" s="61">
        <v>0</v>
      </c>
      <c r="K58" s="61">
        <v>0</v>
      </c>
      <c r="L58" s="61">
        <v>0</v>
      </c>
      <c r="M58" s="61">
        <v>0</v>
      </c>
      <c r="N58" s="61">
        <v>0</v>
      </c>
      <c r="O58" s="61">
        <v>0</v>
      </c>
      <c r="P58" s="61">
        <v>0</v>
      </c>
      <c r="Q58" s="61">
        <v>0</v>
      </c>
    </row>
    <row r="59" spans="1:17" x14ac:dyDescent="0.25">
      <c r="A59" s="13" t="s">
        <v>124</v>
      </c>
      <c r="B59" s="71" t="s">
        <v>310</v>
      </c>
      <c r="C59" s="61">
        <v>0</v>
      </c>
      <c r="D59" s="61">
        <v>0</v>
      </c>
      <c r="E59" s="61">
        <v>0</v>
      </c>
      <c r="F59" s="61">
        <v>0</v>
      </c>
      <c r="G59" s="61">
        <v>0</v>
      </c>
      <c r="H59" s="61">
        <v>0</v>
      </c>
      <c r="I59" s="61">
        <v>0</v>
      </c>
      <c r="J59" s="61">
        <v>0</v>
      </c>
      <c r="K59" s="61">
        <v>0</v>
      </c>
      <c r="L59" s="61">
        <v>0</v>
      </c>
      <c r="M59" s="61">
        <v>0</v>
      </c>
      <c r="N59" s="61">
        <v>0</v>
      </c>
      <c r="O59" s="61">
        <v>0</v>
      </c>
      <c r="P59" s="61">
        <v>0</v>
      </c>
      <c r="Q59" s="61">
        <v>0</v>
      </c>
    </row>
    <row r="60" spans="1:17" x14ac:dyDescent="0.25">
      <c r="A60" s="13" t="s">
        <v>125</v>
      </c>
      <c r="B60" s="71" t="s">
        <v>311</v>
      </c>
      <c r="C60" s="61">
        <v>0</v>
      </c>
      <c r="D60" s="61">
        <v>0</v>
      </c>
      <c r="E60" s="61">
        <v>0</v>
      </c>
      <c r="F60" s="61">
        <v>900</v>
      </c>
      <c r="G60" s="61">
        <v>4527</v>
      </c>
      <c r="H60" s="61">
        <v>4305</v>
      </c>
      <c r="I60" s="61">
        <v>6484</v>
      </c>
      <c r="J60" s="61">
        <v>7569</v>
      </c>
      <c r="K60" s="61">
        <v>9247</v>
      </c>
      <c r="L60" s="61">
        <v>1604</v>
      </c>
      <c r="M60" s="61">
        <v>2012</v>
      </c>
      <c r="N60" s="61">
        <v>3325</v>
      </c>
      <c r="O60" s="61">
        <v>3860</v>
      </c>
      <c r="P60" s="61">
        <v>758</v>
      </c>
      <c r="Q60" s="61">
        <v>1544</v>
      </c>
    </row>
    <row r="61" spans="1:17" x14ac:dyDescent="0.25">
      <c r="A61" s="13" t="s">
        <v>126</v>
      </c>
      <c r="B61" s="71" t="s">
        <v>312</v>
      </c>
      <c r="C61" s="61">
        <v>0</v>
      </c>
      <c r="D61" s="61">
        <v>0</v>
      </c>
      <c r="E61" s="61">
        <v>0</v>
      </c>
      <c r="F61" s="61">
        <v>0</v>
      </c>
      <c r="G61" s="61">
        <v>25123</v>
      </c>
      <c r="H61" s="61">
        <v>0</v>
      </c>
      <c r="I61" s="61">
        <v>0</v>
      </c>
      <c r="J61" s="61">
        <v>0</v>
      </c>
      <c r="K61" s="61">
        <v>55938</v>
      </c>
      <c r="L61" s="61">
        <v>0</v>
      </c>
      <c r="M61" s="61">
        <v>0</v>
      </c>
      <c r="N61" s="61">
        <v>0</v>
      </c>
      <c r="O61" s="61">
        <v>0</v>
      </c>
      <c r="P61" s="61">
        <v>0</v>
      </c>
      <c r="Q61" s="61">
        <v>0</v>
      </c>
    </row>
    <row r="62" spans="1:17" x14ac:dyDescent="0.25">
      <c r="A62" s="13" t="s">
        <v>127</v>
      </c>
      <c r="B62" s="71" t="s">
        <v>313</v>
      </c>
      <c r="C62" s="61">
        <v>0</v>
      </c>
      <c r="D62" s="61">
        <v>0</v>
      </c>
      <c r="E62" s="61">
        <v>0</v>
      </c>
      <c r="F62" s="61">
        <v>0</v>
      </c>
      <c r="G62" s="61">
        <v>0</v>
      </c>
      <c r="H62" s="61">
        <v>0</v>
      </c>
      <c r="I62" s="61">
        <v>0</v>
      </c>
      <c r="J62" s="61">
        <v>0</v>
      </c>
      <c r="K62" s="61">
        <v>29568</v>
      </c>
      <c r="L62" s="61">
        <v>0</v>
      </c>
      <c r="M62" s="61">
        <v>0</v>
      </c>
      <c r="N62" s="61">
        <v>0</v>
      </c>
      <c r="O62" s="61">
        <v>0</v>
      </c>
      <c r="P62" s="61">
        <v>0</v>
      </c>
      <c r="Q62" s="61">
        <v>0</v>
      </c>
    </row>
    <row r="63" spans="1:17" x14ac:dyDescent="0.25">
      <c r="A63" s="13" t="s">
        <v>128</v>
      </c>
      <c r="B63" s="71" t="s">
        <v>314</v>
      </c>
      <c r="C63" s="61">
        <v>-107862</v>
      </c>
      <c r="D63" s="61">
        <v>-74316</v>
      </c>
      <c r="E63" s="61">
        <v>-91131</v>
      </c>
      <c r="F63" s="61">
        <v>-159013</v>
      </c>
      <c r="G63" s="61">
        <v>-180543</v>
      </c>
      <c r="H63" s="61">
        <v>-59914</v>
      </c>
      <c r="I63" s="61">
        <v>-126079</v>
      </c>
      <c r="J63" s="61">
        <v>-189580</v>
      </c>
      <c r="K63" s="61">
        <v>-213414</v>
      </c>
      <c r="L63" s="61">
        <v>-5946</v>
      </c>
      <c r="M63" s="61">
        <v>-84766</v>
      </c>
      <c r="N63" s="61">
        <v>-139675</v>
      </c>
      <c r="O63" s="61">
        <v>-173954</v>
      </c>
      <c r="P63" s="61">
        <v>-4653</v>
      </c>
      <c r="Q63" s="61">
        <v>-11645</v>
      </c>
    </row>
    <row r="64" spans="1:17" x14ac:dyDescent="0.25">
      <c r="A64" s="13" t="s">
        <v>129</v>
      </c>
      <c r="B64" s="71" t="s">
        <v>315</v>
      </c>
      <c r="C64" s="61">
        <v>-25</v>
      </c>
      <c r="D64" s="61">
        <v>0</v>
      </c>
      <c r="E64" s="61">
        <v>0</v>
      </c>
      <c r="F64" s="61">
        <v>0</v>
      </c>
      <c r="G64" s="61">
        <v>0</v>
      </c>
      <c r="H64" s="61">
        <v>0</v>
      </c>
      <c r="I64" s="61">
        <v>0</v>
      </c>
      <c r="J64" s="61">
        <v>0</v>
      </c>
      <c r="K64" s="61">
        <v>-44</v>
      </c>
      <c r="L64" s="61">
        <v>-363</v>
      </c>
      <c r="M64" s="61">
        <v>-136</v>
      </c>
      <c r="N64" s="61">
        <v>-136</v>
      </c>
      <c r="O64" s="61">
        <v>-136</v>
      </c>
      <c r="P64" s="61">
        <v>-604</v>
      </c>
      <c r="Q64" s="61">
        <v>-604</v>
      </c>
    </row>
    <row r="65" spans="1:17" x14ac:dyDescent="0.25">
      <c r="C65" s="64"/>
      <c r="D65" s="64"/>
      <c r="E65" s="64"/>
      <c r="F65" s="64"/>
      <c r="G65" s="64"/>
      <c r="H65" s="64"/>
      <c r="I65" s="64"/>
      <c r="J65" s="64"/>
      <c r="K65" s="64"/>
      <c r="L65" s="64"/>
      <c r="M65" s="64"/>
      <c r="N65" s="64"/>
      <c r="O65" s="64"/>
      <c r="P65" s="64"/>
      <c r="Q65" s="64"/>
    </row>
    <row r="66" spans="1:17" s="32" customFormat="1" x14ac:dyDescent="0.25">
      <c r="A66" s="26" t="s">
        <v>130</v>
      </c>
      <c r="B66" s="72" t="s">
        <v>316</v>
      </c>
      <c r="C66" s="63">
        <f t="shared" ref="C66:H66" si="4">SUM(C51:C64)</f>
        <v>-153896</v>
      </c>
      <c r="D66" s="63">
        <f t="shared" si="4"/>
        <v>-59825</v>
      </c>
      <c r="E66" s="63">
        <f t="shared" si="4"/>
        <v>-101640</v>
      </c>
      <c r="F66" s="63">
        <f t="shared" si="4"/>
        <v>-276678</v>
      </c>
      <c r="G66" s="63">
        <f t="shared" si="4"/>
        <v>-402437</v>
      </c>
      <c r="H66" s="63">
        <f t="shared" si="4"/>
        <v>-455</v>
      </c>
      <c r="I66" s="63">
        <f>SUM(I51:I65)</f>
        <v>-33636</v>
      </c>
      <c r="J66" s="63">
        <f t="shared" ref="J66:O66" si="5">SUM(J51:J65)</f>
        <v>-61450</v>
      </c>
      <c r="K66" s="63">
        <f t="shared" si="5"/>
        <v>-299590</v>
      </c>
      <c r="L66" s="63">
        <f>SUM(L51:L65)</f>
        <v>17384</v>
      </c>
      <c r="M66" s="63">
        <f>SUM(M51:M65)</f>
        <v>-237834</v>
      </c>
      <c r="N66" s="63">
        <f>SUM(N51:N65)</f>
        <v>-106124</v>
      </c>
      <c r="O66" s="63">
        <f t="shared" si="5"/>
        <v>-117316</v>
      </c>
      <c r="P66" s="63">
        <f>SUM(P51:P65)</f>
        <v>-108524</v>
      </c>
      <c r="Q66" s="63">
        <f>SUM(Q51:Q65)</f>
        <v>-196901</v>
      </c>
    </row>
    <row r="67" spans="1:17" x14ac:dyDescent="0.25">
      <c r="A67" s="19"/>
      <c r="B67" s="32"/>
      <c r="C67" s="62"/>
      <c r="D67" s="62"/>
      <c r="E67" s="62"/>
      <c r="F67" s="62"/>
      <c r="G67" s="62"/>
      <c r="H67" s="62"/>
      <c r="I67" s="62"/>
      <c r="J67" s="62"/>
      <c r="K67" s="62"/>
      <c r="L67" s="62"/>
      <c r="M67" s="62"/>
      <c r="N67" s="62"/>
      <c r="O67" s="62"/>
      <c r="P67" s="62"/>
      <c r="Q67" s="62"/>
    </row>
    <row r="68" spans="1:17" x14ac:dyDescent="0.25">
      <c r="A68" s="19" t="s">
        <v>131</v>
      </c>
      <c r="B68" s="32" t="s">
        <v>317</v>
      </c>
      <c r="C68" s="62"/>
      <c r="D68" s="62"/>
      <c r="E68" s="62"/>
      <c r="F68" s="62"/>
      <c r="G68" s="62"/>
      <c r="H68" s="62"/>
      <c r="I68" s="62"/>
      <c r="J68" s="62"/>
      <c r="K68" s="62"/>
      <c r="L68" s="62"/>
      <c r="M68" s="62"/>
      <c r="N68" s="62"/>
      <c r="O68" s="62"/>
      <c r="P68" s="62"/>
      <c r="Q68" s="62"/>
    </row>
    <row r="69" spans="1:17" x14ac:dyDescent="0.25">
      <c r="A69" s="13" t="s">
        <v>132</v>
      </c>
      <c r="B69" s="71" t="s">
        <v>318</v>
      </c>
      <c r="C69" s="61">
        <v>0</v>
      </c>
      <c r="D69" s="61">
        <v>0</v>
      </c>
      <c r="E69" s="61">
        <v>0</v>
      </c>
      <c r="F69" s="61">
        <v>0</v>
      </c>
      <c r="G69" s="61">
        <v>0</v>
      </c>
      <c r="H69" s="61">
        <v>0</v>
      </c>
      <c r="I69" s="61">
        <v>0</v>
      </c>
      <c r="J69" s="61">
        <v>0</v>
      </c>
      <c r="K69" s="61">
        <v>0</v>
      </c>
      <c r="L69" s="61">
        <v>0</v>
      </c>
      <c r="M69" s="61">
        <v>0</v>
      </c>
      <c r="N69" s="61">
        <v>0</v>
      </c>
      <c r="O69" s="61">
        <v>0</v>
      </c>
      <c r="P69" s="61">
        <v>0</v>
      </c>
      <c r="Q69" s="61">
        <v>0</v>
      </c>
    </row>
    <row r="70" spans="1:17" x14ac:dyDescent="0.25">
      <c r="A70" s="13" t="s">
        <v>133</v>
      </c>
      <c r="B70" s="71" t="s">
        <v>305</v>
      </c>
      <c r="C70" s="61">
        <v>0</v>
      </c>
      <c r="D70" s="61">
        <v>0</v>
      </c>
      <c r="E70" s="61">
        <v>0</v>
      </c>
      <c r="F70" s="61">
        <v>0</v>
      </c>
      <c r="G70" s="61">
        <v>0</v>
      </c>
      <c r="H70" s="61">
        <v>0</v>
      </c>
      <c r="I70" s="61">
        <v>0</v>
      </c>
      <c r="J70" s="61">
        <v>0</v>
      </c>
      <c r="K70" s="61">
        <v>0</v>
      </c>
      <c r="L70" s="61">
        <v>0</v>
      </c>
      <c r="M70" s="61">
        <v>0</v>
      </c>
      <c r="N70" s="61">
        <v>0</v>
      </c>
      <c r="O70" s="61">
        <v>0</v>
      </c>
      <c r="P70" s="61">
        <v>0</v>
      </c>
      <c r="Q70" s="61">
        <v>0</v>
      </c>
    </row>
    <row r="71" spans="1:17" x14ac:dyDescent="0.25">
      <c r="A71" s="13" t="s">
        <v>134</v>
      </c>
      <c r="B71" s="71" t="s">
        <v>319</v>
      </c>
      <c r="C71" s="61">
        <v>-2385</v>
      </c>
      <c r="D71" s="61">
        <v>0</v>
      </c>
      <c r="E71" s="61">
        <v>0</v>
      </c>
      <c r="F71" s="61">
        <v>0</v>
      </c>
      <c r="G71" s="61">
        <v>-4700</v>
      </c>
      <c r="H71" s="61">
        <v>0</v>
      </c>
      <c r="I71" s="61">
        <v>-1597</v>
      </c>
      <c r="J71" s="61">
        <v>-1597</v>
      </c>
      <c r="K71" s="61">
        <v>-1597</v>
      </c>
      <c r="L71" s="61">
        <v>0</v>
      </c>
      <c r="M71" s="61">
        <v>0</v>
      </c>
      <c r="N71" s="61">
        <v>0</v>
      </c>
      <c r="O71" s="61">
        <v>0</v>
      </c>
      <c r="P71" s="61">
        <v>0</v>
      </c>
      <c r="Q71" s="61">
        <v>0</v>
      </c>
    </row>
    <row r="72" spans="1:17" x14ac:dyDescent="0.25">
      <c r="A72" s="13" t="s">
        <v>135</v>
      </c>
      <c r="B72" s="71" t="s">
        <v>320</v>
      </c>
      <c r="C72" s="61">
        <v>0</v>
      </c>
      <c r="D72" s="61">
        <v>0</v>
      </c>
      <c r="E72" s="61">
        <v>0</v>
      </c>
      <c r="F72" s="61">
        <v>0</v>
      </c>
      <c r="G72" s="61">
        <v>0</v>
      </c>
      <c r="H72" s="61">
        <v>0</v>
      </c>
      <c r="I72" s="61">
        <v>0</v>
      </c>
      <c r="J72" s="61">
        <v>0</v>
      </c>
      <c r="K72" s="61">
        <v>0</v>
      </c>
      <c r="L72" s="61">
        <v>0</v>
      </c>
      <c r="M72" s="61">
        <v>0</v>
      </c>
      <c r="N72" s="61">
        <v>0</v>
      </c>
      <c r="O72" s="61">
        <v>0</v>
      </c>
      <c r="P72" s="61">
        <v>0</v>
      </c>
      <c r="Q72" s="61">
        <v>0</v>
      </c>
    </row>
    <row r="73" spans="1:17" x14ac:dyDescent="0.25">
      <c r="A73" s="13" t="s">
        <v>197</v>
      </c>
      <c r="B73" s="71" t="s">
        <v>321</v>
      </c>
      <c r="C73" s="61">
        <v>0</v>
      </c>
      <c r="D73" s="61">
        <v>0</v>
      </c>
      <c r="E73" s="61">
        <v>0</v>
      </c>
      <c r="F73" s="61">
        <v>0</v>
      </c>
      <c r="G73" s="61">
        <v>0</v>
      </c>
      <c r="H73" s="61">
        <v>0</v>
      </c>
      <c r="I73" s="61">
        <v>0</v>
      </c>
      <c r="J73" s="61">
        <v>0</v>
      </c>
      <c r="K73" s="61">
        <v>172569</v>
      </c>
      <c r="L73" s="61">
        <v>1419</v>
      </c>
      <c r="M73" s="61">
        <v>0</v>
      </c>
      <c r="N73" s="61">
        <v>0</v>
      </c>
      <c r="O73" s="61">
        <v>0</v>
      </c>
      <c r="P73" s="61">
        <v>0</v>
      </c>
      <c r="Q73" s="61">
        <v>0</v>
      </c>
    </row>
    <row r="74" spans="1:17" x14ac:dyDescent="0.25">
      <c r="A74" s="13" t="s">
        <v>196</v>
      </c>
      <c r="B74" s="71" t="s">
        <v>322</v>
      </c>
      <c r="C74" s="61">
        <v>0</v>
      </c>
      <c r="D74" s="61">
        <v>0</v>
      </c>
      <c r="E74" s="61">
        <v>0</v>
      </c>
      <c r="F74" s="61">
        <v>-425</v>
      </c>
      <c r="G74" s="61">
        <v>-1210</v>
      </c>
      <c r="H74" s="61">
        <v>-1367</v>
      </c>
      <c r="I74" s="61">
        <v>-2993</v>
      </c>
      <c r="J74" s="61">
        <v>-4958</v>
      </c>
      <c r="K74" s="61">
        <v>-6237</v>
      </c>
      <c r="L74" s="61">
        <v>-2035</v>
      </c>
      <c r="M74" s="61">
        <v>-4068</v>
      </c>
      <c r="N74" s="61">
        <v>-6102</v>
      </c>
      <c r="O74" s="61">
        <v>-8241</v>
      </c>
      <c r="P74" s="61">
        <v>-2142</v>
      </c>
      <c r="Q74" s="61">
        <v>-4346</v>
      </c>
    </row>
    <row r="75" spans="1:17" x14ac:dyDescent="0.25">
      <c r="A75" s="13" t="s">
        <v>136</v>
      </c>
      <c r="B75" s="71" t="s">
        <v>323</v>
      </c>
      <c r="C75" s="61">
        <v>0</v>
      </c>
      <c r="D75" s="61">
        <v>0</v>
      </c>
      <c r="E75" s="61">
        <v>0</v>
      </c>
      <c r="F75" s="61">
        <v>0</v>
      </c>
      <c r="G75" s="61">
        <v>0</v>
      </c>
      <c r="H75" s="61">
        <v>0</v>
      </c>
      <c r="I75" s="61">
        <v>0</v>
      </c>
      <c r="J75" s="61">
        <v>0</v>
      </c>
      <c r="K75" s="61">
        <v>-26304</v>
      </c>
      <c r="L75" s="61">
        <v>-84596</v>
      </c>
      <c r="M75" s="61">
        <v>-84596</v>
      </c>
      <c r="N75" s="61">
        <v>-84596</v>
      </c>
      <c r="O75" s="61">
        <v>-104596</v>
      </c>
      <c r="P75" s="61">
        <v>-17732</v>
      </c>
      <c r="Q75" s="61">
        <v>-17732</v>
      </c>
    </row>
    <row r="76" spans="1:17" x14ac:dyDescent="0.25">
      <c r="A76" s="13" t="s">
        <v>137</v>
      </c>
      <c r="B76" s="71" t="s">
        <v>324</v>
      </c>
      <c r="C76" s="61">
        <v>0</v>
      </c>
      <c r="D76" s="61">
        <v>0</v>
      </c>
      <c r="E76" s="61">
        <v>0</v>
      </c>
      <c r="F76" s="61">
        <v>0</v>
      </c>
      <c r="G76" s="61">
        <v>0</v>
      </c>
      <c r="H76" s="61">
        <v>0</v>
      </c>
      <c r="I76" s="61">
        <v>0</v>
      </c>
      <c r="J76" s="61">
        <v>0</v>
      </c>
      <c r="K76" s="61">
        <v>0</v>
      </c>
      <c r="L76" s="61">
        <v>0</v>
      </c>
      <c r="M76" s="61">
        <v>8000</v>
      </c>
      <c r="N76" s="61">
        <v>8000</v>
      </c>
      <c r="O76" s="61">
        <v>0</v>
      </c>
      <c r="P76" s="61">
        <v>0</v>
      </c>
      <c r="Q76" s="61">
        <v>0</v>
      </c>
    </row>
    <row r="77" spans="1:17" x14ac:dyDescent="0.25">
      <c r="A77" s="13" t="s">
        <v>138</v>
      </c>
      <c r="B77" s="71" t="s">
        <v>325</v>
      </c>
      <c r="C77" s="61">
        <v>0</v>
      </c>
      <c r="D77" s="61">
        <v>0</v>
      </c>
      <c r="E77" s="61">
        <v>0</v>
      </c>
      <c r="F77" s="61">
        <v>0</v>
      </c>
      <c r="G77" s="61">
        <v>0</v>
      </c>
      <c r="H77" s="61">
        <v>0</v>
      </c>
      <c r="I77" s="61">
        <v>0</v>
      </c>
      <c r="J77" s="61">
        <v>0</v>
      </c>
      <c r="K77" s="61">
        <v>0</v>
      </c>
      <c r="L77" s="61">
        <v>0</v>
      </c>
      <c r="M77" s="61">
        <v>0</v>
      </c>
      <c r="N77" s="61">
        <v>0</v>
      </c>
      <c r="O77" s="61">
        <v>0</v>
      </c>
      <c r="P77" s="61">
        <v>0</v>
      </c>
      <c r="Q77" s="61">
        <v>0</v>
      </c>
    </row>
    <row r="78" spans="1:17" x14ac:dyDescent="0.25">
      <c r="A78" s="13" t="s">
        <v>139</v>
      </c>
      <c r="B78" s="71" t="s">
        <v>326</v>
      </c>
      <c r="C78" s="61">
        <v>0</v>
      </c>
      <c r="D78" s="61">
        <v>0</v>
      </c>
      <c r="E78" s="61">
        <v>0</v>
      </c>
      <c r="F78" s="61">
        <v>0</v>
      </c>
      <c r="G78" s="61">
        <v>0</v>
      </c>
      <c r="H78" s="61">
        <v>0</v>
      </c>
      <c r="I78" s="61">
        <v>0</v>
      </c>
      <c r="J78" s="61">
        <v>0</v>
      </c>
      <c r="K78" s="61">
        <v>0</v>
      </c>
      <c r="L78" s="61">
        <v>0</v>
      </c>
      <c r="M78" s="61">
        <v>21774</v>
      </c>
      <c r="N78" s="61">
        <v>-21770</v>
      </c>
      <c r="O78" s="61">
        <v>-21770</v>
      </c>
      <c r="P78" s="61">
        <v>0</v>
      </c>
      <c r="Q78" s="61">
        <v>0</v>
      </c>
    </row>
    <row r="79" spans="1:17" x14ac:dyDescent="0.25">
      <c r="A79" s="13" t="s">
        <v>140</v>
      </c>
      <c r="B79" s="71" t="s">
        <v>327</v>
      </c>
      <c r="C79" s="61">
        <v>420892</v>
      </c>
      <c r="D79" s="61">
        <v>0</v>
      </c>
      <c r="E79" s="61">
        <v>0</v>
      </c>
      <c r="F79" s="61">
        <v>0</v>
      </c>
      <c r="G79" s="61">
        <v>0</v>
      </c>
      <c r="H79" s="61">
        <v>0</v>
      </c>
      <c r="I79" s="61">
        <v>0</v>
      </c>
      <c r="J79" s="61">
        <v>0</v>
      </c>
      <c r="K79" s="61">
        <v>0</v>
      </c>
      <c r="L79" s="61">
        <v>0</v>
      </c>
      <c r="M79" s="61">
        <v>300000</v>
      </c>
      <c r="N79" s="61">
        <v>300000</v>
      </c>
      <c r="O79" s="61">
        <v>300000</v>
      </c>
      <c r="P79" s="61">
        <v>0</v>
      </c>
      <c r="Q79" s="61">
        <v>0</v>
      </c>
    </row>
    <row r="80" spans="1:17" x14ac:dyDescent="0.25">
      <c r="A80" s="13" t="s">
        <v>141</v>
      </c>
      <c r="B80" s="71" t="s">
        <v>328</v>
      </c>
      <c r="C80" s="61">
        <v>0</v>
      </c>
      <c r="D80" s="61">
        <v>0</v>
      </c>
      <c r="E80" s="61">
        <v>0</v>
      </c>
      <c r="F80" s="61">
        <v>0</v>
      </c>
      <c r="G80" s="61">
        <v>0</v>
      </c>
      <c r="H80" s="61">
        <v>0</v>
      </c>
      <c r="I80" s="61">
        <v>0</v>
      </c>
      <c r="J80" s="61">
        <v>0</v>
      </c>
      <c r="K80" s="61">
        <v>0</v>
      </c>
      <c r="L80" s="61">
        <v>0</v>
      </c>
      <c r="M80" s="61">
        <v>-10306</v>
      </c>
      <c r="N80" s="61">
        <v>-10306</v>
      </c>
      <c r="O80" s="61">
        <v>-10306</v>
      </c>
      <c r="P80" s="61">
        <v>0</v>
      </c>
      <c r="Q80" s="61">
        <v>0</v>
      </c>
    </row>
    <row r="81" spans="1:17" x14ac:dyDescent="0.25">
      <c r="A81" s="13" t="s">
        <v>142</v>
      </c>
      <c r="B81" s="71" t="s">
        <v>329</v>
      </c>
      <c r="C81" s="61">
        <v>0</v>
      </c>
      <c r="D81" s="61">
        <v>0</v>
      </c>
      <c r="E81" s="61">
        <v>0</v>
      </c>
      <c r="F81" s="61">
        <v>0</v>
      </c>
      <c r="G81" s="61">
        <v>0</v>
      </c>
      <c r="H81" s="61">
        <v>0</v>
      </c>
      <c r="I81" s="61">
        <v>0</v>
      </c>
      <c r="J81" s="61">
        <v>0</v>
      </c>
      <c r="K81" s="61">
        <v>0</v>
      </c>
      <c r="L81" s="61">
        <v>0</v>
      </c>
      <c r="M81" s="61">
        <v>-6874</v>
      </c>
      <c r="N81" s="61">
        <v>-11842</v>
      </c>
      <c r="O81" s="61">
        <v>-11842</v>
      </c>
      <c r="P81" s="61">
        <v>0</v>
      </c>
      <c r="Q81" s="61">
        <v>0</v>
      </c>
    </row>
    <row r="82" spans="1:17" x14ac:dyDescent="0.25">
      <c r="A82" s="13" t="s">
        <v>143</v>
      </c>
      <c r="B82" s="71" t="s">
        <v>330</v>
      </c>
      <c r="C82" s="61">
        <v>-144342</v>
      </c>
      <c r="D82" s="61">
        <v>-46385</v>
      </c>
      <c r="E82" s="61">
        <v>-51628</v>
      </c>
      <c r="F82" s="61">
        <v>-77815</v>
      </c>
      <c r="G82" s="61">
        <v>-455521</v>
      </c>
      <c r="H82" s="61">
        <v>-61083</v>
      </c>
      <c r="I82" s="61">
        <v>-62177</v>
      </c>
      <c r="J82" s="61">
        <v>-307650</v>
      </c>
      <c r="K82" s="61">
        <v>-468833</v>
      </c>
      <c r="L82" s="61">
        <v>-20298</v>
      </c>
      <c r="M82" s="61">
        <v>-22377</v>
      </c>
      <c r="N82" s="61">
        <v>-871464</v>
      </c>
      <c r="O82" s="61">
        <v>-1024482</v>
      </c>
      <c r="P82" s="61">
        <v>-102319</v>
      </c>
      <c r="Q82" s="61">
        <v>-105126</v>
      </c>
    </row>
    <row r="83" spans="1:17" x14ac:dyDescent="0.25">
      <c r="A83" s="13" t="s">
        <v>144</v>
      </c>
      <c r="B83" s="71" t="s">
        <v>331</v>
      </c>
      <c r="C83" s="61">
        <v>174394</v>
      </c>
      <c r="D83" s="61">
        <v>30000</v>
      </c>
      <c r="E83" s="61">
        <v>295551</v>
      </c>
      <c r="F83" s="61">
        <v>504828</v>
      </c>
      <c r="G83" s="61">
        <v>842103</v>
      </c>
      <c r="H83" s="61">
        <v>139500</v>
      </c>
      <c r="I83" s="61">
        <v>400346</v>
      </c>
      <c r="J83" s="61">
        <v>719346</v>
      </c>
      <c r="K83" s="61">
        <v>825610</v>
      </c>
      <c r="L83" s="61">
        <v>241209</v>
      </c>
      <c r="M83" s="61">
        <v>365878</v>
      </c>
      <c r="N83" s="61">
        <v>683076</v>
      </c>
      <c r="O83" s="61">
        <v>873092</v>
      </c>
      <c r="P83" s="61">
        <v>526467</v>
      </c>
      <c r="Q83" s="61">
        <v>526467</v>
      </c>
    </row>
    <row r="84" spans="1:17" x14ac:dyDescent="0.25">
      <c r="C84" s="62"/>
      <c r="D84" s="62"/>
      <c r="E84" s="62"/>
      <c r="F84" s="62"/>
      <c r="G84" s="62"/>
      <c r="H84" s="62"/>
      <c r="I84" s="62"/>
      <c r="J84" s="62"/>
      <c r="K84" s="62"/>
      <c r="L84" s="62"/>
      <c r="M84" s="62"/>
      <c r="N84" s="62"/>
      <c r="O84" s="62"/>
      <c r="P84" s="62"/>
      <c r="Q84" s="62"/>
    </row>
    <row r="85" spans="1:17" s="32" customFormat="1" x14ac:dyDescent="0.25">
      <c r="A85" s="26" t="s">
        <v>145</v>
      </c>
      <c r="B85" s="72" t="s">
        <v>332</v>
      </c>
      <c r="C85" s="63">
        <f t="shared" ref="C85:O85" si="6">SUM(C69:C83)</f>
        <v>448559</v>
      </c>
      <c r="D85" s="63">
        <f t="shared" si="6"/>
        <v>-16385</v>
      </c>
      <c r="E85" s="63">
        <f t="shared" si="6"/>
        <v>243923</v>
      </c>
      <c r="F85" s="63">
        <f t="shared" si="6"/>
        <v>426588</v>
      </c>
      <c r="G85" s="63">
        <f t="shared" si="6"/>
        <v>380672</v>
      </c>
      <c r="H85" s="63">
        <f t="shared" si="6"/>
        <v>77050</v>
      </c>
      <c r="I85" s="63">
        <f t="shared" si="6"/>
        <v>333579</v>
      </c>
      <c r="J85" s="63">
        <f t="shared" si="6"/>
        <v>405141</v>
      </c>
      <c r="K85" s="63">
        <f t="shared" si="6"/>
        <v>495208</v>
      </c>
      <c r="L85" s="63">
        <f t="shared" si="6"/>
        <v>135699</v>
      </c>
      <c r="M85" s="63">
        <f>SUM(M69:M83)</f>
        <v>567431</v>
      </c>
      <c r="N85" s="63">
        <f t="shared" si="6"/>
        <v>-15004</v>
      </c>
      <c r="O85" s="63">
        <f t="shared" si="6"/>
        <v>-8145</v>
      </c>
      <c r="P85" s="63">
        <f t="shared" ref="P85" si="7">SUM(P69:P83)</f>
        <v>404274</v>
      </c>
      <c r="Q85" s="63">
        <f>SUM(Q69:Q83)</f>
        <v>399263</v>
      </c>
    </row>
    <row r="86" spans="1:17" s="32" customFormat="1" x14ac:dyDescent="0.25">
      <c r="A86" s="19"/>
      <c r="B86" s="71"/>
      <c r="C86" s="62"/>
      <c r="D86" s="62"/>
      <c r="E86" s="62"/>
      <c r="F86" s="62"/>
      <c r="G86" s="62"/>
      <c r="H86" s="62"/>
      <c r="I86" s="62"/>
      <c r="J86" s="64"/>
      <c r="K86" s="64"/>
      <c r="L86" s="64"/>
      <c r="M86" s="64"/>
      <c r="N86" s="64"/>
      <c r="O86" s="64"/>
      <c r="P86" s="64"/>
      <c r="Q86" s="64"/>
    </row>
    <row r="87" spans="1:17" x14ac:dyDescent="0.25">
      <c r="A87" s="13" t="s">
        <v>146</v>
      </c>
      <c r="B87" s="71" t="s">
        <v>333</v>
      </c>
      <c r="C87" s="61">
        <v>0</v>
      </c>
      <c r="D87" s="61">
        <v>0</v>
      </c>
      <c r="E87" s="61">
        <v>0</v>
      </c>
      <c r="F87" s="61">
        <v>0</v>
      </c>
      <c r="G87" s="61">
        <v>0</v>
      </c>
      <c r="H87" s="61">
        <v>0</v>
      </c>
      <c r="I87" s="61">
        <v>0</v>
      </c>
      <c r="J87" s="61">
        <v>0</v>
      </c>
      <c r="K87" s="61">
        <v>0</v>
      </c>
      <c r="L87" s="61">
        <v>0</v>
      </c>
      <c r="M87" s="61">
        <v>2181</v>
      </c>
      <c r="N87" s="61">
        <v>1650</v>
      </c>
      <c r="O87" s="61">
        <v>5241</v>
      </c>
      <c r="P87" s="61">
        <v>465</v>
      </c>
      <c r="Q87" s="61">
        <v>-3059</v>
      </c>
    </row>
    <row r="88" spans="1:17" x14ac:dyDescent="0.25">
      <c r="C88" s="64"/>
      <c r="D88" s="64"/>
      <c r="E88" s="64"/>
      <c r="F88" s="64"/>
      <c r="G88" s="64"/>
      <c r="H88" s="64"/>
      <c r="I88" s="64"/>
      <c r="J88" s="64"/>
      <c r="K88" s="64"/>
      <c r="L88" s="64"/>
      <c r="M88" s="64"/>
      <c r="N88" s="64"/>
      <c r="O88" s="64"/>
      <c r="P88" s="64"/>
      <c r="Q88" s="64"/>
    </row>
    <row r="89" spans="1:17" x14ac:dyDescent="0.25">
      <c r="A89" s="13" t="s">
        <v>147</v>
      </c>
      <c r="B89" s="71" t="s">
        <v>334</v>
      </c>
      <c r="C89" s="61">
        <v>33406</v>
      </c>
      <c r="D89" s="61">
        <v>238411</v>
      </c>
      <c r="E89" s="61">
        <v>238411</v>
      </c>
      <c r="F89" s="61">
        <v>238411</v>
      </c>
      <c r="G89" s="61">
        <v>238411</v>
      </c>
      <c r="H89" s="61">
        <v>253335</v>
      </c>
      <c r="I89" s="61">
        <v>253335</v>
      </c>
      <c r="J89" s="61">
        <v>253335</v>
      </c>
      <c r="K89" s="61">
        <v>253335</v>
      </c>
      <c r="L89" s="61">
        <v>462522</v>
      </c>
      <c r="M89" s="61">
        <v>462522</v>
      </c>
      <c r="N89" s="61">
        <v>462522</v>
      </c>
      <c r="O89" s="61">
        <v>462522</v>
      </c>
      <c r="P89" s="61">
        <v>226622</v>
      </c>
      <c r="Q89" s="61">
        <v>226622</v>
      </c>
    </row>
    <row r="90" spans="1:17" x14ac:dyDescent="0.25">
      <c r="A90" s="13" t="s">
        <v>198</v>
      </c>
      <c r="B90" s="71" t="s">
        <v>335</v>
      </c>
      <c r="C90" s="61">
        <v>238411</v>
      </c>
      <c r="D90" s="61">
        <v>117684</v>
      </c>
      <c r="E90" s="61">
        <v>51424</v>
      </c>
      <c r="F90" s="61">
        <v>365227</v>
      </c>
      <c r="G90" s="61">
        <v>253335</v>
      </c>
      <c r="H90" s="61">
        <v>235026</v>
      </c>
      <c r="I90" s="61">
        <v>205119</v>
      </c>
      <c r="J90" s="61">
        <v>669568</v>
      </c>
      <c r="K90" s="61">
        <v>462522</v>
      </c>
      <c r="L90" s="61">
        <v>485830</v>
      </c>
      <c r="M90" s="61">
        <v>399427</v>
      </c>
      <c r="N90" s="61">
        <v>152522</v>
      </c>
      <c r="O90" s="61">
        <v>226622</v>
      </c>
      <c r="P90" s="61">
        <v>448888</v>
      </c>
      <c r="Q90" s="61">
        <v>84539</v>
      </c>
    </row>
    <row r="91" spans="1:17" x14ac:dyDescent="0.25">
      <c r="C91" s="62"/>
      <c r="D91" s="62"/>
      <c r="E91" s="62"/>
      <c r="F91" s="62"/>
      <c r="G91" s="62"/>
      <c r="H91" s="62"/>
      <c r="I91" s="62"/>
      <c r="J91" s="62"/>
      <c r="K91" s="62"/>
      <c r="L91" s="62"/>
      <c r="M91" s="62"/>
      <c r="N91" s="62"/>
      <c r="O91" s="62"/>
      <c r="P91" s="62"/>
      <c r="Q91" s="62"/>
    </row>
    <row r="92" spans="1:17" s="32" customFormat="1" x14ac:dyDescent="0.25">
      <c r="A92" s="26" t="s">
        <v>148</v>
      </c>
      <c r="B92" s="72" t="s">
        <v>336</v>
      </c>
      <c r="C92" s="63">
        <f t="shared" ref="C92:O92" si="8">C85+C66+C48+C87</f>
        <v>205005</v>
      </c>
      <c r="D92" s="63">
        <f t="shared" si="8"/>
        <v>-120727</v>
      </c>
      <c r="E92" s="63">
        <f t="shared" si="8"/>
        <v>-186987</v>
      </c>
      <c r="F92" s="63">
        <f t="shared" si="8"/>
        <v>126816</v>
      </c>
      <c r="G92" s="63">
        <f t="shared" si="8"/>
        <v>14924</v>
      </c>
      <c r="H92" s="63">
        <f t="shared" si="8"/>
        <v>-18309</v>
      </c>
      <c r="I92" s="63">
        <f t="shared" si="8"/>
        <v>-48216</v>
      </c>
      <c r="J92" s="63">
        <f t="shared" si="8"/>
        <v>416233</v>
      </c>
      <c r="K92" s="63">
        <f t="shared" si="8"/>
        <v>209187</v>
      </c>
      <c r="L92" s="63">
        <f t="shared" si="8"/>
        <v>23308</v>
      </c>
      <c r="M92" s="63">
        <f t="shared" si="8"/>
        <v>-63095</v>
      </c>
      <c r="N92" s="63">
        <f t="shared" si="8"/>
        <v>-310000</v>
      </c>
      <c r="O92" s="63">
        <f t="shared" si="8"/>
        <v>-235900</v>
      </c>
      <c r="P92" s="63">
        <f>P85+P66+P48+P87</f>
        <v>222266</v>
      </c>
      <c r="Q92" s="63">
        <f>Q85+Q66+Q48+Q87</f>
        <v>-142083</v>
      </c>
    </row>
    <row r="93" spans="1:17" s="77" customFormat="1" x14ac:dyDescent="0.25">
      <c r="A93" s="89"/>
      <c r="B93" s="79"/>
      <c r="C93" s="78"/>
      <c r="D93" s="78"/>
      <c r="E93" s="78"/>
      <c r="F93" s="78"/>
      <c r="G93" s="78"/>
      <c r="H93" s="78"/>
      <c r="I93" s="78"/>
      <c r="J93" s="78"/>
      <c r="K93" s="78"/>
      <c r="L93" s="78"/>
      <c r="M93" s="78"/>
      <c r="N93" s="78"/>
      <c r="O93" s="78"/>
      <c r="P93" s="78"/>
      <c r="Q93"/>
    </row>
    <row r="94" spans="1:17" s="32" customFormat="1" x14ac:dyDescent="0.25">
      <c r="A94" s="19" t="s">
        <v>149</v>
      </c>
      <c r="B94" s="32" t="s">
        <v>337</v>
      </c>
      <c r="C94"/>
      <c r="D94"/>
      <c r="E94"/>
      <c r="F94"/>
      <c r="G94"/>
      <c r="H94"/>
      <c r="I94"/>
      <c r="J94"/>
      <c r="K94"/>
      <c r="L94"/>
      <c r="M94"/>
      <c r="N94"/>
      <c r="O94"/>
      <c r="P94"/>
      <c r="Q94"/>
    </row>
    <row r="95" spans="1:17" x14ac:dyDescent="0.25">
      <c r="C95"/>
      <c r="D95"/>
      <c r="E95"/>
      <c r="F95"/>
      <c r="G95"/>
      <c r="H95"/>
      <c r="I95"/>
      <c r="J95"/>
      <c r="K95"/>
      <c r="L95" s="65"/>
      <c r="M95"/>
      <c r="N95"/>
      <c r="O95"/>
      <c r="P95" s="65"/>
    </row>
    <row r="96" spans="1:17" x14ac:dyDescent="0.25">
      <c r="C96"/>
      <c r="D96"/>
      <c r="E96"/>
      <c r="F96"/>
      <c r="G96"/>
      <c r="H96"/>
      <c r="I96"/>
      <c r="J96"/>
      <c r="K96"/>
      <c r="L96"/>
      <c r="M96"/>
      <c r="N96"/>
      <c r="O96"/>
      <c r="P96"/>
    </row>
    <row r="97" spans="3:16" x14ac:dyDescent="0.25">
      <c r="C97"/>
      <c r="D97"/>
      <c r="E97"/>
      <c r="F97"/>
      <c r="G97"/>
      <c r="H97"/>
      <c r="I97"/>
      <c r="J97"/>
      <c r="K97"/>
      <c r="L97"/>
      <c r="M97"/>
      <c r="N97"/>
      <c r="O97"/>
      <c r="P97"/>
    </row>
    <row r="98" spans="3:16" x14ac:dyDescent="0.25">
      <c r="C98"/>
      <c r="D98"/>
      <c r="E98"/>
      <c r="F98"/>
      <c r="G98"/>
      <c r="H98"/>
      <c r="I98"/>
      <c r="J98"/>
      <c r="K98"/>
      <c r="L98"/>
      <c r="M98"/>
      <c r="N98"/>
      <c r="O98"/>
      <c r="P98"/>
    </row>
    <row r="99" spans="3:16" x14ac:dyDescent="0.25">
      <c r="C99"/>
      <c r="D99"/>
      <c r="E99"/>
      <c r="F99"/>
      <c r="G99"/>
      <c r="H99"/>
      <c r="I99"/>
      <c r="J99"/>
      <c r="K99"/>
      <c r="L99"/>
      <c r="M99"/>
      <c r="N99"/>
      <c r="O99"/>
      <c r="P99"/>
    </row>
    <row r="100" spans="3:16" x14ac:dyDescent="0.25">
      <c r="C100"/>
      <c r="D100"/>
      <c r="E100"/>
      <c r="F100"/>
      <c r="G100"/>
      <c r="H100"/>
      <c r="I100"/>
      <c r="J100"/>
      <c r="K100"/>
      <c r="L100"/>
      <c r="M100"/>
      <c r="N100"/>
      <c r="O100"/>
      <c r="P100"/>
    </row>
    <row r="101" spans="3:16" x14ac:dyDescent="0.25">
      <c r="C101"/>
      <c r="D101"/>
      <c r="E101"/>
      <c r="F101"/>
      <c r="G101"/>
      <c r="H101"/>
      <c r="I101"/>
      <c r="J101"/>
      <c r="K101"/>
      <c r="L101"/>
      <c r="M101"/>
      <c r="N101"/>
      <c r="O101"/>
      <c r="P101"/>
    </row>
    <row r="102" spans="3:16" x14ac:dyDescent="0.25">
      <c r="C102"/>
      <c r="D102"/>
      <c r="E102"/>
      <c r="F102"/>
      <c r="G102"/>
      <c r="H102"/>
      <c r="I102"/>
      <c r="J102"/>
      <c r="K102"/>
      <c r="L102"/>
      <c r="M102"/>
      <c r="N102"/>
      <c r="O102"/>
      <c r="P102"/>
    </row>
    <row r="103" spans="3:16" x14ac:dyDescent="0.25">
      <c r="C103"/>
      <c r="D103"/>
      <c r="E103"/>
      <c r="F103"/>
      <c r="G103"/>
      <c r="H103"/>
      <c r="I103"/>
      <c r="J103"/>
      <c r="K103"/>
      <c r="L103"/>
      <c r="M103"/>
      <c r="N103"/>
      <c r="O103"/>
      <c r="P103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39997558519241921"/>
  </sheetPr>
  <dimension ref="A1:Q40"/>
  <sheetViews>
    <sheetView showGridLines="0" zoomScaleNormal="100" workbookViewId="0">
      <pane xSplit="1" ySplit="4" topLeftCell="C5" activePane="bottomRight" state="frozen"/>
      <selection activeCell="K28" sqref="K28"/>
      <selection pane="topRight" activeCell="K28" sqref="K28"/>
      <selection pane="bottomLeft" activeCell="K28" sqref="K28"/>
      <selection pane="bottomRight" activeCell="D2" sqref="D2"/>
    </sheetView>
  </sheetViews>
  <sheetFormatPr defaultColWidth="9" defaultRowHeight="15" outlineLevelCol="1" x14ac:dyDescent="0.25"/>
  <cols>
    <col min="1" max="1" width="41" style="5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16" width="16.625" style="5" customWidth="1"/>
    <col min="17" max="17" width="18.375" style="5" customWidth="1"/>
    <col min="18" max="18" width="10.75" style="5" bestFit="1" customWidth="1"/>
    <col min="19" max="16384" width="9" style="5"/>
  </cols>
  <sheetData>
    <row r="1" spans="1:17" x14ac:dyDescent="0.25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</row>
    <row r="2" spans="1:17" x14ac:dyDescent="0.25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6" t="s">
        <v>18</v>
      </c>
      <c r="O2" s="6" t="s">
        <v>19</v>
      </c>
      <c r="P2" s="6" t="s">
        <v>185</v>
      </c>
      <c r="Q2" s="6" t="s">
        <v>387</v>
      </c>
    </row>
    <row r="3" spans="1:17" x14ac:dyDescent="0.25">
      <c r="A3" s="10" t="s">
        <v>184</v>
      </c>
      <c r="B3" s="10" t="s">
        <v>272</v>
      </c>
      <c r="C3" s="57" t="s">
        <v>150</v>
      </c>
      <c r="D3" s="57" t="s">
        <v>21</v>
      </c>
      <c r="E3" s="57" t="s">
        <v>150</v>
      </c>
      <c r="F3" s="57" t="s">
        <v>150</v>
      </c>
      <c r="G3" s="57" t="s">
        <v>150</v>
      </c>
      <c r="H3" s="57" t="s">
        <v>150</v>
      </c>
      <c r="I3" s="57" t="s">
        <v>150</v>
      </c>
      <c r="J3" s="57" t="s">
        <v>150</v>
      </c>
      <c r="K3" s="57" t="s">
        <v>150</v>
      </c>
      <c r="L3" s="57" t="s">
        <v>150</v>
      </c>
      <c r="M3" s="57" t="s">
        <v>150</v>
      </c>
      <c r="N3" s="57" t="s">
        <v>150</v>
      </c>
      <c r="O3" s="57" t="s">
        <v>150</v>
      </c>
      <c r="P3" s="57" t="s">
        <v>150</v>
      </c>
      <c r="Q3" s="57" t="s">
        <v>21</v>
      </c>
    </row>
    <row r="4" spans="1:17" x14ac:dyDescent="0.25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22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  <c r="Q4" s="29">
        <v>45838</v>
      </c>
    </row>
    <row r="5" spans="1:17" customFormat="1" x14ac:dyDescent="0.25">
      <c r="A5" s="12" t="s">
        <v>23</v>
      </c>
      <c r="B5" s="12" t="s">
        <v>201</v>
      </c>
    </row>
    <row r="6" spans="1:17" x14ac:dyDescent="0.25">
      <c r="A6" s="13" t="s">
        <v>24</v>
      </c>
      <c r="B6" s="13" t="s">
        <v>202</v>
      </c>
      <c r="C6" s="61">
        <v>238411</v>
      </c>
      <c r="D6" s="61">
        <v>117684</v>
      </c>
      <c r="E6" s="61">
        <v>51426</v>
      </c>
      <c r="F6" s="61">
        <v>365261</v>
      </c>
      <c r="G6" s="61">
        <v>254739</v>
      </c>
      <c r="H6" s="61">
        <v>237918</v>
      </c>
      <c r="I6" s="61">
        <v>209833</v>
      </c>
      <c r="J6" s="61">
        <v>674317</v>
      </c>
      <c r="K6" s="61">
        <v>465589</v>
      </c>
      <c r="L6" s="61">
        <v>493345</v>
      </c>
      <c r="M6" s="61">
        <v>404080</v>
      </c>
      <c r="N6" s="61">
        <v>167320</v>
      </c>
      <c r="O6" s="61">
        <v>238527</v>
      </c>
      <c r="P6" s="61">
        <v>454683</v>
      </c>
      <c r="Q6" s="61">
        <v>97249</v>
      </c>
    </row>
    <row r="7" spans="1:17" x14ac:dyDescent="0.25">
      <c r="A7" s="13" t="s">
        <v>25</v>
      </c>
      <c r="B7" s="13" t="s">
        <v>203</v>
      </c>
      <c r="C7" s="61">
        <v>38589</v>
      </c>
      <c r="D7" s="61">
        <v>31518</v>
      </c>
      <c r="E7" s="61">
        <v>32450</v>
      </c>
      <c r="F7" s="61">
        <v>31273</v>
      </c>
      <c r="G7" s="61">
        <v>60717</v>
      </c>
      <c r="H7" s="61">
        <v>69681</v>
      </c>
      <c r="I7" s="61">
        <v>70665</v>
      </c>
      <c r="J7" s="61">
        <v>122447</v>
      </c>
      <c r="K7" s="61">
        <v>264525</v>
      </c>
      <c r="L7" s="61">
        <v>212479</v>
      </c>
      <c r="M7" s="61">
        <v>420313</v>
      </c>
      <c r="N7" s="61">
        <v>320545</v>
      </c>
      <c r="O7" s="61">
        <v>338507</v>
      </c>
      <c r="P7" s="61">
        <v>432064</v>
      </c>
      <c r="Q7" s="61">
        <v>467662</v>
      </c>
    </row>
    <row r="8" spans="1:17" x14ac:dyDescent="0.25">
      <c r="A8" s="13" t="s">
        <v>26</v>
      </c>
      <c r="B8" s="13" t="s">
        <v>274</v>
      </c>
      <c r="C8" s="61">
        <v>206173</v>
      </c>
      <c r="D8" s="61">
        <v>96155</v>
      </c>
      <c r="E8" s="61">
        <v>8440</v>
      </c>
      <c r="F8" s="61">
        <v>108714</v>
      </c>
      <c r="G8" s="61">
        <v>254570</v>
      </c>
      <c r="H8" s="61">
        <v>274639</v>
      </c>
      <c r="I8" s="61">
        <v>51183</v>
      </c>
      <c r="J8" s="61">
        <v>243147</v>
      </c>
      <c r="K8" s="61">
        <v>483044</v>
      </c>
      <c r="L8" s="61">
        <v>437570</v>
      </c>
      <c r="M8" s="61">
        <v>56120</v>
      </c>
      <c r="N8" s="61">
        <v>248235</v>
      </c>
      <c r="O8" s="61">
        <v>577856</v>
      </c>
      <c r="P8" s="61">
        <v>591618</v>
      </c>
      <c r="Q8" s="61">
        <v>118034</v>
      </c>
    </row>
    <row r="9" spans="1:17" x14ac:dyDescent="0.25">
      <c r="A9" s="13" t="s">
        <v>27</v>
      </c>
      <c r="B9" s="13" t="s">
        <v>273</v>
      </c>
      <c r="C9" s="61">
        <v>94512</v>
      </c>
      <c r="D9" s="61">
        <v>225606</v>
      </c>
      <c r="E9" s="61">
        <v>635217</v>
      </c>
      <c r="F9" s="61">
        <v>393882</v>
      </c>
      <c r="G9" s="61">
        <v>126730</v>
      </c>
      <c r="H9" s="61">
        <v>323554</v>
      </c>
      <c r="I9" s="61">
        <v>733123</v>
      </c>
      <c r="J9" s="61">
        <v>438306</v>
      </c>
      <c r="K9" s="61">
        <v>138096</v>
      </c>
      <c r="L9" s="61">
        <v>416205</v>
      </c>
      <c r="M9" s="61">
        <v>798282</v>
      </c>
      <c r="N9" s="61">
        <v>721286</v>
      </c>
      <c r="O9" s="61">
        <v>227243</v>
      </c>
      <c r="P9" s="61">
        <v>774813</v>
      </c>
      <c r="Q9" s="61">
        <v>1068570</v>
      </c>
    </row>
    <row r="10" spans="1:17" x14ac:dyDescent="0.25">
      <c r="A10" s="13" t="s">
        <v>28</v>
      </c>
      <c r="B10" s="13" t="s">
        <v>206</v>
      </c>
      <c r="C10" s="61">
        <v>23962</v>
      </c>
      <c r="D10" s="61">
        <v>41327</v>
      </c>
      <c r="E10" s="61">
        <v>24778</v>
      </c>
      <c r="F10" s="61">
        <v>26477</v>
      </c>
      <c r="G10" s="61">
        <v>50749</v>
      </c>
      <c r="H10" s="61">
        <v>16744</v>
      </c>
      <c r="I10" s="61">
        <v>5090</v>
      </c>
      <c r="J10" s="61">
        <v>18768</v>
      </c>
      <c r="K10" s="61">
        <v>15601</v>
      </c>
      <c r="L10" s="61">
        <v>29270</v>
      </c>
      <c r="M10" s="61">
        <v>2730</v>
      </c>
      <c r="N10" s="61">
        <v>6531</v>
      </c>
      <c r="O10" s="61">
        <v>13602</v>
      </c>
      <c r="P10" s="61">
        <v>1740</v>
      </c>
      <c r="Q10" s="61">
        <v>27344</v>
      </c>
    </row>
    <row r="11" spans="1:17" x14ac:dyDescent="0.25">
      <c r="A11" s="13" t="s">
        <v>29</v>
      </c>
      <c r="B11" s="13" t="s">
        <v>207</v>
      </c>
      <c r="C11" s="61">
        <v>83736</v>
      </c>
      <c r="D11" s="61">
        <v>143547</v>
      </c>
      <c r="E11" s="61">
        <v>462438</v>
      </c>
      <c r="F11" s="61">
        <v>212874</v>
      </c>
      <c r="G11" s="61">
        <v>91618</v>
      </c>
      <c r="H11" s="61">
        <v>65552</v>
      </c>
      <c r="I11" s="61">
        <v>345241</v>
      </c>
      <c r="J11" s="61">
        <v>217503</v>
      </c>
      <c r="K11" s="61">
        <v>85326</v>
      </c>
      <c r="L11" s="61">
        <v>133574</v>
      </c>
      <c r="M11" s="61">
        <v>515466</v>
      </c>
      <c r="N11" s="61">
        <v>346163</v>
      </c>
      <c r="O11" s="61">
        <v>114165</v>
      </c>
      <c r="P11" s="61">
        <v>66521</v>
      </c>
      <c r="Q11" s="61">
        <v>533564</v>
      </c>
    </row>
    <row r="12" spans="1:17" x14ac:dyDescent="0.25">
      <c r="A12" s="13" t="s">
        <v>30</v>
      </c>
      <c r="B12" s="13" t="s">
        <v>208</v>
      </c>
      <c r="C12" s="61">
        <v>8445</v>
      </c>
      <c r="D12" s="61">
        <v>0</v>
      </c>
      <c r="E12" s="61">
        <v>0</v>
      </c>
      <c r="F12" s="61">
        <v>0</v>
      </c>
      <c r="G12" s="61">
        <v>28731</v>
      </c>
      <c r="H12" s="61">
        <v>0</v>
      </c>
      <c r="I12" s="61">
        <v>0</v>
      </c>
      <c r="J12" s="61">
        <v>0</v>
      </c>
      <c r="K12" s="61">
        <v>0</v>
      </c>
      <c r="L12" s="61">
        <v>42267</v>
      </c>
      <c r="M12" s="61">
        <v>53248</v>
      </c>
      <c r="N12" s="61">
        <v>57111</v>
      </c>
      <c r="O12" s="61">
        <v>62187</v>
      </c>
      <c r="P12" s="61">
        <v>0</v>
      </c>
      <c r="Q12" s="61">
        <v>0</v>
      </c>
    </row>
    <row r="13" spans="1:17" x14ac:dyDescent="0.25">
      <c r="A13" s="13" t="s">
        <v>31</v>
      </c>
      <c r="B13" s="13" t="s">
        <v>209</v>
      </c>
      <c r="C13" s="61">
        <v>26867</v>
      </c>
      <c r="D13" s="61">
        <v>31753</v>
      </c>
      <c r="E13" s="61">
        <v>34206</v>
      </c>
      <c r="F13" s="61">
        <v>37818</v>
      </c>
      <c r="G13" s="61">
        <v>55723</v>
      </c>
      <c r="H13" s="61">
        <v>62303</v>
      </c>
      <c r="I13" s="61">
        <v>46548</v>
      </c>
      <c r="J13" s="61">
        <v>77751</v>
      </c>
      <c r="K13" s="61">
        <v>56700</v>
      </c>
      <c r="L13" s="61">
        <v>54206</v>
      </c>
      <c r="M13" s="61">
        <v>56862</v>
      </c>
      <c r="N13" s="61">
        <v>64900</v>
      </c>
      <c r="O13" s="61">
        <v>174552</v>
      </c>
      <c r="P13" s="61">
        <v>122651</v>
      </c>
      <c r="Q13" s="61">
        <v>131847</v>
      </c>
    </row>
    <row r="14" spans="1:17" x14ac:dyDescent="0.25">
      <c r="A14" s="13" t="s">
        <v>32</v>
      </c>
      <c r="B14" s="13" t="s">
        <v>210</v>
      </c>
      <c r="C14" s="61">
        <v>0</v>
      </c>
      <c r="D14" s="61">
        <v>8445</v>
      </c>
      <c r="E14" s="61">
        <v>8445</v>
      </c>
      <c r="F14" s="61"/>
      <c r="G14" s="61">
        <v>0</v>
      </c>
      <c r="H14" s="61">
        <v>0</v>
      </c>
      <c r="I14" s="61">
        <v>12583</v>
      </c>
      <c r="J14" s="61">
        <v>20705</v>
      </c>
      <c r="K14" s="61">
        <v>0</v>
      </c>
      <c r="L14" s="61">
        <v>0</v>
      </c>
      <c r="M14" s="61">
        <v>0</v>
      </c>
      <c r="N14" s="61">
        <v>0</v>
      </c>
      <c r="O14" s="61">
        <v>0</v>
      </c>
      <c r="P14" s="61">
        <v>70314</v>
      </c>
      <c r="Q14" s="61">
        <v>74201</v>
      </c>
    </row>
    <row r="15" spans="1:17" x14ac:dyDescent="0.25">
      <c r="A15" s="13" t="s">
        <v>33</v>
      </c>
      <c r="B15" s="13" t="s">
        <v>211</v>
      </c>
      <c r="C15" s="61"/>
      <c r="D15" s="61"/>
      <c r="E15" s="61"/>
      <c r="F15" s="61">
        <v>8445</v>
      </c>
      <c r="G15" s="61">
        <v>0</v>
      </c>
      <c r="H15" s="61">
        <v>20218</v>
      </c>
      <c r="I15" s="61">
        <v>23118</v>
      </c>
      <c r="J15" s="61">
        <v>2072</v>
      </c>
      <c r="K15" s="61">
        <v>40068</v>
      </c>
      <c r="L15" s="61"/>
      <c r="M15" s="61"/>
      <c r="N15" s="61"/>
      <c r="O15" s="61"/>
      <c r="P15" s="61">
        <v>0</v>
      </c>
      <c r="Q15" s="61">
        <v>0</v>
      </c>
    </row>
    <row r="16" spans="1:17" x14ac:dyDescent="0.25">
      <c r="A16" s="13" t="s">
        <v>34</v>
      </c>
      <c r="B16" s="13" t="s">
        <v>212</v>
      </c>
      <c r="C16" s="61">
        <v>9386</v>
      </c>
      <c r="D16" s="61">
        <v>6678</v>
      </c>
      <c r="E16" s="61">
        <v>6071</v>
      </c>
      <c r="F16" s="61">
        <v>4199</v>
      </c>
      <c r="G16" s="61">
        <v>14272</v>
      </c>
      <c r="H16" s="61">
        <v>18629</v>
      </c>
      <c r="I16" s="61">
        <v>17422</v>
      </c>
      <c r="J16" s="61">
        <v>8393</v>
      </c>
      <c r="K16" s="61">
        <v>404</v>
      </c>
      <c r="L16" s="61">
        <v>5226</v>
      </c>
      <c r="M16" s="61">
        <v>3678</v>
      </c>
      <c r="N16" s="61">
        <v>3069</v>
      </c>
      <c r="O16" s="61">
        <v>1265</v>
      </c>
      <c r="P16" s="61">
        <v>4419</v>
      </c>
      <c r="Q16" s="61">
        <v>3323</v>
      </c>
    </row>
    <row r="17" spans="1:17" x14ac:dyDescent="0.25">
      <c r="C17" s="62"/>
      <c r="D17" s="62"/>
      <c r="E17" s="62"/>
      <c r="F17" s="62"/>
      <c r="G17" s="62"/>
      <c r="H17" s="62"/>
      <c r="I17" s="62"/>
      <c r="J17" s="62"/>
      <c r="K17" s="62"/>
      <c r="L17" s="62"/>
      <c r="M17" s="62"/>
      <c r="N17" s="62"/>
      <c r="O17" s="62"/>
      <c r="P17" s="62"/>
      <c r="Q17" s="62"/>
    </row>
    <row r="18" spans="1:17" x14ac:dyDescent="0.25">
      <c r="A18" s="26" t="s">
        <v>35</v>
      </c>
      <c r="B18" s="26" t="s">
        <v>213</v>
      </c>
      <c r="C18" s="63">
        <f t="shared" ref="C18:O18" si="0">SUM(C6:C16)</f>
        <v>730081</v>
      </c>
      <c r="D18" s="63">
        <f t="shared" si="0"/>
        <v>702713</v>
      </c>
      <c r="E18" s="63">
        <f t="shared" si="0"/>
        <v>1263471</v>
      </c>
      <c r="F18" s="63">
        <f t="shared" si="0"/>
        <v>1188943</v>
      </c>
      <c r="G18" s="63">
        <f t="shared" si="0"/>
        <v>937849</v>
      </c>
      <c r="H18" s="63">
        <f t="shared" si="0"/>
        <v>1089238</v>
      </c>
      <c r="I18" s="63">
        <f t="shared" si="0"/>
        <v>1514806</v>
      </c>
      <c r="J18" s="63">
        <f t="shared" si="0"/>
        <v>1823409</v>
      </c>
      <c r="K18" s="63">
        <f t="shared" si="0"/>
        <v>1549353</v>
      </c>
      <c r="L18" s="63">
        <f t="shared" si="0"/>
        <v>1824142</v>
      </c>
      <c r="M18" s="63">
        <f t="shared" si="0"/>
        <v>2310779</v>
      </c>
      <c r="N18" s="63">
        <f t="shared" si="0"/>
        <v>1935160</v>
      </c>
      <c r="O18" s="63">
        <f t="shared" si="0"/>
        <v>1747904</v>
      </c>
      <c r="P18" s="63">
        <f t="shared" ref="P18" si="1">SUM(P6:P16)</f>
        <v>2518823</v>
      </c>
      <c r="Q18" s="63">
        <f t="shared" ref="Q18" si="2">SUM(Q6:Q16)</f>
        <v>2521794</v>
      </c>
    </row>
    <row r="19" spans="1:17" x14ac:dyDescent="0.25">
      <c r="C19" s="62" t="s">
        <v>36</v>
      </c>
      <c r="D19" s="62"/>
      <c r="E19" s="62" t="s">
        <v>36</v>
      </c>
      <c r="F19" s="62" t="s">
        <v>36</v>
      </c>
      <c r="G19" s="62" t="s">
        <v>36</v>
      </c>
      <c r="H19" s="62" t="s">
        <v>36</v>
      </c>
      <c r="I19" s="62" t="s">
        <v>36</v>
      </c>
      <c r="J19" s="62" t="s">
        <v>36</v>
      </c>
      <c r="K19" s="62" t="s">
        <v>36</v>
      </c>
      <c r="L19" s="62" t="s">
        <v>36</v>
      </c>
      <c r="M19" s="62" t="s">
        <v>36</v>
      </c>
      <c r="N19" s="62" t="s">
        <v>36</v>
      </c>
      <c r="O19" s="62" t="s">
        <v>36</v>
      </c>
      <c r="P19" s="62" t="s">
        <v>36</v>
      </c>
      <c r="Q19" s="62" t="s">
        <v>36</v>
      </c>
    </row>
    <row r="20" spans="1:17" x14ac:dyDescent="0.25">
      <c r="A20" s="7" t="s">
        <v>37</v>
      </c>
      <c r="B20" s="7" t="s">
        <v>214</v>
      </c>
      <c r="C20" s="64"/>
      <c r="D20" s="64"/>
      <c r="E20" s="64"/>
      <c r="F20" s="64"/>
      <c r="G20" s="64"/>
      <c r="H20" s="64"/>
      <c r="I20" s="64"/>
      <c r="J20" s="64"/>
      <c r="K20" s="64"/>
      <c r="L20" s="64"/>
      <c r="M20" s="64"/>
      <c r="N20" s="64"/>
      <c r="O20" s="64"/>
      <c r="P20" s="64"/>
      <c r="Q20" s="64"/>
    </row>
    <row r="21" spans="1:17" x14ac:dyDescent="0.25">
      <c r="A21" s="13" t="s">
        <v>186</v>
      </c>
      <c r="B21" s="13" t="s">
        <v>215</v>
      </c>
      <c r="C21" s="61">
        <v>7420</v>
      </c>
      <c r="D21" s="61">
        <v>0</v>
      </c>
      <c r="E21" s="61">
        <v>0</v>
      </c>
      <c r="F21" s="61">
        <v>0</v>
      </c>
      <c r="G21" s="61">
        <v>6277</v>
      </c>
      <c r="H21" s="61">
        <v>0</v>
      </c>
      <c r="I21" s="61">
        <v>0</v>
      </c>
      <c r="J21" s="61">
        <v>0</v>
      </c>
      <c r="K21" s="61">
        <v>7014</v>
      </c>
      <c r="L21" s="61">
        <v>7199</v>
      </c>
      <c r="M21" s="61">
        <v>7763</v>
      </c>
      <c r="N21" s="61">
        <v>8074</v>
      </c>
      <c r="O21" s="61">
        <v>8205</v>
      </c>
      <c r="P21" s="61">
        <v>8449</v>
      </c>
      <c r="Q21" s="61">
        <v>65213</v>
      </c>
    </row>
    <row r="22" spans="1:17" x14ac:dyDescent="0.25">
      <c r="A22" s="13" t="s">
        <v>187</v>
      </c>
      <c r="B22" s="13" t="s">
        <v>216</v>
      </c>
      <c r="C22" s="61">
        <v>0</v>
      </c>
      <c r="D22" s="61">
        <v>0</v>
      </c>
      <c r="E22" s="61">
        <v>0</v>
      </c>
      <c r="F22" s="61">
        <v>0</v>
      </c>
      <c r="G22" s="61">
        <v>13060</v>
      </c>
      <c r="H22" s="61">
        <v>0</v>
      </c>
      <c r="I22" s="61">
        <v>0</v>
      </c>
      <c r="J22" s="61">
        <v>0</v>
      </c>
      <c r="K22" s="61">
        <v>1358</v>
      </c>
      <c r="L22" s="61">
        <v>172</v>
      </c>
      <c r="M22" s="61">
        <v>124</v>
      </c>
      <c r="N22" s="61">
        <v>339</v>
      </c>
      <c r="O22" s="61">
        <v>339</v>
      </c>
      <c r="P22" s="61">
        <v>0</v>
      </c>
      <c r="Q22" s="61">
        <v>0</v>
      </c>
    </row>
    <row r="23" spans="1:17" x14ac:dyDescent="0.25">
      <c r="A23" s="13" t="s">
        <v>188</v>
      </c>
      <c r="B23" s="13" t="s">
        <v>217</v>
      </c>
      <c r="C23" s="61">
        <v>836</v>
      </c>
      <c r="D23" s="61">
        <v>733</v>
      </c>
      <c r="E23" s="61">
        <v>630</v>
      </c>
      <c r="F23" s="61">
        <v>526</v>
      </c>
      <c r="G23" s="61">
        <v>485</v>
      </c>
      <c r="H23" s="61">
        <v>485</v>
      </c>
      <c r="I23" s="61">
        <v>471</v>
      </c>
      <c r="J23" s="61">
        <v>171</v>
      </c>
      <c r="K23" s="61">
        <v>1679</v>
      </c>
      <c r="L23" s="61">
        <v>1679</v>
      </c>
      <c r="M23" s="61">
        <v>1802</v>
      </c>
      <c r="N23" s="61">
        <v>1802</v>
      </c>
      <c r="O23" s="61">
        <v>1810</v>
      </c>
      <c r="P23" s="61">
        <v>1787</v>
      </c>
      <c r="Q23" s="61">
        <v>1164</v>
      </c>
    </row>
    <row r="24" spans="1:17" x14ac:dyDescent="0.25">
      <c r="A24" s="13" t="s">
        <v>31</v>
      </c>
      <c r="B24" s="13" t="s">
        <v>218</v>
      </c>
      <c r="C24" s="61">
        <v>37444</v>
      </c>
      <c r="D24" s="61">
        <v>37444</v>
      </c>
      <c r="E24" s="61">
        <v>37444</v>
      </c>
      <c r="F24" s="61">
        <v>51086</v>
      </c>
      <c r="G24" s="61">
        <v>40693</v>
      </c>
      <c r="H24" s="61">
        <v>40683</v>
      </c>
      <c r="I24" s="61">
        <v>40683</v>
      </c>
      <c r="J24" s="61">
        <v>40683</v>
      </c>
      <c r="K24" s="61">
        <v>39050</v>
      </c>
      <c r="L24" s="61">
        <v>39050</v>
      </c>
      <c r="M24" s="61">
        <v>39050</v>
      </c>
      <c r="N24" s="61">
        <v>39050</v>
      </c>
      <c r="O24" s="61">
        <v>1699</v>
      </c>
      <c r="P24" s="61">
        <v>39050</v>
      </c>
      <c r="Q24" s="61">
        <v>36986</v>
      </c>
    </row>
    <row r="25" spans="1:17" x14ac:dyDescent="0.25">
      <c r="A25" s="13" t="s">
        <v>38</v>
      </c>
      <c r="B25" s="13" t="s">
        <v>219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9736</v>
      </c>
      <c r="I25" s="61">
        <v>5845</v>
      </c>
      <c r="J25" s="61">
        <v>1713</v>
      </c>
      <c r="K25" s="61">
        <v>92830</v>
      </c>
      <c r="L25" s="61">
        <v>95344</v>
      </c>
      <c r="M25" s="61">
        <v>96444</v>
      </c>
      <c r="N25" s="61">
        <v>79069</v>
      </c>
      <c r="O25" s="61">
        <v>91902</v>
      </c>
      <c r="P25" s="61">
        <v>94920</v>
      </c>
      <c r="Q25" s="61">
        <v>101656</v>
      </c>
    </row>
    <row r="26" spans="1:17" x14ac:dyDescent="0.25">
      <c r="A26"/>
      <c r="B26" s="9"/>
      <c r="C26" s="65"/>
      <c r="D26" s="65"/>
      <c r="E26" s="65"/>
      <c r="F26" s="65"/>
      <c r="G26" s="65"/>
      <c r="H26" s="65"/>
      <c r="I26" s="65"/>
      <c r="J26" s="65"/>
      <c r="K26" s="65"/>
      <c r="L26" s="65"/>
      <c r="M26" s="65"/>
      <c r="N26" s="65"/>
      <c r="O26" s="65"/>
      <c r="P26" s="65"/>
      <c r="Q26" s="62"/>
    </row>
    <row r="27" spans="1:17" x14ac:dyDescent="0.25">
      <c r="A27" s="26" t="s">
        <v>39</v>
      </c>
      <c r="B27" s="26" t="s">
        <v>220</v>
      </c>
      <c r="C27" s="63">
        <f t="shared" ref="C27:O27" si="3">SUM(C21:C25)</f>
        <v>45700</v>
      </c>
      <c r="D27" s="63">
        <f t="shared" si="3"/>
        <v>38177</v>
      </c>
      <c r="E27" s="63">
        <f t="shared" si="3"/>
        <v>38074</v>
      </c>
      <c r="F27" s="63">
        <f t="shared" si="3"/>
        <v>51612</v>
      </c>
      <c r="G27" s="63">
        <f t="shared" si="3"/>
        <v>60515</v>
      </c>
      <c r="H27" s="63">
        <f t="shared" si="3"/>
        <v>50904</v>
      </c>
      <c r="I27" s="63">
        <f t="shared" si="3"/>
        <v>46999</v>
      </c>
      <c r="J27" s="63">
        <f t="shared" si="3"/>
        <v>42567</v>
      </c>
      <c r="K27" s="63">
        <f t="shared" si="3"/>
        <v>141931</v>
      </c>
      <c r="L27" s="63">
        <f t="shared" si="3"/>
        <v>143444</v>
      </c>
      <c r="M27" s="63">
        <f t="shared" si="3"/>
        <v>145183</v>
      </c>
      <c r="N27" s="63">
        <f t="shared" si="3"/>
        <v>128334</v>
      </c>
      <c r="O27" s="63">
        <f t="shared" si="3"/>
        <v>103955</v>
      </c>
      <c r="P27" s="63">
        <f t="shared" ref="P27" si="4">SUM(P21:P25)</f>
        <v>144206</v>
      </c>
      <c r="Q27" s="63">
        <f t="shared" ref="Q27" si="5">SUM(Q21:Q25)</f>
        <v>205019</v>
      </c>
    </row>
    <row r="28" spans="1:17" customFormat="1" x14ac:dyDescent="0.25">
      <c r="C28" s="65"/>
      <c r="D28" s="65"/>
      <c r="E28" s="65"/>
      <c r="F28" s="65"/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</row>
    <row r="29" spans="1:17" x14ac:dyDescent="0.25">
      <c r="A29" s="13" t="s">
        <v>40</v>
      </c>
      <c r="B29" s="13" t="s">
        <v>275</v>
      </c>
      <c r="C29" s="61">
        <v>179000</v>
      </c>
      <c r="D29" s="61">
        <v>252817</v>
      </c>
      <c r="E29" s="61">
        <v>294955</v>
      </c>
      <c r="F29" s="61">
        <v>422823</v>
      </c>
      <c r="G29" s="61">
        <v>437120</v>
      </c>
      <c r="H29" s="61">
        <v>496097</v>
      </c>
      <c r="I29" s="61">
        <v>560766</v>
      </c>
      <c r="J29" s="61">
        <v>623703</v>
      </c>
      <c r="K29" s="61">
        <v>648615</v>
      </c>
      <c r="L29" s="61">
        <v>649327</v>
      </c>
      <c r="M29" s="61">
        <v>729901</v>
      </c>
      <c r="N29" s="61">
        <v>785150</v>
      </c>
      <c r="O29" s="61">
        <v>802234</v>
      </c>
      <c r="P29" s="63">
        <v>799252</v>
      </c>
      <c r="Q29" s="61">
        <v>799851</v>
      </c>
    </row>
    <row r="30" spans="1:17" x14ac:dyDescent="0.25">
      <c r="A30" s="13" t="s">
        <v>41</v>
      </c>
      <c r="B30" s="13" t="s">
        <v>221</v>
      </c>
      <c r="C30" s="61">
        <v>0</v>
      </c>
      <c r="D30" s="61">
        <v>0</v>
      </c>
      <c r="E30" s="61">
        <v>24251</v>
      </c>
      <c r="F30" s="61">
        <v>0</v>
      </c>
      <c r="G30" s="61">
        <v>2290</v>
      </c>
      <c r="H30" s="61">
        <v>0</v>
      </c>
      <c r="I30" s="61">
        <v>0</v>
      </c>
      <c r="J30" s="61">
        <v>1776</v>
      </c>
      <c r="K30" s="61">
        <v>1755</v>
      </c>
      <c r="L30" s="61">
        <v>1776</v>
      </c>
      <c r="M30" s="61">
        <v>1776</v>
      </c>
      <c r="N30" s="61">
        <v>1781</v>
      </c>
      <c r="O30" s="61">
        <v>1781</v>
      </c>
      <c r="P30" s="63">
        <v>2465</v>
      </c>
      <c r="Q30" s="61">
        <v>2466</v>
      </c>
    </row>
    <row r="31" spans="1:17" x14ac:dyDescent="0.25">
      <c r="A31" s="13" t="s">
        <v>42</v>
      </c>
      <c r="B31" s="13" t="s">
        <v>222</v>
      </c>
      <c r="C31" s="61">
        <v>0</v>
      </c>
      <c r="D31" s="61">
        <v>0</v>
      </c>
      <c r="E31" s="61">
        <v>0</v>
      </c>
      <c r="F31" s="61">
        <v>10214</v>
      </c>
      <c r="G31" s="61">
        <v>9709</v>
      </c>
      <c r="H31" s="61">
        <v>18877</v>
      </c>
      <c r="I31" s="61">
        <v>18035</v>
      </c>
      <c r="J31" s="61">
        <v>16952</v>
      </c>
      <c r="K31" s="61">
        <v>14904</v>
      </c>
      <c r="L31" s="61">
        <v>12338</v>
      </c>
      <c r="M31" s="61">
        <v>11673</v>
      </c>
      <c r="N31" s="61">
        <v>10108</v>
      </c>
      <c r="O31" s="61">
        <v>8517</v>
      </c>
      <c r="P31" s="63">
        <v>7312</v>
      </c>
      <c r="Q31" s="61">
        <v>54929</v>
      </c>
    </row>
    <row r="32" spans="1:17" x14ac:dyDescent="0.25">
      <c r="A32" s="13" t="s">
        <v>43</v>
      </c>
      <c r="B32" s="13" t="s">
        <v>223</v>
      </c>
      <c r="C32" s="61">
        <v>346</v>
      </c>
      <c r="D32" s="61">
        <v>332</v>
      </c>
      <c r="E32" s="61">
        <v>316</v>
      </c>
      <c r="F32" s="61">
        <v>2025</v>
      </c>
      <c r="G32" s="61">
        <v>1990</v>
      </c>
      <c r="H32" s="61">
        <v>1977</v>
      </c>
      <c r="I32" s="61">
        <v>1962</v>
      </c>
      <c r="J32" s="61">
        <v>1946</v>
      </c>
      <c r="K32" s="61">
        <v>1973</v>
      </c>
      <c r="L32" s="61">
        <v>2313</v>
      </c>
      <c r="M32" s="61">
        <v>2270</v>
      </c>
      <c r="N32" s="61">
        <v>2229</v>
      </c>
      <c r="O32" s="61">
        <v>2211</v>
      </c>
      <c r="P32" s="61">
        <v>2787</v>
      </c>
      <c r="Q32" s="61">
        <v>2765</v>
      </c>
    </row>
    <row r="33" spans="1:17" x14ac:dyDescent="0.25">
      <c r="A33" s="13" t="s">
        <v>44</v>
      </c>
      <c r="B33" s="13" t="s">
        <v>224</v>
      </c>
      <c r="C33" s="61"/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  <c r="Q33" s="61">
        <v>0</v>
      </c>
    </row>
    <row r="34" spans="1:17" x14ac:dyDescent="0.25">
      <c r="C34" s="62"/>
      <c r="D34" s="62"/>
      <c r="E34" s="62"/>
      <c r="F34" s="62"/>
      <c r="G34" s="62"/>
      <c r="H34" s="62"/>
      <c r="I34" s="62"/>
      <c r="J34" s="62"/>
      <c r="K34" s="62"/>
      <c r="L34" s="62"/>
      <c r="M34" s="62"/>
      <c r="N34" s="62"/>
      <c r="O34" s="62"/>
      <c r="P34" s="62"/>
      <c r="Q34" s="62"/>
    </row>
    <row r="35" spans="1:17" x14ac:dyDescent="0.25">
      <c r="A35" s="26" t="s">
        <v>45</v>
      </c>
      <c r="B35" s="26" t="s">
        <v>225</v>
      </c>
      <c r="C35" s="63">
        <f t="shared" ref="C35:O35" si="6">SUM(C29:C33)+SUM(C27)</f>
        <v>225046</v>
      </c>
      <c r="D35" s="63">
        <f t="shared" si="6"/>
        <v>291326</v>
      </c>
      <c r="E35" s="63">
        <f t="shared" si="6"/>
        <v>357596</v>
      </c>
      <c r="F35" s="63">
        <f t="shared" si="6"/>
        <v>486674</v>
      </c>
      <c r="G35" s="63">
        <f t="shared" si="6"/>
        <v>511624</v>
      </c>
      <c r="H35" s="63">
        <f t="shared" si="6"/>
        <v>567855</v>
      </c>
      <c r="I35" s="63">
        <f t="shared" si="6"/>
        <v>627762</v>
      </c>
      <c r="J35" s="63">
        <f t="shared" si="6"/>
        <v>686944</v>
      </c>
      <c r="K35" s="63">
        <f t="shared" si="6"/>
        <v>809178</v>
      </c>
      <c r="L35" s="63">
        <f t="shared" si="6"/>
        <v>809198</v>
      </c>
      <c r="M35" s="63">
        <f t="shared" si="6"/>
        <v>890803</v>
      </c>
      <c r="N35" s="63">
        <f t="shared" si="6"/>
        <v>927602</v>
      </c>
      <c r="O35" s="63">
        <f t="shared" si="6"/>
        <v>918698</v>
      </c>
      <c r="P35" s="63">
        <f t="shared" ref="P35" si="7">SUM(P29:P33)+SUM(P27)</f>
        <v>956022</v>
      </c>
      <c r="Q35" s="63">
        <f t="shared" ref="Q35" si="8">SUM(Q29:Q33)+SUM(Q27)</f>
        <v>1065030</v>
      </c>
    </row>
    <row r="36" spans="1:17" x14ac:dyDescent="0.25">
      <c r="C36" s="62" t="s">
        <v>36</v>
      </c>
      <c r="D36" s="62"/>
      <c r="E36" s="62" t="s">
        <v>36</v>
      </c>
      <c r="F36" s="62" t="s">
        <v>36</v>
      </c>
      <c r="G36" s="62" t="s">
        <v>36</v>
      </c>
      <c r="H36" s="62" t="s">
        <v>36</v>
      </c>
      <c r="I36" s="62" t="s">
        <v>36</v>
      </c>
      <c r="J36" s="62" t="s">
        <v>36</v>
      </c>
      <c r="K36" s="62" t="s">
        <v>36</v>
      </c>
      <c r="L36" s="62" t="s">
        <v>36</v>
      </c>
      <c r="M36" s="62" t="s">
        <v>36</v>
      </c>
      <c r="N36" s="62" t="s">
        <v>36</v>
      </c>
      <c r="O36" s="62" t="s">
        <v>36</v>
      </c>
      <c r="P36" s="62" t="s">
        <v>36</v>
      </c>
      <c r="Q36" s="62" t="s">
        <v>36</v>
      </c>
    </row>
    <row r="37" spans="1:17" x14ac:dyDescent="0.25">
      <c r="A37" s="26" t="s">
        <v>46</v>
      </c>
      <c r="B37" s="26" t="s">
        <v>226</v>
      </c>
      <c r="C37" s="63">
        <f t="shared" ref="C37:O37" si="9">C35+C18</f>
        <v>955127</v>
      </c>
      <c r="D37" s="63">
        <f t="shared" si="9"/>
        <v>994039</v>
      </c>
      <c r="E37" s="63">
        <f t="shared" si="9"/>
        <v>1621067</v>
      </c>
      <c r="F37" s="63">
        <f t="shared" si="9"/>
        <v>1675617</v>
      </c>
      <c r="G37" s="63">
        <f t="shared" si="9"/>
        <v>1449473</v>
      </c>
      <c r="H37" s="63">
        <f t="shared" si="9"/>
        <v>1657093</v>
      </c>
      <c r="I37" s="63">
        <f t="shared" si="9"/>
        <v>2142568</v>
      </c>
      <c r="J37" s="63">
        <f t="shared" si="9"/>
        <v>2510353</v>
      </c>
      <c r="K37" s="63">
        <f t="shared" si="9"/>
        <v>2358531</v>
      </c>
      <c r="L37" s="63">
        <f t="shared" si="9"/>
        <v>2633340</v>
      </c>
      <c r="M37" s="63">
        <f t="shared" si="9"/>
        <v>3201582</v>
      </c>
      <c r="N37" s="63">
        <f t="shared" si="9"/>
        <v>2862762</v>
      </c>
      <c r="O37" s="63">
        <f t="shared" si="9"/>
        <v>2666602</v>
      </c>
      <c r="P37" s="63">
        <f t="shared" ref="P37:Q37" si="10">P35+P18</f>
        <v>3474845</v>
      </c>
      <c r="Q37" s="63">
        <f t="shared" si="10"/>
        <v>3586824</v>
      </c>
    </row>
    <row r="38" spans="1:17" x14ac:dyDescent="0.25">
      <c r="C38" s="9" t="s">
        <v>36</v>
      </c>
      <c r="D38" s="9"/>
      <c r="E38" s="9" t="s">
        <v>36</v>
      </c>
      <c r="F38" s="9" t="s">
        <v>36</v>
      </c>
      <c r="G38" s="9" t="s">
        <v>36</v>
      </c>
      <c r="H38" s="9" t="s">
        <v>36</v>
      </c>
      <c r="I38" s="9" t="s">
        <v>36</v>
      </c>
      <c r="J38" s="9" t="s">
        <v>36</v>
      </c>
      <c r="K38" s="9" t="s">
        <v>36</v>
      </c>
      <c r="L38" s="9" t="s">
        <v>36</v>
      </c>
      <c r="M38" s="9" t="s">
        <v>36</v>
      </c>
      <c r="N38" s="9" t="s">
        <v>36</v>
      </c>
      <c r="O38" s="9" t="s">
        <v>36</v>
      </c>
      <c r="P38" s="9" t="s">
        <v>36</v>
      </c>
      <c r="Q38" s="9" t="s">
        <v>36</v>
      </c>
    </row>
    <row r="39" spans="1:17" x14ac:dyDescent="0.25">
      <c r="Q39" s="62"/>
    </row>
    <row r="40" spans="1:17" x14ac:dyDescent="0.25">
      <c r="Q40" s="62"/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39997558519241921"/>
  </sheetPr>
  <dimension ref="A1:Q44"/>
  <sheetViews>
    <sheetView showGridLines="0" zoomScaleNormal="100" workbookViewId="0">
      <pane xSplit="1" ySplit="4" topLeftCell="C5" activePane="bottomRight" state="frozen"/>
      <selection activeCell="K28" sqref="K28"/>
      <selection pane="topRight" activeCell="K28" sqref="K28"/>
      <selection pane="bottomLeft" activeCell="K28" sqref="K28"/>
      <selection pane="bottomRight" activeCell="G5" sqref="G5"/>
    </sheetView>
  </sheetViews>
  <sheetFormatPr defaultColWidth="9" defaultRowHeight="15" outlineLevelCol="1" x14ac:dyDescent="0.25"/>
  <cols>
    <col min="1" max="1" width="40" style="5" bestFit="1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17" width="16.625" style="5" customWidth="1"/>
    <col min="18" max="16384" width="9" style="5"/>
  </cols>
  <sheetData>
    <row r="1" spans="1:17" x14ac:dyDescent="0.25"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</row>
    <row r="2" spans="1:17" x14ac:dyDescent="0.25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15" t="s">
        <v>18</v>
      </c>
      <c r="O2" s="15" t="s">
        <v>19</v>
      </c>
      <c r="P2" s="6" t="s">
        <v>185</v>
      </c>
      <c r="Q2" s="6" t="s">
        <v>387</v>
      </c>
    </row>
    <row r="3" spans="1:17" x14ac:dyDescent="0.25">
      <c r="A3" s="10" t="s">
        <v>183</v>
      </c>
      <c r="B3" s="10" t="s">
        <v>276</v>
      </c>
      <c r="C3" s="57" t="s">
        <v>150</v>
      </c>
      <c r="D3" s="57" t="s">
        <v>150</v>
      </c>
      <c r="E3" s="57" t="s">
        <v>150</v>
      </c>
      <c r="F3" s="57" t="s">
        <v>150</v>
      </c>
      <c r="G3" s="57" t="s">
        <v>150</v>
      </c>
      <c r="H3" s="57" t="s">
        <v>150</v>
      </c>
      <c r="I3" s="57" t="s">
        <v>150</v>
      </c>
      <c r="J3" s="57" t="s">
        <v>150</v>
      </c>
      <c r="K3" s="57" t="s">
        <v>150</v>
      </c>
      <c r="L3" s="57" t="s">
        <v>150</v>
      </c>
      <c r="M3" s="57" t="s">
        <v>150</v>
      </c>
      <c r="N3" s="57" t="s">
        <v>150</v>
      </c>
      <c r="O3" s="57" t="s">
        <v>150</v>
      </c>
      <c r="P3" s="57" t="s">
        <v>150</v>
      </c>
      <c r="Q3" s="57" t="s">
        <v>150</v>
      </c>
    </row>
    <row r="4" spans="1:17" x14ac:dyDescent="0.25">
      <c r="A4" s="24"/>
      <c r="B4" s="29"/>
      <c r="C4" s="29">
        <v>44561</v>
      </c>
      <c r="D4" s="29">
        <v>44651</v>
      </c>
      <c r="E4" s="29">
        <v>44742</v>
      </c>
      <c r="F4" s="29">
        <v>44834</v>
      </c>
      <c r="G4" s="29">
        <v>44926</v>
      </c>
      <c r="H4" s="29">
        <v>45016</v>
      </c>
      <c r="I4" s="29">
        <v>45107</v>
      </c>
      <c r="J4" s="29">
        <v>45199</v>
      </c>
      <c r="K4" s="29">
        <v>45291</v>
      </c>
      <c r="L4" s="29">
        <v>45382</v>
      </c>
      <c r="M4" s="29">
        <v>45473</v>
      </c>
      <c r="N4" s="29">
        <v>45565</v>
      </c>
      <c r="O4" s="29">
        <v>45657</v>
      </c>
      <c r="P4" s="29">
        <v>45747</v>
      </c>
      <c r="Q4" s="29">
        <v>45838</v>
      </c>
    </row>
    <row r="5" spans="1:17" x14ac:dyDescent="0.25">
      <c r="A5" s="7" t="s">
        <v>23</v>
      </c>
      <c r="B5" s="7" t="s">
        <v>201</v>
      </c>
    </row>
    <row r="6" spans="1:17" x14ac:dyDescent="0.25">
      <c r="A6" s="13" t="s">
        <v>190</v>
      </c>
      <c r="B6" s="13" t="s">
        <v>228</v>
      </c>
      <c r="C6" s="61">
        <v>78502</v>
      </c>
      <c r="D6" s="61">
        <v>76961</v>
      </c>
      <c r="E6" s="61">
        <v>137091</v>
      </c>
      <c r="F6" s="61">
        <v>102993</v>
      </c>
      <c r="G6" s="61">
        <v>119424</v>
      </c>
      <c r="H6" s="61">
        <v>203541</v>
      </c>
      <c r="I6" s="61">
        <v>178591</v>
      </c>
      <c r="J6" s="61">
        <v>209566</v>
      </c>
      <c r="K6" s="61">
        <v>154325</v>
      </c>
      <c r="L6" s="61">
        <v>279784</v>
      </c>
      <c r="M6" s="61">
        <v>296877</v>
      </c>
      <c r="N6" s="61">
        <v>260901</v>
      </c>
      <c r="O6" s="61">
        <v>161541</v>
      </c>
      <c r="P6" s="61">
        <v>531623</v>
      </c>
      <c r="Q6" s="61">
        <v>316537</v>
      </c>
    </row>
    <row r="7" spans="1:17" x14ac:dyDescent="0.25">
      <c r="A7" s="13" t="s">
        <v>48</v>
      </c>
      <c r="B7" s="13" t="s">
        <v>229</v>
      </c>
      <c r="C7" s="61">
        <v>89169</v>
      </c>
      <c r="D7" s="61">
        <v>79086</v>
      </c>
      <c r="E7" s="61">
        <v>344091</v>
      </c>
      <c r="F7" s="61">
        <v>364441</v>
      </c>
      <c r="G7" s="61">
        <v>95326</v>
      </c>
      <c r="H7" s="61">
        <v>168804</v>
      </c>
      <c r="I7" s="61">
        <v>438991</v>
      </c>
      <c r="J7" s="61">
        <v>254618</v>
      </c>
      <c r="K7" s="61">
        <v>38533</v>
      </c>
      <c r="L7" s="61">
        <v>583078</v>
      </c>
      <c r="M7" s="61">
        <v>712975</v>
      </c>
      <c r="N7" s="61">
        <v>142986</v>
      </c>
      <c r="O7" s="61">
        <v>140956</v>
      </c>
      <c r="P7" s="61">
        <v>71537</v>
      </c>
      <c r="Q7" s="61">
        <v>73446</v>
      </c>
    </row>
    <row r="8" spans="1:17" x14ac:dyDescent="0.25">
      <c r="A8" s="13" t="s">
        <v>49</v>
      </c>
      <c r="B8" s="13" t="s">
        <v>230</v>
      </c>
      <c r="C8" s="61">
        <v>51532</v>
      </c>
      <c r="D8" s="61">
        <v>109494</v>
      </c>
      <c r="E8" s="61">
        <v>410312</v>
      </c>
      <c r="F8" s="61">
        <v>247353</v>
      </c>
      <c r="G8" s="61">
        <v>56380</v>
      </c>
      <c r="H8" s="61">
        <v>72632</v>
      </c>
      <c r="I8" s="61">
        <v>256351</v>
      </c>
      <c r="J8" s="61">
        <v>297202</v>
      </c>
      <c r="K8" s="61">
        <v>34077</v>
      </c>
      <c r="L8" s="61">
        <v>32716</v>
      </c>
      <c r="M8" s="61">
        <v>120869</v>
      </c>
      <c r="N8" s="61">
        <v>270217</v>
      </c>
      <c r="O8" s="61">
        <v>60027</v>
      </c>
      <c r="P8" s="61">
        <v>82539</v>
      </c>
      <c r="Q8" s="61">
        <v>323598</v>
      </c>
    </row>
    <row r="9" spans="1:17" x14ac:dyDescent="0.25">
      <c r="A9" s="13" t="s">
        <v>50</v>
      </c>
      <c r="B9" s="13" t="s">
        <v>231</v>
      </c>
      <c r="C9" s="61">
        <v>0</v>
      </c>
      <c r="D9" s="61">
        <v>0</v>
      </c>
      <c r="E9" s="61">
        <v>0</v>
      </c>
      <c r="F9" s="61">
        <v>3851</v>
      </c>
      <c r="G9" s="61">
        <v>3849</v>
      </c>
      <c r="H9" s="61">
        <v>8989</v>
      </c>
      <c r="I9" s="61">
        <v>7103</v>
      </c>
      <c r="J9" s="61">
        <v>7496</v>
      </c>
      <c r="K9" s="61">
        <v>6082</v>
      </c>
      <c r="L9" s="61">
        <v>7627</v>
      </c>
      <c r="M9" s="61">
        <v>8164</v>
      </c>
      <c r="N9" s="61">
        <v>6204</v>
      </c>
      <c r="O9" s="61">
        <v>5811</v>
      </c>
      <c r="P9" s="61">
        <v>6966</v>
      </c>
      <c r="Q9" s="61">
        <v>5612</v>
      </c>
    </row>
    <row r="10" spans="1:17" x14ac:dyDescent="0.25">
      <c r="A10" s="13" t="s">
        <v>51</v>
      </c>
      <c r="B10" s="13" t="s">
        <v>232</v>
      </c>
      <c r="C10" s="61">
        <v>2311</v>
      </c>
      <c r="D10" s="61">
        <v>4320</v>
      </c>
      <c r="E10" s="61">
        <v>2708</v>
      </c>
      <c r="F10" s="61">
        <v>3522</v>
      </c>
      <c r="G10" s="61">
        <v>8928</v>
      </c>
      <c r="H10" s="61">
        <v>11951</v>
      </c>
      <c r="I10" s="61">
        <v>7508</v>
      </c>
      <c r="J10" s="61">
        <v>8667</v>
      </c>
      <c r="K10" s="61">
        <v>9899</v>
      </c>
      <c r="L10" s="61">
        <v>11498</v>
      </c>
      <c r="M10" s="61">
        <v>13291</v>
      </c>
      <c r="N10" s="61">
        <v>9222</v>
      </c>
      <c r="O10" s="61">
        <v>8631</v>
      </c>
      <c r="P10" s="61">
        <v>13108</v>
      </c>
      <c r="Q10" s="61">
        <v>6862</v>
      </c>
    </row>
    <row r="11" spans="1:17" x14ac:dyDescent="0.25">
      <c r="A11" s="13" t="s">
        <v>52</v>
      </c>
      <c r="B11" s="13" t="s">
        <v>233</v>
      </c>
      <c r="C11" s="61">
        <v>0</v>
      </c>
      <c r="D11" s="61">
        <v>0</v>
      </c>
      <c r="E11" s="61">
        <v>0</v>
      </c>
      <c r="F11" s="61">
        <v>0</v>
      </c>
      <c r="G11" s="61">
        <v>0</v>
      </c>
      <c r="H11" s="61">
        <v>0</v>
      </c>
      <c r="I11" s="61">
        <v>0</v>
      </c>
      <c r="J11" s="61">
        <v>0</v>
      </c>
      <c r="K11" s="61">
        <v>0</v>
      </c>
      <c r="L11" s="61">
        <v>0</v>
      </c>
      <c r="M11" s="61">
        <v>0</v>
      </c>
      <c r="N11" s="61">
        <v>0</v>
      </c>
      <c r="O11" s="61">
        <v>0</v>
      </c>
      <c r="P11" s="61">
        <v>11055</v>
      </c>
      <c r="Q11" s="61">
        <v>0</v>
      </c>
    </row>
    <row r="12" spans="1:17" x14ac:dyDescent="0.25">
      <c r="A12" s="13" t="s">
        <v>53</v>
      </c>
      <c r="B12" s="13" t="s">
        <v>234</v>
      </c>
      <c r="C12" s="61">
        <v>4700</v>
      </c>
      <c r="D12" s="61">
        <v>4700</v>
      </c>
      <c r="E12" s="61">
        <v>4700</v>
      </c>
      <c r="F12" s="61">
        <v>4700</v>
      </c>
      <c r="G12" s="61">
        <v>3067</v>
      </c>
      <c r="H12" s="61">
        <v>3546</v>
      </c>
      <c r="I12" s="61">
        <v>2341</v>
      </c>
      <c r="J12" s="61">
        <v>3134</v>
      </c>
      <c r="K12" s="61">
        <v>89386</v>
      </c>
      <c r="L12" s="61">
        <v>4584</v>
      </c>
      <c r="M12" s="61">
        <v>4778</v>
      </c>
      <c r="N12" s="61">
        <v>23030</v>
      </c>
      <c r="O12" s="61">
        <v>30466</v>
      </c>
      <c r="P12" s="61">
        <v>0</v>
      </c>
      <c r="Q12" s="61">
        <v>0</v>
      </c>
    </row>
    <row r="13" spans="1:17" x14ac:dyDescent="0.25">
      <c r="A13" s="13" t="s">
        <v>54</v>
      </c>
      <c r="B13" s="13" t="s">
        <v>235</v>
      </c>
      <c r="C13" s="61">
        <v>1640</v>
      </c>
      <c r="D13" s="61">
        <v>5117</v>
      </c>
      <c r="E13" s="61">
        <v>2275</v>
      </c>
      <c r="F13" s="61">
        <v>23387</v>
      </c>
      <c r="G13" s="61">
        <v>4550</v>
      </c>
      <c r="H13" s="61">
        <v>6447</v>
      </c>
      <c r="I13" s="61">
        <v>5471</v>
      </c>
      <c r="J13" s="61">
        <v>24345</v>
      </c>
      <c r="K13" s="61">
        <v>5787</v>
      </c>
      <c r="L13" s="61">
        <v>7751</v>
      </c>
      <c r="M13" s="61">
        <v>8172</v>
      </c>
      <c r="N13" s="61">
        <v>12256</v>
      </c>
      <c r="O13" s="61">
        <v>20455</v>
      </c>
      <c r="P13" s="61">
        <v>6304</v>
      </c>
      <c r="Q13" s="61">
        <v>22871</v>
      </c>
    </row>
    <row r="14" spans="1:17" customFormat="1" x14ac:dyDescent="0.25"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</row>
    <row r="15" spans="1:17" x14ac:dyDescent="0.25">
      <c r="A15" s="13" t="s">
        <v>191</v>
      </c>
      <c r="B15" s="13" t="s">
        <v>231</v>
      </c>
      <c r="C15" s="61">
        <v>3283</v>
      </c>
      <c r="D15" s="61">
        <v>8010</v>
      </c>
      <c r="E15" s="61">
        <v>4651</v>
      </c>
      <c r="F15" s="63">
        <v>3790</v>
      </c>
      <c r="G15" s="61">
        <v>756</v>
      </c>
      <c r="H15" s="61">
        <v>1696</v>
      </c>
      <c r="I15" s="61">
        <v>747</v>
      </c>
      <c r="J15" s="61">
        <v>0</v>
      </c>
      <c r="K15" s="61">
        <v>0</v>
      </c>
      <c r="L15" s="61">
        <v>0</v>
      </c>
      <c r="M15" s="61">
        <v>0</v>
      </c>
      <c r="N15" s="61">
        <v>0</v>
      </c>
      <c r="O15" s="61">
        <v>2196</v>
      </c>
      <c r="P15" s="61">
        <v>5589</v>
      </c>
      <c r="Q15" s="61">
        <v>1176</v>
      </c>
    </row>
    <row r="16" spans="1:17" s="8" customFormat="1" x14ac:dyDescent="0.25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</row>
    <row r="17" spans="1:17" s="17" customFormat="1" x14ac:dyDescent="0.25">
      <c r="A17" s="26" t="s">
        <v>55</v>
      </c>
      <c r="B17" s="26" t="s">
        <v>236</v>
      </c>
      <c r="C17" s="63">
        <f t="shared" ref="C17:N17" si="0">SUM(C6:C15)</f>
        <v>231137</v>
      </c>
      <c r="D17" s="63">
        <f t="shared" si="0"/>
        <v>287688</v>
      </c>
      <c r="E17" s="63">
        <f t="shared" si="0"/>
        <v>905828</v>
      </c>
      <c r="F17" s="63">
        <f t="shared" si="0"/>
        <v>754037</v>
      </c>
      <c r="G17" s="63">
        <f t="shared" si="0"/>
        <v>292280</v>
      </c>
      <c r="H17" s="63">
        <f t="shared" si="0"/>
        <v>477606</v>
      </c>
      <c r="I17" s="63">
        <f t="shared" si="0"/>
        <v>897103</v>
      </c>
      <c r="J17" s="63">
        <f t="shared" si="0"/>
        <v>805028</v>
      </c>
      <c r="K17" s="63">
        <f t="shared" si="0"/>
        <v>338089</v>
      </c>
      <c r="L17" s="63">
        <f t="shared" si="0"/>
        <v>927038</v>
      </c>
      <c r="M17" s="63">
        <f t="shared" si="0"/>
        <v>1165126</v>
      </c>
      <c r="N17" s="63">
        <f t="shared" si="0"/>
        <v>724816</v>
      </c>
      <c r="O17" s="63">
        <f>SUM(O6:O15)</f>
        <v>430083</v>
      </c>
      <c r="P17" s="63">
        <f t="shared" ref="P17:Q17" si="1">SUM(P6:P15)</f>
        <v>728721</v>
      </c>
      <c r="Q17" s="63">
        <f t="shared" si="1"/>
        <v>750102</v>
      </c>
    </row>
    <row r="18" spans="1:17" s="8" customFormat="1" x14ac:dyDescent="0.25">
      <c r="C18" s="62" t="s">
        <v>36</v>
      </c>
      <c r="D18" s="62"/>
      <c r="E18" s="62" t="s">
        <v>36</v>
      </c>
      <c r="F18" s="62" t="s">
        <v>36</v>
      </c>
      <c r="G18" s="62" t="s">
        <v>36</v>
      </c>
      <c r="H18" s="62" t="s">
        <v>36</v>
      </c>
      <c r="I18" s="62" t="s">
        <v>36</v>
      </c>
      <c r="J18" s="62" t="s">
        <v>36</v>
      </c>
      <c r="K18" s="62" t="s">
        <v>36</v>
      </c>
      <c r="L18" s="62" t="s">
        <v>36</v>
      </c>
      <c r="M18" s="62" t="s">
        <v>36</v>
      </c>
      <c r="N18" s="62" t="s">
        <v>36</v>
      </c>
      <c r="O18" s="62" t="s">
        <v>36</v>
      </c>
      <c r="P18" s="62" t="s">
        <v>36</v>
      </c>
      <c r="Q18" s="62" t="s">
        <v>36</v>
      </c>
    </row>
    <row r="19" spans="1:17" x14ac:dyDescent="0.25">
      <c r="A19" s="7" t="s">
        <v>37</v>
      </c>
      <c r="B19" s="7" t="s">
        <v>237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  <c r="Q19" s="64"/>
    </row>
    <row r="20" spans="1:17" x14ac:dyDescent="0.25">
      <c r="A20" s="13" t="s">
        <v>192</v>
      </c>
      <c r="B20" s="13" t="s">
        <v>238</v>
      </c>
      <c r="C20" s="61">
        <v>58079</v>
      </c>
      <c r="D20" s="61">
        <v>51574</v>
      </c>
      <c r="E20" s="61">
        <v>51548</v>
      </c>
      <c r="F20" s="61">
        <v>108536</v>
      </c>
      <c r="G20" s="61">
        <v>187964</v>
      </c>
      <c r="H20" s="61">
        <v>195067</v>
      </c>
      <c r="I20" s="61">
        <v>187137</v>
      </c>
      <c r="J20" s="61">
        <v>449290</v>
      </c>
      <c r="K20" s="61">
        <v>535057</v>
      </c>
      <c r="L20" s="61">
        <v>227905</v>
      </c>
      <c r="M20" s="61">
        <v>241684</v>
      </c>
      <c r="N20" s="61">
        <v>236822</v>
      </c>
      <c r="O20" s="61">
        <v>273051</v>
      </c>
      <c r="P20" s="61">
        <v>773136</v>
      </c>
      <c r="Q20" s="61">
        <v>1106545</v>
      </c>
    </row>
    <row r="21" spans="1:17" x14ac:dyDescent="0.25">
      <c r="A21" s="13" t="s">
        <v>193</v>
      </c>
      <c r="B21" s="87" t="s">
        <v>239</v>
      </c>
      <c r="C21" s="61">
        <v>0</v>
      </c>
      <c r="D21" s="61">
        <v>0</v>
      </c>
      <c r="E21" s="61">
        <v>0</v>
      </c>
      <c r="F21" s="61">
        <v>6363</v>
      </c>
      <c r="G21" s="61">
        <v>6598</v>
      </c>
      <c r="H21" s="61">
        <v>0</v>
      </c>
      <c r="I21" s="61">
        <v>13100</v>
      </c>
      <c r="J21" s="61">
        <v>12319</v>
      </c>
      <c r="K21" s="61">
        <v>12878</v>
      </c>
      <c r="L21" s="61">
        <v>10884</v>
      </c>
      <c r="M21" s="61">
        <v>9074</v>
      </c>
      <c r="N21" s="61">
        <v>9884</v>
      </c>
      <c r="O21" s="61">
        <v>9198</v>
      </c>
      <c r="P21" s="61">
        <v>9021</v>
      </c>
      <c r="Q21" s="61">
        <v>21745</v>
      </c>
    </row>
    <row r="22" spans="1:17" x14ac:dyDescent="0.25">
      <c r="A22" s="13" t="s">
        <v>56</v>
      </c>
      <c r="B22" s="13" t="s">
        <v>240</v>
      </c>
      <c r="C22" s="61">
        <v>13073</v>
      </c>
      <c r="D22" s="61">
        <v>8940</v>
      </c>
      <c r="E22" s="61">
        <v>11655</v>
      </c>
      <c r="F22" s="61">
        <v>7539</v>
      </c>
      <c r="G22" s="61">
        <v>5509</v>
      </c>
      <c r="H22" s="61">
        <v>0</v>
      </c>
      <c r="I22" s="61">
        <v>0</v>
      </c>
      <c r="J22" s="61">
        <v>0</v>
      </c>
      <c r="K22" s="61">
        <v>0</v>
      </c>
      <c r="L22" s="61">
        <v>0</v>
      </c>
      <c r="M22" s="61">
        <v>0</v>
      </c>
      <c r="N22" s="61">
        <v>0</v>
      </c>
      <c r="O22" s="61">
        <v>0</v>
      </c>
      <c r="P22" s="61">
        <v>0</v>
      </c>
      <c r="Q22" s="61">
        <v>0</v>
      </c>
    </row>
    <row r="23" spans="1:17" x14ac:dyDescent="0.25">
      <c r="A23" s="13" t="s">
        <v>54</v>
      </c>
      <c r="B23" s="13" t="s">
        <v>235</v>
      </c>
      <c r="C23" s="61">
        <v>0</v>
      </c>
      <c r="D23" s="61">
        <v>0</v>
      </c>
      <c r="E23" s="61">
        <v>0</v>
      </c>
      <c r="F23" s="61">
        <v>0</v>
      </c>
      <c r="G23" s="61">
        <v>0</v>
      </c>
      <c r="H23" s="61">
        <v>0</v>
      </c>
      <c r="I23" s="61">
        <v>0</v>
      </c>
      <c r="J23" s="61">
        <v>0</v>
      </c>
      <c r="K23" s="61">
        <v>0</v>
      </c>
      <c r="L23" s="61">
        <v>0</v>
      </c>
      <c r="M23" s="61">
        <v>0</v>
      </c>
      <c r="N23" s="61">
        <v>0</v>
      </c>
      <c r="O23" s="61">
        <v>0</v>
      </c>
      <c r="P23" s="61">
        <v>0</v>
      </c>
      <c r="Q23" s="61">
        <v>0</v>
      </c>
    </row>
    <row r="24" spans="1:17" s="8" customFormat="1" x14ac:dyDescent="0.25">
      <c r="C24" s="64"/>
      <c r="D24" s="64"/>
      <c r="E24" s="64"/>
      <c r="F24" s="64"/>
      <c r="G24" s="64"/>
      <c r="H24" s="64"/>
      <c r="I24" s="64"/>
      <c r="J24" s="64"/>
      <c r="K24" s="64"/>
      <c r="L24" s="64"/>
      <c r="M24" s="64"/>
      <c r="N24" s="64"/>
      <c r="O24" s="64"/>
      <c r="P24" s="64"/>
      <c r="Q24" s="64"/>
    </row>
    <row r="25" spans="1:17" s="18" customFormat="1" x14ac:dyDescent="0.25">
      <c r="A25" s="26" t="s">
        <v>57</v>
      </c>
      <c r="B25" s="26" t="s">
        <v>241</v>
      </c>
      <c r="C25" s="63">
        <f t="shared" ref="C25:M25" si="2">SUM(C20:C23)</f>
        <v>71152</v>
      </c>
      <c r="D25" s="63">
        <f t="shared" si="2"/>
        <v>60514</v>
      </c>
      <c r="E25" s="63">
        <f t="shared" si="2"/>
        <v>63203</v>
      </c>
      <c r="F25" s="63">
        <f t="shared" si="2"/>
        <v>122438</v>
      </c>
      <c r="G25" s="63">
        <f t="shared" si="2"/>
        <v>200071</v>
      </c>
      <c r="H25" s="63">
        <f t="shared" si="2"/>
        <v>195067</v>
      </c>
      <c r="I25" s="63">
        <f t="shared" si="2"/>
        <v>200237</v>
      </c>
      <c r="J25" s="63">
        <f t="shared" si="2"/>
        <v>461609</v>
      </c>
      <c r="K25" s="63">
        <f t="shared" si="2"/>
        <v>547935</v>
      </c>
      <c r="L25" s="63">
        <f t="shared" si="2"/>
        <v>238789</v>
      </c>
      <c r="M25" s="63">
        <f t="shared" si="2"/>
        <v>250758</v>
      </c>
      <c r="N25" s="63">
        <f>SUM(N20:N23)</f>
        <v>246706</v>
      </c>
      <c r="O25" s="63">
        <f>SUM(O20:O23)</f>
        <v>282249</v>
      </c>
      <c r="P25" s="63">
        <f t="shared" ref="P25:Q25" si="3">SUM(P20:P23)</f>
        <v>782157</v>
      </c>
      <c r="Q25" s="63">
        <f t="shared" si="3"/>
        <v>1128290</v>
      </c>
    </row>
    <row r="26" spans="1:17" s="19" customFormat="1" x14ac:dyDescent="0.25">
      <c r="A26" s="8"/>
      <c r="B26" s="8"/>
      <c r="C26" s="62" t="s">
        <v>36</v>
      </c>
      <c r="D26" s="62"/>
      <c r="E26" s="62" t="s">
        <v>36</v>
      </c>
      <c r="F26" s="62" t="s">
        <v>36</v>
      </c>
      <c r="G26" s="62" t="s">
        <v>36</v>
      </c>
      <c r="H26" s="62" t="s">
        <v>36</v>
      </c>
      <c r="I26" s="62" t="s">
        <v>36</v>
      </c>
      <c r="J26" s="62" t="s">
        <v>36</v>
      </c>
      <c r="K26" s="62" t="s">
        <v>36</v>
      </c>
      <c r="L26" s="62" t="s">
        <v>36</v>
      </c>
      <c r="M26" s="62" t="s">
        <v>36</v>
      </c>
      <c r="N26" s="62" t="s">
        <v>36</v>
      </c>
      <c r="O26" s="62" t="s">
        <v>36</v>
      </c>
      <c r="P26" s="62" t="s">
        <v>36</v>
      </c>
      <c r="Q26" s="62" t="s">
        <v>36</v>
      </c>
    </row>
    <row r="27" spans="1:17" s="8" customFormat="1" x14ac:dyDescent="0.25">
      <c r="A27" s="7" t="s">
        <v>58</v>
      </c>
      <c r="B27" s="7" t="s">
        <v>242</v>
      </c>
      <c r="C27" s="64"/>
      <c r="D27" s="64"/>
      <c r="E27" s="64"/>
      <c r="F27" s="64"/>
      <c r="G27" s="64"/>
      <c r="H27" s="64"/>
      <c r="I27" s="64"/>
      <c r="J27" s="64"/>
      <c r="K27" s="64"/>
      <c r="L27" s="64"/>
      <c r="M27" s="64"/>
      <c r="N27" s="64"/>
      <c r="O27" s="64"/>
      <c r="P27" s="64"/>
      <c r="Q27" s="62" t="s">
        <v>36</v>
      </c>
    </row>
    <row r="28" spans="1:17" x14ac:dyDescent="0.25">
      <c r="A28" s="13" t="s">
        <v>59</v>
      </c>
      <c r="B28" s="13" t="s">
        <v>243</v>
      </c>
      <c r="C28" s="61">
        <v>429726</v>
      </c>
      <c r="D28" s="61">
        <v>429726</v>
      </c>
      <c r="E28" s="61">
        <v>429726</v>
      </c>
      <c r="F28" s="61">
        <v>429726</v>
      </c>
      <c r="G28" s="61">
        <v>429726</v>
      </c>
      <c r="H28" s="61">
        <v>429726</v>
      </c>
      <c r="I28" s="61">
        <v>429726</v>
      </c>
      <c r="J28" s="61">
        <v>429726</v>
      </c>
      <c r="K28" s="61">
        <v>429726</v>
      </c>
      <c r="L28" s="61">
        <v>429726</v>
      </c>
      <c r="M28" s="61">
        <v>719420</v>
      </c>
      <c r="N28" s="61">
        <v>719420</v>
      </c>
      <c r="O28" s="61">
        <v>719420</v>
      </c>
      <c r="P28" s="61">
        <v>719420</v>
      </c>
      <c r="Q28" s="61">
        <v>719420</v>
      </c>
    </row>
    <row r="29" spans="1:17" x14ac:dyDescent="0.25">
      <c r="A29" s="13" t="s">
        <v>60</v>
      </c>
      <c r="B29" s="13" t="s">
        <v>244</v>
      </c>
      <c r="C29" s="61">
        <v>8158</v>
      </c>
      <c r="D29" s="61">
        <v>8158</v>
      </c>
      <c r="E29" s="61">
        <v>8158</v>
      </c>
      <c r="F29" s="61">
        <v>8158</v>
      </c>
      <c r="G29" s="61">
        <v>16625</v>
      </c>
      <c r="H29" s="61">
        <v>16625</v>
      </c>
      <c r="I29" s="61">
        <v>16625</v>
      </c>
      <c r="J29" s="61">
        <v>16625</v>
      </c>
      <c r="K29" s="61">
        <v>31700</v>
      </c>
      <c r="L29" s="61">
        <v>31700</v>
      </c>
      <c r="M29" s="61">
        <v>31700</v>
      </c>
      <c r="N29" s="61">
        <v>31700</v>
      </c>
      <c r="O29" s="61">
        <v>36373</v>
      </c>
      <c r="P29" s="61">
        <v>36373</v>
      </c>
      <c r="Q29" s="61">
        <v>36373</v>
      </c>
    </row>
    <row r="30" spans="1:17" x14ac:dyDescent="0.25">
      <c r="A30" s="13" t="s">
        <v>61</v>
      </c>
      <c r="B30" s="13" t="s">
        <v>245</v>
      </c>
      <c r="C30" s="61">
        <v>131024</v>
      </c>
      <c r="D30" s="61">
        <v>131024</v>
      </c>
      <c r="E30" s="61">
        <v>131024</v>
      </c>
      <c r="F30" s="61">
        <v>131024</v>
      </c>
      <c r="G30" s="61">
        <v>275927</v>
      </c>
      <c r="H30" s="61">
        <v>275927</v>
      </c>
      <c r="I30" s="61">
        <v>275927</v>
      </c>
      <c r="J30" s="61">
        <v>275927</v>
      </c>
      <c r="K30" s="61">
        <v>522096</v>
      </c>
      <c r="L30" s="61">
        <v>522096</v>
      </c>
      <c r="M30" s="61">
        <v>522096</v>
      </c>
      <c r="N30" s="61">
        <v>522096</v>
      </c>
      <c r="O30" s="61">
        <v>522096</v>
      </c>
      <c r="P30" s="61">
        <v>522096</v>
      </c>
      <c r="Q30" s="61">
        <v>522096</v>
      </c>
    </row>
    <row r="31" spans="1:17" x14ac:dyDescent="0.25">
      <c r="A31" s="13" t="s">
        <v>62</v>
      </c>
      <c r="B31" s="13" t="s">
        <v>246</v>
      </c>
      <c r="C31" s="61">
        <v>0</v>
      </c>
      <c r="D31" s="61">
        <v>0</v>
      </c>
      <c r="E31" s="61">
        <v>0</v>
      </c>
      <c r="F31" s="61">
        <v>0</v>
      </c>
      <c r="G31" s="61">
        <v>1182</v>
      </c>
      <c r="H31" s="61">
        <v>1182</v>
      </c>
      <c r="I31" s="61">
        <v>1182</v>
      </c>
      <c r="J31" s="61">
        <v>3769</v>
      </c>
      <c r="K31" s="61">
        <v>1451</v>
      </c>
      <c r="L31" s="61">
        <v>1974</v>
      </c>
      <c r="M31" s="61">
        <v>2583</v>
      </c>
      <c r="N31" s="61">
        <v>3383</v>
      </c>
      <c r="O31" s="61">
        <v>4304</v>
      </c>
      <c r="P31" s="61">
        <v>4304</v>
      </c>
      <c r="Q31" s="61">
        <v>4304</v>
      </c>
    </row>
    <row r="32" spans="1:17" x14ac:dyDescent="0.25">
      <c r="A32" s="13" t="s">
        <v>63</v>
      </c>
      <c r="B32" s="13" t="s">
        <v>247</v>
      </c>
      <c r="C32" s="61">
        <v>0</v>
      </c>
      <c r="D32" s="61">
        <v>0</v>
      </c>
      <c r="E32" s="61">
        <v>0</v>
      </c>
      <c r="F32" s="61">
        <v>0</v>
      </c>
      <c r="G32" s="61">
        <v>0</v>
      </c>
      <c r="H32" s="61">
        <v>0</v>
      </c>
      <c r="I32" s="61">
        <v>0</v>
      </c>
      <c r="J32" s="61">
        <v>0</v>
      </c>
      <c r="K32" s="61">
        <v>0</v>
      </c>
      <c r="L32" s="61">
        <v>0</v>
      </c>
      <c r="M32" s="61">
        <v>-6874</v>
      </c>
      <c r="N32" s="61">
        <v>-11842</v>
      </c>
      <c r="O32" s="61">
        <v>-11842</v>
      </c>
      <c r="P32" s="61">
        <v>-11842</v>
      </c>
      <c r="Q32" s="61">
        <v>-11842</v>
      </c>
    </row>
    <row r="33" spans="1:17" x14ac:dyDescent="0.25">
      <c r="A33" s="13" t="s">
        <v>64</v>
      </c>
      <c r="B33" s="87" t="s">
        <v>248</v>
      </c>
      <c r="C33" s="61">
        <v>0</v>
      </c>
      <c r="D33" s="61">
        <v>-7001</v>
      </c>
      <c r="E33" s="61">
        <v>0</v>
      </c>
      <c r="F33" s="61">
        <v>79663</v>
      </c>
      <c r="G33" s="61">
        <v>0</v>
      </c>
      <c r="H33" s="61">
        <v>-19144</v>
      </c>
      <c r="I33" s="61">
        <v>0</v>
      </c>
      <c r="J33" s="61">
        <v>99726</v>
      </c>
      <c r="K33" s="61">
        <v>0</v>
      </c>
      <c r="L33" s="61">
        <v>-5844</v>
      </c>
      <c r="M33" s="61">
        <v>-1609</v>
      </c>
      <c r="N33" s="61">
        <v>33429</v>
      </c>
      <c r="O33" s="61">
        <v>0</v>
      </c>
      <c r="P33" s="61">
        <v>718</v>
      </c>
      <c r="Q33" s="61">
        <v>6346</v>
      </c>
    </row>
    <row r="34" spans="1:17" x14ac:dyDescent="0.25">
      <c r="A34" s="13" t="s">
        <v>65</v>
      </c>
      <c r="B34" s="13" t="s">
        <v>249</v>
      </c>
      <c r="C34" s="61">
        <v>83930</v>
      </c>
      <c r="D34" s="61">
        <v>83930</v>
      </c>
      <c r="E34" s="61">
        <v>83128</v>
      </c>
      <c r="F34" s="61">
        <v>83930</v>
      </c>
      <c r="G34" s="61">
        <v>98299</v>
      </c>
      <c r="H34" s="61">
        <v>98299</v>
      </c>
      <c r="I34" s="61">
        <v>96787</v>
      </c>
      <c r="J34" s="61">
        <v>98299</v>
      </c>
      <c r="K34" s="61">
        <v>27656</v>
      </c>
      <c r="L34" s="61">
        <v>27656</v>
      </c>
      <c r="M34" s="61">
        <v>27656</v>
      </c>
      <c r="N34" s="61">
        <v>7656</v>
      </c>
      <c r="O34" s="61">
        <v>76444</v>
      </c>
      <c r="P34" s="61">
        <v>76444</v>
      </c>
      <c r="Q34" s="61">
        <v>76444</v>
      </c>
    </row>
    <row r="35" spans="1:17" s="8" customFormat="1" x14ac:dyDescent="0.25">
      <c r="C35" s="64"/>
      <c r="D35" s="64"/>
      <c r="E35" s="64"/>
      <c r="F35" s="64"/>
      <c r="G35" s="64"/>
      <c r="H35" s="64"/>
      <c r="I35" s="64"/>
      <c r="J35" s="64"/>
      <c r="K35" s="64"/>
      <c r="L35" s="64"/>
      <c r="M35" s="64"/>
      <c r="N35" s="64"/>
      <c r="O35" s="64"/>
      <c r="P35" s="64"/>
      <c r="Q35" s="64"/>
    </row>
    <row r="36" spans="1:17" x14ac:dyDescent="0.25">
      <c r="A36" s="26" t="s">
        <v>66</v>
      </c>
      <c r="B36" s="26" t="s">
        <v>250</v>
      </c>
      <c r="C36" s="63">
        <f t="shared" ref="C36:M36" si="4">SUM(C28:C35)</f>
        <v>652838</v>
      </c>
      <c r="D36" s="63">
        <f t="shared" si="4"/>
        <v>645837</v>
      </c>
      <c r="E36" s="63">
        <f t="shared" si="4"/>
        <v>652036</v>
      </c>
      <c r="F36" s="63">
        <f t="shared" si="4"/>
        <v>732501</v>
      </c>
      <c r="G36" s="63">
        <f t="shared" si="4"/>
        <v>821759</v>
      </c>
      <c r="H36" s="63">
        <f t="shared" si="4"/>
        <v>802615</v>
      </c>
      <c r="I36" s="63">
        <f t="shared" si="4"/>
        <v>820247</v>
      </c>
      <c r="J36" s="63">
        <f t="shared" si="4"/>
        <v>924072</v>
      </c>
      <c r="K36" s="63">
        <f t="shared" si="4"/>
        <v>1012629</v>
      </c>
      <c r="L36" s="63">
        <f t="shared" si="4"/>
        <v>1007308</v>
      </c>
      <c r="M36" s="63">
        <f t="shared" si="4"/>
        <v>1294972</v>
      </c>
      <c r="N36" s="63">
        <f>SUM(N28:N35)</f>
        <v>1305842</v>
      </c>
      <c r="O36" s="63">
        <f>SUM(O28:O35)</f>
        <v>1346795</v>
      </c>
      <c r="P36" s="63">
        <f t="shared" ref="P36" si="5">SUM(P28:P35)</f>
        <v>1347513</v>
      </c>
      <c r="Q36" s="63">
        <f t="shared" ref="Q36" si="6">SUM(Q28:Q35)</f>
        <v>1353141</v>
      </c>
    </row>
    <row r="37" spans="1:17" x14ac:dyDescent="0.25">
      <c r="B37" s="8"/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62"/>
      <c r="P37" s="62" t="s">
        <v>36</v>
      </c>
      <c r="Q37" s="62" t="s">
        <v>36</v>
      </c>
    </row>
    <row r="38" spans="1:17" x14ac:dyDescent="0.25">
      <c r="A38" s="13" t="s">
        <v>67</v>
      </c>
      <c r="B38" s="13" t="s">
        <v>251</v>
      </c>
      <c r="C38" s="61">
        <v>0</v>
      </c>
      <c r="D38" s="61">
        <v>0</v>
      </c>
      <c r="E38" s="61">
        <v>0</v>
      </c>
      <c r="F38" s="61">
        <v>66641</v>
      </c>
      <c r="G38" s="61">
        <v>135363</v>
      </c>
      <c r="H38" s="61">
        <v>181805</v>
      </c>
      <c r="I38" s="61">
        <v>224981</v>
      </c>
      <c r="J38" s="61">
        <v>319644</v>
      </c>
      <c r="K38" s="61">
        <v>459878</v>
      </c>
      <c r="L38" s="61">
        <v>460205</v>
      </c>
      <c r="M38" s="61">
        <v>490726</v>
      </c>
      <c r="N38" s="61">
        <v>585398</v>
      </c>
      <c r="O38" s="61">
        <v>607475</v>
      </c>
      <c r="P38" s="61">
        <v>616454</v>
      </c>
      <c r="Q38" s="61">
        <v>0</v>
      </c>
    </row>
    <row r="39" spans="1:17" s="8" customFormat="1" x14ac:dyDescent="0.25">
      <c r="C39" s="64"/>
      <c r="D39" s="64"/>
      <c r="E39" s="64"/>
      <c r="F39" s="64"/>
      <c r="G39" s="64"/>
      <c r="H39" s="64"/>
      <c r="I39" s="64"/>
      <c r="J39" s="64"/>
      <c r="K39" s="64"/>
      <c r="L39" s="64"/>
      <c r="M39" s="64"/>
      <c r="N39" s="64"/>
      <c r="O39" s="64"/>
      <c r="P39" s="64"/>
      <c r="Q39" s="64"/>
    </row>
    <row r="40" spans="1:17" x14ac:dyDescent="0.25">
      <c r="A40" s="13" t="s">
        <v>68</v>
      </c>
      <c r="B40" s="13" t="s">
        <v>252</v>
      </c>
      <c r="C40" s="61">
        <f t="shared" ref="C40:N40" si="7">C38+C36</f>
        <v>652838</v>
      </c>
      <c r="D40" s="61">
        <f t="shared" si="7"/>
        <v>645837</v>
      </c>
      <c r="E40" s="61">
        <f t="shared" si="7"/>
        <v>652036</v>
      </c>
      <c r="F40" s="61">
        <f t="shared" si="7"/>
        <v>799142</v>
      </c>
      <c r="G40" s="61">
        <f t="shared" si="7"/>
        <v>957122</v>
      </c>
      <c r="H40" s="61">
        <f t="shared" si="7"/>
        <v>984420</v>
      </c>
      <c r="I40" s="61">
        <f t="shared" si="7"/>
        <v>1045228</v>
      </c>
      <c r="J40" s="61">
        <f t="shared" si="7"/>
        <v>1243716</v>
      </c>
      <c r="K40" s="61">
        <f t="shared" si="7"/>
        <v>1472507</v>
      </c>
      <c r="L40" s="61">
        <f t="shared" si="7"/>
        <v>1467513</v>
      </c>
      <c r="M40" s="61">
        <f t="shared" si="7"/>
        <v>1785698</v>
      </c>
      <c r="N40" s="61">
        <f t="shared" si="7"/>
        <v>1891240</v>
      </c>
      <c r="O40" s="61">
        <f>O38+O36</f>
        <v>1954270</v>
      </c>
      <c r="P40" s="61">
        <f t="shared" ref="P40" si="8">P38+P36</f>
        <v>1963967</v>
      </c>
      <c r="Q40" s="61">
        <f t="shared" ref="Q40" si="9">Q38+Q36</f>
        <v>1353141</v>
      </c>
    </row>
    <row r="41" spans="1:17" x14ac:dyDescent="0.25">
      <c r="A41" s="13" t="s">
        <v>69</v>
      </c>
      <c r="B41" s="13" t="s">
        <v>253</v>
      </c>
      <c r="C41" s="61">
        <f t="shared" ref="C41:Q41" si="10">C17+C25</f>
        <v>302289</v>
      </c>
      <c r="D41" s="61">
        <f t="shared" si="10"/>
        <v>348202</v>
      </c>
      <c r="E41" s="61">
        <f t="shared" si="10"/>
        <v>969031</v>
      </c>
      <c r="F41" s="61">
        <f t="shared" si="10"/>
        <v>876475</v>
      </c>
      <c r="G41" s="61">
        <f t="shared" si="10"/>
        <v>492351</v>
      </c>
      <c r="H41" s="61">
        <f t="shared" si="10"/>
        <v>672673</v>
      </c>
      <c r="I41" s="61">
        <f t="shared" si="10"/>
        <v>1097340</v>
      </c>
      <c r="J41" s="61">
        <f t="shared" si="10"/>
        <v>1266637</v>
      </c>
      <c r="K41" s="61">
        <f t="shared" si="10"/>
        <v>886024</v>
      </c>
      <c r="L41" s="61">
        <f t="shared" si="10"/>
        <v>1165827</v>
      </c>
      <c r="M41" s="61">
        <f t="shared" si="10"/>
        <v>1415884</v>
      </c>
      <c r="N41" s="61">
        <f t="shared" si="10"/>
        <v>971522</v>
      </c>
      <c r="O41" s="61">
        <f t="shared" si="10"/>
        <v>712332</v>
      </c>
      <c r="P41" s="61">
        <f t="shared" si="10"/>
        <v>1510878</v>
      </c>
      <c r="Q41" s="61">
        <f t="shared" si="10"/>
        <v>1878392</v>
      </c>
    </row>
    <row r="42" spans="1:17" s="19" customFormat="1" x14ac:dyDescent="0.25">
      <c r="A42" s="26" t="s">
        <v>70</v>
      </c>
      <c r="B42" s="26" t="s">
        <v>254</v>
      </c>
      <c r="C42" s="63">
        <f t="shared" ref="C42:P42" si="11">C40+C41</f>
        <v>955127</v>
      </c>
      <c r="D42" s="63">
        <f t="shared" si="11"/>
        <v>994039</v>
      </c>
      <c r="E42" s="63">
        <f t="shared" si="11"/>
        <v>1621067</v>
      </c>
      <c r="F42" s="63">
        <f t="shared" si="11"/>
        <v>1675617</v>
      </c>
      <c r="G42" s="63">
        <f t="shared" si="11"/>
        <v>1449473</v>
      </c>
      <c r="H42" s="63">
        <f t="shared" si="11"/>
        <v>1657093</v>
      </c>
      <c r="I42" s="63">
        <f t="shared" si="11"/>
        <v>2142568</v>
      </c>
      <c r="J42" s="63">
        <f t="shared" si="11"/>
        <v>2510353</v>
      </c>
      <c r="K42" s="63">
        <f t="shared" si="11"/>
        <v>2358531</v>
      </c>
      <c r="L42" s="63">
        <f t="shared" si="11"/>
        <v>2633340</v>
      </c>
      <c r="M42" s="63">
        <f t="shared" si="11"/>
        <v>3201582</v>
      </c>
      <c r="N42" s="63">
        <f t="shared" si="11"/>
        <v>2862762</v>
      </c>
      <c r="O42" s="63">
        <f t="shared" si="11"/>
        <v>2666602</v>
      </c>
      <c r="P42" s="63">
        <f t="shared" si="11"/>
        <v>3474845</v>
      </c>
      <c r="Q42" s="63">
        <f t="shared" ref="Q42" si="12">Q40+Q41</f>
        <v>3231533</v>
      </c>
    </row>
    <row r="43" spans="1:17" s="19" customFormat="1" x14ac:dyDescent="0.25">
      <c r="A43" s="5"/>
      <c r="B43" s="5"/>
      <c r="C43" s="5" t="s">
        <v>36</v>
      </c>
      <c r="D43" s="5"/>
      <c r="E43" s="5" t="s">
        <v>36</v>
      </c>
      <c r="F43" s="5" t="s">
        <v>36</v>
      </c>
      <c r="G43" s="9" t="s">
        <v>36</v>
      </c>
      <c r="H43" s="9" t="s">
        <v>36</v>
      </c>
      <c r="I43" s="9" t="s">
        <v>36</v>
      </c>
      <c r="J43" s="9" t="s">
        <v>36</v>
      </c>
      <c r="K43" s="9" t="s">
        <v>36</v>
      </c>
      <c r="L43" s="9" t="s">
        <v>36</v>
      </c>
      <c r="M43" s="9" t="s">
        <v>36</v>
      </c>
      <c r="N43" s="9" t="s">
        <v>36</v>
      </c>
      <c r="O43" s="5" t="s">
        <v>36</v>
      </c>
      <c r="P43" s="9"/>
    </row>
    <row r="44" spans="1:17" x14ac:dyDescent="0.25">
      <c r="Q44" s="9"/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39997558519241921"/>
  </sheetPr>
  <dimension ref="A1:Q32"/>
  <sheetViews>
    <sheetView showGridLines="0" zoomScaleNormal="100" workbookViewId="0">
      <pane xSplit="1" ySplit="6" topLeftCell="C7" activePane="bottomRight" state="frozen"/>
      <selection activeCell="K28" sqref="K28"/>
      <selection pane="topRight" activeCell="K28" sqref="K28"/>
      <selection pane="bottomLeft" activeCell="K28" sqref="K28"/>
      <selection pane="bottomRight" activeCell="A2" sqref="A2"/>
    </sheetView>
  </sheetViews>
  <sheetFormatPr defaultColWidth="9" defaultRowHeight="15" outlineLevelCol="1" x14ac:dyDescent="0.25"/>
  <cols>
    <col min="1" max="1" width="64.5" style="5" bestFit="1" customWidth="1"/>
    <col min="2" max="2" width="59.25" style="5" hidden="1" customWidth="1" outlineLevel="1"/>
    <col min="3" max="3" width="16.625" style="5" customWidth="1" collapsed="1"/>
    <col min="4" max="13" width="16.625" style="5" customWidth="1"/>
    <col min="14" max="15" width="16.75" style="5" customWidth="1"/>
    <col min="16" max="16" width="18" style="5" customWidth="1"/>
    <col min="17" max="17" width="16.625" style="8" customWidth="1"/>
    <col min="19" max="20" width="12" bestFit="1" customWidth="1"/>
  </cols>
  <sheetData>
    <row r="1" spans="1:17" x14ac:dyDescent="0.25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7" x14ac:dyDescent="0.25">
      <c r="A2" s="19"/>
      <c r="B2" s="19"/>
      <c r="C2" s="34" t="s">
        <v>7</v>
      </c>
      <c r="D2" s="34" t="s">
        <v>8</v>
      </c>
      <c r="E2" s="34" t="s">
        <v>9</v>
      </c>
      <c r="F2" s="34" t="s">
        <v>10</v>
      </c>
      <c r="G2" s="34" t="s">
        <v>11</v>
      </c>
      <c r="H2" s="34" t="s">
        <v>12</v>
      </c>
      <c r="I2" s="34" t="s">
        <v>13</v>
      </c>
      <c r="J2" s="34" t="s">
        <v>14</v>
      </c>
      <c r="K2" s="34" t="s">
        <v>15</v>
      </c>
      <c r="L2" s="34" t="s">
        <v>16</v>
      </c>
      <c r="M2" s="34" t="s">
        <v>17</v>
      </c>
      <c r="N2" s="34" t="s">
        <v>18</v>
      </c>
      <c r="O2" s="34" t="s">
        <v>19</v>
      </c>
      <c r="P2" s="34" t="s">
        <v>16</v>
      </c>
      <c r="Q2" s="34" t="s">
        <v>387</v>
      </c>
    </row>
    <row r="3" spans="1:17" x14ac:dyDescent="0.25">
      <c r="A3" s="10" t="s">
        <v>150</v>
      </c>
      <c r="B3" s="10" t="s">
        <v>271</v>
      </c>
      <c r="C3" s="57" t="s">
        <v>150</v>
      </c>
      <c r="D3" s="57" t="s">
        <v>150</v>
      </c>
      <c r="E3" s="57" t="s">
        <v>150</v>
      </c>
      <c r="F3" s="57" t="s">
        <v>150</v>
      </c>
      <c r="G3" s="57" t="s">
        <v>150</v>
      </c>
      <c r="H3" s="57" t="s">
        <v>150</v>
      </c>
      <c r="I3" s="57" t="s">
        <v>150</v>
      </c>
      <c r="J3" s="57" t="s">
        <v>150</v>
      </c>
      <c r="K3" s="57" t="s">
        <v>150</v>
      </c>
      <c r="L3" s="57" t="s">
        <v>150</v>
      </c>
      <c r="M3" s="57" t="s">
        <v>150</v>
      </c>
      <c r="N3" s="57" t="s">
        <v>150</v>
      </c>
      <c r="O3" s="57" t="s">
        <v>150</v>
      </c>
      <c r="P3" s="57" t="s">
        <v>150</v>
      </c>
      <c r="Q3" s="57" t="s">
        <v>150</v>
      </c>
    </row>
    <row r="4" spans="1:17" x14ac:dyDescent="0.25">
      <c r="A4" s="10" t="s">
        <v>73</v>
      </c>
      <c r="B4" s="10" t="s">
        <v>356</v>
      </c>
      <c r="C4" s="10" t="s">
        <v>74</v>
      </c>
      <c r="D4" s="10" t="s">
        <v>75</v>
      </c>
      <c r="E4" s="10" t="s">
        <v>76</v>
      </c>
      <c r="F4" s="10" t="s">
        <v>77</v>
      </c>
      <c r="G4" s="10" t="s">
        <v>74</v>
      </c>
      <c r="H4" s="10" t="s">
        <v>75</v>
      </c>
      <c r="I4" s="10" t="s">
        <v>76</v>
      </c>
      <c r="J4" s="10" t="s">
        <v>77</v>
      </c>
      <c r="K4" s="10" t="s">
        <v>74</v>
      </c>
      <c r="L4" s="10" t="s">
        <v>75</v>
      </c>
      <c r="M4" s="10" t="s">
        <v>76</v>
      </c>
      <c r="N4" s="10" t="s">
        <v>77</v>
      </c>
      <c r="O4" s="10" t="s">
        <v>74</v>
      </c>
      <c r="P4" s="10" t="s">
        <v>75</v>
      </c>
      <c r="Q4" s="10" t="s">
        <v>75</v>
      </c>
    </row>
    <row r="5" spans="1:17" x14ac:dyDescent="0.25">
      <c r="A5" s="10" t="s">
        <v>78</v>
      </c>
      <c r="B5" s="10" t="s">
        <v>357</v>
      </c>
      <c r="C5" s="11">
        <v>44561</v>
      </c>
      <c r="D5" s="11">
        <v>44650</v>
      </c>
      <c r="E5" s="11">
        <v>44742</v>
      </c>
      <c r="F5" s="11">
        <v>44834</v>
      </c>
      <c r="G5" s="11">
        <v>44926</v>
      </c>
      <c r="H5" s="11">
        <v>45015</v>
      </c>
      <c r="I5" s="11">
        <v>45107</v>
      </c>
      <c r="J5" s="11">
        <v>45199</v>
      </c>
      <c r="K5" s="11">
        <v>45291</v>
      </c>
      <c r="L5" s="11">
        <v>45381</v>
      </c>
      <c r="M5" s="11">
        <v>45473</v>
      </c>
      <c r="N5" s="11">
        <v>45565</v>
      </c>
      <c r="O5" s="11">
        <v>45657</v>
      </c>
      <c r="P5" s="11">
        <v>45747</v>
      </c>
      <c r="Q5" s="11">
        <v>45838</v>
      </c>
    </row>
    <row r="6" spans="1:17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</row>
    <row r="7" spans="1:17" x14ac:dyDescent="0.25">
      <c r="A7" s="13" t="s">
        <v>79</v>
      </c>
      <c r="B7" s="13" t="s">
        <v>255</v>
      </c>
      <c r="C7" s="61">
        <v>1044336</v>
      </c>
      <c r="D7" s="61">
        <v>74506</v>
      </c>
      <c r="E7" s="61">
        <v>199822</v>
      </c>
      <c r="F7" s="61">
        <v>1081348</v>
      </c>
      <c r="G7" s="61">
        <v>1771465</v>
      </c>
      <c r="H7" s="61">
        <v>115814</v>
      </c>
      <c r="I7" s="61">
        <v>250242</v>
      </c>
      <c r="J7" s="61">
        <v>1237665</v>
      </c>
      <c r="K7" s="61">
        <v>2078749</v>
      </c>
      <c r="L7" s="61">
        <v>69102</v>
      </c>
      <c r="M7" s="61">
        <v>156674</v>
      </c>
      <c r="N7" s="61">
        <v>884054</v>
      </c>
      <c r="O7" s="61">
        <v>1841052</v>
      </c>
      <c r="P7" s="61">
        <v>131217</v>
      </c>
      <c r="Q7" s="61">
        <v>256341</v>
      </c>
    </row>
    <row r="8" spans="1:17" x14ac:dyDescent="0.25">
      <c r="A8" s="13" t="s">
        <v>80</v>
      </c>
      <c r="B8" s="13" t="s">
        <v>256</v>
      </c>
      <c r="C8" s="61">
        <v>-873583</v>
      </c>
      <c r="D8" s="61">
        <v>-84787</v>
      </c>
      <c r="E8" s="61">
        <v>-198822</v>
      </c>
      <c r="F8" s="61">
        <v>-979334</v>
      </c>
      <c r="G8" s="61">
        <v>-1538169</v>
      </c>
      <c r="H8" s="61">
        <v>-140993</v>
      </c>
      <c r="I8" s="61">
        <v>-223363</v>
      </c>
      <c r="J8" s="61">
        <v>-1075201</v>
      </c>
      <c r="K8" s="61">
        <v>-1770842</v>
      </c>
      <c r="L8" s="61">
        <v>-76831</v>
      </c>
      <c r="M8" s="61">
        <v>-132873</v>
      </c>
      <c r="N8" s="61">
        <v>-763431</v>
      </c>
      <c r="O8" s="61">
        <v>-1617430</v>
      </c>
      <c r="P8" s="61">
        <v>-119074</v>
      </c>
      <c r="Q8" s="61">
        <v>-196996</v>
      </c>
    </row>
    <row r="9" spans="1:17" x14ac:dyDescent="0.25">
      <c r="C9" s="62"/>
      <c r="D9" s="62"/>
      <c r="E9" s="62"/>
      <c r="F9" s="62"/>
      <c r="G9" s="62"/>
      <c r="H9" s="62"/>
      <c r="I9" s="62"/>
      <c r="J9" s="62"/>
      <c r="K9" s="62"/>
      <c r="L9" s="62"/>
      <c r="M9" s="62"/>
      <c r="N9" s="62"/>
      <c r="O9" s="62"/>
      <c r="P9" s="62"/>
      <c r="Q9" s="62"/>
    </row>
    <row r="10" spans="1:17" x14ac:dyDescent="0.25">
      <c r="A10" s="26" t="s">
        <v>81</v>
      </c>
      <c r="B10" s="26" t="s">
        <v>257</v>
      </c>
      <c r="C10" s="63">
        <f t="shared" ref="C10:N10" si="0">SUM(C7:C8)</f>
        <v>170753</v>
      </c>
      <c r="D10" s="63">
        <f t="shared" si="0"/>
        <v>-10281</v>
      </c>
      <c r="E10" s="63">
        <f>SUM(E7:E8)</f>
        <v>1000</v>
      </c>
      <c r="F10" s="63">
        <f t="shared" si="0"/>
        <v>102014</v>
      </c>
      <c r="G10" s="63">
        <f t="shared" si="0"/>
        <v>233296</v>
      </c>
      <c r="H10" s="63">
        <f t="shared" si="0"/>
        <v>-25179</v>
      </c>
      <c r="I10" s="63">
        <f t="shared" si="0"/>
        <v>26879</v>
      </c>
      <c r="J10" s="63">
        <f>SUM(J7:J8)</f>
        <v>162464</v>
      </c>
      <c r="K10" s="63">
        <f t="shared" si="0"/>
        <v>307907</v>
      </c>
      <c r="L10" s="63">
        <f t="shared" si="0"/>
        <v>-7729</v>
      </c>
      <c r="M10" s="63">
        <f t="shared" si="0"/>
        <v>23801</v>
      </c>
      <c r="N10" s="63">
        <f t="shared" si="0"/>
        <v>120623</v>
      </c>
      <c r="O10" s="63">
        <f>SUM(O7:O8)</f>
        <v>223622</v>
      </c>
      <c r="P10" s="63">
        <f t="shared" ref="P10:Q10" si="1">SUM(P7:P8)</f>
        <v>12143</v>
      </c>
      <c r="Q10" s="63">
        <f t="shared" si="1"/>
        <v>59345</v>
      </c>
    </row>
    <row r="11" spans="1:17" x14ac:dyDescent="0.25">
      <c r="B11" s="13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</row>
    <row r="12" spans="1:17" x14ac:dyDescent="0.25">
      <c r="A12" s="13" t="s">
        <v>82</v>
      </c>
      <c r="B12" s="13" t="s">
        <v>258</v>
      </c>
      <c r="C12" s="61">
        <v>-13032</v>
      </c>
      <c r="D12" s="61">
        <v>-2676</v>
      </c>
      <c r="E12" s="61">
        <v>-2798</v>
      </c>
      <c r="F12" s="61">
        <v>-6143</v>
      </c>
      <c r="G12" s="61">
        <v>-18595</v>
      </c>
      <c r="H12" s="61">
        <v>-5707</v>
      </c>
      <c r="I12" s="61">
        <v>-13897</v>
      </c>
      <c r="J12" s="61">
        <v>-21166</v>
      </c>
      <c r="K12" s="61">
        <v>-26765</v>
      </c>
      <c r="L12" s="61">
        <v>-8335</v>
      </c>
      <c r="M12" s="61">
        <v>-20626</v>
      </c>
      <c r="N12" s="61">
        <v>-27236</v>
      </c>
      <c r="O12" s="61">
        <v>-44003</v>
      </c>
      <c r="P12" s="61">
        <v>-14334</v>
      </c>
      <c r="Q12" s="61">
        <v>-22930</v>
      </c>
    </row>
    <row r="13" spans="1:17" x14ac:dyDescent="0.25">
      <c r="A13" s="13" t="s">
        <v>83</v>
      </c>
      <c r="B13" s="13" t="s">
        <v>259</v>
      </c>
      <c r="C13" s="61">
        <v>-15813</v>
      </c>
      <c r="D13" s="61">
        <v>-4288</v>
      </c>
      <c r="E13" s="61">
        <v>-9473</v>
      </c>
      <c r="F13" s="61">
        <v>-13558</v>
      </c>
      <c r="G13" s="61">
        <v>-27343</v>
      </c>
      <c r="H13" s="61">
        <v>-4376</v>
      </c>
      <c r="I13" s="61">
        <v>-10324</v>
      </c>
      <c r="J13" s="61">
        <v>-17876</v>
      </c>
      <c r="K13" s="61">
        <v>-28278</v>
      </c>
      <c r="L13" s="61">
        <v>-8418</v>
      </c>
      <c r="M13" s="61">
        <v>-13146</v>
      </c>
      <c r="N13" s="61">
        <v>-28599</v>
      </c>
      <c r="O13" s="61">
        <v>-44826</v>
      </c>
      <c r="P13" s="61">
        <v>-4980</v>
      </c>
      <c r="Q13" s="61">
        <v>-25323</v>
      </c>
    </row>
    <row r="14" spans="1:17" x14ac:dyDescent="0.25">
      <c r="A14" s="13" t="s">
        <v>84</v>
      </c>
      <c r="B14" s="13" t="s">
        <v>260</v>
      </c>
      <c r="C14" s="61">
        <v>-66</v>
      </c>
      <c r="D14" s="61">
        <v>50</v>
      </c>
      <c r="E14" s="61">
        <v>50</v>
      </c>
      <c r="F14" s="61">
        <v>50</v>
      </c>
      <c r="G14" s="61">
        <v>-78</v>
      </c>
      <c r="H14" s="61">
        <v>19</v>
      </c>
      <c r="I14" s="61">
        <v>-673</v>
      </c>
      <c r="J14" s="61">
        <v>-55</v>
      </c>
      <c r="K14" s="61">
        <v>-3641</v>
      </c>
      <c r="L14" s="61">
        <v>-3820</v>
      </c>
      <c r="M14" s="61">
        <v>-4604</v>
      </c>
      <c r="N14" s="61">
        <v>-4795</v>
      </c>
      <c r="O14" s="61">
        <v>-665</v>
      </c>
      <c r="P14" s="61">
        <v>2441</v>
      </c>
      <c r="Q14" s="61">
        <v>-12091</v>
      </c>
    </row>
    <row r="15" spans="1:17" x14ac:dyDescent="0.25">
      <c r="A15" s="13" t="s">
        <v>85</v>
      </c>
      <c r="B15" s="13" t="s">
        <v>261</v>
      </c>
      <c r="C15" s="61">
        <v>1221</v>
      </c>
      <c r="D15" s="61">
        <v>386</v>
      </c>
      <c r="E15" s="61">
        <v>999</v>
      </c>
      <c r="F15" s="61">
        <v>117</v>
      </c>
      <c r="G15" s="61">
        <v>-744</v>
      </c>
      <c r="H15" s="61">
        <v>-560</v>
      </c>
      <c r="I15" s="61">
        <v>-495</v>
      </c>
      <c r="J15" s="61">
        <v>5427</v>
      </c>
      <c r="K15" s="61">
        <v>4288</v>
      </c>
      <c r="L15" s="61">
        <v>140</v>
      </c>
      <c r="M15" s="61">
        <v>-533</v>
      </c>
      <c r="N15" s="61">
        <v>-584</v>
      </c>
      <c r="O15" s="61">
        <v>10991</v>
      </c>
      <c r="P15" s="61">
        <v>-9409</v>
      </c>
      <c r="Q15" s="61">
        <v>-5256</v>
      </c>
    </row>
    <row r="16" spans="1:17" x14ac:dyDescent="0.25"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</row>
    <row r="17" spans="1:17" x14ac:dyDescent="0.25">
      <c r="A17" s="26" t="s">
        <v>86</v>
      </c>
      <c r="B17" s="26" t="s">
        <v>262</v>
      </c>
      <c r="C17" s="63">
        <f t="shared" ref="C17:N17" si="2">SUM(C12:C15)+C10</f>
        <v>143063</v>
      </c>
      <c r="D17" s="63">
        <f t="shared" si="2"/>
        <v>-16809</v>
      </c>
      <c r="E17" s="63">
        <f>SUM(E12:E15)+E10</f>
        <v>-10222</v>
      </c>
      <c r="F17" s="63">
        <f t="shared" si="2"/>
        <v>82480</v>
      </c>
      <c r="G17" s="63">
        <f t="shared" si="2"/>
        <v>186536</v>
      </c>
      <c r="H17" s="63">
        <f t="shared" si="2"/>
        <v>-35803</v>
      </c>
      <c r="I17" s="63">
        <f t="shared" si="2"/>
        <v>1490</v>
      </c>
      <c r="J17" s="63">
        <f>SUM(J12:J15)+J10</f>
        <v>128794</v>
      </c>
      <c r="K17" s="63">
        <f t="shared" si="2"/>
        <v>253511</v>
      </c>
      <c r="L17" s="63">
        <f t="shared" si="2"/>
        <v>-28162</v>
      </c>
      <c r="M17" s="63">
        <f t="shared" ref="M17" si="3">SUM(M12:M15)+M10</f>
        <v>-15108</v>
      </c>
      <c r="N17" s="63">
        <f t="shared" si="2"/>
        <v>59409</v>
      </c>
      <c r="O17" s="63">
        <f>SUM(O12:O15)+O10</f>
        <v>145119</v>
      </c>
      <c r="P17" s="63">
        <f t="shared" ref="P17:Q17" si="4">SUM(P12:P15)+P10</f>
        <v>-14139</v>
      </c>
      <c r="Q17" s="63">
        <f t="shared" si="4"/>
        <v>-6255</v>
      </c>
    </row>
    <row r="18" spans="1:17" x14ac:dyDescent="0.25">
      <c r="C18" s="62"/>
      <c r="D18" s="62"/>
      <c r="E18" s="62"/>
      <c r="F18" s="62"/>
      <c r="G18" s="62"/>
      <c r="H18" s="62"/>
      <c r="I18" s="62"/>
      <c r="J18" s="62"/>
      <c r="K18" s="62"/>
      <c r="L18" s="62"/>
      <c r="M18" s="62"/>
      <c r="N18" s="62"/>
      <c r="O18" s="62"/>
      <c r="P18" s="62"/>
      <c r="Q18" s="62"/>
    </row>
    <row r="19" spans="1:17" x14ac:dyDescent="0.25">
      <c r="A19" s="13" t="s">
        <v>87</v>
      </c>
      <c r="B19" s="13" t="s">
        <v>263</v>
      </c>
      <c r="C19" s="61">
        <v>18463</v>
      </c>
      <c r="D19" s="61">
        <v>9959</v>
      </c>
      <c r="E19" s="61">
        <v>21773</v>
      </c>
      <c r="F19" s="61">
        <v>26677</v>
      </c>
      <c r="G19" s="61">
        <v>49722</v>
      </c>
      <c r="H19" s="61">
        <v>37885</v>
      </c>
      <c r="I19" s="61">
        <v>60055</v>
      </c>
      <c r="J19" s="61">
        <v>63024</v>
      </c>
      <c r="K19" s="61">
        <v>88276</v>
      </c>
      <c r="L19" s="61">
        <v>76588</v>
      </c>
      <c r="M19" s="61">
        <v>111657</v>
      </c>
      <c r="N19" s="61">
        <v>133510</v>
      </c>
      <c r="O19" s="61">
        <v>182674</v>
      </c>
      <c r="P19" s="61">
        <v>73128</v>
      </c>
      <c r="Q19" s="61">
        <v>148016</v>
      </c>
    </row>
    <row r="20" spans="1:17" x14ac:dyDescent="0.25">
      <c r="A20" s="13" t="s">
        <v>88</v>
      </c>
      <c r="B20" s="13" t="s">
        <v>264</v>
      </c>
      <c r="C20" s="61">
        <v>-26031</v>
      </c>
      <c r="D20" s="61">
        <v>-4284</v>
      </c>
      <c r="E20" s="61">
        <v>-13770</v>
      </c>
      <c r="F20" s="61">
        <v>-26560</v>
      </c>
      <c r="G20" s="61">
        <v>-44213</v>
      </c>
      <c r="H20" s="61">
        <v>-30430</v>
      </c>
      <c r="I20" s="61">
        <v>-57927</v>
      </c>
      <c r="J20" s="61">
        <v>-62265</v>
      </c>
      <c r="K20" s="61">
        <v>-87292</v>
      </c>
      <c r="L20" s="61">
        <v>-43161</v>
      </c>
      <c r="M20" s="61">
        <v>-74255</v>
      </c>
      <c r="N20" s="61">
        <v>-99179</v>
      </c>
      <c r="O20" s="61">
        <v>-152322</v>
      </c>
      <c r="P20" s="61">
        <v>-45627</v>
      </c>
      <c r="Q20" s="61">
        <v>-109880</v>
      </c>
    </row>
    <row r="21" spans="1:17" x14ac:dyDescent="0.25"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</row>
    <row r="22" spans="1:17" x14ac:dyDescent="0.25">
      <c r="A22" s="26" t="s">
        <v>89</v>
      </c>
      <c r="B22" s="26" t="s">
        <v>265</v>
      </c>
      <c r="C22" s="63">
        <f t="shared" ref="C22:N22" si="5">C20+C19</f>
        <v>-7568</v>
      </c>
      <c r="D22" s="63">
        <f t="shared" si="5"/>
        <v>5675</v>
      </c>
      <c r="E22" s="63">
        <f>E20+E19</f>
        <v>8003</v>
      </c>
      <c r="F22" s="63">
        <f t="shared" si="5"/>
        <v>117</v>
      </c>
      <c r="G22" s="63">
        <f t="shared" si="5"/>
        <v>5509</v>
      </c>
      <c r="H22" s="63">
        <f t="shared" si="5"/>
        <v>7455</v>
      </c>
      <c r="I22" s="63">
        <f t="shared" si="5"/>
        <v>2128</v>
      </c>
      <c r="J22" s="63">
        <f>J20+J19</f>
        <v>759</v>
      </c>
      <c r="K22" s="63">
        <f t="shared" si="5"/>
        <v>984</v>
      </c>
      <c r="L22" s="63">
        <f t="shared" si="5"/>
        <v>33427</v>
      </c>
      <c r="M22" s="63">
        <f t="shared" si="5"/>
        <v>37402</v>
      </c>
      <c r="N22" s="63">
        <f t="shared" si="5"/>
        <v>34331</v>
      </c>
      <c r="O22" s="63">
        <f>O20+O19</f>
        <v>30352</v>
      </c>
      <c r="P22" s="63">
        <f t="shared" ref="P22:Q22" si="6">P20+P19</f>
        <v>27501</v>
      </c>
      <c r="Q22" s="63">
        <f t="shared" si="6"/>
        <v>38136</v>
      </c>
    </row>
    <row r="23" spans="1:17" x14ac:dyDescent="0.25"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</row>
    <row r="24" spans="1:17" x14ac:dyDescent="0.25">
      <c r="A24" s="13" t="s">
        <v>90</v>
      </c>
      <c r="B24" s="13" t="s">
        <v>266</v>
      </c>
      <c r="C24" s="61">
        <v>0</v>
      </c>
      <c r="D24" s="61">
        <v>0</v>
      </c>
      <c r="E24" s="61">
        <v>0</v>
      </c>
      <c r="F24" s="61">
        <v>0</v>
      </c>
      <c r="G24" s="61">
        <v>0</v>
      </c>
      <c r="H24" s="61">
        <v>0</v>
      </c>
      <c r="I24" s="61">
        <v>0</v>
      </c>
      <c r="J24" s="61">
        <v>-79</v>
      </c>
      <c r="K24" s="61">
        <v>-516</v>
      </c>
      <c r="L24" s="61">
        <v>0</v>
      </c>
      <c r="M24" s="61">
        <v>0</v>
      </c>
      <c r="N24" s="61">
        <v>5</v>
      </c>
      <c r="O24" s="61">
        <v>2</v>
      </c>
      <c r="P24" s="61">
        <v>317</v>
      </c>
      <c r="Q24" s="61">
        <v>-285</v>
      </c>
    </row>
    <row r="25" spans="1:17" x14ac:dyDescent="0.25"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2"/>
      <c r="N25" s="62"/>
      <c r="O25" s="62"/>
      <c r="P25" s="62"/>
      <c r="Q25" s="62"/>
    </row>
    <row r="26" spans="1:17" x14ac:dyDescent="0.25">
      <c r="A26" s="26" t="s">
        <v>91</v>
      </c>
      <c r="B26" s="26" t="s">
        <v>267</v>
      </c>
      <c r="C26" s="63">
        <f t="shared" ref="C26:N26" si="7">C17+C22+C24</f>
        <v>135495</v>
      </c>
      <c r="D26" s="63">
        <f t="shared" si="7"/>
        <v>-11134</v>
      </c>
      <c r="E26" s="63">
        <f>E17+E22+E24</f>
        <v>-2219</v>
      </c>
      <c r="F26" s="63">
        <f t="shared" si="7"/>
        <v>82597</v>
      </c>
      <c r="G26" s="63">
        <f t="shared" si="7"/>
        <v>192045</v>
      </c>
      <c r="H26" s="63">
        <f t="shared" si="7"/>
        <v>-28348</v>
      </c>
      <c r="I26" s="63">
        <f t="shared" si="7"/>
        <v>3618</v>
      </c>
      <c r="J26" s="63">
        <f>J17+J22+J24</f>
        <v>129474</v>
      </c>
      <c r="K26" s="63">
        <f t="shared" si="7"/>
        <v>253979</v>
      </c>
      <c r="L26" s="63">
        <f t="shared" si="7"/>
        <v>5265</v>
      </c>
      <c r="M26" s="63">
        <f t="shared" si="7"/>
        <v>22294</v>
      </c>
      <c r="N26" s="63">
        <f t="shared" si="7"/>
        <v>93745</v>
      </c>
      <c r="O26" s="63">
        <f>O17+O22+O24</f>
        <v>175473</v>
      </c>
      <c r="P26" s="63">
        <f t="shared" ref="P26:Q26" si="8">P17+P22+P24</f>
        <v>13679</v>
      </c>
      <c r="Q26" s="63">
        <f t="shared" si="8"/>
        <v>31596</v>
      </c>
    </row>
    <row r="27" spans="1:17" x14ac:dyDescent="0.25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  <c r="Q27" s="62"/>
    </row>
    <row r="28" spans="1:17" x14ac:dyDescent="0.25">
      <c r="A28" s="13" t="s">
        <v>92</v>
      </c>
      <c r="B28" s="13" t="s">
        <v>268</v>
      </c>
      <c r="C28" s="61">
        <v>657</v>
      </c>
      <c r="D28" s="61">
        <v>0</v>
      </c>
      <c r="E28" s="61">
        <v>-2716</v>
      </c>
      <c r="F28" s="61">
        <v>5534</v>
      </c>
      <c r="G28" s="61">
        <v>1344</v>
      </c>
      <c r="H28" s="61">
        <v>15150</v>
      </c>
      <c r="I28" s="61">
        <v>11390</v>
      </c>
      <c r="J28" s="61">
        <v>7414</v>
      </c>
      <c r="K28" s="61">
        <v>98687</v>
      </c>
      <c r="L28" s="61">
        <v>0</v>
      </c>
      <c r="M28" s="61">
        <v>4083</v>
      </c>
      <c r="N28" s="61">
        <v>-13136</v>
      </c>
      <c r="O28" s="61">
        <v>-148</v>
      </c>
      <c r="P28" s="61">
        <v>3175</v>
      </c>
      <c r="Q28" s="61">
        <v>10066</v>
      </c>
    </row>
    <row r="29" spans="1:17" x14ac:dyDescent="0.25">
      <c r="A29" s="13" t="s">
        <v>389</v>
      </c>
      <c r="B29" s="13" t="s">
        <v>269</v>
      </c>
      <c r="C29" s="61">
        <v>-8333</v>
      </c>
      <c r="D29" s="61">
        <v>4133</v>
      </c>
      <c r="E29" s="61">
        <v>4133</v>
      </c>
      <c r="F29" s="61">
        <v>-7667</v>
      </c>
      <c r="G29" s="61">
        <v>-18097</v>
      </c>
      <c r="H29" s="61">
        <v>-379</v>
      </c>
      <c r="I29" s="61">
        <v>-751</v>
      </c>
      <c r="J29" s="61">
        <v>-6993</v>
      </c>
      <c r="K29" s="61">
        <v>-7714</v>
      </c>
      <c r="L29" s="61">
        <v>2826</v>
      </c>
      <c r="M29" s="61">
        <v>-172</v>
      </c>
      <c r="N29" s="61">
        <v>-364</v>
      </c>
      <c r="O29" s="61">
        <v>-14817</v>
      </c>
      <c r="P29" s="61">
        <v>0</v>
      </c>
      <c r="Q29" s="61">
        <v>0</v>
      </c>
    </row>
    <row r="30" spans="1:17" x14ac:dyDescent="0.25"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  <c r="Q30" s="62"/>
    </row>
    <row r="31" spans="1:17" x14ac:dyDescent="0.25">
      <c r="A31" s="26" t="s">
        <v>93</v>
      </c>
      <c r="B31" s="26" t="s">
        <v>270</v>
      </c>
      <c r="C31" s="63">
        <f t="shared" ref="C31:N31" si="9">SUM(C28:C29)+C26</f>
        <v>127819</v>
      </c>
      <c r="D31" s="63">
        <f t="shared" si="9"/>
        <v>-7001</v>
      </c>
      <c r="E31" s="63">
        <f>SUM(E28:E29)+E26</f>
        <v>-802</v>
      </c>
      <c r="F31" s="63">
        <f t="shared" si="9"/>
        <v>80464</v>
      </c>
      <c r="G31" s="63">
        <f t="shared" si="9"/>
        <v>175292</v>
      </c>
      <c r="H31" s="63">
        <f t="shared" si="9"/>
        <v>-13577</v>
      </c>
      <c r="I31" s="63">
        <f t="shared" si="9"/>
        <v>14257</v>
      </c>
      <c r="J31" s="63">
        <f>SUM(J28:J29)+J26</f>
        <v>129895</v>
      </c>
      <c r="K31" s="63">
        <f t="shared" si="9"/>
        <v>344952</v>
      </c>
      <c r="L31" s="63">
        <f t="shared" si="9"/>
        <v>8091</v>
      </c>
      <c r="M31" s="63">
        <f t="shared" ref="M31" si="10">SUM(M28:M29)+M26</f>
        <v>26205</v>
      </c>
      <c r="N31" s="63">
        <f t="shared" si="9"/>
        <v>80245</v>
      </c>
      <c r="O31" s="63">
        <f>SUM(O28:O29)+O26</f>
        <v>160508</v>
      </c>
      <c r="P31" s="63">
        <f t="shared" ref="P31:Q31" si="11">SUM(P28:P29)+P26</f>
        <v>16854</v>
      </c>
      <c r="Q31" s="63">
        <f t="shared" si="11"/>
        <v>41662</v>
      </c>
    </row>
    <row r="32" spans="1:17" x14ac:dyDescent="0.25">
      <c r="C32" s="9"/>
      <c r="D32" s="9"/>
      <c r="G32" s="5" t="s">
        <v>36</v>
      </c>
      <c r="H32" s="5" t="s">
        <v>36</v>
      </c>
      <c r="K32" s="5" t="s">
        <v>36</v>
      </c>
      <c r="L32" s="5" t="s">
        <v>36</v>
      </c>
      <c r="M32" s="5" t="s">
        <v>36</v>
      </c>
      <c r="N32" s="5" t="s">
        <v>36</v>
      </c>
      <c r="O32" s="5" t="s">
        <v>36</v>
      </c>
      <c r="P32" s="5" t="s">
        <v>36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ignoredErrors>
    <ignoredError sqref="M31" formula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9" tint="0.39997558519241921"/>
  </sheetPr>
  <dimension ref="A1:S103"/>
  <sheetViews>
    <sheetView showGridLines="0" zoomScaleNormal="100" workbookViewId="0">
      <pane xSplit="1" ySplit="5" topLeftCell="C6" activePane="bottomRight" state="frozen"/>
      <selection activeCell="K28" sqref="K28"/>
      <selection pane="topRight" activeCell="K28" sqref="K28"/>
      <selection pane="bottomLeft" activeCell="K28" sqref="K28"/>
      <selection pane="bottomRight" activeCell="C6" sqref="C6"/>
    </sheetView>
  </sheetViews>
  <sheetFormatPr defaultColWidth="9" defaultRowHeight="15" outlineLevelCol="1" x14ac:dyDescent="0.25"/>
  <cols>
    <col min="1" max="1" width="74.5" style="5" bestFit="1" customWidth="1"/>
    <col min="2" max="2" width="74.625" style="8" hidden="1" customWidth="1" outlineLevel="1"/>
    <col min="3" max="3" width="16.625" style="73" customWidth="1" collapsed="1"/>
    <col min="4" max="14" width="16.625" style="73" customWidth="1"/>
    <col min="15" max="16" width="16.625" style="5" customWidth="1"/>
    <col min="17" max="16384" width="9" style="8"/>
  </cols>
  <sheetData>
    <row r="1" spans="1:19" x14ac:dyDescent="0.25"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</row>
    <row r="2" spans="1:19" s="76" customFormat="1" x14ac:dyDescent="0.25">
      <c r="A2" s="10" t="s">
        <v>94</v>
      </c>
      <c r="B2" s="33" t="s">
        <v>353</v>
      </c>
      <c r="C2" s="10" t="s">
        <v>7</v>
      </c>
      <c r="D2" s="10" t="s">
        <v>9</v>
      </c>
      <c r="E2" s="10" t="s">
        <v>10</v>
      </c>
      <c r="F2" s="10" t="s">
        <v>11</v>
      </c>
      <c r="G2" s="10" t="s">
        <v>12</v>
      </c>
      <c r="H2" s="10" t="s">
        <v>13</v>
      </c>
      <c r="I2" s="10" t="s">
        <v>14</v>
      </c>
      <c r="J2" s="10" t="s">
        <v>15</v>
      </c>
      <c r="K2" s="10" t="s">
        <v>16</v>
      </c>
      <c r="L2" s="10" t="s">
        <v>17</v>
      </c>
      <c r="M2" s="10" t="s">
        <v>18</v>
      </c>
      <c r="N2" s="10" t="s">
        <v>19</v>
      </c>
      <c r="O2" s="10" t="s">
        <v>185</v>
      </c>
      <c r="P2" s="10" t="s">
        <v>387</v>
      </c>
    </row>
    <row r="3" spans="1:19" s="76" customFormat="1" x14ac:dyDescent="0.25">
      <c r="A3" s="10"/>
      <c r="B3" s="33"/>
      <c r="C3" s="10" t="s">
        <v>150</v>
      </c>
      <c r="D3" s="10" t="s">
        <v>150</v>
      </c>
      <c r="E3" s="10" t="s">
        <v>150</v>
      </c>
      <c r="F3" s="10" t="s">
        <v>150</v>
      </c>
      <c r="G3" s="10" t="s">
        <v>150</v>
      </c>
      <c r="H3" s="10" t="s">
        <v>150</v>
      </c>
      <c r="I3" s="10" t="s">
        <v>150</v>
      </c>
      <c r="J3" s="10" t="s">
        <v>150</v>
      </c>
      <c r="K3" s="10" t="s">
        <v>150</v>
      </c>
      <c r="L3" s="10" t="s">
        <v>150</v>
      </c>
      <c r="M3" s="10" t="s">
        <v>150</v>
      </c>
      <c r="N3" s="10" t="s">
        <v>150</v>
      </c>
      <c r="O3" s="10" t="s">
        <v>150</v>
      </c>
      <c r="P3" s="10" t="s">
        <v>21</v>
      </c>
    </row>
    <row r="4" spans="1:19" s="76" customFormat="1" x14ac:dyDescent="0.25">
      <c r="A4" s="10"/>
      <c r="B4" s="33"/>
      <c r="C4" s="11">
        <v>44561</v>
      </c>
      <c r="D4" s="11">
        <v>44742</v>
      </c>
      <c r="E4" s="11">
        <v>44834</v>
      </c>
      <c r="F4" s="11">
        <v>44926</v>
      </c>
      <c r="G4" s="11">
        <v>45015</v>
      </c>
      <c r="H4" s="11">
        <v>45107</v>
      </c>
      <c r="I4" s="11">
        <v>45199</v>
      </c>
      <c r="J4" s="11">
        <v>45291</v>
      </c>
      <c r="K4" s="11">
        <v>45381</v>
      </c>
      <c r="L4" s="11">
        <v>45473</v>
      </c>
      <c r="M4" s="11">
        <v>45565</v>
      </c>
      <c r="N4" s="11">
        <v>45657</v>
      </c>
      <c r="O4" s="11">
        <v>45747</v>
      </c>
      <c r="P4" s="11">
        <v>45838</v>
      </c>
    </row>
    <row r="5" spans="1:19" x14ac:dyDescent="0.25">
      <c r="A5" s="19"/>
      <c r="B5" s="32"/>
    </row>
    <row r="6" spans="1:19" s="32" customFormat="1" x14ac:dyDescent="0.25">
      <c r="A6" s="26" t="s">
        <v>93</v>
      </c>
      <c r="B6" s="72" t="s">
        <v>277</v>
      </c>
      <c r="C6" s="63">
        <v>127819</v>
      </c>
      <c r="D6" s="63">
        <v>-802</v>
      </c>
      <c r="E6" s="63">
        <v>80463</v>
      </c>
      <c r="F6" s="63">
        <v>175292</v>
      </c>
      <c r="G6" s="63">
        <v>-13577</v>
      </c>
      <c r="H6" s="63">
        <v>14257</v>
      </c>
      <c r="I6" s="63">
        <v>129895</v>
      </c>
      <c r="J6" s="63">
        <v>344952</v>
      </c>
      <c r="K6" s="63">
        <v>8091</v>
      </c>
      <c r="L6" s="63">
        <v>26205</v>
      </c>
      <c r="M6" s="63">
        <v>80245</v>
      </c>
      <c r="N6" s="63">
        <v>160508</v>
      </c>
      <c r="O6" s="63">
        <v>16854</v>
      </c>
      <c r="P6" s="63">
        <v>41662</v>
      </c>
    </row>
    <row r="7" spans="1:19" x14ac:dyDescent="0.25"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  <c r="N7" s="62"/>
      <c r="O7" s="62"/>
      <c r="P7" s="62"/>
    </row>
    <row r="8" spans="1:19" x14ac:dyDescent="0.25">
      <c r="A8" s="19" t="s">
        <v>95</v>
      </c>
      <c r="B8" s="32" t="s">
        <v>278</v>
      </c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  <c r="N8" s="62"/>
      <c r="O8" s="62"/>
      <c r="P8" s="62"/>
    </row>
    <row r="9" spans="1:19" x14ac:dyDescent="0.25">
      <c r="A9" s="13" t="s">
        <v>96</v>
      </c>
      <c r="B9" s="71" t="s">
        <v>279</v>
      </c>
      <c r="C9" s="61">
        <v>1902</v>
      </c>
      <c r="D9" s="61">
        <v>1071</v>
      </c>
      <c r="E9" s="61">
        <v>1788</v>
      </c>
      <c r="F9" s="61">
        <v>3631</v>
      </c>
      <c r="G9" s="61">
        <v>3718</v>
      </c>
      <c r="H9" s="61">
        <v>3774</v>
      </c>
      <c r="I9" s="61">
        <v>6426</v>
      </c>
      <c r="J9" s="61">
        <v>8363</v>
      </c>
      <c r="K9" s="61">
        <v>2348</v>
      </c>
      <c r="L9" s="61">
        <v>5960</v>
      </c>
      <c r="M9" s="61">
        <v>8409</v>
      </c>
      <c r="N9" s="61">
        <v>24269</v>
      </c>
      <c r="O9" s="61">
        <v>6776</v>
      </c>
      <c r="P9" s="61">
        <v>13698</v>
      </c>
      <c r="R9" s="64">
        <f>SUM(P9:P27)</f>
        <v>-233</v>
      </c>
      <c r="S9" s="64">
        <v>0</v>
      </c>
    </row>
    <row r="10" spans="1:19" x14ac:dyDescent="0.25">
      <c r="A10" s="13" t="s">
        <v>97</v>
      </c>
      <c r="B10" s="71" t="s">
        <v>280</v>
      </c>
      <c r="C10" s="61">
        <v>0</v>
      </c>
      <c r="D10" s="61">
        <v>0</v>
      </c>
      <c r="E10" s="61">
        <v>0</v>
      </c>
      <c r="F10" s="61">
        <v>883</v>
      </c>
      <c r="G10" s="61">
        <v>0</v>
      </c>
      <c r="H10" s="61">
        <v>2683</v>
      </c>
      <c r="I10" s="61">
        <v>4310</v>
      </c>
      <c r="J10" s="61">
        <v>7192</v>
      </c>
      <c r="K10" s="61">
        <v>2566</v>
      </c>
      <c r="L10" s="61">
        <v>3231</v>
      </c>
      <c r="M10" s="61">
        <v>4796</v>
      </c>
      <c r="N10" s="61">
        <v>6387</v>
      </c>
      <c r="O10" s="61">
        <v>1642</v>
      </c>
      <c r="P10" s="61">
        <v>6501</v>
      </c>
    </row>
    <row r="11" spans="1:19" x14ac:dyDescent="0.25">
      <c r="A11" s="13" t="s">
        <v>98</v>
      </c>
      <c r="B11" s="71" t="s">
        <v>281</v>
      </c>
      <c r="C11" s="61">
        <v>0</v>
      </c>
      <c r="D11" s="61">
        <v>0</v>
      </c>
      <c r="E11" s="61">
        <v>79</v>
      </c>
      <c r="F11" s="61">
        <v>0</v>
      </c>
      <c r="G11" s="61">
        <v>0</v>
      </c>
      <c r="H11" s="61">
        <v>0</v>
      </c>
      <c r="I11" s="61">
        <v>347</v>
      </c>
      <c r="J11" s="61">
        <v>0</v>
      </c>
      <c r="K11" s="61">
        <v>0</v>
      </c>
      <c r="L11" s="61">
        <v>0</v>
      </c>
      <c r="M11" s="61">
        <v>227</v>
      </c>
      <c r="N11" s="61">
        <v>265</v>
      </c>
      <c r="O11" s="61">
        <v>840</v>
      </c>
      <c r="P11" s="61">
        <v>839</v>
      </c>
    </row>
    <row r="12" spans="1:19" x14ac:dyDescent="0.25">
      <c r="A12" s="13" t="s">
        <v>99</v>
      </c>
      <c r="B12" s="88" t="s">
        <v>282</v>
      </c>
      <c r="C12" s="61">
        <v>0</v>
      </c>
      <c r="D12" s="61">
        <v>0</v>
      </c>
      <c r="E12" s="61">
        <v>0</v>
      </c>
      <c r="F12" s="61">
        <v>0</v>
      </c>
      <c r="G12" s="61">
        <v>0</v>
      </c>
      <c r="H12" s="61">
        <v>28</v>
      </c>
      <c r="I12" s="61">
        <v>44</v>
      </c>
      <c r="J12" s="61">
        <v>17</v>
      </c>
      <c r="K12" s="61">
        <v>0</v>
      </c>
      <c r="L12" s="61">
        <v>-161</v>
      </c>
      <c r="M12" s="61">
        <v>0</v>
      </c>
      <c r="N12" s="61">
        <v>0</v>
      </c>
      <c r="O12" s="61">
        <v>0</v>
      </c>
      <c r="P12" s="61">
        <v>0</v>
      </c>
    </row>
    <row r="13" spans="1:19" x14ac:dyDescent="0.25">
      <c r="A13" s="13" t="s">
        <v>84</v>
      </c>
      <c r="B13" s="71" t="s">
        <v>260</v>
      </c>
      <c r="C13" s="61">
        <v>50</v>
      </c>
      <c r="D13" s="61">
        <v>50</v>
      </c>
      <c r="E13" s="61">
        <v>-50</v>
      </c>
      <c r="F13" s="61">
        <v>78</v>
      </c>
      <c r="G13" s="61">
        <v>-19</v>
      </c>
      <c r="H13" s="61">
        <v>673</v>
      </c>
      <c r="I13" s="61">
        <v>55</v>
      </c>
      <c r="J13" s="61">
        <v>1918</v>
      </c>
      <c r="K13" s="61">
        <v>1876</v>
      </c>
      <c r="L13" s="61">
        <v>4605</v>
      </c>
      <c r="M13" s="61">
        <v>4795</v>
      </c>
      <c r="N13" s="61">
        <v>665</v>
      </c>
      <c r="O13" s="61">
        <v>-2440</v>
      </c>
      <c r="P13" s="61">
        <v>12091</v>
      </c>
    </row>
    <row r="14" spans="1:19" x14ac:dyDescent="0.25">
      <c r="A14" s="13" t="s">
        <v>100</v>
      </c>
      <c r="B14" t="s">
        <v>283</v>
      </c>
      <c r="C14" s="61">
        <v>0</v>
      </c>
      <c r="D14" s="61">
        <v>0</v>
      </c>
      <c r="E14" s="61">
        <v>0</v>
      </c>
      <c r="F14" s="61"/>
      <c r="G14" s="61">
        <v>0</v>
      </c>
      <c r="H14" s="61"/>
      <c r="I14" s="61">
        <v>0</v>
      </c>
      <c r="J14" s="61">
        <v>1723</v>
      </c>
      <c r="K14" s="61">
        <v>1944</v>
      </c>
      <c r="L14" s="61">
        <v>0</v>
      </c>
      <c r="M14" s="61">
        <v>0</v>
      </c>
      <c r="N14" s="61">
        <v>0</v>
      </c>
      <c r="O14" s="61">
        <v>0</v>
      </c>
      <c r="P14" s="61">
        <v>0</v>
      </c>
    </row>
    <row r="15" spans="1:19" x14ac:dyDescent="0.25">
      <c r="A15" s="13" t="s">
        <v>101</v>
      </c>
      <c r="B15" s="71" t="s">
        <v>284</v>
      </c>
      <c r="C15" s="61">
        <v>4094</v>
      </c>
      <c r="D15" s="61">
        <v>-4282</v>
      </c>
      <c r="E15" s="61">
        <v>4375</v>
      </c>
      <c r="F15" s="61">
        <v>8989</v>
      </c>
      <c r="G15" s="61">
        <v>-9142</v>
      </c>
      <c r="H15" s="61">
        <v>-12936</v>
      </c>
      <c r="I15" s="61">
        <v>2369</v>
      </c>
      <c r="J15" s="61">
        <v>4341</v>
      </c>
      <c r="K15" s="61">
        <v>-13200</v>
      </c>
      <c r="L15" s="61">
        <v>-17376</v>
      </c>
      <c r="M15" s="61">
        <v>-9030</v>
      </c>
      <c r="N15" s="61">
        <v>5291</v>
      </c>
      <c r="O15" s="61">
        <v>-13578</v>
      </c>
      <c r="P15" s="61">
        <v>-21212</v>
      </c>
    </row>
    <row r="16" spans="1:19" x14ac:dyDescent="0.25">
      <c r="A16" s="13" t="s">
        <v>390</v>
      </c>
      <c r="B16" s="88" t="s">
        <v>284</v>
      </c>
      <c r="C16" s="61">
        <v>32</v>
      </c>
      <c r="D16" s="61">
        <v>0</v>
      </c>
      <c r="E16" s="61">
        <v>0</v>
      </c>
      <c r="F16" s="61">
        <v>-999</v>
      </c>
      <c r="G16" s="61">
        <v>-2342</v>
      </c>
      <c r="H16" s="61">
        <v>-2125</v>
      </c>
      <c r="I16" s="61">
        <v>-1173</v>
      </c>
      <c r="J16" s="61">
        <v>-318</v>
      </c>
      <c r="K16" s="61">
        <v>-13800</v>
      </c>
      <c r="L16" s="61">
        <v>7881</v>
      </c>
      <c r="M16" s="61">
        <v>3939</v>
      </c>
      <c r="N16" s="61">
        <v>455</v>
      </c>
      <c r="O16" s="61">
        <v>10326</v>
      </c>
      <c r="P16" s="61">
        <v>2244</v>
      </c>
    </row>
    <row r="17" spans="1:16" x14ac:dyDescent="0.25">
      <c r="A17" s="13" t="s">
        <v>102</v>
      </c>
      <c r="B17" s="71" t="s">
        <v>285</v>
      </c>
      <c r="C17" s="61">
        <v>18412</v>
      </c>
      <c r="D17" s="61">
        <v>12424</v>
      </c>
      <c r="E17" s="61">
        <v>33447</v>
      </c>
      <c r="F17" s="61">
        <v>39292</v>
      </c>
      <c r="G17" s="61">
        <v>8054</v>
      </c>
      <c r="H17" s="61">
        <v>25559</v>
      </c>
      <c r="I17" s="61">
        <v>48047</v>
      </c>
      <c r="J17" s="61">
        <v>50979</v>
      </c>
      <c r="K17" s="61">
        <v>18483</v>
      </c>
      <c r="L17" s="61">
        <v>41041</v>
      </c>
      <c r="M17" s="61">
        <v>60669</v>
      </c>
      <c r="N17" s="61">
        <v>69199</v>
      </c>
      <c r="O17" s="61">
        <v>21640</v>
      </c>
      <c r="P17" s="61">
        <v>50500</v>
      </c>
    </row>
    <row r="18" spans="1:16" x14ac:dyDescent="0.25">
      <c r="A18" s="13" t="s">
        <v>103</v>
      </c>
      <c r="B18" s="88" t="s">
        <v>286</v>
      </c>
      <c r="C18" s="61">
        <v>0</v>
      </c>
      <c r="D18" s="61">
        <v>0</v>
      </c>
      <c r="E18" s="61">
        <v>0</v>
      </c>
      <c r="F18" s="61">
        <v>1182</v>
      </c>
      <c r="G18" s="61">
        <v>0</v>
      </c>
      <c r="H18" s="61">
        <v>0</v>
      </c>
      <c r="I18" s="61">
        <v>2587</v>
      </c>
      <c r="J18" s="61">
        <v>269</v>
      </c>
      <c r="K18" s="61">
        <v>523</v>
      </c>
      <c r="L18" s="61">
        <v>1132</v>
      </c>
      <c r="M18" s="61">
        <v>1932</v>
      </c>
      <c r="N18" s="61">
        <v>2853</v>
      </c>
      <c r="O18" s="61">
        <v>0</v>
      </c>
      <c r="P18" s="61">
        <v>0</v>
      </c>
    </row>
    <row r="19" spans="1:16" x14ac:dyDescent="0.25">
      <c r="A19" s="13" t="s">
        <v>104</v>
      </c>
      <c r="B19" s="71" t="s">
        <v>287</v>
      </c>
      <c r="C19" s="61">
        <v>18231</v>
      </c>
      <c r="D19" s="61">
        <v>552</v>
      </c>
      <c r="E19" s="61">
        <v>-2008</v>
      </c>
      <c r="F19" s="61">
        <v>-29314</v>
      </c>
      <c r="G19" s="61">
        <v>183</v>
      </c>
      <c r="H19" s="61">
        <v>45650</v>
      </c>
      <c r="I19" s="61">
        <v>31225</v>
      </c>
      <c r="J19" s="61">
        <v>34392</v>
      </c>
      <c r="K19" s="61">
        <v>-13669</v>
      </c>
      <c r="L19" s="61">
        <v>-11084</v>
      </c>
      <c r="M19" s="61">
        <v>30840</v>
      </c>
      <c r="N19" s="61">
        <v>25965</v>
      </c>
      <c r="O19" s="61">
        <v>15255</v>
      </c>
      <c r="P19" s="61">
        <v>-14762</v>
      </c>
    </row>
    <row r="20" spans="1:16" x14ac:dyDescent="0.25">
      <c r="A20" s="13" t="s">
        <v>194</v>
      </c>
      <c r="B20" s="71" t="s">
        <v>288</v>
      </c>
      <c r="C20" s="61">
        <v>-17859</v>
      </c>
      <c r="D20" s="61">
        <v>-2020</v>
      </c>
      <c r="E20" s="61">
        <v>17636</v>
      </c>
      <c r="F20" s="61">
        <v>26366</v>
      </c>
      <c r="G20" s="61">
        <v>34005</v>
      </c>
      <c r="H20" s="61">
        <v>10612</v>
      </c>
      <c r="I20" s="61">
        <v>7305</v>
      </c>
      <c r="J20" s="61">
        <v>25577</v>
      </c>
      <c r="K20" s="61">
        <v>-15577</v>
      </c>
      <c r="L20" s="61">
        <v>-24995</v>
      </c>
      <c r="M20" s="61">
        <v>-31514</v>
      </c>
      <c r="N20" s="61">
        <v>1934</v>
      </c>
      <c r="O20" s="61">
        <v>-24690</v>
      </c>
      <c r="P20" s="61">
        <v>-41515</v>
      </c>
    </row>
    <row r="21" spans="1:16" x14ac:dyDescent="0.25">
      <c r="A21" s="13" t="s">
        <v>105</v>
      </c>
      <c r="B21" s="71" t="s">
        <v>289</v>
      </c>
      <c r="C21" s="61">
        <v>0</v>
      </c>
      <c r="D21" s="61">
        <v>0</v>
      </c>
      <c r="E21" s="61">
        <v>0</v>
      </c>
      <c r="F21" s="61">
        <v>0</v>
      </c>
      <c r="G21" s="61">
        <v>0</v>
      </c>
      <c r="H21" s="61">
        <v>429</v>
      </c>
      <c r="I21" s="61">
        <v>0</v>
      </c>
      <c r="J21" s="61">
        <v>0</v>
      </c>
      <c r="K21" s="61">
        <v>0</v>
      </c>
      <c r="L21" s="61">
        <v>0</v>
      </c>
      <c r="M21" s="61">
        <v>-452</v>
      </c>
      <c r="N21" s="61">
        <v>-452</v>
      </c>
      <c r="O21" s="61">
        <v>4983</v>
      </c>
      <c r="P21" s="61">
        <v>0</v>
      </c>
    </row>
    <row r="22" spans="1:16" x14ac:dyDescent="0.25">
      <c r="A22" s="13" t="s">
        <v>195</v>
      </c>
      <c r="B22" s="71" t="s">
        <v>290</v>
      </c>
      <c r="C22" s="61"/>
      <c r="D22" s="61"/>
      <c r="E22" s="61">
        <v>0</v>
      </c>
      <c r="F22" s="61"/>
      <c r="G22" s="61"/>
      <c r="H22" s="61"/>
      <c r="I22" s="61">
        <v>79</v>
      </c>
      <c r="J22" s="61">
        <v>516</v>
      </c>
      <c r="K22" s="61">
        <v>0</v>
      </c>
      <c r="L22" s="61">
        <v>0</v>
      </c>
      <c r="M22" s="61">
        <v>-5</v>
      </c>
      <c r="N22" s="61">
        <v>-5</v>
      </c>
      <c r="O22" s="61">
        <v>-317</v>
      </c>
      <c r="P22" s="61">
        <v>285</v>
      </c>
    </row>
    <row r="23" spans="1:16" x14ac:dyDescent="0.25">
      <c r="A23" s="13" t="s">
        <v>106</v>
      </c>
      <c r="B23" s="88" t="s">
        <v>291</v>
      </c>
      <c r="C23" s="61">
        <v>-657</v>
      </c>
      <c r="D23" s="61">
        <v>-1418</v>
      </c>
      <c r="E23" s="61">
        <v>-5534</v>
      </c>
      <c r="F23" s="61">
        <v>-1344</v>
      </c>
      <c r="G23" s="61">
        <v>-15150</v>
      </c>
      <c r="H23" s="61">
        <v>-11417</v>
      </c>
      <c r="I23" s="61">
        <v>-7414</v>
      </c>
      <c r="J23" s="61">
        <v>-98687</v>
      </c>
      <c r="K23" s="61">
        <v>-2670</v>
      </c>
      <c r="L23" s="61">
        <v>-4083</v>
      </c>
      <c r="M23" s="61">
        <v>13136</v>
      </c>
      <c r="N23" s="61">
        <v>303</v>
      </c>
      <c r="O23" s="61">
        <v>-3643</v>
      </c>
      <c r="P23" s="61">
        <v>-10066</v>
      </c>
    </row>
    <row r="24" spans="1:16" x14ac:dyDescent="0.25">
      <c r="A24" s="13" t="s">
        <v>107</v>
      </c>
      <c r="B24" s="88" t="s">
        <v>292</v>
      </c>
      <c r="C24" s="61">
        <v>8333</v>
      </c>
      <c r="D24" s="61">
        <v>0</v>
      </c>
      <c r="E24" s="61">
        <v>7667</v>
      </c>
      <c r="F24" s="61">
        <v>18097</v>
      </c>
      <c r="G24" s="61">
        <v>0</v>
      </c>
      <c r="H24" s="61">
        <v>751</v>
      </c>
      <c r="I24" s="61">
        <v>6993</v>
      </c>
      <c r="J24" s="61">
        <v>7714</v>
      </c>
      <c r="K24" s="61">
        <v>0</v>
      </c>
      <c r="L24" s="61">
        <v>172</v>
      </c>
      <c r="M24" s="61">
        <v>364</v>
      </c>
      <c r="N24" s="61">
        <v>14817</v>
      </c>
      <c r="O24" s="61">
        <v>0</v>
      </c>
      <c r="P24" s="61">
        <v>0</v>
      </c>
    </row>
    <row r="25" spans="1:16" x14ac:dyDescent="0.25">
      <c r="A25" s="13" t="s">
        <v>108</v>
      </c>
      <c r="B25" s="71" t="s">
        <v>293</v>
      </c>
      <c r="C25" s="61">
        <v>0</v>
      </c>
      <c r="D25" s="61">
        <v>0</v>
      </c>
      <c r="E25" s="61">
        <v>0</v>
      </c>
      <c r="F25" s="61">
        <v>0</v>
      </c>
      <c r="G25" s="61">
        <v>0</v>
      </c>
      <c r="H25" s="61">
        <v>0</v>
      </c>
      <c r="I25" s="61">
        <v>0</v>
      </c>
      <c r="J25" s="61">
        <v>0</v>
      </c>
      <c r="K25" s="61">
        <v>0</v>
      </c>
      <c r="L25" s="61">
        <v>0</v>
      </c>
      <c r="M25" s="61">
        <v>0</v>
      </c>
      <c r="N25" s="61">
        <v>0</v>
      </c>
      <c r="O25" s="61">
        <v>0</v>
      </c>
      <c r="P25" s="61">
        <v>0</v>
      </c>
    </row>
    <row r="26" spans="1:16" x14ac:dyDescent="0.25">
      <c r="A26" s="13" t="s">
        <v>388</v>
      </c>
      <c r="B26" s="71" t="str">
        <f>_xlfn.TRANSLATE(A26,"pt","en")</f>
        <v>Provision for legal proceedings</v>
      </c>
      <c r="C26" s="61"/>
      <c r="D26" s="61"/>
      <c r="E26" s="61"/>
      <c r="F26" s="61"/>
      <c r="G26" s="61"/>
      <c r="H26" s="61"/>
      <c r="I26" s="61"/>
      <c r="J26" s="61"/>
      <c r="K26" s="61"/>
      <c r="L26" s="61"/>
      <c r="M26" s="61"/>
      <c r="N26" s="61"/>
      <c r="O26" s="61"/>
      <c r="P26" s="61">
        <v>1230</v>
      </c>
    </row>
    <row r="27" spans="1:16" x14ac:dyDescent="0.25">
      <c r="A27" s="13" t="s">
        <v>109</v>
      </c>
      <c r="B27" s="71" t="s">
        <v>294</v>
      </c>
      <c r="C27" s="61">
        <v>0</v>
      </c>
      <c r="D27" s="61">
        <v>0</v>
      </c>
      <c r="E27" s="61">
        <v>0</v>
      </c>
      <c r="F27" s="61">
        <v>853</v>
      </c>
      <c r="G27" s="61">
        <v>0</v>
      </c>
      <c r="H27" s="61">
        <v>-729</v>
      </c>
      <c r="I27" s="61">
        <v>0</v>
      </c>
      <c r="J27" s="61">
        <v>1658</v>
      </c>
      <c r="K27" s="61">
        <v>-1151</v>
      </c>
      <c r="L27" s="61">
        <v>-20</v>
      </c>
      <c r="M27" s="61">
        <v>-19</v>
      </c>
      <c r="N27" s="61">
        <v>-20</v>
      </c>
      <c r="O27" s="61">
        <v>0</v>
      </c>
      <c r="P27" s="61">
        <v>-66</v>
      </c>
    </row>
    <row r="28" spans="1:16" x14ac:dyDescent="0.25">
      <c r="C28" s="62"/>
      <c r="D28" s="62"/>
      <c r="E28" s="62"/>
      <c r="F28" s="62"/>
      <c r="G28" s="62"/>
      <c r="H28" s="62"/>
      <c r="I28" s="62"/>
      <c r="J28" s="62"/>
      <c r="K28" s="62"/>
      <c r="L28" s="62"/>
      <c r="M28" s="62"/>
      <c r="N28" s="62"/>
      <c r="O28" s="62"/>
      <c r="P28" s="62"/>
    </row>
    <row r="29" spans="1:16" x14ac:dyDescent="0.25">
      <c r="A29" s="19" t="s">
        <v>110</v>
      </c>
      <c r="B29" s="32" t="s">
        <v>295</v>
      </c>
      <c r="C29" s="62"/>
      <c r="D29" s="62"/>
      <c r="E29" s="62"/>
      <c r="F29" s="62"/>
      <c r="G29" s="62"/>
      <c r="H29" s="62"/>
      <c r="I29" s="62"/>
      <c r="J29" s="62"/>
      <c r="K29" s="62"/>
      <c r="L29" s="62"/>
      <c r="M29" s="62"/>
      <c r="N29" s="62"/>
      <c r="O29" s="62"/>
      <c r="P29" s="62"/>
    </row>
    <row r="30" spans="1:16" x14ac:dyDescent="0.25">
      <c r="A30" s="13" t="s">
        <v>26</v>
      </c>
      <c r="B30" s="71" t="s">
        <v>204</v>
      </c>
      <c r="C30" s="61">
        <v>-149789</v>
      </c>
      <c r="D30" s="61">
        <v>201965</v>
      </c>
      <c r="E30" s="61">
        <v>94205</v>
      </c>
      <c r="F30" s="61">
        <v>-56232</v>
      </c>
      <c r="G30" s="61">
        <v>-10908</v>
      </c>
      <c r="H30" s="61">
        <v>215650</v>
      </c>
      <c r="I30" s="61">
        <v>-7341</v>
      </c>
      <c r="J30" s="61">
        <v>-263820</v>
      </c>
      <c r="K30" s="61">
        <v>76554</v>
      </c>
      <c r="L30" s="61">
        <v>438790</v>
      </c>
      <c r="M30" s="61">
        <v>235903</v>
      </c>
      <c r="N30" s="61">
        <v>-97792</v>
      </c>
      <c r="O30" s="61">
        <v>-19375</v>
      </c>
      <c r="P30" s="61">
        <v>466391</v>
      </c>
    </row>
    <row r="31" spans="1:16" x14ac:dyDescent="0.25">
      <c r="A31" s="13" t="s">
        <v>27</v>
      </c>
      <c r="B31" s="71" t="s">
        <v>205</v>
      </c>
      <c r="C31" s="61">
        <v>-43836</v>
      </c>
      <c r="D31" s="61">
        <v>-538685</v>
      </c>
      <c r="E31" s="61">
        <v>-316610</v>
      </c>
      <c r="F31" s="61">
        <v>-58188</v>
      </c>
      <c r="G31" s="61">
        <v>-196824</v>
      </c>
      <c r="H31" s="61">
        <v>-617434</v>
      </c>
      <c r="I31" s="61">
        <v>-318881</v>
      </c>
      <c r="J31" s="61">
        <v>-36943</v>
      </c>
      <c r="K31" s="61">
        <v>-262532</v>
      </c>
      <c r="L31" s="61">
        <v>-635191</v>
      </c>
      <c r="M31" s="61">
        <v>-551224</v>
      </c>
      <c r="N31" s="61">
        <v>-90629</v>
      </c>
      <c r="O31" s="61">
        <v>-527863</v>
      </c>
      <c r="P31" s="61">
        <v>-799812</v>
      </c>
    </row>
    <row r="32" spans="1:16" x14ac:dyDescent="0.25">
      <c r="A32" s="13" t="s">
        <v>29</v>
      </c>
      <c r="B32" s="71" t="s">
        <v>296</v>
      </c>
      <c r="C32" s="61">
        <v>-68091</v>
      </c>
      <c r="D32" s="61">
        <v>-378702</v>
      </c>
      <c r="E32" s="61">
        <v>-128459</v>
      </c>
      <c r="F32" s="61">
        <v>-20263</v>
      </c>
      <c r="G32" s="61">
        <v>39126</v>
      </c>
      <c r="H32" s="61">
        <v>-240563</v>
      </c>
      <c r="I32" s="61">
        <v>-99527</v>
      </c>
      <c r="J32" s="61">
        <v>-1350</v>
      </c>
      <c r="K32" s="61">
        <v>-17616</v>
      </c>
      <c r="L32" s="61">
        <v>-428001</v>
      </c>
      <c r="M32" s="61">
        <v>-258307</v>
      </c>
      <c r="N32" s="61">
        <v>-26353</v>
      </c>
      <c r="O32" s="61">
        <v>86756</v>
      </c>
      <c r="P32" s="61">
        <v>-465529</v>
      </c>
    </row>
    <row r="33" spans="1:16" x14ac:dyDescent="0.25">
      <c r="A33" s="13" t="s">
        <v>30</v>
      </c>
      <c r="B33" s="71" t="s">
        <v>208</v>
      </c>
      <c r="C33" s="61">
        <v>0</v>
      </c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</row>
    <row r="34" spans="1:16" x14ac:dyDescent="0.25">
      <c r="A34" s="13" t="s">
        <v>31</v>
      </c>
      <c r="B34" s="71" t="s">
        <v>209</v>
      </c>
      <c r="C34" s="61">
        <v>-24815</v>
      </c>
      <c r="D34" s="61">
        <v>-7339</v>
      </c>
      <c r="E34" s="61">
        <v>-24054</v>
      </c>
      <c r="F34" s="61">
        <v>-40079</v>
      </c>
      <c r="G34" s="61">
        <v>1943</v>
      </c>
      <c r="H34" s="61">
        <v>1527</v>
      </c>
      <c r="I34" s="61">
        <v>-19480</v>
      </c>
      <c r="J34" s="61">
        <v>-18037</v>
      </c>
      <c r="K34" s="61">
        <v>451</v>
      </c>
      <c r="L34" s="61">
        <v>-9319</v>
      </c>
      <c r="M34" s="61">
        <v>-21378</v>
      </c>
      <c r="N34" s="61">
        <v>-113208</v>
      </c>
      <c r="O34" s="61">
        <v>7070</v>
      </c>
      <c r="P34" s="61">
        <v>-4596</v>
      </c>
    </row>
    <row r="35" spans="1:16" ht="15.75" customHeight="1" x14ac:dyDescent="0.25">
      <c r="A35" s="13" t="s">
        <v>34</v>
      </c>
      <c r="B35" s="71" t="s">
        <v>212</v>
      </c>
      <c r="C35" s="61">
        <v>-6796</v>
      </c>
      <c r="D35" s="61">
        <v>3521</v>
      </c>
      <c r="E35" s="61">
        <v>6910</v>
      </c>
      <c r="F35" s="61">
        <v>-5981</v>
      </c>
      <c r="G35" s="61">
        <v>-2067</v>
      </c>
      <c r="H35" s="61">
        <v>-846</v>
      </c>
      <c r="I35" s="61">
        <v>6193</v>
      </c>
      <c r="J35" s="61">
        <v>12674</v>
      </c>
      <c r="K35" s="61">
        <v>-4822</v>
      </c>
      <c r="L35" s="61">
        <v>-3397</v>
      </c>
      <c r="M35" s="61">
        <v>-2788</v>
      </c>
      <c r="N35" s="61">
        <v>-3277</v>
      </c>
      <c r="O35" s="61">
        <v>-3131</v>
      </c>
      <c r="P35" s="61">
        <v>-1100</v>
      </c>
    </row>
    <row r="36" spans="1:16" ht="15.75" customHeight="1" x14ac:dyDescent="0.25">
      <c r="C36" s="62"/>
      <c r="D36" s="62"/>
      <c r="E36" s="62"/>
      <c r="F36" s="62"/>
      <c r="G36" s="62"/>
      <c r="H36" s="62"/>
      <c r="I36" s="62"/>
      <c r="J36" s="62"/>
      <c r="K36" s="62"/>
      <c r="L36" s="62"/>
      <c r="M36" s="62"/>
      <c r="N36" s="62"/>
      <c r="O36" s="62"/>
      <c r="P36" s="62"/>
    </row>
    <row r="37" spans="1:16" x14ac:dyDescent="0.25">
      <c r="A37" s="19" t="s">
        <v>111</v>
      </c>
      <c r="B37" s="32" t="s">
        <v>297</v>
      </c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62"/>
      <c r="P37" s="62"/>
    </row>
    <row r="38" spans="1:16" x14ac:dyDescent="0.25">
      <c r="A38" s="13" t="s">
        <v>47</v>
      </c>
      <c r="B38" s="71" t="s">
        <v>228</v>
      </c>
      <c r="C38" s="61">
        <v>38098</v>
      </c>
      <c r="D38" s="61">
        <v>32724</v>
      </c>
      <c r="E38" s="61">
        <v>21682</v>
      </c>
      <c r="F38" s="61">
        <v>38628</v>
      </c>
      <c r="G38" s="61">
        <v>86459</v>
      </c>
      <c r="H38" s="61">
        <v>61292</v>
      </c>
      <c r="I38" s="61">
        <v>78017</v>
      </c>
      <c r="J38" s="61">
        <v>52840</v>
      </c>
      <c r="K38" s="61">
        <v>107869</v>
      </c>
      <c r="L38" s="61">
        <v>134671</v>
      </c>
      <c r="M38" s="61">
        <v>102637</v>
      </c>
      <c r="N38" s="61">
        <v>688</v>
      </c>
      <c r="O38" s="61">
        <v>320746</v>
      </c>
      <c r="P38" s="61">
        <v>200254</v>
      </c>
    </row>
    <row r="39" spans="1:16" x14ac:dyDescent="0.25">
      <c r="A39" s="13" t="s">
        <v>51</v>
      </c>
      <c r="B39" s="71" t="s">
        <v>232</v>
      </c>
      <c r="C39" s="61">
        <v>1211</v>
      </c>
      <c r="D39" s="61">
        <v>397</v>
      </c>
      <c r="E39" s="61">
        <v>59</v>
      </c>
      <c r="F39" s="61">
        <v>5490</v>
      </c>
      <c r="G39" s="61">
        <v>3416</v>
      </c>
      <c r="H39" s="61">
        <v>-1420</v>
      </c>
      <c r="I39" s="61">
        <v>-261</v>
      </c>
      <c r="J39" s="61">
        <v>971</v>
      </c>
      <c r="K39" s="61">
        <v>1599</v>
      </c>
      <c r="L39" s="61">
        <v>3392</v>
      </c>
      <c r="M39" s="61">
        <v>-677</v>
      </c>
      <c r="N39" s="61">
        <v>-1267</v>
      </c>
      <c r="O39" s="61">
        <v>4477</v>
      </c>
      <c r="P39" s="61">
        <v>-156</v>
      </c>
    </row>
    <row r="40" spans="1:16" x14ac:dyDescent="0.25">
      <c r="A40" s="13" t="s">
        <v>54</v>
      </c>
      <c r="B40" s="71" t="s">
        <v>235</v>
      </c>
      <c r="C40" s="61">
        <v>1516</v>
      </c>
      <c r="D40" s="61">
        <v>635</v>
      </c>
      <c r="E40" s="61">
        <v>12243</v>
      </c>
      <c r="F40" s="61">
        <v>1111</v>
      </c>
      <c r="G40" s="61">
        <v>1896</v>
      </c>
      <c r="H40" s="61">
        <v>921</v>
      </c>
      <c r="I40" s="61">
        <v>19786</v>
      </c>
      <c r="J40" s="61">
        <v>1237</v>
      </c>
      <c r="K40" s="61">
        <v>1963</v>
      </c>
      <c r="L40" s="61">
        <v>2213</v>
      </c>
      <c r="M40" s="61">
        <v>4264</v>
      </c>
      <c r="N40" s="61">
        <v>12401</v>
      </c>
      <c r="O40" s="61">
        <v>-14151</v>
      </c>
      <c r="P40" s="61">
        <v>2407</v>
      </c>
    </row>
    <row r="41" spans="1:16" x14ac:dyDescent="0.25">
      <c r="A41" s="13" t="s">
        <v>52</v>
      </c>
      <c r="B41" s="71" t="s">
        <v>233</v>
      </c>
      <c r="C41" s="61">
        <v>0</v>
      </c>
      <c r="D41" s="61">
        <v>0</v>
      </c>
      <c r="E41" s="61">
        <v>0</v>
      </c>
      <c r="F41" s="61">
        <v>0</v>
      </c>
      <c r="G41" s="61">
        <v>0</v>
      </c>
      <c r="H41" s="61">
        <v>0</v>
      </c>
      <c r="I41" s="61">
        <v>76</v>
      </c>
      <c r="J41" s="61">
        <v>0</v>
      </c>
      <c r="K41" s="61">
        <v>-206</v>
      </c>
      <c r="L41" s="61">
        <v>0</v>
      </c>
      <c r="M41" s="61">
        <v>0</v>
      </c>
      <c r="N41" s="61">
        <v>0</v>
      </c>
      <c r="O41" s="61">
        <v>0</v>
      </c>
      <c r="P41" s="61">
        <v>0</v>
      </c>
    </row>
    <row r="42" spans="1:16" x14ac:dyDescent="0.25">
      <c r="A42" s="13" t="s">
        <v>49</v>
      </c>
      <c r="B42" s="71" t="s">
        <v>296</v>
      </c>
      <c r="C42" s="61">
        <v>30697</v>
      </c>
      <c r="D42" s="61">
        <v>358780</v>
      </c>
      <c r="E42" s="61">
        <v>189871</v>
      </c>
      <c r="F42" s="61">
        <v>-1062</v>
      </c>
      <c r="G42" s="61">
        <v>16252</v>
      </c>
      <c r="H42" s="61">
        <v>199971</v>
      </c>
      <c r="I42" s="61">
        <v>257162</v>
      </c>
      <c r="J42" s="61">
        <v>6784</v>
      </c>
      <c r="K42" s="61">
        <v>-21117</v>
      </c>
      <c r="L42" s="61">
        <v>86792</v>
      </c>
      <c r="M42" s="61">
        <v>236140</v>
      </c>
      <c r="N42" s="61">
        <v>25950</v>
      </c>
      <c r="O42" s="61">
        <v>44380</v>
      </c>
      <c r="P42" s="61">
        <v>281622</v>
      </c>
    </row>
    <row r="43" spans="1:16" x14ac:dyDescent="0.25">
      <c r="B43" s="5"/>
      <c r="C43" s="62"/>
      <c r="D43" s="62"/>
      <c r="E43" s="62"/>
      <c r="F43" s="62"/>
      <c r="G43" s="62"/>
      <c r="H43" s="62"/>
      <c r="I43" s="62"/>
      <c r="J43" s="62">
        <f>144962-J44</f>
        <v>0</v>
      </c>
      <c r="K43" s="62"/>
      <c r="L43" s="62"/>
      <c r="M43" s="62"/>
      <c r="N43" s="62">
        <f>18947-N44</f>
        <v>0</v>
      </c>
      <c r="O43" s="62"/>
      <c r="P43" s="62"/>
    </row>
    <row r="44" spans="1:16" s="32" customFormat="1" x14ac:dyDescent="0.25">
      <c r="A44" s="26" t="s">
        <v>112</v>
      </c>
      <c r="B44" s="91" t="s">
        <v>298</v>
      </c>
      <c r="C44" s="63">
        <f t="shared" ref="C44:H44" si="0">SUM(C6:C43)</f>
        <v>-61448</v>
      </c>
      <c r="D44" s="63">
        <f t="shared" si="0"/>
        <v>-321129</v>
      </c>
      <c r="E44" s="63">
        <f t="shared" si="0"/>
        <v>-6290</v>
      </c>
      <c r="F44" s="63">
        <f t="shared" si="0"/>
        <v>106430</v>
      </c>
      <c r="G44" s="63">
        <f t="shared" si="0"/>
        <v>-54977</v>
      </c>
      <c r="H44" s="63">
        <f t="shared" si="0"/>
        <v>-303693</v>
      </c>
      <c r="I44" s="63">
        <f>SUM(I6,I9:I27,I30:I35,I38:I42)</f>
        <v>146839</v>
      </c>
      <c r="J44" s="63">
        <f>SUM(J6,J9:J27,J30:J35,J38:J42)</f>
        <v>144962</v>
      </c>
      <c r="K44" s="63">
        <f>SUM(K6:K43)</f>
        <v>-142093</v>
      </c>
      <c r="L44" s="63">
        <f>SUM(L6:L43)</f>
        <v>-377542</v>
      </c>
      <c r="M44" s="63">
        <f>SUM(M6:M43)</f>
        <v>-87098</v>
      </c>
      <c r="N44" s="63">
        <f>SUM(N6,N9:N27,N30:N35,N38:N42)</f>
        <v>18947</v>
      </c>
      <c r="O44" s="63">
        <f>SUM(O6,O9:O27,O30:O35,O38:O42)</f>
        <v>-67443</v>
      </c>
      <c r="P44" s="63">
        <f t="shared" ref="P44" si="1">SUM(P6,P9:P27,P30:P35,P38:P42)</f>
        <v>-279090</v>
      </c>
    </row>
    <row r="45" spans="1:16" x14ac:dyDescent="0.25">
      <c r="A45" s="13" t="s">
        <v>113</v>
      </c>
      <c r="B45" s="71" t="s">
        <v>299</v>
      </c>
      <c r="C45" s="61">
        <v>-10314</v>
      </c>
      <c r="D45" s="61">
        <v>0</v>
      </c>
      <c r="E45" s="61">
        <v>0</v>
      </c>
      <c r="F45" s="61">
        <v>-29870</v>
      </c>
      <c r="G45" s="61">
        <v>0</v>
      </c>
      <c r="H45" s="61">
        <v>0</v>
      </c>
      <c r="I45" s="61">
        <v>0</v>
      </c>
      <c r="J45" s="61">
        <v>0</v>
      </c>
      <c r="K45" s="61">
        <v>0</v>
      </c>
      <c r="L45" s="61">
        <v>-3554</v>
      </c>
      <c r="M45" s="61">
        <v>-3604</v>
      </c>
      <c r="N45" s="61">
        <v>-3604</v>
      </c>
      <c r="O45" s="61">
        <v>-22</v>
      </c>
      <c r="P45" s="61">
        <v>0</v>
      </c>
    </row>
    <row r="46" spans="1:16" x14ac:dyDescent="0.25">
      <c r="A46" s="13" t="s">
        <v>114</v>
      </c>
      <c r="B46" s="71" t="s">
        <v>300</v>
      </c>
      <c r="C46" s="61">
        <v>-17896</v>
      </c>
      <c r="D46" s="61">
        <v>-7956</v>
      </c>
      <c r="E46" s="61">
        <v>-20022</v>
      </c>
      <c r="F46" s="61">
        <v>-39692</v>
      </c>
      <c r="G46" s="61">
        <v>-9473</v>
      </c>
      <c r="H46" s="61">
        <v>-9948</v>
      </c>
      <c r="I46" s="61">
        <v>-29296</v>
      </c>
      <c r="J46" s="61">
        <v>-29296</v>
      </c>
      <c r="K46" s="61">
        <v>-1082</v>
      </c>
      <c r="L46" s="61">
        <v>-1192</v>
      </c>
      <c r="M46" s="61">
        <v>-63216</v>
      </c>
      <c r="N46" s="61">
        <v>-75477</v>
      </c>
      <c r="O46" s="61">
        <v>-22689</v>
      </c>
      <c r="P46" s="61">
        <v>-24029</v>
      </c>
    </row>
    <row r="47" spans="1:16" x14ac:dyDescent="0.25">
      <c r="C47" s="62"/>
      <c r="D47" s="62"/>
      <c r="E47" s="62"/>
      <c r="F47" s="62"/>
      <c r="G47" s="62"/>
      <c r="H47" s="62"/>
      <c r="I47" s="62"/>
      <c r="J47" s="62"/>
      <c r="K47" s="62"/>
      <c r="L47" s="62"/>
      <c r="M47" s="62"/>
      <c r="N47" s="62">
        <f>18947-N44</f>
        <v>0</v>
      </c>
      <c r="O47" s="62"/>
      <c r="P47" s="62"/>
    </row>
    <row r="48" spans="1:16" s="32" customFormat="1" x14ac:dyDescent="0.25">
      <c r="A48" s="26" t="s">
        <v>115</v>
      </c>
      <c r="B48" s="72" t="s">
        <v>301</v>
      </c>
      <c r="C48" s="63">
        <f t="shared" ref="C48:N48" si="2">SUM(C44:C46)</f>
        <v>-89658</v>
      </c>
      <c r="D48" s="63">
        <f t="shared" si="2"/>
        <v>-329085</v>
      </c>
      <c r="E48" s="63">
        <f t="shared" si="2"/>
        <v>-26312</v>
      </c>
      <c r="F48" s="63">
        <f t="shared" si="2"/>
        <v>36868</v>
      </c>
      <c r="G48" s="63">
        <f t="shared" si="2"/>
        <v>-64450</v>
      </c>
      <c r="H48" s="63">
        <f t="shared" si="2"/>
        <v>-313641</v>
      </c>
      <c r="I48" s="63">
        <f>SUM(I44:I46)</f>
        <v>117543</v>
      </c>
      <c r="J48" s="63">
        <f t="shared" si="2"/>
        <v>115666</v>
      </c>
      <c r="K48" s="63">
        <f t="shared" si="2"/>
        <v>-143175</v>
      </c>
      <c r="L48" s="63">
        <f t="shared" si="2"/>
        <v>-382288</v>
      </c>
      <c r="M48" s="63">
        <f t="shared" si="2"/>
        <v>-153918</v>
      </c>
      <c r="N48" s="63">
        <f t="shared" si="2"/>
        <v>-60134</v>
      </c>
      <c r="O48" s="63">
        <f>SUM(O44:O46)</f>
        <v>-90154</v>
      </c>
      <c r="P48" s="63">
        <f>SUM(P44:P46)</f>
        <v>-303119</v>
      </c>
    </row>
    <row r="49" spans="1:16" x14ac:dyDescent="0.25">
      <c r="A49" s="19"/>
      <c r="B49" s="32"/>
      <c r="C49" s="62"/>
      <c r="D49" s="62"/>
      <c r="E49" s="62"/>
      <c r="F49" s="62"/>
      <c r="G49" s="62"/>
      <c r="H49" s="62"/>
      <c r="I49" s="62"/>
      <c r="J49" s="62"/>
      <c r="K49" s="62"/>
      <c r="L49" s="62"/>
      <c r="M49" s="62"/>
      <c r="N49" s="62"/>
      <c r="O49" s="62"/>
      <c r="P49" s="62"/>
    </row>
    <row r="50" spans="1:16" x14ac:dyDescent="0.25">
      <c r="A50" s="19" t="s">
        <v>116</v>
      </c>
      <c r="B50" s="32" t="s">
        <v>302</v>
      </c>
      <c r="C50" s="62"/>
      <c r="D50" s="62"/>
      <c r="E50" s="62"/>
      <c r="F50" s="62"/>
      <c r="G50" s="62"/>
      <c r="H50" s="62"/>
      <c r="I50" s="62"/>
      <c r="J50" s="62"/>
      <c r="K50" s="62"/>
      <c r="L50" s="62"/>
      <c r="M50" s="62"/>
      <c r="N50" s="62"/>
      <c r="O50" s="62"/>
      <c r="P50" s="62"/>
    </row>
    <row r="51" spans="1:16" x14ac:dyDescent="0.25">
      <c r="A51" s="13" t="s">
        <v>117</v>
      </c>
      <c r="B51" s="71" t="s">
        <v>303</v>
      </c>
      <c r="C51" s="61">
        <v>-592766</v>
      </c>
      <c r="D51" s="61">
        <v>0</v>
      </c>
      <c r="E51" s="61">
        <v>0</v>
      </c>
      <c r="F51" s="61">
        <v>-885579</v>
      </c>
      <c r="G51" s="61">
        <v>-2687</v>
      </c>
      <c r="H51" s="61">
        <v>-3671</v>
      </c>
      <c r="I51" s="61">
        <v>-492913</v>
      </c>
      <c r="J51" s="61">
        <v>-915599</v>
      </c>
      <c r="K51" s="61">
        <v>0</v>
      </c>
      <c r="L51" s="61">
        <v>-156537</v>
      </c>
      <c r="M51" s="61">
        <f>-1137787-1650</f>
        <v>-1139437</v>
      </c>
      <c r="N51" s="61">
        <v>-770149</v>
      </c>
      <c r="O51" s="61">
        <v>-173893</v>
      </c>
      <c r="P51" s="61">
        <v>-646549</v>
      </c>
    </row>
    <row r="52" spans="1:16" x14ac:dyDescent="0.25">
      <c r="A52" s="13" t="s">
        <v>118</v>
      </c>
      <c r="B52" s="71" t="s">
        <v>304</v>
      </c>
      <c r="C52" s="61">
        <v>546757</v>
      </c>
      <c r="D52" s="61">
        <v>13559</v>
      </c>
      <c r="E52" s="61">
        <v>14560</v>
      </c>
      <c r="F52" s="61">
        <v>858378</v>
      </c>
      <c r="G52" s="61">
        <v>0</v>
      </c>
      <c r="H52" s="61">
        <v>73852</v>
      </c>
      <c r="I52" s="61">
        <v>434075</v>
      </c>
      <c r="J52" s="61">
        <v>711054</v>
      </c>
      <c r="K52" s="61">
        <v>51861</v>
      </c>
      <c r="L52" s="61">
        <v>0</v>
      </c>
      <c r="M52" s="61">
        <v>1080707</v>
      </c>
      <c r="N52" s="61">
        <v>689735</v>
      </c>
      <c r="O52" s="61">
        <v>79627</v>
      </c>
      <c r="P52" s="61">
        <v>463445</v>
      </c>
    </row>
    <row r="53" spans="1:16" x14ac:dyDescent="0.25">
      <c r="A53" s="13" t="s">
        <v>119</v>
      </c>
      <c r="B53" s="71" t="s">
        <v>305</v>
      </c>
      <c r="C53" s="61">
        <v>0</v>
      </c>
      <c r="D53" s="61">
        <v>0</v>
      </c>
      <c r="E53" s="61">
        <v>0</v>
      </c>
      <c r="F53" s="61">
        <v>0</v>
      </c>
      <c r="G53" s="61">
        <v>0</v>
      </c>
      <c r="H53" s="61">
        <v>0</v>
      </c>
      <c r="I53" s="61">
        <v>0</v>
      </c>
      <c r="J53" s="61">
        <v>0</v>
      </c>
      <c r="K53" s="61">
        <v>0</v>
      </c>
      <c r="L53" s="61">
        <v>0</v>
      </c>
      <c r="M53" s="61">
        <v>0</v>
      </c>
      <c r="N53" s="61">
        <v>0</v>
      </c>
      <c r="O53" s="61">
        <v>0</v>
      </c>
      <c r="P53" s="61">
        <v>0</v>
      </c>
    </row>
    <row r="54" spans="1:16" x14ac:dyDescent="0.25">
      <c r="A54" s="13" t="s">
        <v>391</v>
      </c>
      <c r="B54" s="71" t="str">
        <f>_xlfn.TRANSLATE(A54,"pt","en")</f>
        <v>Payments for the acquisition of a subsidiary and contributions</v>
      </c>
      <c r="C54" s="61">
        <v>0</v>
      </c>
      <c r="D54" s="61">
        <v>0</v>
      </c>
      <c r="E54" s="61">
        <v>0</v>
      </c>
      <c r="F54" s="61">
        <v>0</v>
      </c>
      <c r="G54" s="61">
        <v>0</v>
      </c>
      <c r="H54" s="61">
        <v>0</v>
      </c>
      <c r="I54" s="61">
        <v>0</v>
      </c>
      <c r="J54" s="61">
        <v>0</v>
      </c>
      <c r="K54" s="61">
        <v>0</v>
      </c>
      <c r="L54" s="61">
        <v>0</v>
      </c>
      <c r="M54" s="61">
        <v>0</v>
      </c>
      <c r="N54" s="61">
        <v>0</v>
      </c>
      <c r="O54" s="61">
        <v>0</v>
      </c>
      <c r="P54" s="61">
        <v>-367</v>
      </c>
    </row>
    <row r="55" spans="1:16" x14ac:dyDescent="0.25">
      <c r="A55" s="13" t="s">
        <v>120</v>
      </c>
      <c r="B55" s="71" t="s">
        <v>306</v>
      </c>
      <c r="C55" s="61"/>
      <c r="D55" s="61">
        <v>0</v>
      </c>
      <c r="E55" s="61"/>
      <c r="F55" s="61"/>
      <c r="G55" s="61">
        <v>0</v>
      </c>
      <c r="H55" s="61">
        <v>0</v>
      </c>
      <c r="I55" s="61">
        <v>0</v>
      </c>
      <c r="J55" s="61">
        <v>0</v>
      </c>
      <c r="K55" s="61">
        <v>0</v>
      </c>
      <c r="L55" s="61">
        <v>0</v>
      </c>
      <c r="M55" s="61">
        <v>0</v>
      </c>
      <c r="N55" s="61">
        <v>0</v>
      </c>
      <c r="O55" s="61">
        <v>0</v>
      </c>
      <c r="P55" s="61">
        <v>0</v>
      </c>
    </row>
    <row r="56" spans="1:16" x14ac:dyDescent="0.25">
      <c r="A56" s="13" t="s">
        <v>121</v>
      </c>
      <c r="B56" s="71" t="s">
        <v>307</v>
      </c>
      <c r="C56" s="61">
        <v>0</v>
      </c>
      <c r="D56" s="61">
        <v>0</v>
      </c>
      <c r="E56" s="61">
        <v>0</v>
      </c>
      <c r="F56" s="61">
        <v>0</v>
      </c>
      <c r="G56" s="61">
        <v>0</v>
      </c>
      <c r="H56" s="61">
        <v>0</v>
      </c>
      <c r="I56" s="61">
        <v>0</v>
      </c>
      <c r="J56" s="61">
        <v>0</v>
      </c>
      <c r="K56" s="61">
        <v>0</v>
      </c>
      <c r="L56" s="61">
        <v>0</v>
      </c>
      <c r="M56" s="61">
        <v>0</v>
      </c>
      <c r="N56" s="61">
        <v>0</v>
      </c>
      <c r="O56" s="61">
        <v>0</v>
      </c>
      <c r="P56" s="61">
        <v>0</v>
      </c>
    </row>
    <row r="57" spans="1:16" x14ac:dyDescent="0.25">
      <c r="A57" s="13" t="s">
        <v>122</v>
      </c>
      <c r="B57" s="71" t="s">
        <v>308</v>
      </c>
      <c r="C57" s="61">
        <v>0</v>
      </c>
      <c r="D57" s="61">
        <v>0</v>
      </c>
      <c r="E57" s="61">
        <v>49207</v>
      </c>
      <c r="F57" s="61">
        <v>97037</v>
      </c>
      <c r="G57" s="61">
        <v>41649</v>
      </c>
      <c r="H57" s="61">
        <v>0</v>
      </c>
      <c r="I57" s="61">
        <v>143145</v>
      </c>
      <c r="J57" s="61">
        <v>0</v>
      </c>
      <c r="K57" s="61">
        <v>0</v>
      </c>
      <c r="L57" s="61">
        <v>32458</v>
      </c>
      <c r="M57" s="61">
        <v>41158</v>
      </c>
      <c r="N57" s="61">
        <v>40940</v>
      </c>
      <c r="O57" s="61">
        <v>0</v>
      </c>
      <c r="P57" s="61">
        <v>0</v>
      </c>
    </row>
    <row r="58" spans="1:16" x14ac:dyDescent="0.25">
      <c r="A58" s="13" t="s">
        <v>123</v>
      </c>
      <c r="B58" s="71" t="s">
        <v>309</v>
      </c>
      <c r="C58" s="61">
        <v>0</v>
      </c>
      <c r="D58" s="61">
        <v>0</v>
      </c>
      <c r="E58" s="61">
        <v>0</v>
      </c>
      <c r="F58" s="61">
        <v>0</v>
      </c>
      <c r="G58" s="61">
        <v>0</v>
      </c>
      <c r="H58" s="61">
        <v>0</v>
      </c>
      <c r="I58" s="61">
        <v>33766</v>
      </c>
      <c r="J58" s="61">
        <v>0</v>
      </c>
      <c r="K58" s="61">
        <v>0</v>
      </c>
      <c r="L58" s="61">
        <v>0</v>
      </c>
      <c r="M58" s="61">
        <v>0</v>
      </c>
      <c r="N58" s="61">
        <v>0</v>
      </c>
      <c r="O58" s="61">
        <v>0</v>
      </c>
      <c r="P58" s="61">
        <v>0</v>
      </c>
    </row>
    <row r="59" spans="1:16" x14ac:dyDescent="0.25">
      <c r="A59" s="13" t="s">
        <v>124</v>
      </c>
      <c r="B59" s="71" t="s">
        <v>310</v>
      </c>
      <c r="C59" s="61">
        <v>0</v>
      </c>
      <c r="D59" s="61">
        <v>0</v>
      </c>
      <c r="E59" s="61">
        <v>0</v>
      </c>
      <c r="F59" s="61">
        <v>0</v>
      </c>
      <c r="G59" s="61">
        <v>0</v>
      </c>
      <c r="H59" s="61">
        <v>0</v>
      </c>
      <c r="I59" s="61">
        <v>0</v>
      </c>
      <c r="J59" s="61">
        <v>0</v>
      </c>
      <c r="K59" s="61">
        <v>0</v>
      </c>
      <c r="L59" s="61">
        <v>0</v>
      </c>
      <c r="M59" s="61">
        <v>77836</v>
      </c>
      <c r="N59" s="61">
        <v>107738</v>
      </c>
      <c r="O59" s="61">
        <v>52</v>
      </c>
      <c r="P59" s="61">
        <v>0</v>
      </c>
    </row>
    <row r="60" spans="1:16" x14ac:dyDescent="0.25">
      <c r="A60" s="13" t="s">
        <v>125</v>
      </c>
      <c r="B60" s="71" t="s">
        <v>311</v>
      </c>
      <c r="C60" s="61">
        <v>0</v>
      </c>
      <c r="D60" s="61">
        <v>0</v>
      </c>
      <c r="E60" s="61">
        <v>0</v>
      </c>
      <c r="F60" s="61">
        <v>2165</v>
      </c>
      <c r="G60" s="61">
        <v>0</v>
      </c>
      <c r="H60" s="61">
        <v>0</v>
      </c>
      <c r="I60" s="61">
        <v>0</v>
      </c>
      <c r="J60" s="61">
        <v>0</v>
      </c>
      <c r="K60" s="61">
        <v>0</v>
      </c>
      <c r="L60" s="61">
        <v>0</v>
      </c>
      <c r="M60" s="61">
        <v>0</v>
      </c>
      <c r="N60" s="61">
        <v>0</v>
      </c>
      <c r="O60" s="61">
        <v>0</v>
      </c>
      <c r="P60" s="61">
        <v>0</v>
      </c>
    </row>
    <row r="61" spans="1:16" x14ac:dyDescent="0.25">
      <c r="A61" s="13" t="s">
        <v>126</v>
      </c>
      <c r="B61" s="71" t="s">
        <v>312</v>
      </c>
      <c r="C61" s="61">
        <v>0</v>
      </c>
      <c r="D61" s="61">
        <v>0</v>
      </c>
      <c r="E61" s="61">
        <v>0</v>
      </c>
      <c r="F61" s="61">
        <v>9117</v>
      </c>
      <c r="G61" s="61">
        <v>0</v>
      </c>
      <c r="H61" s="61">
        <v>0</v>
      </c>
      <c r="I61" s="61">
        <v>0</v>
      </c>
      <c r="J61" s="61">
        <v>0</v>
      </c>
      <c r="K61" s="61">
        <v>0</v>
      </c>
      <c r="L61" s="61">
        <v>0</v>
      </c>
      <c r="M61" s="61">
        <v>0</v>
      </c>
      <c r="N61" s="61">
        <v>0</v>
      </c>
      <c r="O61" s="61">
        <v>0</v>
      </c>
      <c r="P61" s="61">
        <v>0</v>
      </c>
    </row>
    <row r="62" spans="1:16" x14ac:dyDescent="0.25">
      <c r="A62" s="13" t="s">
        <v>127</v>
      </c>
      <c r="B62" s="71" t="s">
        <v>313</v>
      </c>
      <c r="C62" s="61">
        <v>0</v>
      </c>
      <c r="D62" s="61">
        <v>0</v>
      </c>
      <c r="E62" s="61">
        <v>0</v>
      </c>
      <c r="F62" s="61">
        <v>0</v>
      </c>
      <c r="G62" s="61">
        <v>0</v>
      </c>
      <c r="H62" s="61">
        <v>0</v>
      </c>
      <c r="I62" s="61">
        <v>0</v>
      </c>
      <c r="J62" s="61">
        <v>30454</v>
      </c>
      <c r="K62" s="61">
        <v>3826</v>
      </c>
      <c r="L62" s="61">
        <v>0</v>
      </c>
      <c r="M62" s="61">
        <v>0</v>
      </c>
      <c r="N62" s="61">
        <v>0</v>
      </c>
      <c r="O62" s="61">
        <v>0</v>
      </c>
      <c r="P62" s="61">
        <v>0</v>
      </c>
    </row>
    <row r="63" spans="1:16" x14ac:dyDescent="0.25">
      <c r="A63" s="13" t="s">
        <v>128</v>
      </c>
      <c r="B63" s="71" t="s">
        <v>314</v>
      </c>
      <c r="C63" s="61">
        <v>-107862</v>
      </c>
      <c r="D63" s="61">
        <v>-91131</v>
      </c>
      <c r="E63" s="61">
        <v>-185170</v>
      </c>
      <c r="F63" s="61">
        <v>-207845</v>
      </c>
      <c r="G63" s="61">
        <v>-60866</v>
      </c>
      <c r="H63" s="61">
        <v>-127420</v>
      </c>
      <c r="I63" s="61">
        <v>-192921</v>
      </c>
      <c r="J63" s="61">
        <v>-250246</v>
      </c>
      <c r="K63" s="61">
        <v>-6863</v>
      </c>
      <c r="L63" s="61">
        <v>-87246</v>
      </c>
      <c r="M63" s="61">
        <v>-143663</v>
      </c>
      <c r="N63" s="61">
        <v>-176625</v>
      </c>
      <c r="O63" s="61">
        <v>-4973</v>
      </c>
      <c r="P63" s="61">
        <v>-12104</v>
      </c>
    </row>
    <row r="64" spans="1:16" x14ac:dyDescent="0.25">
      <c r="A64" s="13" t="s">
        <v>129</v>
      </c>
      <c r="B64" s="71" t="s">
        <v>315</v>
      </c>
      <c r="C64" s="61">
        <v>-25</v>
      </c>
      <c r="D64" s="61">
        <v>0</v>
      </c>
      <c r="E64" s="61">
        <v>0</v>
      </c>
      <c r="F64" s="61">
        <v>0</v>
      </c>
      <c r="G64" s="61">
        <v>0</v>
      </c>
      <c r="H64" s="61">
        <v>0</v>
      </c>
      <c r="I64" s="61">
        <v>0</v>
      </c>
      <c r="J64" s="61">
        <v>0</v>
      </c>
      <c r="K64" s="61">
        <v>-363</v>
      </c>
      <c r="L64" s="61">
        <v>-136</v>
      </c>
      <c r="M64" s="61">
        <v>-136</v>
      </c>
      <c r="N64" s="61">
        <v>-136</v>
      </c>
      <c r="O64" s="61">
        <v>-604</v>
      </c>
      <c r="P64" s="61">
        <v>-604</v>
      </c>
    </row>
    <row r="65" spans="1:16" x14ac:dyDescent="0.25">
      <c r="C65" s="61">
        <v>0</v>
      </c>
      <c r="D65" s="61">
        <v>0</v>
      </c>
      <c r="E65" s="61">
        <v>0</v>
      </c>
      <c r="F65" s="61">
        <v>0</v>
      </c>
      <c r="G65" s="61">
        <v>0</v>
      </c>
      <c r="H65" s="61">
        <v>0</v>
      </c>
      <c r="I65" s="61">
        <v>0</v>
      </c>
      <c r="J65" s="61">
        <v>0</v>
      </c>
      <c r="K65" s="61">
        <v>0</v>
      </c>
      <c r="L65" s="61">
        <v>0</v>
      </c>
      <c r="M65" s="61">
        <v>0</v>
      </c>
      <c r="N65" s="61">
        <v>0</v>
      </c>
      <c r="O65" s="61">
        <v>0</v>
      </c>
      <c r="P65" s="61"/>
    </row>
    <row r="66" spans="1:16" s="32" customFormat="1" x14ac:dyDescent="0.25">
      <c r="A66" s="26" t="s">
        <v>130</v>
      </c>
      <c r="B66" s="72" t="s">
        <v>316</v>
      </c>
      <c r="C66" s="63">
        <f>SUM(C51:C64)</f>
        <v>-153896</v>
      </c>
      <c r="D66" s="63">
        <f>SUM(D51:D64)</f>
        <v>-77572</v>
      </c>
      <c r="E66" s="63">
        <f>SUM(E51:E64)</f>
        <v>-121403</v>
      </c>
      <c r="F66" s="63">
        <f>SUM(F51:F64)</f>
        <v>-126727</v>
      </c>
      <c r="G66" s="63">
        <f>SUM(G51:G64)</f>
        <v>-21904</v>
      </c>
      <c r="H66" s="63">
        <f t="shared" ref="H66:N66" si="3">SUM(H51:H65)</f>
        <v>-57239</v>
      </c>
      <c r="I66" s="63">
        <f t="shared" si="3"/>
        <v>-74848</v>
      </c>
      <c r="J66" s="63">
        <f t="shared" si="3"/>
        <v>-424337</v>
      </c>
      <c r="K66" s="63">
        <f t="shared" si="3"/>
        <v>48461</v>
      </c>
      <c r="L66" s="63">
        <f t="shared" si="3"/>
        <v>-211461</v>
      </c>
      <c r="M66" s="63">
        <f t="shared" si="3"/>
        <v>-83535</v>
      </c>
      <c r="N66" s="63">
        <f t="shared" si="3"/>
        <v>-108497</v>
      </c>
      <c r="O66" s="63">
        <f>SUM(O51:O65)</f>
        <v>-99791</v>
      </c>
      <c r="P66" s="63">
        <f>SUM(P51:P65)</f>
        <v>-196179</v>
      </c>
    </row>
    <row r="67" spans="1:16" x14ac:dyDescent="0.25">
      <c r="A67" s="19"/>
      <c r="B67" s="32"/>
      <c r="C67" s="62"/>
      <c r="D67" s="62"/>
      <c r="E67" s="62"/>
      <c r="F67" s="62"/>
      <c r="G67" s="62"/>
      <c r="H67" s="62"/>
      <c r="I67" s="62"/>
      <c r="J67" s="62"/>
      <c r="K67" s="62"/>
      <c r="L67" s="62"/>
      <c r="M67" s="62"/>
      <c r="N67" s="62"/>
      <c r="O67" s="62"/>
      <c r="P67" s="62"/>
    </row>
    <row r="68" spans="1:16" x14ac:dyDescent="0.25">
      <c r="A68" s="19" t="s">
        <v>131</v>
      </c>
      <c r="B68" s="32" t="s">
        <v>317</v>
      </c>
      <c r="C68" s="62"/>
      <c r="D68" s="62"/>
      <c r="E68" s="62"/>
      <c r="F68" s="62"/>
      <c r="G68" s="62"/>
      <c r="H68" s="62"/>
      <c r="I68" s="62"/>
      <c r="J68" s="62"/>
      <c r="K68" s="62"/>
      <c r="L68" s="62"/>
      <c r="M68" s="62"/>
      <c r="N68" s="62"/>
      <c r="O68" s="62"/>
      <c r="P68" s="62"/>
    </row>
    <row r="69" spans="1:16" x14ac:dyDescent="0.25">
      <c r="A69" s="13" t="s">
        <v>132</v>
      </c>
      <c r="B69" s="71" t="s">
        <v>318</v>
      </c>
      <c r="C69" s="61">
        <v>0</v>
      </c>
      <c r="D69" s="61">
        <v>-24226</v>
      </c>
      <c r="E69" s="61">
        <v>0</v>
      </c>
      <c r="F69" s="61">
        <v>0</v>
      </c>
      <c r="G69" s="61">
        <v>0</v>
      </c>
      <c r="H69" s="61">
        <v>0</v>
      </c>
      <c r="I69" s="61">
        <v>0</v>
      </c>
      <c r="J69" s="61">
        <v>0</v>
      </c>
      <c r="K69" s="61">
        <v>0</v>
      </c>
      <c r="L69" s="61">
        <v>0</v>
      </c>
      <c r="M69" s="61">
        <v>0</v>
      </c>
      <c r="N69" s="61">
        <v>0</v>
      </c>
      <c r="O69" s="61">
        <v>0</v>
      </c>
      <c r="P69" s="61">
        <v>0</v>
      </c>
    </row>
    <row r="70" spans="1:16" x14ac:dyDescent="0.25">
      <c r="A70" s="13" t="s">
        <v>133</v>
      </c>
      <c r="B70" s="71" t="s">
        <v>305</v>
      </c>
      <c r="C70" s="61">
        <v>0</v>
      </c>
      <c r="D70" s="61">
        <v>-25</v>
      </c>
      <c r="E70" s="61">
        <v>0</v>
      </c>
      <c r="F70" s="61">
        <v>0</v>
      </c>
      <c r="G70" s="61">
        <v>0</v>
      </c>
      <c r="H70" s="61">
        <v>0</v>
      </c>
      <c r="I70" s="61">
        <v>0</v>
      </c>
      <c r="J70" s="61">
        <v>0</v>
      </c>
      <c r="K70" s="61">
        <v>0</v>
      </c>
      <c r="L70" s="61">
        <v>0</v>
      </c>
      <c r="M70" s="61">
        <v>0</v>
      </c>
      <c r="N70" s="61">
        <v>0</v>
      </c>
      <c r="O70" s="61">
        <v>0</v>
      </c>
      <c r="P70" s="61">
        <v>0</v>
      </c>
    </row>
    <row r="71" spans="1:16" x14ac:dyDescent="0.25">
      <c r="A71" s="13" t="s">
        <v>134</v>
      </c>
      <c r="B71" s="71" t="s">
        <v>319</v>
      </c>
      <c r="C71" s="61">
        <v>-2385</v>
      </c>
      <c r="D71" s="61">
        <v>0</v>
      </c>
      <c r="E71" s="61">
        <v>0</v>
      </c>
      <c r="F71" s="61">
        <v>-4700</v>
      </c>
      <c r="G71" s="61">
        <v>-903</v>
      </c>
      <c r="H71" s="61">
        <v>0</v>
      </c>
      <c r="I71" s="61">
        <v>-22799</v>
      </c>
      <c r="J71" s="61">
        <v>-36729</v>
      </c>
      <c r="K71" s="61">
        <v>-13896</v>
      </c>
      <c r="L71" s="61">
        <v>-29437</v>
      </c>
      <c r="M71" s="61">
        <v>-39845</v>
      </c>
      <c r="N71" s="61">
        <v>-57902</v>
      </c>
      <c r="O71" s="61">
        <v>-8888</v>
      </c>
      <c r="P71" s="61">
        <v>-32586</v>
      </c>
    </row>
    <row r="72" spans="1:16" x14ac:dyDescent="0.25">
      <c r="A72" s="13" t="s">
        <v>135</v>
      </c>
      <c r="B72" s="71" t="s">
        <v>320</v>
      </c>
      <c r="C72" s="61">
        <v>0</v>
      </c>
      <c r="D72" s="61"/>
      <c r="E72" s="61">
        <v>0</v>
      </c>
      <c r="F72" s="61">
        <v>15755</v>
      </c>
      <c r="G72" s="61">
        <v>0</v>
      </c>
      <c r="H72" s="61">
        <v>0</v>
      </c>
      <c r="I72" s="61">
        <v>0</v>
      </c>
      <c r="J72" s="61">
        <v>145242</v>
      </c>
      <c r="K72" s="61">
        <v>0</v>
      </c>
      <c r="L72" s="61"/>
      <c r="M72" s="61">
        <v>0</v>
      </c>
      <c r="N72" s="61">
        <v>0</v>
      </c>
      <c r="O72" s="61">
        <v>0</v>
      </c>
      <c r="P72" s="61">
        <v>0</v>
      </c>
    </row>
    <row r="73" spans="1:16" x14ac:dyDescent="0.25">
      <c r="A73" s="13" t="s">
        <v>197</v>
      </c>
      <c r="B73" s="71" t="s">
        <v>321</v>
      </c>
      <c r="C73" s="61">
        <v>0</v>
      </c>
      <c r="D73" s="61"/>
      <c r="E73" s="61">
        <v>0</v>
      </c>
      <c r="F73" s="61">
        <v>0</v>
      </c>
      <c r="G73" s="61">
        <v>0</v>
      </c>
      <c r="H73" s="61">
        <v>0</v>
      </c>
      <c r="I73" s="61">
        <v>0</v>
      </c>
      <c r="J73" s="61">
        <v>172569</v>
      </c>
      <c r="K73" s="61">
        <v>1419</v>
      </c>
      <c r="L73" s="61"/>
      <c r="M73" s="61"/>
      <c r="N73" s="61">
        <v>0</v>
      </c>
      <c r="O73" s="61">
        <v>0</v>
      </c>
      <c r="P73" s="61">
        <v>0</v>
      </c>
    </row>
    <row r="74" spans="1:16" x14ac:dyDescent="0.25">
      <c r="A74" s="13" t="s">
        <v>196</v>
      </c>
      <c r="B74" s="71" t="s">
        <v>322</v>
      </c>
      <c r="C74" s="61">
        <v>0</v>
      </c>
      <c r="D74" s="61">
        <v>0</v>
      </c>
      <c r="E74" s="61">
        <v>-425</v>
      </c>
      <c r="F74" s="61">
        <v>-1696</v>
      </c>
      <c r="G74" s="61">
        <v>0</v>
      </c>
      <c r="H74" s="61">
        <v>-2993</v>
      </c>
      <c r="I74" s="61">
        <v>-3233</v>
      </c>
      <c r="J74" s="61">
        <v>-4401</v>
      </c>
      <c r="K74" s="61">
        <v>-1273</v>
      </c>
      <c r="L74" s="61">
        <v>-2733</v>
      </c>
      <c r="M74" s="61">
        <v>-4283</v>
      </c>
      <c r="N74" s="61">
        <v>-5583</v>
      </c>
      <c r="O74" s="61">
        <v>-1821</v>
      </c>
      <c r="P74" s="61">
        <v>-7667</v>
      </c>
    </row>
    <row r="75" spans="1:16" x14ac:dyDescent="0.25">
      <c r="A75" s="13" t="s">
        <v>136</v>
      </c>
      <c r="B75" s="71" t="s">
        <v>323</v>
      </c>
      <c r="C75" s="61">
        <v>0</v>
      </c>
      <c r="D75" s="61">
        <v>0</v>
      </c>
      <c r="E75" s="61">
        <v>0</v>
      </c>
      <c r="F75" s="61">
        <v>0</v>
      </c>
      <c r="G75" s="61">
        <v>0</v>
      </c>
      <c r="H75" s="61">
        <v>0</v>
      </c>
      <c r="I75" s="61">
        <v>0</v>
      </c>
      <c r="J75" s="61">
        <v>0</v>
      </c>
      <c r="K75" s="61">
        <v>-84596</v>
      </c>
      <c r="L75" s="61">
        <v>-84596</v>
      </c>
      <c r="M75" s="61">
        <v>-84596</v>
      </c>
      <c r="N75" s="61">
        <v>-104596</v>
      </c>
      <c r="O75" s="61">
        <v>0</v>
      </c>
      <c r="P75" s="61">
        <v>-17732</v>
      </c>
    </row>
    <row r="76" spans="1:16" x14ac:dyDescent="0.25">
      <c r="A76" s="13" t="s">
        <v>137</v>
      </c>
      <c r="B76" s="71" t="s">
        <v>324</v>
      </c>
      <c r="C76" s="61">
        <v>0</v>
      </c>
      <c r="D76" s="61">
        <v>0</v>
      </c>
      <c r="E76" s="61">
        <v>0</v>
      </c>
      <c r="F76" s="61">
        <v>0</v>
      </c>
      <c r="G76" s="61">
        <v>0</v>
      </c>
      <c r="H76" s="61">
        <v>0</v>
      </c>
      <c r="I76" s="61">
        <v>0</v>
      </c>
      <c r="J76" s="61">
        <v>0</v>
      </c>
      <c r="K76" s="61">
        <v>0</v>
      </c>
      <c r="L76" s="61">
        <v>0</v>
      </c>
      <c r="M76" s="61">
        <v>0</v>
      </c>
      <c r="N76" s="61">
        <v>0</v>
      </c>
      <c r="O76" s="61">
        <v>0</v>
      </c>
      <c r="P76" s="61">
        <v>0</v>
      </c>
    </row>
    <row r="77" spans="1:16" x14ac:dyDescent="0.25">
      <c r="A77" s="13" t="s">
        <v>138</v>
      </c>
      <c r="B77" s="71" t="s">
        <v>325</v>
      </c>
      <c r="C77" s="61">
        <v>-144342</v>
      </c>
      <c r="D77" s="61">
        <v>-51628</v>
      </c>
      <c r="E77" s="61">
        <v>0</v>
      </c>
      <c r="F77" s="61">
        <v>-489784</v>
      </c>
      <c r="G77" s="61">
        <v>-60182</v>
      </c>
      <c r="H77" s="61">
        <v>-71379</v>
      </c>
      <c r="I77" s="61">
        <v>-316431</v>
      </c>
      <c r="J77" s="61">
        <v>-450202</v>
      </c>
      <c r="K77" s="61">
        <v>0</v>
      </c>
      <c r="L77" s="61">
        <v>0</v>
      </c>
      <c r="M77" s="61">
        <v>0</v>
      </c>
      <c r="N77" s="61">
        <v>0</v>
      </c>
      <c r="O77" s="61">
        <v>0</v>
      </c>
      <c r="P77" s="61">
        <v>0</v>
      </c>
    </row>
    <row r="78" spans="1:16" x14ac:dyDescent="0.25">
      <c r="A78" s="13" t="s">
        <v>139</v>
      </c>
      <c r="B78" s="71" t="s">
        <v>326</v>
      </c>
      <c r="C78" s="61">
        <v>0</v>
      </c>
      <c r="D78" s="61">
        <v>0</v>
      </c>
      <c r="E78" s="61">
        <v>0</v>
      </c>
      <c r="F78" s="61">
        <v>0</v>
      </c>
      <c r="G78" s="61">
        <v>0</v>
      </c>
      <c r="H78" s="61">
        <v>0</v>
      </c>
      <c r="I78" s="61">
        <v>0</v>
      </c>
      <c r="J78" s="61">
        <v>0</v>
      </c>
      <c r="K78" s="61">
        <v>0</v>
      </c>
      <c r="L78" s="61">
        <v>21774</v>
      </c>
      <c r="M78" s="61">
        <v>-21770</v>
      </c>
      <c r="N78" s="61">
        <v>-21770</v>
      </c>
      <c r="O78" s="61">
        <v>-17732</v>
      </c>
      <c r="P78" s="61">
        <v>0</v>
      </c>
    </row>
    <row r="79" spans="1:16" x14ac:dyDescent="0.25">
      <c r="A79" s="13" t="s">
        <v>140</v>
      </c>
      <c r="B79" s="71" t="s">
        <v>327</v>
      </c>
      <c r="C79" s="61">
        <v>420892</v>
      </c>
      <c r="D79" s="61">
        <v>0</v>
      </c>
      <c r="E79" s="61">
        <v>0</v>
      </c>
      <c r="F79" s="61">
        <v>0</v>
      </c>
      <c r="G79" s="61">
        <v>0</v>
      </c>
      <c r="H79" s="61">
        <v>0</v>
      </c>
      <c r="I79" s="61">
        <v>0</v>
      </c>
      <c r="J79" s="61">
        <v>0</v>
      </c>
      <c r="K79" s="61">
        <v>0</v>
      </c>
      <c r="L79" s="61">
        <v>300000</v>
      </c>
      <c r="M79" s="61">
        <v>300000</v>
      </c>
      <c r="N79" s="61">
        <v>300000</v>
      </c>
      <c r="O79" s="61">
        <v>0</v>
      </c>
      <c r="P79" s="61">
        <v>0</v>
      </c>
    </row>
    <row r="80" spans="1:16" x14ac:dyDescent="0.25">
      <c r="A80" s="13" t="s">
        <v>141</v>
      </c>
      <c r="B80" s="71" t="s">
        <v>328</v>
      </c>
      <c r="C80" s="61">
        <v>0</v>
      </c>
      <c r="D80" s="61">
        <v>0</v>
      </c>
      <c r="E80" s="61">
        <v>0</v>
      </c>
      <c r="F80" s="61">
        <v>0</v>
      </c>
      <c r="G80" s="61">
        <v>0</v>
      </c>
      <c r="H80" s="61">
        <v>0</v>
      </c>
      <c r="I80" s="61">
        <v>0</v>
      </c>
      <c r="J80" s="61">
        <v>0</v>
      </c>
      <c r="K80" s="61">
        <v>0</v>
      </c>
      <c r="L80" s="61">
        <v>-10306</v>
      </c>
      <c r="M80" s="61">
        <v>-10306</v>
      </c>
      <c r="N80" s="61">
        <v>-10306</v>
      </c>
      <c r="O80" s="61">
        <v>0</v>
      </c>
      <c r="P80" s="61">
        <v>0</v>
      </c>
    </row>
    <row r="81" spans="1:16" x14ac:dyDescent="0.25">
      <c r="A81" s="13" t="s">
        <v>142</v>
      </c>
      <c r="B81" s="71" t="s">
        <v>329</v>
      </c>
      <c r="C81" s="61">
        <v>0</v>
      </c>
      <c r="D81" s="61">
        <v>0</v>
      </c>
      <c r="E81" s="61">
        <v>0</v>
      </c>
      <c r="F81" s="61">
        <v>0</v>
      </c>
      <c r="G81" s="61">
        <v>0</v>
      </c>
      <c r="H81" s="61">
        <v>0</v>
      </c>
      <c r="I81" s="61">
        <v>0</v>
      </c>
      <c r="J81" s="61">
        <v>0</v>
      </c>
      <c r="K81" s="61">
        <v>0</v>
      </c>
      <c r="L81" s="61">
        <v>-6874</v>
      </c>
      <c r="M81" s="61">
        <v>-11842</v>
      </c>
      <c r="N81" s="61">
        <v>-11842</v>
      </c>
      <c r="O81" s="61">
        <v>0</v>
      </c>
      <c r="P81" s="61">
        <v>0</v>
      </c>
    </row>
    <row r="82" spans="1:16" x14ac:dyDescent="0.25">
      <c r="A82" s="13" t="s">
        <v>143</v>
      </c>
      <c r="B82" s="71" t="s">
        <v>330</v>
      </c>
      <c r="C82" s="61">
        <v>0</v>
      </c>
      <c r="D82" s="61">
        <v>0</v>
      </c>
      <c r="E82" s="61">
        <v>-105097</v>
      </c>
      <c r="F82" s="61">
        <v>0</v>
      </c>
      <c r="G82" s="61">
        <v>0</v>
      </c>
      <c r="H82" s="61">
        <v>0</v>
      </c>
      <c r="I82" s="61">
        <v>0</v>
      </c>
      <c r="J82" s="61">
        <v>-26304</v>
      </c>
      <c r="K82" s="61">
        <v>-20393</v>
      </c>
      <c r="L82" s="61">
        <v>-23647</v>
      </c>
      <c r="M82" s="61">
        <v>-872900</v>
      </c>
      <c r="N82" s="61">
        <v>-1024765</v>
      </c>
      <c r="O82" s="61">
        <v>-102390</v>
      </c>
      <c r="P82" s="61">
        <v>-117403</v>
      </c>
    </row>
    <row r="83" spans="1:16" x14ac:dyDescent="0.25">
      <c r="A83" s="13" t="s">
        <v>144</v>
      </c>
      <c r="B83" s="71" t="s">
        <v>331</v>
      </c>
      <c r="C83" s="61">
        <v>174394</v>
      </c>
      <c r="D83" s="61">
        <v>295551</v>
      </c>
      <c r="E83" s="61">
        <v>380163</v>
      </c>
      <c r="F83" s="61">
        <v>586612</v>
      </c>
      <c r="G83" s="61">
        <v>130618</v>
      </c>
      <c r="H83" s="61">
        <v>400346</v>
      </c>
      <c r="I83" s="61">
        <v>719346</v>
      </c>
      <c r="J83" s="61">
        <v>719346</v>
      </c>
      <c r="K83" s="61">
        <v>241209</v>
      </c>
      <c r="L83" s="61">
        <v>365878</v>
      </c>
      <c r="M83" s="61">
        <v>683076</v>
      </c>
      <c r="N83" s="61">
        <v>873092</v>
      </c>
      <c r="O83" s="61">
        <v>536467</v>
      </c>
      <c r="P83" s="61">
        <v>536467</v>
      </c>
    </row>
    <row r="84" spans="1:16" x14ac:dyDescent="0.25">
      <c r="C84" s="62"/>
      <c r="D84" s="62"/>
      <c r="E84" s="62"/>
      <c r="F84" s="62"/>
      <c r="G84" s="62"/>
      <c r="H84" s="62"/>
      <c r="I84" s="62"/>
      <c r="J84" s="62"/>
      <c r="K84" s="62"/>
      <c r="L84" s="62"/>
      <c r="M84" s="62"/>
      <c r="N84" s="62"/>
      <c r="O84" s="62"/>
      <c r="P84" s="62"/>
    </row>
    <row r="85" spans="1:16" s="32" customFormat="1" x14ac:dyDescent="0.25">
      <c r="A85" s="26" t="s">
        <v>145</v>
      </c>
      <c r="B85" s="72" t="s">
        <v>332</v>
      </c>
      <c r="C85" s="63">
        <f>SUM(C69:C83)</f>
        <v>448559</v>
      </c>
      <c r="D85" s="63">
        <f t="shared" ref="D85:P85" si="4">SUM(D69:D83)</f>
        <v>219672</v>
      </c>
      <c r="E85" s="63">
        <f t="shared" si="4"/>
        <v>274641</v>
      </c>
      <c r="F85" s="63">
        <f t="shared" si="4"/>
        <v>106187</v>
      </c>
      <c r="G85" s="63">
        <f t="shared" si="4"/>
        <v>69533</v>
      </c>
      <c r="H85" s="63">
        <f t="shared" si="4"/>
        <v>325974</v>
      </c>
      <c r="I85" s="63">
        <f t="shared" si="4"/>
        <v>376883</v>
      </c>
      <c r="J85" s="63">
        <f t="shared" si="4"/>
        <v>519521</v>
      </c>
      <c r="K85" s="63">
        <f t="shared" si="4"/>
        <v>122470</v>
      </c>
      <c r="L85" s="63">
        <f t="shared" si="4"/>
        <v>530059</v>
      </c>
      <c r="M85" s="63">
        <f t="shared" si="4"/>
        <v>-62466</v>
      </c>
      <c r="N85" s="63">
        <f t="shared" si="4"/>
        <v>-63672</v>
      </c>
      <c r="O85" s="63">
        <f t="shared" si="4"/>
        <v>405636</v>
      </c>
      <c r="P85" s="63">
        <f t="shared" si="4"/>
        <v>361079</v>
      </c>
    </row>
    <row r="86" spans="1:16" s="32" customFormat="1" x14ac:dyDescent="0.25">
      <c r="A86" s="19"/>
      <c r="B86" s="71"/>
      <c r="C86" s="62"/>
      <c r="D86" s="62"/>
      <c r="E86" s="62"/>
      <c r="F86" s="62"/>
      <c r="G86" s="62"/>
      <c r="H86" s="62"/>
      <c r="I86" s="64"/>
      <c r="J86" s="64"/>
      <c r="K86" s="64"/>
      <c r="L86" s="64"/>
      <c r="M86" s="64"/>
      <c r="N86" s="64"/>
      <c r="O86" s="64"/>
      <c r="P86" s="64"/>
    </row>
    <row r="87" spans="1:16" x14ac:dyDescent="0.25">
      <c r="A87" s="13" t="s">
        <v>146</v>
      </c>
      <c r="B87" s="71" t="s">
        <v>333</v>
      </c>
      <c r="C87" s="61">
        <v>0</v>
      </c>
      <c r="D87" s="61">
        <v>0</v>
      </c>
      <c r="E87" s="61">
        <v>0</v>
      </c>
      <c r="F87" s="61">
        <v>0</v>
      </c>
      <c r="G87" s="61">
        <v>0</v>
      </c>
      <c r="H87" s="61">
        <v>0</v>
      </c>
      <c r="I87" s="61">
        <v>0</v>
      </c>
      <c r="J87" s="61">
        <v>0</v>
      </c>
      <c r="K87" s="61">
        <v>0</v>
      </c>
      <c r="L87" s="61">
        <v>2181</v>
      </c>
      <c r="M87" s="61">
        <f>1650</f>
        <v>1650</v>
      </c>
      <c r="N87" s="61">
        <v>5241</v>
      </c>
      <c r="O87" s="61">
        <v>465</v>
      </c>
      <c r="P87" s="61">
        <v>-3059</v>
      </c>
    </row>
    <row r="88" spans="1:16" x14ac:dyDescent="0.25">
      <c r="C88" s="64"/>
      <c r="D88" s="64"/>
      <c r="E88" s="64"/>
      <c r="F88" s="64"/>
      <c r="G88" s="64"/>
      <c r="H88" s="64"/>
      <c r="I88" s="64"/>
      <c r="J88" s="64"/>
      <c r="K88" s="64"/>
      <c r="L88" s="64"/>
      <c r="M88" s="64"/>
      <c r="N88" s="64"/>
      <c r="O88" s="64"/>
      <c r="P88" s="64"/>
    </row>
    <row r="89" spans="1:16" x14ac:dyDescent="0.25">
      <c r="A89" s="13" t="s">
        <v>147</v>
      </c>
      <c r="B89" s="71" t="s">
        <v>334</v>
      </c>
      <c r="C89" s="61">
        <v>33406</v>
      </c>
      <c r="D89" s="61">
        <v>238411</v>
      </c>
      <c r="E89" s="61">
        <v>238335</v>
      </c>
      <c r="F89" s="61">
        <v>238411</v>
      </c>
      <c r="G89" s="61">
        <v>254739</v>
      </c>
      <c r="H89" s="61">
        <v>254739</v>
      </c>
      <c r="I89" s="61">
        <v>254739</v>
      </c>
      <c r="J89" s="61">
        <v>254739</v>
      </c>
      <c r="K89" s="61">
        <v>465589</v>
      </c>
      <c r="L89" s="61">
        <v>465589</v>
      </c>
      <c r="M89" s="61">
        <v>465589</v>
      </c>
      <c r="N89" s="61">
        <v>465589</v>
      </c>
      <c r="O89" s="61">
        <v>238527</v>
      </c>
      <c r="P89" s="61">
        <v>238527</v>
      </c>
    </row>
    <row r="90" spans="1:16" x14ac:dyDescent="0.25">
      <c r="A90" s="13" t="s">
        <v>198</v>
      </c>
      <c r="B90" s="71" t="s">
        <v>335</v>
      </c>
      <c r="C90" s="61">
        <v>238411</v>
      </c>
      <c r="D90" s="61">
        <v>51426</v>
      </c>
      <c r="E90" s="61">
        <v>365261</v>
      </c>
      <c r="F90" s="61">
        <v>254739</v>
      </c>
      <c r="G90" s="61">
        <v>237918</v>
      </c>
      <c r="H90" s="61">
        <v>209833</v>
      </c>
      <c r="I90" s="61">
        <v>674317</v>
      </c>
      <c r="J90" s="61">
        <v>465589</v>
      </c>
      <c r="K90" s="61">
        <v>493345</v>
      </c>
      <c r="L90" s="61">
        <v>404080</v>
      </c>
      <c r="M90" s="61">
        <v>167320</v>
      </c>
      <c r="N90" s="61">
        <v>238527</v>
      </c>
      <c r="O90" s="61">
        <v>454683</v>
      </c>
      <c r="P90" s="61">
        <v>97249</v>
      </c>
    </row>
    <row r="91" spans="1:16" x14ac:dyDescent="0.25">
      <c r="C91" s="62"/>
      <c r="D91" s="62"/>
      <c r="E91" s="62"/>
      <c r="F91" s="62"/>
      <c r="G91" s="62"/>
      <c r="H91" s="62"/>
      <c r="I91" s="62"/>
      <c r="J91" s="62"/>
      <c r="K91" s="62"/>
      <c r="L91" s="62"/>
      <c r="M91" s="62"/>
      <c r="N91" s="62"/>
      <c r="O91" s="62"/>
      <c r="P91" s="62"/>
    </row>
    <row r="92" spans="1:16" s="32" customFormat="1" x14ac:dyDescent="0.25">
      <c r="A92" s="26" t="s">
        <v>148</v>
      </c>
      <c r="B92" s="72" t="s">
        <v>336</v>
      </c>
      <c r="C92" s="63">
        <f>C85+C66+C48+C87</f>
        <v>205005</v>
      </c>
      <c r="D92" s="63">
        <f t="shared" ref="D92:L92" si="5">D85+D66+D48+D87</f>
        <v>-186985</v>
      </c>
      <c r="E92" s="63">
        <f t="shared" si="5"/>
        <v>126926</v>
      </c>
      <c r="F92" s="63">
        <f t="shared" si="5"/>
        <v>16328</v>
      </c>
      <c r="G92" s="63">
        <f t="shared" si="5"/>
        <v>-16821</v>
      </c>
      <c r="H92" s="63">
        <f t="shared" si="5"/>
        <v>-44906</v>
      </c>
      <c r="I92" s="63">
        <f t="shared" si="5"/>
        <v>419578</v>
      </c>
      <c r="J92" s="63">
        <f t="shared" si="5"/>
        <v>210850</v>
      </c>
      <c r="K92" s="63">
        <f t="shared" si="5"/>
        <v>27756</v>
      </c>
      <c r="L92" s="63">
        <f t="shared" si="5"/>
        <v>-61509</v>
      </c>
      <c r="M92" s="63">
        <f>M85+M66+M48+M87</f>
        <v>-298269</v>
      </c>
      <c r="N92" s="63">
        <f>N85+N66+N48+N87</f>
        <v>-227062</v>
      </c>
      <c r="O92" s="63">
        <f t="shared" ref="O92:P92" si="6">O85+O66+O48+O87</f>
        <v>216156</v>
      </c>
      <c r="P92" s="63">
        <f t="shared" si="6"/>
        <v>-141278</v>
      </c>
    </row>
    <row r="93" spans="1:16" x14ac:dyDescent="0.25">
      <c r="A93" s="19"/>
      <c r="B93" s="79"/>
      <c r="C93" s="62"/>
      <c r="D93" s="62"/>
      <c r="E93" s="62"/>
      <c r="F93" s="62"/>
      <c r="G93" s="62"/>
      <c r="H93" s="62"/>
      <c r="I93" s="62"/>
      <c r="J93" s="62"/>
      <c r="K93" s="62"/>
      <c r="L93" s="62"/>
      <c r="M93" s="62"/>
      <c r="N93" s="62"/>
      <c r="O93" s="78"/>
      <c r="P93" s="78"/>
    </row>
    <row r="94" spans="1:16" s="32" customFormat="1" x14ac:dyDescent="0.25">
      <c r="A94" s="19" t="s">
        <v>149</v>
      </c>
      <c r="B94" s="32" t="s">
        <v>337</v>
      </c>
      <c r="C94" s="62"/>
      <c r="D94" s="62"/>
      <c r="E94" s="62"/>
      <c r="F94" s="62"/>
      <c r="G94" s="62"/>
      <c r="H94" s="62"/>
      <c r="I94" s="62"/>
      <c r="J94" s="62"/>
      <c r="K94" s="65"/>
      <c r="L94" s="86"/>
      <c r="M94" s="86"/>
      <c r="N94" s="86"/>
      <c r="O94" s="65"/>
      <c r="P94" s="65"/>
    </row>
    <row r="95" spans="1:16" x14ac:dyDescent="0.25"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74"/>
      <c r="N95" s="74"/>
      <c r="O95" s="65"/>
      <c r="P95" s="65"/>
    </row>
    <row r="96" spans="1:16" x14ac:dyDescent="0.25">
      <c r="M96" s="74"/>
      <c r="O96"/>
      <c r="P96"/>
    </row>
    <row r="97" spans="13:16" x14ac:dyDescent="0.25">
      <c r="M97" s="75"/>
      <c r="O97"/>
      <c r="P97"/>
    </row>
    <row r="98" spans="13:16" x14ac:dyDescent="0.25">
      <c r="O98"/>
      <c r="P98"/>
    </row>
    <row r="99" spans="13:16" x14ac:dyDescent="0.25">
      <c r="O99"/>
      <c r="P99"/>
    </row>
    <row r="100" spans="13:16" x14ac:dyDescent="0.25">
      <c r="O100"/>
      <c r="P100"/>
    </row>
    <row r="101" spans="13:16" x14ac:dyDescent="0.25">
      <c r="O101"/>
      <c r="P101"/>
    </row>
    <row r="102" spans="13:16" x14ac:dyDescent="0.25">
      <c r="O102"/>
      <c r="P102"/>
    </row>
    <row r="103" spans="13:16" x14ac:dyDescent="0.25">
      <c r="O103"/>
      <c r="P103"/>
    </row>
  </sheetData>
  <pageMargins left="0.511811024" right="0.511811024" top="0.78740157499999996" bottom="0.78740157499999996" header="0.31496062000000002" footer="0.31496062000000002"/>
  <ignoredErrors>
    <ignoredError sqref="C66:N66" formulaRange="1"/>
  </ignoredError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9" tint="-0.499984740745262"/>
  </sheetPr>
  <dimension ref="A1:G21"/>
  <sheetViews>
    <sheetView showGridLines="0" zoomScaleNormal="100" workbookViewId="0">
      <selection activeCell="E19" sqref="E19"/>
    </sheetView>
  </sheetViews>
  <sheetFormatPr defaultRowHeight="15" x14ac:dyDescent="0.25"/>
  <cols>
    <col min="1" max="1" width="35.875" bestFit="1" customWidth="1"/>
    <col min="2" max="2" width="40.625" bestFit="1" customWidth="1"/>
    <col min="3" max="8" width="13.25" customWidth="1"/>
  </cols>
  <sheetData>
    <row r="1" spans="1:7" s="37" customFormat="1" ht="18" x14ac:dyDescent="0.35">
      <c r="A1" s="49"/>
      <c r="B1" s="49"/>
    </row>
    <row r="2" spans="1:7" s="37" customFormat="1" ht="18" x14ac:dyDescent="0.35">
      <c r="A2" s="47" t="s">
        <v>151</v>
      </c>
      <c r="B2" s="47" t="s">
        <v>352</v>
      </c>
      <c r="C2" s="47">
        <v>2021</v>
      </c>
      <c r="D2" s="47">
        <v>2022</v>
      </c>
      <c r="E2" s="47">
        <v>2023</v>
      </c>
      <c r="F2" s="47">
        <v>2024</v>
      </c>
      <c r="G2" s="47">
        <v>2025</v>
      </c>
    </row>
    <row r="3" spans="1:7" s="37" customFormat="1" ht="18" x14ac:dyDescent="0.35">
      <c r="A3" s="48" t="s">
        <v>152</v>
      </c>
      <c r="B3" s="48" t="s">
        <v>152</v>
      </c>
      <c r="C3" s="48">
        <v>6.1</v>
      </c>
      <c r="D3" s="48">
        <v>7.4</v>
      </c>
      <c r="E3" s="48">
        <v>8.5</v>
      </c>
      <c r="F3" s="60">
        <v>8</v>
      </c>
      <c r="G3" s="48" t="s">
        <v>153</v>
      </c>
    </row>
    <row r="4" spans="1:7" s="37" customFormat="1" ht="18" x14ac:dyDescent="0.35">
      <c r="A4" s="48" t="s">
        <v>154</v>
      </c>
      <c r="B4" s="48" t="s">
        <v>338</v>
      </c>
      <c r="C4" s="48">
        <v>21</v>
      </c>
      <c r="D4" s="48">
        <v>37.700000000000003</v>
      </c>
      <c r="E4" s="48">
        <v>52</v>
      </c>
      <c r="F4" s="48">
        <v>60</v>
      </c>
      <c r="G4" s="48" t="s">
        <v>153</v>
      </c>
    </row>
    <row r="5" spans="1:7" s="37" customFormat="1" ht="18" x14ac:dyDescent="0.35">
      <c r="A5" s="48" t="s">
        <v>155</v>
      </c>
      <c r="B5" s="48" t="s">
        <v>339</v>
      </c>
      <c r="C5" s="48">
        <v>104</v>
      </c>
      <c r="D5" s="48">
        <v>136</v>
      </c>
      <c r="E5" s="48">
        <v>164</v>
      </c>
      <c r="F5" s="48">
        <v>161</v>
      </c>
      <c r="G5" s="48" t="s">
        <v>153</v>
      </c>
    </row>
    <row r="6" spans="1:7" s="37" customFormat="1" ht="18" x14ac:dyDescent="0.35">
      <c r="A6" s="48" t="s">
        <v>156</v>
      </c>
      <c r="B6" s="48" t="s">
        <v>340</v>
      </c>
      <c r="C6" s="48">
        <v>80</v>
      </c>
      <c r="D6" s="48">
        <v>105</v>
      </c>
      <c r="E6" s="48">
        <v>144</v>
      </c>
      <c r="F6" s="48">
        <v>227</v>
      </c>
      <c r="G6" s="48">
        <v>274</v>
      </c>
    </row>
    <row r="7" spans="1:7" s="37" customFormat="1" ht="18" x14ac:dyDescent="0.35">
      <c r="A7" s="48" t="s">
        <v>157</v>
      </c>
      <c r="B7" s="48" t="s">
        <v>341</v>
      </c>
      <c r="C7" s="48">
        <v>130</v>
      </c>
      <c r="D7" s="48">
        <v>170</v>
      </c>
      <c r="E7" s="48">
        <v>200</v>
      </c>
      <c r="F7" s="48">
        <v>240</v>
      </c>
      <c r="G7" s="48">
        <v>280</v>
      </c>
    </row>
    <row r="10" spans="1:7" s="37" customFormat="1" ht="18" x14ac:dyDescent="0.35"/>
    <row r="13" spans="1:7" ht="18.75" customHeight="1" x14ac:dyDescent="0.25"/>
    <row r="14" spans="1:7" ht="18.75" customHeight="1" x14ac:dyDescent="0.25"/>
    <row r="15" spans="1:7" ht="18.75" customHeight="1" x14ac:dyDescent="0.25"/>
    <row r="16" spans="1:7" ht="18.75" customHeight="1" x14ac:dyDescent="0.25"/>
    <row r="17" spans="1:2" ht="18.75" customHeight="1" x14ac:dyDescent="0.25"/>
    <row r="18" spans="1:2" ht="18.75" customHeight="1" x14ac:dyDescent="0.25"/>
    <row r="19" spans="1:2" ht="18.75" customHeight="1" x14ac:dyDescent="0.25"/>
    <row r="21" spans="1:2" s="37" customFormat="1" ht="18" x14ac:dyDescent="0.35">
      <c r="A21" s="49"/>
      <c r="B21" s="49"/>
    </row>
  </sheetData>
  <pageMargins left="0.511811024" right="0.511811024" top="0.78740157499999996" bottom="0.78740157499999996" header="0.31496062000000002" footer="0.3149606200000000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9" tint="-0.499984740745262"/>
  </sheetPr>
  <dimension ref="A3:F28"/>
  <sheetViews>
    <sheetView showGridLines="0" zoomScaleNormal="100" workbookViewId="0"/>
  </sheetViews>
  <sheetFormatPr defaultColWidth="9" defaultRowHeight="18" x14ac:dyDescent="0.35"/>
  <cols>
    <col min="1" max="1" width="87.5" style="41" bestFit="1" customWidth="1"/>
    <col min="2" max="2" width="78.625" style="41" customWidth="1"/>
    <col min="3" max="6" width="21.5" style="41" customWidth="1"/>
    <col min="7" max="8" width="9" style="41"/>
    <col min="9" max="9" width="9" style="41" customWidth="1"/>
    <col min="10" max="16384" width="9" style="41"/>
  </cols>
  <sheetData>
    <row r="3" spans="1:6" x14ac:dyDescent="0.35">
      <c r="C3" s="58" t="s">
        <v>7</v>
      </c>
      <c r="D3" s="58" t="s">
        <v>11</v>
      </c>
      <c r="E3" s="58" t="s">
        <v>15</v>
      </c>
      <c r="F3" s="58" t="s">
        <v>19</v>
      </c>
    </row>
    <row r="4" spans="1:6" x14ac:dyDescent="0.35">
      <c r="A4" s="35" t="s">
        <v>158</v>
      </c>
      <c r="B4" s="35" t="s">
        <v>358</v>
      </c>
      <c r="C4" s="59">
        <v>44561</v>
      </c>
      <c r="D4" s="59">
        <v>44926</v>
      </c>
      <c r="E4" s="59">
        <v>45291</v>
      </c>
      <c r="F4" s="59">
        <v>45657</v>
      </c>
    </row>
    <row r="5" spans="1:6" x14ac:dyDescent="0.35">
      <c r="A5" s="42" t="s">
        <v>79</v>
      </c>
      <c r="B5" s="42" t="s">
        <v>359</v>
      </c>
      <c r="C5" s="68">
        <v>1044336</v>
      </c>
      <c r="D5" s="68">
        <v>1771465</v>
      </c>
      <c r="E5" s="68">
        <v>2078749</v>
      </c>
      <c r="F5" s="68">
        <v>1841052</v>
      </c>
    </row>
    <row r="6" spans="1:6" x14ac:dyDescent="0.35">
      <c r="A6" s="43" t="s">
        <v>86</v>
      </c>
      <c r="B6" s="43" t="s">
        <v>360</v>
      </c>
      <c r="C6" s="68">
        <v>143063</v>
      </c>
      <c r="D6" s="68">
        <v>186536</v>
      </c>
      <c r="E6" s="68">
        <v>253511</v>
      </c>
      <c r="F6" s="68">
        <v>145119</v>
      </c>
    </row>
    <row r="7" spans="1:6" x14ac:dyDescent="0.35">
      <c r="A7" s="43" t="s">
        <v>96</v>
      </c>
      <c r="B7" s="43" t="s">
        <v>279</v>
      </c>
      <c r="C7" s="68">
        <v>1902</v>
      </c>
      <c r="D7" s="68">
        <v>3631</v>
      </c>
      <c r="E7" s="68">
        <v>8363</v>
      </c>
      <c r="F7" s="68">
        <v>24269</v>
      </c>
    </row>
    <row r="8" spans="1:6" x14ac:dyDescent="0.35">
      <c r="A8" s="43" t="s">
        <v>97</v>
      </c>
      <c r="B8" s="43" t="s">
        <v>361</v>
      </c>
      <c r="C8" s="68">
        <v>0</v>
      </c>
      <c r="D8" s="68">
        <v>883</v>
      </c>
      <c r="E8" s="68">
        <v>7192</v>
      </c>
      <c r="F8" s="68">
        <v>6387</v>
      </c>
    </row>
    <row r="9" spans="1:6" x14ac:dyDescent="0.35">
      <c r="A9" s="43" t="s">
        <v>90</v>
      </c>
      <c r="B9" s="43" t="s">
        <v>362</v>
      </c>
      <c r="C9" s="68">
        <v>0</v>
      </c>
      <c r="D9" s="68">
        <v>0</v>
      </c>
      <c r="E9" s="68">
        <v>-516</v>
      </c>
      <c r="F9" s="68">
        <v>2</v>
      </c>
    </row>
    <row r="10" spans="1:6" x14ac:dyDescent="0.35">
      <c r="A10" s="51" t="s">
        <v>159</v>
      </c>
      <c r="B10" s="51" t="s">
        <v>363</v>
      </c>
      <c r="C10" s="52">
        <f>SUM(C6:C9)</f>
        <v>144965</v>
      </c>
      <c r="D10" s="52">
        <f>SUM(D6:D9)</f>
        <v>191050</v>
      </c>
      <c r="E10" s="52">
        <f>SUM(E6:E9)</f>
        <v>268550</v>
      </c>
      <c r="F10" s="52">
        <f>SUM(F6:F9)</f>
        <v>175777</v>
      </c>
    </row>
    <row r="11" spans="1:6" x14ac:dyDescent="0.35">
      <c r="A11" s="44" t="s">
        <v>160</v>
      </c>
      <c r="B11" s="44" t="s">
        <v>160</v>
      </c>
      <c r="C11" s="53">
        <f>+C10/C$5</f>
        <v>0.13881068928007845</v>
      </c>
      <c r="D11" s="53">
        <f>+D10/D$5</f>
        <v>0.10784858859757319</v>
      </c>
      <c r="E11" s="53">
        <f>+E10/E$5</f>
        <v>0.12918827621805229</v>
      </c>
      <c r="F11" s="53">
        <f>+F10/F$5</f>
        <v>9.5476390672289538E-2</v>
      </c>
    </row>
    <row r="12" spans="1:6" ht="72" x14ac:dyDescent="0.35">
      <c r="A12" s="54" t="s">
        <v>161</v>
      </c>
      <c r="B12" s="54" t="s">
        <v>364</v>
      </c>
      <c r="C12" s="55">
        <f>SUM(ANEXO_EBITDA!G4:G5)</f>
        <v>6171</v>
      </c>
      <c r="D12" s="55">
        <f>SUM(ANEXO_EBITDA!H4:H5)</f>
        <v>2405</v>
      </c>
      <c r="E12" s="55">
        <f>SUM(ANEXO_EBITDA!I4:I5)</f>
        <v>-10146</v>
      </c>
      <c r="F12" s="55">
        <f>SUM(ANEXO_EBITDA!J4:J5)</f>
        <v>5587</v>
      </c>
    </row>
    <row r="13" spans="1:6" x14ac:dyDescent="0.35">
      <c r="A13" s="51" t="s">
        <v>162</v>
      </c>
      <c r="B13" s="51" t="s">
        <v>365</v>
      </c>
      <c r="C13" s="56">
        <f>C12+C10</f>
        <v>151136</v>
      </c>
      <c r="D13" s="56">
        <f>D12+D10</f>
        <v>193455</v>
      </c>
      <c r="E13" s="56">
        <f>E12+E10</f>
        <v>258404</v>
      </c>
      <c r="F13" s="56">
        <f>F12+F10</f>
        <v>181364</v>
      </c>
    </row>
    <row r="14" spans="1:6" x14ac:dyDescent="0.35">
      <c r="A14" s="44" t="s">
        <v>160</v>
      </c>
      <c r="B14" s="44" t="s">
        <v>160</v>
      </c>
      <c r="C14" s="53">
        <f>+C13/C$5</f>
        <v>0.14471970706745721</v>
      </c>
      <c r="D14" s="53">
        <f>+D13/D$5</f>
        <v>0.10920622196882242</v>
      </c>
      <c r="E14" s="53">
        <f>+E13/E$5</f>
        <v>0.12430745607093498</v>
      </c>
      <c r="F14" s="53">
        <f>+F13/F$5</f>
        <v>9.8511068671607319E-2</v>
      </c>
    </row>
    <row r="15" spans="1:6" x14ac:dyDescent="0.35">
      <c r="A15" s="45" t="s">
        <v>163</v>
      </c>
      <c r="B15" s="45" t="s">
        <v>349</v>
      </c>
      <c r="C15" s="46">
        <f>-ANEXO_EBITDA!G6</f>
        <v>1796</v>
      </c>
      <c r="D15" s="46">
        <f>-ANEXO_EBITDA!H6</f>
        <v>3975</v>
      </c>
      <c r="E15" s="46">
        <f>-ANEXO_EBITDA!I6</f>
        <v>15367</v>
      </c>
      <c r="F15" s="46">
        <f>-ANEXO_EBITDA!J6</f>
        <v>0</v>
      </c>
    </row>
    <row r="16" spans="1:6" x14ac:dyDescent="0.35">
      <c r="A16" s="45" t="s">
        <v>164</v>
      </c>
      <c r="B16" s="45" t="s">
        <v>350</v>
      </c>
      <c r="C16" s="46">
        <f>-ANEXO_EBITDA!G7</f>
        <v>-26492</v>
      </c>
      <c r="D16" s="46">
        <f>-ANEXO_EBITDA!H7</f>
        <v>26366</v>
      </c>
      <c r="E16" s="46">
        <f>-ANEXO_EBITDA!I7</f>
        <v>10210</v>
      </c>
      <c r="F16" s="46">
        <f>-ANEXO_EBITDA!J7</f>
        <v>1934</v>
      </c>
    </row>
    <row r="17" spans="1:6" x14ac:dyDescent="0.35">
      <c r="A17" s="51" t="s">
        <v>165</v>
      </c>
      <c r="B17" s="51" t="s">
        <v>365</v>
      </c>
      <c r="C17" s="56">
        <f>SUM(C15:C16)+C13</f>
        <v>126440</v>
      </c>
      <c r="D17" s="56">
        <f>SUM(D15:D16)+D13</f>
        <v>223796</v>
      </c>
      <c r="E17" s="56">
        <f>SUM(E15:E16)+E13</f>
        <v>283981</v>
      </c>
      <c r="F17" s="56">
        <f>SUM(F15:F16)+F13</f>
        <v>183298</v>
      </c>
    </row>
    <row r="18" spans="1:6" x14ac:dyDescent="0.35">
      <c r="A18" s="44" t="s">
        <v>160</v>
      </c>
      <c r="B18" s="44" t="s">
        <v>160</v>
      </c>
      <c r="C18" s="53">
        <f>+C17/C$5</f>
        <v>0.12107214536317813</v>
      </c>
      <c r="D18" s="53">
        <f>+D17/D$5</f>
        <v>0.12633385361833285</v>
      </c>
      <c r="E18" s="53">
        <f>+E17/E$5</f>
        <v>0.13661149085339308</v>
      </c>
      <c r="F18" s="53">
        <f>+F17/F$5</f>
        <v>9.9561555023975429E-2</v>
      </c>
    </row>
    <row r="19" spans="1:6" x14ac:dyDescent="0.35">
      <c r="B19" s="41" t="s">
        <v>36</v>
      </c>
    </row>
    <row r="20" spans="1:6" x14ac:dyDescent="0.35">
      <c r="B20" s="41" t="s">
        <v>36</v>
      </c>
    </row>
    <row r="21" spans="1:6" x14ac:dyDescent="0.35">
      <c r="A21" s="35" t="s">
        <v>166</v>
      </c>
      <c r="B21" s="35" t="s">
        <v>366</v>
      </c>
      <c r="C21" s="59">
        <v>44561</v>
      </c>
      <c r="D21" s="59">
        <v>44926</v>
      </c>
      <c r="E21" s="59">
        <v>45291</v>
      </c>
      <c r="F21" s="59">
        <v>45657</v>
      </c>
    </row>
    <row r="22" spans="1:6" x14ac:dyDescent="0.35">
      <c r="A22" s="58" t="s">
        <v>167</v>
      </c>
      <c r="B22" s="58" t="s">
        <v>367</v>
      </c>
      <c r="C22" s="85">
        <v>89169</v>
      </c>
      <c r="D22" s="85">
        <v>95326</v>
      </c>
      <c r="E22" s="85">
        <v>38533</v>
      </c>
      <c r="F22" s="85">
        <v>140956</v>
      </c>
    </row>
    <row r="23" spans="1:6" x14ac:dyDescent="0.35">
      <c r="A23" s="58" t="s">
        <v>168</v>
      </c>
      <c r="B23" s="58" t="s">
        <v>368</v>
      </c>
      <c r="C23" s="85">
        <v>58079</v>
      </c>
      <c r="D23" s="85">
        <v>187964</v>
      </c>
      <c r="E23" s="85">
        <v>535057</v>
      </c>
      <c r="F23" s="85">
        <v>273051</v>
      </c>
    </row>
    <row r="24" spans="1:6" x14ac:dyDescent="0.35">
      <c r="A24" s="51" t="s">
        <v>169</v>
      </c>
      <c r="B24" s="51" t="s">
        <v>369</v>
      </c>
      <c r="C24" s="56">
        <f>SUM(C22:C23)</f>
        <v>147248</v>
      </c>
      <c r="D24" s="56">
        <f>SUM(D22:D23)</f>
        <v>283290</v>
      </c>
      <c r="E24" s="56">
        <f>SUM(E22:E23)</f>
        <v>573590</v>
      </c>
      <c r="F24" s="56">
        <f>SUM(F22:F23)</f>
        <v>414007</v>
      </c>
    </row>
    <row r="25" spans="1:6" x14ac:dyDescent="0.35">
      <c r="A25" s="58" t="s">
        <v>170</v>
      </c>
      <c r="B25" s="58" t="s">
        <v>370</v>
      </c>
      <c r="C25" s="85">
        <v>284420</v>
      </c>
      <c r="D25" s="85">
        <v>321733</v>
      </c>
      <c r="E25" s="85">
        <v>737128</v>
      </c>
      <c r="F25" s="85">
        <v>585239</v>
      </c>
    </row>
    <row r="26" spans="1:6" x14ac:dyDescent="0.35">
      <c r="A26" s="51" t="s">
        <v>171</v>
      </c>
      <c r="B26" s="51" t="s">
        <v>371</v>
      </c>
      <c r="C26" s="56">
        <f>C24-C25</f>
        <v>-137172</v>
      </c>
      <c r="D26" s="56">
        <f>D24-D25</f>
        <v>-38443</v>
      </c>
      <c r="E26" s="56">
        <f>E24-E25</f>
        <v>-163538</v>
      </c>
      <c r="F26" s="56">
        <f>F24-F25</f>
        <v>-171232</v>
      </c>
    </row>
    <row r="27" spans="1:6" x14ac:dyDescent="0.35">
      <c r="B27" s="41" t="s">
        <v>36</v>
      </c>
    </row>
    <row r="28" spans="1:6" x14ac:dyDescent="0.35">
      <c r="A28" s="51" t="s">
        <v>172</v>
      </c>
      <c r="B28" s="51" t="s">
        <v>372</v>
      </c>
      <c r="C28" s="84">
        <f>C26/C17</f>
        <v>-1.0848782031002848</v>
      </c>
      <c r="D28" s="84">
        <f>D26/D17</f>
        <v>-0.17177697545979373</v>
      </c>
      <c r="E28" s="84">
        <f>E26/E17</f>
        <v>-0.57587655512164548</v>
      </c>
      <c r="F28" s="84">
        <f>F26/F17</f>
        <v>-0.93417276784252967</v>
      </c>
    </row>
  </sheetData>
  <pageMargins left="0.511811024" right="0.511811024" top="0.78740157499999996" bottom="0.78740157499999996" header="0.31496062000000002" footer="0.31496062000000002"/>
  <ignoredErrors>
    <ignoredError sqref="C10:F12 C24:F24" formulaRange="1"/>
  </ignoredError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9" tint="-0.499984740745262"/>
  </sheetPr>
  <dimension ref="A3:J8"/>
  <sheetViews>
    <sheetView showGridLines="0" zoomScaleNormal="100" workbookViewId="0">
      <selection activeCell="B17" sqref="B17"/>
    </sheetView>
  </sheetViews>
  <sheetFormatPr defaultColWidth="9" defaultRowHeight="18" x14ac:dyDescent="0.35"/>
  <cols>
    <col min="1" max="1" width="48.375" style="37" bestFit="1" customWidth="1"/>
    <col min="2" max="2" width="48.375" style="37" customWidth="1"/>
    <col min="3" max="3" width="22.25" style="37" bestFit="1" customWidth="1"/>
    <col min="4" max="4" width="22.25" style="37" customWidth="1"/>
    <col min="5" max="5" width="43.75" style="37" bestFit="1" customWidth="1"/>
    <col min="6" max="6" width="43.75" style="37" customWidth="1"/>
    <col min="7" max="10" width="12.75" style="37" customWidth="1"/>
    <col min="11" max="16384" width="9" style="37"/>
  </cols>
  <sheetData>
    <row r="3" spans="1:10" x14ac:dyDescent="0.35">
      <c r="A3" s="35" t="s">
        <v>173</v>
      </c>
      <c r="B3" s="35" t="s">
        <v>351</v>
      </c>
      <c r="C3" s="35"/>
      <c r="D3" s="35"/>
      <c r="E3" s="35" t="s">
        <v>174</v>
      </c>
      <c r="F3" s="35" t="s">
        <v>347</v>
      </c>
      <c r="G3" s="36">
        <v>44561</v>
      </c>
      <c r="H3" s="36">
        <f>EDATE(G3,12)</f>
        <v>44926</v>
      </c>
      <c r="I3" s="36">
        <f>EDATE(H3,12)</f>
        <v>45291</v>
      </c>
      <c r="J3" s="36">
        <f>EDATE(I3,12)</f>
        <v>45657</v>
      </c>
    </row>
    <row r="4" spans="1:10" x14ac:dyDescent="0.35">
      <c r="A4" s="38" t="s">
        <v>175</v>
      </c>
      <c r="B4" s="38" t="s">
        <v>342</v>
      </c>
      <c r="C4" s="39" t="s">
        <v>176</v>
      </c>
      <c r="D4" s="39" t="s">
        <v>345</v>
      </c>
      <c r="E4" s="39" t="s">
        <v>177</v>
      </c>
      <c r="F4" s="39" t="s">
        <v>347</v>
      </c>
      <c r="G4" s="38">
        <v>6171</v>
      </c>
      <c r="H4" s="38">
        <v>10505</v>
      </c>
      <c r="I4" s="69">
        <v>43223</v>
      </c>
      <c r="J4" s="69">
        <v>63909</v>
      </c>
    </row>
    <row r="5" spans="1:10" x14ac:dyDescent="0.35">
      <c r="A5" s="38" t="s">
        <v>178</v>
      </c>
      <c r="B5" s="38" t="s">
        <v>342</v>
      </c>
      <c r="C5" s="39" t="s">
        <v>179</v>
      </c>
      <c r="D5" s="39" t="s">
        <v>346</v>
      </c>
      <c r="E5" s="39" t="s">
        <v>177</v>
      </c>
      <c r="F5" s="39" t="s">
        <v>348</v>
      </c>
      <c r="G5" s="38">
        <v>0</v>
      </c>
      <c r="H5" s="38">
        <v>-8100</v>
      </c>
      <c r="I5" s="38">
        <v>-53369</v>
      </c>
      <c r="J5" s="38">
        <v>-58322</v>
      </c>
    </row>
    <row r="6" spans="1:10" x14ac:dyDescent="0.35">
      <c r="A6" s="38" t="s">
        <v>180</v>
      </c>
      <c r="B6" s="38" t="s">
        <v>343</v>
      </c>
      <c r="C6" s="39" t="s">
        <v>181</v>
      </c>
      <c r="D6" s="39" t="s">
        <v>181</v>
      </c>
      <c r="E6" s="39" t="s">
        <v>163</v>
      </c>
      <c r="F6" s="39" t="s">
        <v>349</v>
      </c>
      <c r="G6" s="38">
        <v>-1796</v>
      </c>
      <c r="H6" s="38">
        <v>-3975</v>
      </c>
      <c r="I6" s="38">
        <v>-15367</v>
      </c>
      <c r="J6" s="69">
        <v>0</v>
      </c>
    </row>
    <row r="7" spans="1:10" x14ac:dyDescent="0.35">
      <c r="A7" s="40" t="s">
        <v>180</v>
      </c>
      <c r="B7" s="40" t="s">
        <v>343</v>
      </c>
      <c r="C7" s="40" t="s">
        <v>181</v>
      </c>
      <c r="D7" s="40" t="s">
        <v>181</v>
      </c>
      <c r="E7" s="40" t="s">
        <v>164</v>
      </c>
      <c r="F7" s="40" t="s">
        <v>350</v>
      </c>
      <c r="G7" s="70">
        <v>26492</v>
      </c>
      <c r="H7" s="70">
        <v>-26366</v>
      </c>
      <c r="I7" s="70">
        <v>-10210</v>
      </c>
      <c r="J7" s="70">
        <v>-1934</v>
      </c>
    </row>
    <row r="8" spans="1:10" x14ac:dyDescent="0.35">
      <c r="A8" s="81" t="s">
        <v>182</v>
      </c>
      <c r="B8" s="81" t="s">
        <v>344</v>
      </c>
    </row>
  </sheetData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5A3B8D9828813F44A913E033C7CBB882" ma:contentTypeVersion="18" ma:contentTypeDescription="Crie um novo documento." ma:contentTypeScope="" ma:versionID="75244d3d52928c5b2f322b3683ddf2e3">
  <xsd:schema xmlns:xsd="http://www.w3.org/2001/XMLSchema" xmlns:xs="http://www.w3.org/2001/XMLSchema" xmlns:p="http://schemas.microsoft.com/office/2006/metadata/properties" xmlns:ns2="d3a249c7-3857-4b17-9d8e-6716504bfab5" xmlns:ns3="ff668f8a-7299-411f-a6b1-a6d2506d13a9" targetNamespace="http://schemas.microsoft.com/office/2006/metadata/properties" ma:root="true" ma:fieldsID="ad523b88b50d3fe949bfb3dac2da173d" ns2:_="" ns3:_="">
    <xsd:import namespace="d3a249c7-3857-4b17-9d8e-6716504bfab5"/>
    <xsd:import namespace="ff668f8a-7299-411f-a6b1-a6d2506d13a9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LengthInSeconds" minOccurs="0"/>
                <xsd:element ref="ns3:MediaServiceLocation" minOccurs="0"/>
                <xsd:element ref="ns3:MediaServiceObjectDetectorVersions" minOccurs="0"/>
                <xsd:element ref="ns3:MediaServiceSearchProperties" minOccurs="0"/>
                <xsd:element ref="ns3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3a249c7-3857-4b17-9d8e-6716504bfab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1f3bc231-9d0a-476a-963b-17acfd9282e0}" ma:internalName="TaxCatchAll" ma:showField="CatchAllData" ma:web="d3a249c7-3857-4b17-9d8e-6716504bfab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f668f8a-7299-411f-a6b1-a6d2506d13a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15" nillable="true" ma:taxonomy="true" ma:internalName="lcf76f155ced4ddcb4097134ff3c332f" ma:taxonomyFieldName="MediaServiceImageTags" ma:displayName="Marcações de imagem" ma:readOnly="false" ma:fieldId="{5cf76f15-5ced-4ddc-b409-7134ff3c332f}" ma:taxonomyMulti="true" ma:sspId="537eec2a-84c0-418e-9aa2-1b6ef59181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ternalName="MediaServiceLocation" ma:readOnly="true">
      <xsd:simpleType>
        <xsd:restriction base="dms:Text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5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�� 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f668f8a-7299-411f-a6b1-a6d2506d13a9">
      <Terms xmlns="http://schemas.microsoft.com/office/infopath/2007/PartnerControls"/>
    </lcf76f155ced4ddcb4097134ff3c332f>
    <TaxCatchAll xmlns="d3a249c7-3857-4b17-9d8e-6716504bfab5" xsi:nil="true"/>
  </documentManagement>
</p:properties>
</file>

<file path=customXml/itemProps1.xml><?xml version="1.0" encoding="utf-8"?>
<ds:datastoreItem xmlns:ds="http://schemas.openxmlformats.org/officeDocument/2006/customXml" ds:itemID="{B9EF8826-9080-4B24-9764-DA5664C26B0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3a249c7-3857-4b17-9d8e-6716504bfab5"/>
    <ds:schemaRef ds:uri="ff668f8a-7299-411f-a6b1-a6d2506d13a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DF195CCB-97AF-409C-8058-1FF1EAFDB80F}">
  <ds:schemaRefs>
    <ds:schemaRef ds:uri="http://schemas.microsoft.com/DataMashup"/>
  </ds:schemaRefs>
</ds:datastoreItem>
</file>

<file path=customXml/itemProps3.xml><?xml version="1.0" encoding="utf-8"?>
<ds:datastoreItem xmlns:ds="http://schemas.openxmlformats.org/officeDocument/2006/customXml" ds:itemID="{118598A7-E948-4F9A-84A0-A5487B48F5BE}">
  <ds:schemaRefs>
    <ds:schemaRef ds:uri="http://schemas.microsoft.com/sharepoint/v3/contenttype/forms"/>
  </ds:schemaRefs>
</ds:datastoreItem>
</file>

<file path=customXml/itemProps4.xml><?xml version="1.0" encoding="utf-8"?>
<ds:datastoreItem xmlns:ds="http://schemas.openxmlformats.org/officeDocument/2006/customXml" ds:itemID="{EAE8157A-F4B7-4A97-BCD7-FFE4D5E66B9E}">
  <ds:schemaRefs>
    <ds:schemaRef ds:uri="http://schemas.microsoft.com/office/infopath/2007/PartnerControls"/>
    <ds:schemaRef ds:uri="http://schemas.openxmlformats.org/package/2006/metadata/core-properties"/>
    <ds:schemaRef ds:uri="ff668f8a-7299-411f-a6b1-a6d2506d13a9"/>
    <ds:schemaRef ds:uri="http://schemas.microsoft.com/office/2006/documentManagement/types"/>
    <ds:schemaRef ds:uri="http://purl.org/dc/terms/"/>
    <ds:schemaRef ds:uri="http://purl.org/dc/dcmitype/"/>
    <ds:schemaRef ds:uri="http://www.w3.org/XML/1998/namespace"/>
    <ds:schemaRef ds:uri="d3a249c7-3857-4b17-9d8e-6716504bfab5"/>
    <ds:schemaRef ds:uri="http://schemas.microsoft.com/office/2006/metadata/properties"/>
    <ds:schemaRef ds:uri="http://purl.org/dc/elements/1.1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BOA SAFRA</vt:lpstr>
      <vt:lpstr>1.ATIVO_CONTROLADORA</vt:lpstr>
      <vt:lpstr>2.PASSIVO_CONTROLADORA</vt:lpstr>
      <vt:lpstr>3.DRE_CONTROLADORA</vt:lpstr>
      <vt:lpstr>4.DFC_CONTROLADORA</vt:lpstr>
      <vt:lpstr>1.ATIVO_CONSOLIDADO</vt:lpstr>
      <vt:lpstr>2.PASSIVO_CONSOLIDADO</vt:lpstr>
      <vt:lpstr>3.DRE_CONSOLIDADO</vt:lpstr>
      <vt:lpstr>4.DFC_CONSOLIDADO</vt:lpstr>
      <vt:lpstr>DADOS_OPERACIONAIS</vt:lpstr>
      <vt:lpstr>EBITDA_CONSOLIDADO</vt:lpstr>
      <vt:lpstr>ANEXO_EBITDA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José Henrique de Souza Neto</dc:creator>
  <cp:keywords/>
  <dc:description/>
  <cp:lastModifiedBy>Isabela Alves de Barros</cp:lastModifiedBy>
  <cp:revision/>
  <dcterms:created xsi:type="dcterms:W3CDTF">2025-01-30T18:43:55Z</dcterms:created>
  <dcterms:modified xsi:type="dcterms:W3CDTF">2025-08-28T17:55:49Z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0x0101005A3B8D9828813F44A913E033C7CBB882</vt:lpwstr>
  </property>
  <property fmtid="{D5CDD505-2E9C-101B-9397-08002B2CF9AE}" pid="3" name="MediaServiceImageTags">
    <vt:lpwstr/>
  </property>
</Properties>
</file>