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scloud.sharepoint.com/teams/PlanejamentoEstratgicoESG-SustentabilidadeeESG_/Shared Documents/Sustentabilidade e ESG_/Sustentabilidade e ESG/Sustentabilidade/2. Reporte/Desempenho ESG trimestral/1. Release de Resultados (Desempenho ESG)/2024/2T24/"/>
    </mc:Choice>
  </mc:AlternateContent>
  <xr:revisionPtr revIDLastSave="1043" documentId="13_ncr:1_{5F71B714-3242-4389-8204-4EF3EA099AE2}" xr6:coauthVersionLast="47" xr6:coauthVersionMax="47" xr10:uidLastSave="{C703BF6E-F03D-418D-900F-79D99544D4D0}"/>
  <bookViews>
    <workbookView xWindow="-108" yWindow="-108" windowWidth="23256" windowHeight="12456" tabRatio="674" xr2:uid="{85E65522-25F4-4A01-B100-8727A4CEBBB0}"/>
  </bookViews>
  <sheets>
    <sheet name="Principais indicadores ESG " sheetId="1" r:id="rId1"/>
  </sheets>
  <externalReferences>
    <externalReference r:id="rId2"/>
  </externalReferences>
  <definedNames>
    <definedName name="_xlnm._FilterDatabase" localSheetId="0" hidden="1">'Principais indicadores ESG '!$B$4:$M$76</definedName>
    <definedName name="Aeros">#REF!</definedName>
    <definedName name="CI_CONTRATO">[1]PREMISSAS!$B$14</definedName>
    <definedName name="CI_MRE">[1]PREMISSAS!$B$10</definedName>
    <definedName name="CI_TEO">[1]PREMISSAS!$B$15</definedName>
    <definedName name="CI_VENDIDO">[1]PREMISSAS!$B$13</definedName>
    <definedName name="CII_CONTRATO">[1]PREMISSAS!$B$21</definedName>
    <definedName name="CII_MRE">[1]PREMISSAS!$B$17</definedName>
    <definedName name="CII_TEO">[1]PREMISSAS!$B$22</definedName>
    <definedName name="CII_VENDIDO">[1]PREMISSAS!$B$20</definedName>
    <definedName name="CLIXA_CONTRATO">[1]PREMISSAS!$B$7</definedName>
    <definedName name="CLIXA_MRE">[1]PREMISSAS!$B$3</definedName>
    <definedName name="CLIXA_TEO">[1]PREMISSAS!$B$8</definedName>
    <definedName name="CLIXA_VENDIDO">[1]PREMISSAS!$B$6</definedName>
    <definedName name="CodCalc">#REF!</definedName>
    <definedName name="coluna">#REF!</definedName>
    <definedName name="Flex">#REF!</definedName>
    <definedName name="FlexCompra">#REF!</definedName>
    <definedName name="mes.ref">#REF!</definedName>
    <definedName name="n.horas">#REF!</definedName>
    <definedName name="PARQUE1">#REF!</definedName>
    <definedName name="Parques">#REF!</definedName>
    <definedName name="Sazo">#REF!</definedName>
    <definedName name="SazoCompra">#REF!</definedName>
    <definedName name="spread">#REF!</definedName>
    <definedName name="TotalCompras">#REF!</definedName>
    <definedName name="TotalVendas">#REF!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1" l="1"/>
  <c r="AA24" i="1"/>
  <c r="AA8" i="1"/>
  <c r="AA7" i="1"/>
  <c r="AA6" i="1"/>
  <c r="U11" i="1" l="1"/>
  <c r="S11" i="1" l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T11" i="1"/>
  <c r="V11" i="1"/>
  <c r="W11" i="1"/>
  <c r="X11" i="1"/>
  <c r="Y11" i="1"/>
  <c r="E11" i="1"/>
  <c r="Y45" i="1" l="1"/>
  <c r="Y47" i="1"/>
  <c r="Y46" i="1"/>
  <c r="Y42" i="1"/>
  <c r="Y39" i="1"/>
  <c r="Y55" i="1"/>
  <c r="Y54" i="1"/>
  <c r="Y53" i="1"/>
  <c r="X9" i="1" l="1"/>
  <c r="X10" i="1" l="1"/>
  <c r="Y7" i="1" l="1"/>
  <c r="V6" i="1"/>
  <c r="W6" i="1"/>
  <c r="X6" i="1"/>
  <c r="U6" i="1"/>
  <c r="Y24" i="1"/>
  <c r="X24" i="1"/>
  <c r="W24" i="1"/>
  <c r="V24" i="1"/>
  <c r="U24" i="1"/>
  <c r="Y6" i="1"/>
  <c r="Y74" i="1"/>
</calcChain>
</file>

<file path=xl/sharedStrings.xml><?xml version="1.0" encoding="utf-8"?>
<sst xmlns="http://schemas.openxmlformats.org/spreadsheetml/2006/main" count="344" uniqueCount="115">
  <si>
    <t xml:space="preserve">Principais Indicadores ESG </t>
  </si>
  <si>
    <t>Pilar</t>
  </si>
  <si>
    <t>Indicador</t>
  </si>
  <si>
    <t>Unidade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</si>
  <si>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</si>
  <si>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</si>
  <si>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</si>
  <si>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</si>
  <si>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</si>
  <si>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</si>
  <si>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</si>
  <si>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</si>
  <si>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</si>
  <si>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</si>
  <si>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</si>
  <si>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</si>
  <si>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</si>
  <si>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</si>
  <si>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</si>
  <si>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Ambiental</t>
  </si>
  <si>
    <r>
      <t>Captação de água</t>
    </r>
    <r>
      <rPr>
        <vertAlign val="superscript"/>
        <sz val="9"/>
        <rFont val="Arial"/>
        <family val="2"/>
      </rPr>
      <t>1</t>
    </r>
  </si>
  <si>
    <t>m³</t>
  </si>
  <si>
    <r>
      <t>Consumo de água</t>
    </r>
    <r>
      <rPr>
        <vertAlign val="superscript"/>
        <sz val="9"/>
        <rFont val="Arial"/>
        <family val="2"/>
      </rPr>
      <t>1</t>
    </r>
  </si>
  <si>
    <t>m³/GWh</t>
  </si>
  <si>
    <r>
      <t>Resíduos destinados</t>
    </r>
    <r>
      <rPr>
        <vertAlign val="superscript"/>
        <sz val="9"/>
        <rFont val="Arial"/>
        <family val="2"/>
      </rPr>
      <t>2</t>
    </r>
  </si>
  <si>
    <t>ton</t>
  </si>
  <si>
    <t>116,40 </t>
  </si>
  <si>
    <t>136,42 </t>
  </si>
  <si>
    <r>
      <t>tCO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e</t>
    </r>
  </si>
  <si>
    <t>tCO2e/GWh</t>
  </si>
  <si>
    <r>
      <t>Emissões de carbono total evitadas</t>
    </r>
    <r>
      <rPr>
        <vertAlign val="superscript"/>
        <sz val="9"/>
        <rFont val="Arial"/>
        <family val="2"/>
      </rPr>
      <t>4</t>
    </r>
  </si>
  <si>
    <r>
      <t>tCO</t>
    </r>
    <r>
      <rPr>
        <vertAlign val="subscript"/>
        <sz val="9"/>
        <rFont val="Arial"/>
        <family val="2"/>
      </rPr>
      <t>2</t>
    </r>
  </si>
  <si>
    <t xml:space="preserve"> -   </t>
  </si>
  <si>
    <r>
      <t>Consumo total de energia elétrica</t>
    </r>
    <r>
      <rPr>
        <vertAlign val="superscript"/>
        <sz val="9"/>
        <rFont val="Arial"/>
        <family val="2"/>
      </rPr>
      <t>5</t>
    </r>
  </si>
  <si>
    <t>MWh</t>
  </si>
  <si>
    <r>
      <t>Sites certificados pelo Sistema Gestão Ambiental ISO 14001</t>
    </r>
    <r>
      <rPr>
        <vertAlign val="superscript"/>
        <sz val="9"/>
        <rFont val="Arial"/>
        <family val="2"/>
      </rPr>
      <t>6</t>
    </r>
  </si>
  <si>
    <t>%</t>
  </si>
  <si>
    <r>
      <t>Total de hectares de Mata Atlântica e Cerrado restaurados</t>
    </r>
    <r>
      <rPr>
        <vertAlign val="superscript"/>
        <sz val="9"/>
        <rFont val="Arial"/>
        <family val="2"/>
      </rPr>
      <t>7</t>
    </r>
  </si>
  <si>
    <t>ha</t>
  </si>
  <si>
    <t>ND</t>
  </si>
  <si>
    <r>
      <t>Total de mudas de árvores produzidas</t>
    </r>
    <r>
      <rPr>
        <vertAlign val="superscript"/>
        <sz val="9"/>
        <rFont val="Arial"/>
        <family val="2"/>
      </rPr>
      <t>7</t>
    </r>
  </si>
  <si>
    <t>#</t>
  </si>
  <si>
    <t>2 </t>
  </si>
  <si>
    <t>R$</t>
  </si>
  <si>
    <t>Social</t>
  </si>
  <si>
    <t>Número total de empregados</t>
  </si>
  <si>
    <t xml:space="preserve">   Mulheres</t>
  </si>
  <si>
    <t xml:space="preserve">   Homens</t>
  </si>
  <si>
    <r>
      <t>Liderança</t>
    </r>
    <r>
      <rPr>
        <vertAlign val="superscript"/>
        <sz val="9"/>
        <rFont val="Arial"/>
        <family val="2"/>
      </rPr>
      <t>9</t>
    </r>
  </si>
  <si>
    <t>Administrativo</t>
  </si>
  <si>
    <t>201​</t>
  </si>
  <si>
    <t>209​</t>
  </si>
  <si>
    <t>Operacional</t>
  </si>
  <si>
    <t>180​</t>
  </si>
  <si>
    <t>246​</t>
  </si>
  <si>
    <t>Novas contratações</t>
  </si>
  <si>
    <t>43​</t>
  </si>
  <si>
    <t>121​</t>
  </si>
  <si>
    <r>
      <t>Prestadores de serviços terceirizados</t>
    </r>
    <r>
      <rPr>
        <vertAlign val="superscript"/>
        <sz val="9"/>
        <rFont val="Arial"/>
        <family val="2"/>
      </rPr>
      <t>10</t>
    </r>
  </si>
  <si>
    <r>
      <t>Nível de satisfação do colaborador</t>
    </r>
    <r>
      <rPr>
        <vertAlign val="superscript"/>
        <sz val="9"/>
        <rFont val="Arial"/>
        <family val="2"/>
      </rPr>
      <t>11</t>
    </r>
  </si>
  <si>
    <t>Tempo médio de casa dos colaboradores</t>
  </si>
  <si>
    <t>Anos</t>
  </si>
  <si>
    <t>Média de horas de treinamento por colaborador</t>
  </si>
  <si>
    <t>10.12​</t>
  </si>
  <si>
    <t>6,92​</t>
  </si>
  <si>
    <t>38.98​</t>
  </si>
  <si>
    <t>Acidentes fatais - colaboradores próprios</t>
  </si>
  <si>
    <t>Acidentes fatais - terceiros</t>
  </si>
  <si>
    <t>LTI Rate - colaboradores próprios</t>
  </si>
  <si>
    <t>Taxa</t>
  </si>
  <si>
    <t>Recordable Rate - colaboradores próprios</t>
  </si>
  <si>
    <t xml:space="preserve">Acidentes em comunidades </t>
  </si>
  <si>
    <r>
      <t>Sites certificados ISO 45001</t>
    </r>
    <r>
      <rPr>
        <vertAlign val="superscript"/>
        <sz val="9"/>
        <rFont val="Arial"/>
        <family val="2"/>
      </rPr>
      <t>6</t>
    </r>
  </si>
  <si>
    <t>97,1% </t>
  </si>
  <si>
    <t>Governança</t>
  </si>
  <si>
    <t>Membros no Conselho de Administração</t>
  </si>
  <si>
    <t xml:space="preserve">   Independentes</t>
  </si>
  <si>
    <t xml:space="preserve">   Conselheiros Internos</t>
  </si>
  <si>
    <t>Total de parceiros avaliados em critérios de ética e compliance</t>
  </si>
  <si>
    <t>33.81​</t>
  </si>
  <si>
    <t>4T23</t>
  </si>
  <si>
    <r>
      <t>Intensidade de Emissões (escopo 1 e 2/geração bruta)</t>
    </r>
    <r>
      <rPr>
        <vertAlign val="superscript"/>
        <sz val="9"/>
        <rFont val="Arial"/>
        <family val="2"/>
      </rPr>
      <t>3</t>
    </r>
  </si>
  <si>
    <r>
      <t>Emissões GEE geradas (escopo 1, 2 e 3)</t>
    </r>
    <r>
      <rPr>
        <vertAlign val="superscript"/>
        <sz val="9"/>
        <rFont val="Arial"/>
        <family val="2"/>
      </rPr>
      <t>3</t>
    </r>
  </si>
  <si>
    <t>1T24</t>
  </si>
  <si>
    <t>Investimento em programas ambientais</t>
  </si>
  <si>
    <r>
      <t>Total de espécies ameaçadas de extinção conservadas</t>
    </r>
    <r>
      <rPr>
        <vertAlign val="superscript"/>
        <sz val="9"/>
        <rFont val="Arial"/>
        <family val="2"/>
      </rPr>
      <t>8</t>
    </r>
  </si>
  <si>
    <r>
      <t>Alta Liderança</t>
    </r>
    <r>
      <rPr>
        <vertAlign val="superscript"/>
        <sz val="9"/>
        <rFont val="Arial"/>
        <family val="2"/>
      </rPr>
      <t>9</t>
    </r>
  </si>
  <si>
    <t>Intensidade hídrica¹</t>
  </si>
  <si>
    <t>2T24</t>
  </si>
  <si>
    <t>Comentários do 2T24:</t>
  </si>
  <si>
    <t>Última atualização: 31 de julho de 2024</t>
  </si>
  <si>
    <t xml:space="preserve">   Emissões de carbono evitadas no Complexo Solar Guaimbê</t>
  </si>
  <si>
    <t xml:space="preserve">   Emissões de carbono evitadas no Complexo Solar Ouroeste</t>
  </si>
  <si>
    <t xml:space="preserve">   Emissões de carbono evitadas no Complexo Eólico Alto Sertão II</t>
  </si>
  <si>
    <t xml:space="preserve">   Emissões de carbono evitadas no Complexo Eólico Ventus</t>
  </si>
  <si>
    <t xml:space="preserve">   Emissões de carbono evitadas no Complexo Eólico Mandacaru</t>
  </si>
  <si>
    <t xml:space="preserve">   Emissões de carbono evitadas no Complexo Eólico Salinas</t>
  </si>
  <si>
    <t xml:space="preserve">   Emissões de carbono evitadas no Complexo Eólico Ventos do Araripe</t>
  </si>
  <si>
    <t xml:space="preserve">   Emissões de carbono evitadas no Complexo Eólico Caetés</t>
  </si>
  <si>
    <t xml:space="preserve">   Emissões de carbono evitadas no Complexo Eólico Cassino</t>
  </si>
  <si>
    <t xml:space="preserve">   Emissões de carbono evitadas no Complexo Eólico Tucano</t>
  </si>
  <si>
    <t xml:space="preserve">   Emissões de carbono evitadas no Complexo Eólico Cajuína</t>
  </si>
  <si>
    <t xml:space="preserve">   Emissões de carbono evitadas das usinas hidrelétricas</t>
  </si>
  <si>
    <r>
      <t>Taxa de rotatividade total</t>
    </r>
    <r>
      <rPr>
        <vertAlign val="superscript"/>
        <sz val="9"/>
        <rFont val="Arial"/>
        <family val="2"/>
      </rPr>
      <t xml:space="preserve">12 </t>
    </r>
  </si>
  <si>
    <r>
      <t>Taxa de rotatividade voluntária</t>
    </r>
    <r>
      <rPr>
        <vertAlign val="superscript"/>
        <sz val="9"/>
        <rFont val="Arial"/>
        <family val="2"/>
      </rPr>
      <t>12</t>
    </r>
  </si>
  <si>
    <r>
      <t>Recordable Rate - terceiros</t>
    </r>
    <r>
      <rPr>
        <vertAlign val="superscript"/>
        <sz val="9"/>
        <rFont val="Arial"/>
        <family val="2"/>
      </rPr>
      <t>13</t>
    </r>
  </si>
  <si>
    <r>
      <t>Colaboradores próprios treinados em saúde e segurança</t>
    </r>
    <r>
      <rPr>
        <vertAlign val="superscript"/>
        <sz val="9"/>
        <rFont val="Arial"/>
        <family val="2"/>
      </rPr>
      <t>14</t>
    </r>
  </si>
  <si>
    <r>
      <t>Terceiros contratados treinados em saúde e segurança</t>
    </r>
    <r>
      <rPr>
        <vertAlign val="superscript"/>
        <sz val="9"/>
        <rFont val="Arial"/>
        <family val="2"/>
      </rPr>
      <t>14</t>
    </r>
  </si>
  <si>
    <r>
      <t>Pessoas beneficiadas por projetos sociais</t>
    </r>
    <r>
      <rPr>
        <vertAlign val="superscript"/>
        <sz val="9"/>
        <rFont val="Arial"/>
        <family val="2"/>
      </rPr>
      <t>15</t>
    </r>
  </si>
  <si>
    <r>
      <t>Investimento Social Privado</t>
    </r>
    <r>
      <rPr>
        <vertAlign val="superscript"/>
        <sz val="9"/>
        <rFont val="Arial"/>
        <family val="2"/>
      </rPr>
      <t>15</t>
    </r>
  </si>
  <si>
    <r>
      <t>Voluntários em ações sociais</t>
    </r>
    <r>
      <rPr>
        <vertAlign val="superscript"/>
        <sz val="9"/>
        <rFont val="Arial"/>
        <family val="2"/>
      </rPr>
      <t>15</t>
    </r>
  </si>
  <si>
    <r>
      <t>Colaboradores treinados em ética e compliance</t>
    </r>
    <r>
      <rPr>
        <vertAlign val="superscript"/>
        <sz val="9"/>
        <rFont val="Arial"/>
        <family val="2"/>
      </rPr>
      <t>15</t>
    </r>
  </si>
  <si>
    <r>
      <t xml:space="preserve">Manifestações recebidas no AES </t>
    </r>
    <r>
      <rPr>
        <i/>
        <sz val="9"/>
        <rFont val="Arial"/>
        <family val="2"/>
      </rPr>
      <t>Helpline</t>
    </r>
    <r>
      <rPr>
        <vertAlign val="superscript"/>
        <sz val="9"/>
        <rFont val="Arial"/>
        <family val="2"/>
      </rPr>
      <t>16</t>
    </r>
  </si>
  <si>
    <t>LTI Rate - terceiros¹³</t>
  </si>
  <si>
    <t xml:space="preserve">1 Considera todas as unidades de negócio em operação. Há um aumento no consumo de água a partir de 2023, quando passa a ser contabilizado o consumo via caminhão pipa nos ativos eólicos, além da aquisição dos ativos eólicos Ventos do Araripe (PI), Caetés (PE) e Cassino (RS) em dezembro/2022 e  e substituição de hidrômetros para melhoria na aferição da captação de água e alguns vazamentos pontuais que foram tratados; A intensidade hídrica no 2T24 aumentou em relação ao 2T23 devido a queda na geração no 2T24.
2 Somatória de resíduos perigosos e não perigosos. Os valores podem variar entre períodos de acordo com as atividades de manutenção nas usinas. O aumento de destinação de resíduos em 2023 e 2024 é decorrente de atividades de 5S para destinação de resíduos acumulados nos parques devido às manutenções. 
3 As Emissões de GEE geradas consideram o somatório dos escopos 1, 2 e 3. A Intensidade de emissões considera escopos 1 e 2. O aumento nos anos de 2021 e 2022 foi reflexo da incorporação de um ativo eólico onde foi identificado vazamento de hexafluoreto de enxofre (SF6). Em 2023, para solucionar o problema, foram substituídos os cubículos alimentadores de energia nessa unidade. Em 2024,  em virtude da queda na geração houve a necessidade de consumir  energia elétrica do SIN, para manter o funcionamento das usinas geradoras e serviços auxiliares, que usualmente utilizam a energia autogerada; A intensidade de emissões aumenta em 2024 devido a queda na geração de energia elétrica no período, o que consequentemente diminuiu as emissões evitadas. 
4 Os dados de 2023 e 2024 consideram o fator do grid nacional de 0,0385 (tCO2/MWh). As emissões evitadas totais de carbono correspondem à soma das emissões evitadas em todas as usinas (linhas 12 a 23).
5 Consumo total de energia elétrica proveniente do SIN – Sistema Interligado Nacional. Os valores podem variar entre períodos de acordo com as atividades nas usinas; Para o funcionamento das usinas geradoras e serviços auxiliares é utilizada a energia gerada pela própria operação, entretanto, a queda na geração no 2T24 levou à necessidade de consumo de energia do SIN.
6 A partir de 2022, a companhia definiu que os ativos em operação, incorporados em sua base por meio de M&amp;A, passarão pelo processo de implementação do sistema de gestão no primeiro ano da aquisição, no segundo ano pela maturidade e consolidação e no terceiro ano pelo processo de certificação externa devido a necessidade de diagnósticos de adequação e melhoria dos processos, alinhados ao padrão adotado pela empresa para todos os negócios. A queda entre os períodos apresentados se deu pela aquisição dos ativos eólicos Ventos do Araripe (PI), Caetés (PE), e Cassino (RS) em dezembro/2022. As plantas que ainda não estão certificadas estão em processo de implantação dos Sistemas de Gestão, por terem sido adquiridas recentemente.	
7 A AES Brasil possui a meta de restaurar 6.408 hectares desde o início das concessões das usinas hidrelétricas, em 1999, até 2029. Podem ocorrer alterações significativas de produtividade devido a eventos climáticos que impactam no período de plantio e causam variações entre os períodos. 
8 As espécies monitoradas e conservadas em nossos projetos de fauna são definidas em conjunto com o órgão ambiental, considerando a área de influência da companhia e as espécies as que fazem parte da lista da União Internacional para a Conservação da Natureza (IUCN). Em 2024, as duas espécies monitoradas e conservadas em nossos projetos são: Lontra longicaudis (lontra) – quase ameaçada; e Crax fasciolata (mutum-de-penacho) – vulnerável. Em um novo estudo de fauna foi identificado que o Aracuã-guarda-faca não está em nossa área de influência.
9 Alta liderança considera cargos de gerência, diretoria, vice-presidência e presidência; Liderança considera cargos de coordenação, gerência, diretoria, vice-presidência e presidência.
10 O número de prestadores de serviços terceirizados varia de acordo com atividades de manutenção e obras no período.
11 Pesquisa realizada anualmente.
12 Observa-se um aumento no turnover voluntário, que impactou diretamente o turnover geral, no 2T24 em virtude do contexto organizacional da Companhia, após o anúncio da venda da operação no Brasil. 
13 Em 2022 o aumento foi influenciado pela intensificação e aumento das atividades na fase de construção de Cajuína 2. A situação de segurança nos canteiros de obras dos novos complexos eólicos melhorou em 2023.
14 A AES Brasil possui meta de 95% de participação mensal nas reuniões de segurança dos seus colaboradores e prestadores de serviços terceiros.
15 Indicadores coletados e reportados anualmente.
16 O aumento observado em no 2T24 deve-se à maior comunicação sobre o canal de denúncias, o Helpline, e a realização de treinamentos sobre assédio no ambiente de trabalho e compliance antidiscriminatório.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</si>
</sst>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_-;\-* #,##0.0_-;_-* &quot;-&quot;?_-;_-@_-"/>
    <numFmt numFmtId="165" formatCode="0.0"/>
    <numFmt numFmtId="166" formatCode="_-* #,##0_-;\-* #,##0_-;_-* &quot;-&quot;??_-;_-@_-"/>
    <numFmt numFmtId="167" formatCode="_-* #,##0.0_-;\-* #,##0.0_-;_-* &quot;-&quot;??_-;_-@_-"/>
    <numFmt numFmtId="168" formatCode="0.0%"/>
    <numFmt numFmtId="169" formatCode="_-* #,##0.000_-;\-* #,##0.000_-;_-* &quot;-&quot;??_-;_-@_-"/>
    <numFmt numFmtId="170" formatCode="#,##0.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11"/>
      <name val="Arial"/>
      <family val="2"/>
    </font>
    <font>
      <vertAlign val="subscript"/>
      <sz val="9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ova"/>
      <family val="2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0006"/>
      <name val="Arial Nova Cond"/>
      <family val="2"/>
    </font>
    <font>
      <sz val="10"/>
      <color rgb="FF006100"/>
      <name val="Arial Nova Cond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8"/>
      <name val="Arial"/>
      <family val="2"/>
    </font>
    <font>
      <sz val="10"/>
      <color rgb="FF000000"/>
      <name val="Arial"/>
      <family val="2"/>
    </font>
    <font>
      <sz val="10.5"/>
      <name val="Segoe UI"/>
      <family val="2"/>
      <charset val="1"/>
    </font>
    <font>
      <sz val="11"/>
      <name val="Calibri"/>
      <family val="2"/>
      <scheme val="minor"/>
    </font>
    <font>
      <sz val="12"/>
      <name val="Arial"/>
      <family val="2"/>
      <charset val="1"/>
    </font>
    <font>
      <i/>
      <sz val="9"/>
      <name val="Arial"/>
      <family val="2"/>
    </font>
    <font>
      <sz val="10"/>
      <color rgb="FF000000"/>
      <name val="Arial"/>
    </font>
    <font>
      <sz val="7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6" applyNumberFormat="0" applyAlignment="0" applyProtection="0"/>
    <xf numFmtId="0" fontId="21" fillId="8" borderId="7" applyNumberFormat="0" applyAlignment="0" applyProtection="0"/>
    <xf numFmtId="0" fontId="22" fillId="8" borderId="6" applyNumberFormat="0" applyAlignment="0" applyProtection="0"/>
    <xf numFmtId="0" fontId="23" fillId="0" borderId="8" applyNumberFormat="0" applyFill="0" applyAlignment="0" applyProtection="0"/>
    <xf numFmtId="0" fontId="24" fillId="9" borderId="9" applyNumberFormat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5" fillId="0" borderId="0"/>
    <xf numFmtId="0" fontId="28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6" borderId="0" applyNumberFormat="0" applyBorder="0" applyAlignment="0" applyProtection="0"/>
    <xf numFmtId="0" fontId="1" fillId="10" borderId="10" applyNumberFormat="0" applyFont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10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0"/>
    <xf numFmtId="0" fontId="37" fillId="0" borderId="0"/>
  </cellStyleXfs>
  <cellXfs count="9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6" fontId="3" fillId="0" borderId="0" xfId="1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67" fontId="9" fillId="0" borderId="0" xfId="1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3" fontId="7" fillId="0" borderId="2" xfId="1" applyFont="1" applyFill="1" applyBorder="1" applyAlignment="1">
      <alignment horizontal="right" vertical="center" wrapText="1"/>
    </xf>
    <xf numFmtId="0" fontId="7" fillId="0" borderId="2" xfId="1" applyNumberFormat="1" applyFont="1" applyFill="1" applyBorder="1" applyAlignment="1">
      <alignment vertical="center"/>
    </xf>
    <xf numFmtId="166" fontId="7" fillId="0" borderId="2" xfId="1" applyNumberFormat="1" applyFont="1" applyFill="1" applyBorder="1" applyAlignment="1">
      <alignment horizontal="right" vertical="center" wrapText="1"/>
    </xf>
    <xf numFmtId="9" fontId="7" fillId="0" borderId="2" xfId="2" applyFont="1" applyFill="1" applyBorder="1" applyAlignment="1">
      <alignment horizontal="right" vertical="center"/>
    </xf>
    <xf numFmtId="167" fontId="7" fillId="0" borderId="2" xfId="1" applyNumberFormat="1" applyFont="1" applyFill="1" applyBorder="1" applyAlignment="1">
      <alignment horizontal="right" vertical="center"/>
    </xf>
    <xf numFmtId="43" fontId="7" fillId="0" borderId="2" xfId="1" applyFont="1" applyFill="1" applyBorder="1" applyAlignment="1">
      <alignment horizontal="right" vertical="center"/>
    </xf>
    <xf numFmtId="166" fontId="7" fillId="0" borderId="2" xfId="1" applyNumberFormat="1" applyFont="1" applyFill="1" applyBorder="1" applyAlignment="1">
      <alignment horizontal="right" vertical="center"/>
    </xf>
    <xf numFmtId="1" fontId="7" fillId="0" borderId="2" xfId="1" applyNumberFormat="1" applyFont="1" applyFill="1" applyBorder="1" applyAlignment="1">
      <alignment horizontal="right" vertical="center" wrapText="1"/>
    </xf>
    <xf numFmtId="167" fontId="7" fillId="0" borderId="2" xfId="1" applyNumberFormat="1" applyFont="1" applyFill="1" applyBorder="1" applyAlignment="1">
      <alignment horizontal="right" vertical="center" wrapText="1"/>
    </xf>
    <xf numFmtId="0" fontId="7" fillId="0" borderId="2" xfId="1" applyNumberFormat="1" applyFont="1" applyFill="1" applyBorder="1" applyAlignment="1">
      <alignment horizontal="right" vertical="center" wrapText="1"/>
    </xf>
    <xf numFmtId="168" fontId="7" fillId="0" borderId="2" xfId="2" applyNumberFormat="1" applyFont="1" applyFill="1" applyBorder="1" applyAlignment="1">
      <alignment horizontal="right" vertical="center" wrapText="1"/>
    </xf>
    <xf numFmtId="1" fontId="7" fillId="0" borderId="2" xfId="1" applyNumberFormat="1" applyFont="1" applyFill="1" applyBorder="1" applyAlignment="1">
      <alignment horizontal="right" vertical="center"/>
    </xf>
    <xf numFmtId="2" fontId="7" fillId="0" borderId="2" xfId="1" applyNumberFormat="1" applyFont="1" applyFill="1" applyBorder="1" applyAlignment="1">
      <alignment horizontal="right" vertical="center" wrapText="1"/>
    </xf>
    <xf numFmtId="2" fontId="7" fillId="0" borderId="2" xfId="1" applyNumberFormat="1" applyFont="1" applyFill="1" applyBorder="1" applyAlignment="1">
      <alignment horizontal="right" vertical="center"/>
    </xf>
    <xf numFmtId="10" fontId="7" fillId="0" borderId="2" xfId="1" applyNumberFormat="1" applyFont="1" applyFill="1" applyBorder="1" applyAlignment="1">
      <alignment horizontal="right" vertical="center"/>
    </xf>
    <xf numFmtId="10" fontId="7" fillId="0" borderId="2" xfId="1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1" applyNumberFormat="1" applyFont="1" applyFill="1" applyBorder="1" applyAlignment="1">
      <alignment horizontal="right" vertical="center"/>
    </xf>
    <xf numFmtId="9" fontId="7" fillId="0" borderId="2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1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43" fontId="7" fillId="0" borderId="2" xfId="87" applyFont="1" applyFill="1" applyBorder="1" applyAlignment="1">
      <alignment horizontal="right" vertical="center" wrapText="1"/>
    </xf>
    <xf numFmtId="165" fontId="7" fillId="0" borderId="2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right" vertical="center"/>
    </xf>
    <xf numFmtId="43" fontId="7" fillId="35" borderId="2" xfId="1" applyFont="1" applyFill="1" applyBorder="1" applyAlignment="1">
      <alignment horizontal="right" vertical="center" wrapText="1"/>
    </xf>
    <xf numFmtId="43" fontId="7" fillId="0" borderId="2" xfId="1" applyFont="1" applyBorder="1" applyAlignment="1">
      <alignment horizontal="right" vertical="center"/>
    </xf>
    <xf numFmtId="169" fontId="7" fillId="0" borderId="2" xfId="1" applyNumberFormat="1" applyFont="1" applyFill="1" applyBorder="1" applyAlignment="1">
      <alignment horizontal="right" vertical="center" wrapText="1"/>
    </xf>
    <xf numFmtId="169" fontId="7" fillId="0" borderId="2" xfId="1" applyNumberFormat="1" applyFont="1" applyFill="1" applyBorder="1" applyAlignment="1">
      <alignment horizontal="right" vertical="center"/>
    </xf>
    <xf numFmtId="169" fontId="7" fillId="0" borderId="2" xfId="1" quotePrefix="1" applyNumberFormat="1" applyFont="1" applyFill="1" applyBorder="1" applyAlignment="1">
      <alignment horizontal="right" vertical="center"/>
    </xf>
    <xf numFmtId="4" fontId="7" fillId="0" borderId="2" xfId="1" applyNumberFormat="1" applyFont="1" applyFill="1" applyBorder="1" applyAlignment="1">
      <alignment horizontal="right" vertical="center" wrapText="1"/>
    </xf>
    <xf numFmtId="43" fontId="3" fillId="0" borderId="0" xfId="0" applyNumberFormat="1" applyFont="1" applyAlignment="1">
      <alignment vertical="center"/>
    </xf>
    <xf numFmtId="4" fontId="7" fillId="0" borderId="2" xfId="1" applyNumberFormat="1" applyFont="1" applyFill="1" applyBorder="1" applyAlignment="1">
      <alignment horizontal="right" vertical="center"/>
    </xf>
    <xf numFmtId="170" fontId="7" fillId="0" borderId="2" xfId="1" applyNumberFormat="1" applyFont="1" applyFill="1" applyBorder="1" applyAlignment="1">
      <alignment horizontal="right" vertical="center" wrapText="1"/>
    </xf>
    <xf numFmtId="43" fontId="7" fillId="2" borderId="2" xfId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43" fontId="7" fillId="0" borderId="2" xfId="1" applyFont="1" applyFill="1" applyBorder="1" applyAlignment="1">
      <alignment vertical="center"/>
    </xf>
    <xf numFmtId="10" fontId="3" fillId="0" borderId="0" xfId="0" applyNumberFormat="1" applyFont="1" applyAlignment="1">
      <alignment vertical="center" wrapText="1"/>
    </xf>
    <xf numFmtId="0" fontId="3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3" fontId="37" fillId="0" borderId="2" xfId="91" applyNumberFormat="1" applyBorder="1" applyAlignment="1">
      <alignment vertical="center"/>
    </xf>
    <xf numFmtId="0" fontId="3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1" fillId="0" borderId="12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left" vertical="top" wrapText="1"/>
    </xf>
    <xf numFmtId="0" fontId="38" fillId="0" borderId="16" xfId="0" applyFont="1" applyBorder="1" applyAlignment="1">
      <alignment horizontal="left" vertical="top" wrapText="1"/>
    </xf>
    <xf numFmtId="0" fontId="38" fillId="0" borderId="17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left" vertical="top" wrapText="1"/>
    </xf>
    <xf numFmtId="0" fontId="38" fillId="0" borderId="18" xfId="0" applyFont="1" applyBorder="1" applyAlignment="1">
      <alignment horizontal="left" vertical="top" wrapText="1"/>
    </xf>
    <xf numFmtId="0" fontId="38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</cellXfs>
  <cellStyles count="92">
    <cellStyle name="20% - Ênfase1" xfId="21" builtinId="30" customBuiltin="1"/>
    <cellStyle name="20% - Ênfase1 2" xfId="68" xr:uid="{2D75B5C6-5366-44C0-A777-D85A50F9E765}"/>
    <cellStyle name="20% - Ênfase2" xfId="24" builtinId="34" customBuiltin="1"/>
    <cellStyle name="20% - Ênfase2 2" xfId="70" xr:uid="{19D477BC-1D6B-4150-A885-6C49C2953A80}"/>
    <cellStyle name="20% - Ênfase3" xfId="27" builtinId="38" customBuiltin="1"/>
    <cellStyle name="20% - Ênfase3 2" xfId="72" xr:uid="{E5C59CEF-1AFA-4DE4-8EBB-9AB313D62942}"/>
    <cellStyle name="20% - Ênfase4" xfId="30" builtinId="42" customBuiltin="1"/>
    <cellStyle name="20% - Ênfase4 2" xfId="74" xr:uid="{B19846EB-898E-4105-A87B-97A2835A890C}"/>
    <cellStyle name="20% - Ênfase5" xfId="33" builtinId="46" customBuiltin="1"/>
    <cellStyle name="20% - Ênfase5 2" xfId="76" xr:uid="{7438FE08-F8F9-46BD-B703-4112AE8D216F}"/>
    <cellStyle name="20% - Ênfase6" xfId="36" builtinId="50" customBuiltin="1"/>
    <cellStyle name="20% - Ênfase6 2" xfId="78" xr:uid="{CD76B6F4-661D-44CB-A656-FCF1BE84D6E5}"/>
    <cellStyle name="40% - Ênfase1" xfId="22" builtinId="31" customBuiltin="1"/>
    <cellStyle name="40% - Ênfase1 2" xfId="69" xr:uid="{0ECF5F65-6141-49B0-AB3D-6A3FC742FE1D}"/>
    <cellStyle name="40% - Ênfase2" xfId="25" builtinId="35" customBuiltin="1"/>
    <cellStyle name="40% - Ênfase2 2" xfId="71" xr:uid="{2DCED12D-59E0-4432-B8F7-BC6D062FEBE8}"/>
    <cellStyle name="40% - Ênfase3" xfId="28" builtinId="39" customBuiltin="1"/>
    <cellStyle name="40% - Ênfase3 2" xfId="73" xr:uid="{90E24718-961D-4588-809B-521885985769}"/>
    <cellStyle name="40% - Ênfase4" xfId="31" builtinId="43" customBuiltin="1"/>
    <cellStyle name="40% - Ênfase4 2" xfId="75" xr:uid="{84671E44-E16C-4718-83C7-441FC8BA01E4}"/>
    <cellStyle name="40% - Ênfase5" xfId="34" builtinId="47" customBuiltin="1"/>
    <cellStyle name="40% - Ênfase5 2" xfId="77" xr:uid="{5F9D8E4B-744F-44A5-BF9C-C8A9F4DADD93}"/>
    <cellStyle name="40% - Ênfase6" xfId="37" builtinId="51" customBuiltin="1"/>
    <cellStyle name="40% - Ênfase6 2" xfId="79" xr:uid="{AA0C7521-5875-4F91-9339-E99037F1AE8C}"/>
    <cellStyle name="60% - Ênfase1 2" xfId="50" xr:uid="{7D9C945B-162F-4BA9-BCEF-64A3C0C5AFF3}"/>
    <cellStyle name="60% - Ênfase2 2" xfId="51" xr:uid="{2A9440CB-226A-4933-80D1-4364068F926B}"/>
    <cellStyle name="60% - Ênfase3 2" xfId="52" xr:uid="{698989A0-2EA3-441B-ADCC-B7D5A26C0441}"/>
    <cellStyle name="60% - Ênfase4 2" xfId="53" xr:uid="{5F5A5F09-559A-46E8-B30C-BC2F9CD805BA}"/>
    <cellStyle name="60% - Ênfase5 2" xfId="54" xr:uid="{EC799B28-6384-4182-B6CD-F99659EBCDD9}"/>
    <cellStyle name="60% - Ênfase6 2" xfId="55" xr:uid="{88E40E6E-F745-4662-893A-8E3CB9AE1EF2}"/>
    <cellStyle name="Bom" xfId="80" builtinId="26" customBuiltin="1"/>
    <cellStyle name="Bom 2" xfId="43" xr:uid="{9CD0F0F7-EB89-42D0-AFE0-220BD210BAA9}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0" builtinId="29" customBuiltin="1"/>
    <cellStyle name="Ênfase2" xfId="23" builtinId="33" customBuiltin="1"/>
    <cellStyle name="Ênfase3" xfId="26" builtinId="37" customBuiltin="1"/>
    <cellStyle name="Ênfase4" xfId="29" builtinId="41" customBuiltin="1"/>
    <cellStyle name="Ênfase5" xfId="32" builtinId="45" customBuiltin="1"/>
    <cellStyle name="Ênfase6" xfId="35" builtinId="49" customBuiltin="1"/>
    <cellStyle name="Entrada" xfId="12" builtinId="20" customBuiltin="1"/>
    <cellStyle name="Neutro 2" xfId="48" xr:uid="{4E051AAE-FC6D-47B4-8498-07FE6AE39651}"/>
    <cellStyle name="Normal" xfId="0" builtinId="0"/>
    <cellStyle name="Normal 2" xfId="42" xr:uid="{ED92517F-7343-4416-8956-31384D7B07FB}"/>
    <cellStyle name="Normal 3" xfId="41" xr:uid="{CCC5629B-201A-4582-B2D4-FE52E2023E3C}"/>
    <cellStyle name="Normal 3 2" xfId="6" xr:uid="{E39FD2E5-1386-482E-8E1E-DD06B18002EC}"/>
    <cellStyle name="Normal 4" xfId="45" xr:uid="{612A571C-3578-4159-92B7-EA0AD562CE1C}"/>
    <cellStyle name="Normal 5" xfId="58" xr:uid="{E9851CF0-871D-4538-A270-FDC9E235DF7D}"/>
    <cellStyle name="Normal 5 2" xfId="63" xr:uid="{D7EE566B-F627-49F3-BB6C-C94F09DC3795}"/>
    <cellStyle name="Normal 5 3" xfId="64" xr:uid="{B2DF0A51-86F4-4086-A629-517E45180139}"/>
    <cellStyle name="Normal 6" xfId="61" xr:uid="{446EA313-60A2-488C-98EE-884FB1EE5F4D}"/>
    <cellStyle name="Normal 7" xfId="3" xr:uid="{83B6AE63-9B44-4213-9F60-D4B1C6283A5A}"/>
    <cellStyle name="Normal 8" xfId="90" xr:uid="{C694AF1D-F708-40C3-A3C6-32CA033D1CFE}"/>
    <cellStyle name="Normal 9" xfId="91" xr:uid="{DA541C43-E724-47FD-9252-BAF407E0353C}"/>
    <cellStyle name="Nota 2" xfId="49" xr:uid="{50AC48C2-57D7-4912-8C8B-3A21BA46807F}"/>
    <cellStyle name="Nota 3" xfId="67" xr:uid="{BBBD877B-9B2C-49BC-933D-FCCE28C0527E}"/>
    <cellStyle name="Porcentagem" xfId="2" builtinId="5"/>
    <cellStyle name="Porcentagem 2" xfId="47" xr:uid="{7EA1F780-F18D-46CE-81CD-BD2D78D75D8E}"/>
    <cellStyle name="Porcentagem 3" xfId="60" xr:uid="{F60D6EE8-5D70-489C-94FE-D1F9C921E63E}"/>
    <cellStyle name="Porcentagem 4" xfId="62" xr:uid="{529D3FB8-60FD-467F-AF31-AD8BBDAA84D6}"/>
    <cellStyle name="Porcentagem 5" xfId="66" xr:uid="{78340E8D-BDB7-4EF2-A889-5759DDC59FFA}"/>
    <cellStyle name="Porcentagem 6" xfId="38" xr:uid="{B2D5BF1A-5CDF-4121-98E7-79C9E6EAA08A}"/>
    <cellStyle name="Ruim" xfId="81" builtinId="27" customBuiltin="1"/>
    <cellStyle name="Ruim 2" xfId="44" xr:uid="{452E9437-91D8-4986-A06D-320F69B55122}"/>
    <cellStyle name="Saída" xfId="13" builtinId="21" customBuiltin="1"/>
    <cellStyle name="Separador de milhares 2" xfId="39" xr:uid="{621016AB-1764-4E5C-9CB8-913EB87AF0F6}"/>
    <cellStyle name="Separador de milhares 2 2" xfId="82" xr:uid="{667BA3CC-5C38-40F8-8028-A50ACE6AF144}"/>
    <cellStyle name="Texto de Aviso" xfId="17" builtinId="11" customBuiltin="1"/>
    <cellStyle name="Texto Explicativo" xfId="18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19" builtinId="25" customBuiltin="1"/>
    <cellStyle name="Vírgula" xfId="1" builtinId="3"/>
    <cellStyle name="Vírgula 2" xfId="5" xr:uid="{C1721841-9F14-467B-91F9-FFB171475262}"/>
    <cellStyle name="Vírgula 2 2" xfId="57" xr:uid="{ACBB8142-B8B0-4AC7-9B1B-14EAC0DB5BC8}"/>
    <cellStyle name="Vírgula 2 3" xfId="87" xr:uid="{25875455-7827-4703-AA76-92BCED1783EB}"/>
    <cellStyle name="Vírgula 2 4" xfId="84" xr:uid="{58A3B419-BA32-4171-A4D9-FBDA05EB0DE2}"/>
    <cellStyle name="Vírgula 3" xfId="56" xr:uid="{2F6E2591-199E-4BFC-97C5-05888274DE7C}"/>
    <cellStyle name="Vírgula 3 2" xfId="59" xr:uid="{B8118FA1-E91C-4C40-B221-73F774EFDAEC}"/>
    <cellStyle name="Vírgula 3 2 2" xfId="88" xr:uid="{4DD92E33-142C-4AA9-8C59-804926A9F146}"/>
    <cellStyle name="Vírgula 3 3" xfId="4" xr:uid="{FC8BD122-3F89-45FA-810E-0DF8AFA24CEE}"/>
    <cellStyle name="Vírgula 3 3 2" xfId="89" xr:uid="{77FB3D1A-324B-4E76-BAED-14308315E566}"/>
    <cellStyle name="Vírgula 3 4" xfId="86" xr:uid="{4A5B8554-9468-45D6-A889-2A2A32B5D690}"/>
    <cellStyle name="Vírgula 4" xfId="46" xr:uid="{B91DF8D5-CE14-4E72-9548-85CCB6A6F96B}"/>
    <cellStyle name="Vírgula 4 2" xfId="85" xr:uid="{BF8791B5-A4D3-4AE6-8174-4CA5F35F4153}"/>
    <cellStyle name="Vírgula 5" xfId="65" xr:uid="{B7ED8F23-B1B2-4985-A172-5D3623502E39}"/>
    <cellStyle name="Vírgula 6" xfId="40" xr:uid="{94186E24-B0EB-40E3-84E4-E32EF61B33E1}"/>
    <cellStyle name="Vírgula 7" xfId="83" xr:uid="{FC7B85C7-670D-4AF5-B705-3154C373BDA1}"/>
  </cellStyles>
  <dxfs count="0"/>
  <tableStyles count="0" defaultTableStyle="TableStyleMedium2" defaultPivotStyle="PivotStyleLight16"/>
  <colors>
    <mruColors>
      <color rgb="FF8C5CF2"/>
      <color rgb="FF204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Sum&#225;r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38100</xdr:rowOff>
    </xdr:from>
    <xdr:to>
      <xdr:col>1</xdr:col>
      <xdr:colOff>3333753</xdr:colOff>
      <xdr:row>1</xdr:row>
      <xdr:rowOff>104775</xdr:rowOff>
    </xdr:to>
    <xdr:sp macro="" textlink="">
      <xdr:nvSpPr>
        <xdr:cNvPr id="2" name="Seta: para a Direi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7CE02D-B80C-4077-B8FD-E9E1315D5B4F}"/>
            </a:ext>
          </a:extLst>
        </xdr:cNvPr>
        <xdr:cNvSpPr/>
      </xdr:nvSpPr>
      <xdr:spPr>
        <a:xfrm flipH="1">
          <a:off x="866775" y="38100"/>
          <a:ext cx="3" cy="247650"/>
        </a:xfrm>
        <a:prstGeom prst="righ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/>
            <a:t>VOLTAR</a:t>
          </a:r>
        </a:p>
      </xdr:txBody>
    </xdr:sp>
    <xdr:clientData/>
  </xdr:twoCellAnchor>
  <xdr:twoCellAnchor editAs="oneCell">
    <xdr:from>
      <xdr:col>2</xdr:col>
      <xdr:colOff>2479964</xdr:colOff>
      <xdr:row>1</xdr:row>
      <xdr:rowOff>25111</xdr:rowOff>
    </xdr:from>
    <xdr:to>
      <xdr:col>2</xdr:col>
      <xdr:colOff>3868154</xdr:colOff>
      <xdr:row>1</xdr:row>
      <xdr:rowOff>321152</xdr:rowOff>
    </xdr:to>
    <xdr:pic>
      <xdr:nvPicPr>
        <xdr:cNvPr id="3" name="Gráfico 10">
          <a:extLst>
            <a:ext uri="{FF2B5EF4-FFF2-40B4-BE49-F238E27FC236}">
              <a16:creationId xmlns:a16="http://schemas.microsoft.com/office/drawing/2014/main" id="{A82EFB6B-DBD6-4BCA-B46B-EAFECF81213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46739" y="206086"/>
          <a:ext cx="1354425" cy="293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sp-vw-fs01\dados\Users\psureck\Desktop\PLANS\ESTUDO%20G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SSAS"/>
      <sheetName val="PLD SE"/>
      <sheetName val="PLD S"/>
      <sheetName val="PLD NE"/>
      <sheetName val="PLD N"/>
      <sheetName val="GSF SE "/>
      <sheetName val="GSF S"/>
      <sheetName val="GSF NE"/>
      <sheetName val="GSF N"/>
      <sheetName val="EXP GSF SE"/>
      <sheetName val="EXP GSF S"/>
      <sheetName val="EXP GSF NE"/>
      <sheetName val="EXP GSF N"/>
      <sheetName val="EXP GSF MRE"/>
      <sheetName val="CLIXA R.F."/>
      <sheetName val="CLIXA COMPRAS"/>
      <sheetName val="CLIXA EXPOSIÇÃO"/>
      <sheetName val="CLIXA GSF"/>
      <sheetName val="CONTAB CLIXA"/>
      <sheetName val="COLINO I R.F."/>
      <sheetName val="COLINO I COMPRAS"/>
      <sheetName val="COLINO I EXPOSIÇÃO"/>
      <sheetName val="COLINO I GSF"/>
      <sheetName val="CONTAB COLINO I"/>
      <sheetName val=" COLINO II R.F."/>
      <sheetName val="COLINO II COMPRAS"/>
      <sheetName val=" COLINO II EXPOSIÇÃO"/>
      <sheetName val="CONTAB COLINO 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1374B-AC8E-4FB8-AA84-F2D8BE5A671A}">
  <sheetPr>
    <tabColor rgb="FF2CBF38"/>
  </sheetPr>
  <dimension ref="A1:AL90"/>
  <sheetViews>
    <sheetView showGridLines="0" tabSelected="1" zoomScaleNormal="100" workbookViewId="0">
      <pane xSplit="4" ySplit="4" topLeftCell="E5" activePane="bottomRight" state="frozen"/>
      <selection pane="topRight" activeCell="E1" sqref="E1"/>
      <selection pane="bottomLeft" activeCell="A7" sqref="A7"/>
      <selection pane="bottomRight"/>
    </sheetView>
  </sheetViews>
  <sheetFormatPr defaultColWidth="9.21875" defaultRowHeight="14.25" customHeight="1" outlineLevelCol="1" x14ac:dyDescent="0.3"/>
  <cols>
    <col min="1" max="1" width="1.88671875" style="20" customWidth="1"/>
    <col min="2" max="2" width="12.6640625" style="2" customWidth="1"/>
    <col min="3" max="3" width="57.6640625" style="2" bestFit="1" customWidth="1"/>
    <col min="4" max="4" width="13.44140625" style="70" customWidth="1"/>
    <col min="5" max="5" width="13.21875" style="2" customWidth="1"/>
    <col min="6" max="9" width="12.21875" style="2" hidden="1" customWidth="1" outlineLevel="1"/>
    <col min="10" max="10" width="14" style="2" customWidth="1" collapsed="1"/>
    <col min="11" max="14" width="12.77734375" style="2" hidden="1" customWidth="1" outlineLevel="1"/>
    <col min="15" max="15" width="13.77734375" style="2" customWidth="1" collapsed="1"/>
    <col min="16" max="19" width="12.77734375" style="2" hidden="1" customWidth="1" outlineLevel="1"/>
    <col min="20" max="20" width="13.44140625" style="2" customWidth="1" collapsed="1"/>
    <col min="21" max="23" width="12.77734375" style="2" hidden="1" customWidth="1" outlineLevel="1"/>
    <col min="24" max="24" width="13.44140625" style="2" hidden="1" customWidth="1" outlineLevel="1"/>
    <col min="25" max="25" width="14.44140625" style="2" customWidth="1" collapsed="1"/>
    <col min="26" max="27" width="13.44140625" style="2" bestFit="1" customWidth="1"/>
    <col min="28" max="28" width="9.21875" style="2"/>
    <col min="29" max="29" width="10.44140625" style="2" customWidth="1"/>
    <col min="30" max="33" width="9.21875" style="2"/>
    <col min="34" max="34" width="12.77734375" style="2" customWidth="1"/>
    <col min="35" max="16364" width="9.21875" style="2"/>
    <col min="16365" max="16368" width="9.21875" style="2" customWidth="1"/>
    <col min="16369" max="16384" width="9.21875" style="2"/>
  </cols>
  <sheetData>
    <row r="1" spans="1:34" ht="13.8" customHeight="1" x14ac:dyDescent="0.3">
      <c r="A1" s="1"/>
      <c r="E1" s="65"/>
    </row>
    <row r="2" spans="1:34" ht="33.75" customHeight="1" x14ac:dyDescent="0.3">
      <c r="A2" s="1"/>
      <c r="B2" s="3" t="s">
        <v>0</v>
      </c>
      <c r="C2" s="4"/>
      <c r="D2" s="71"/>
      <c r="E2" s="5"/>
      <c r="F2" s="4"/>
      <c r="G2" s="4"/>
      <c r="H2" s="4"/>
      <c r="I2" s="4"/>
      <c r="J2" s="4"/>
      <c r="K2" s="6"/>
      <c r="L2" s="6"/>
      <c r="M2" s="7"/>
      <c r="N2" s="7"/>
      <c r="O2" s="7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34" ht="22.5" customHeight="1" x14ac:dyDescent="0.3">
      <c r="A3" s="1"/>
      <c r="B3" s="20" t="s">
        <v>90</v>
      </c>
      <c r="K3" s="8"/>
      <c r="L3" s="9"/>
      <c r="M3" s="10"/>
      <c r="N3" s="10"/>
      <c r="O3" s="10"/>
      <c r="T3" s="56"/>
      <c r="V3" s="61"/>
      <c r="W3" s="61"/>
      <c r="X3" s="61"/>
    </row>
    <row r="4" spans="1:34" s="45" customFormat="1" ht="31.5" customHeight="1" x14ac:dyDescent="0.3">
      <c r="A4" s="43"/>
      <c r="B4" s="46" t="s">
        <v>1</v>
      </c>
      <c r="C4" s="46" t="s">
        <v>2</v>
      </c>
      <c r="D4" s="44" t="s">
        <v>3</v>
      </c>
      <c r="E4" s="21">
        <v>2019</v>
      </c>
      <c r="F4" s="21" t="s">
        <v>4</v>
      </c>
      <c r="G4" s="21" t="s">
        <v>5</v>
      </c>
      <c r="H4" s="21" t="s">
        <v>6</v>
      </c>
      <c r="I4" s="21" t="s">
        <v>7</v>
      </c>
      <c r="J4" s="44">
        <v>2020</v>
      </c>
      <c r="K4" s="21" t="s">
        <v>8</v>
      </c>
      <c r="L4" s="21" t="s">
        <v>9</v>
      </c>
      <c r="M4" s="21" t="s">
        <v>10</v>
      </c>
      <c r="N4" s="21" t="s">
        <v>11</v>
      </c>
      <c r="O4" s="21">
        <v>2021</v>
      </c>
      <c r="P4" s="21" t="s">
        <v>12</v>
      </c>
      <c r="Q4" s="21" t="s">
        <v>13</v>
      </c>
      <c r="R4" s="21" t="s">
        <v>14</v>
      </c>
      <c r="S4" s="21" t="s">
        <v>15</v>
      </c>
      <c r="T4" s="21">
        <v>2022</v>
      </c>
      <c r="U4" s="21" t="s">
        <v>16</v>
      </c>
      <c r="V4" s="21" t="s">
        <v>17</v>
      </c>
      <c r="W4" s="21" t="s">
        <v>18</v>
      </c>
      <c r="X4" s="21" t="s">
        <v>80</v>
      </c>
      <c r="Y4" s="21">
        <v>2023</v>
      </c>
      <c r="Z4" s="21" t="s">
        <v>83</v>
      </c>
      <c r="AA4" s="21" t="s">
        <v>88</v>
      </c>
    </row>
    <row r="5" spans="1:34" s="11" customFormat="1" ht="13.8" customHeight="1" x14ac:dyDescent="0.3">
      <c r="A5" s="12"/>
      <c r="B5" s="68" t="s">
        <v>19</v>
      </c>
      <c r="C5" s="22" t="s">
        <v>20</v>
      </c>
      <c r="D5" s="72" t="s">
        <v>21</v>
      </c>
      <c r="E5" s="23">
        <v>31578</v>
      </c>
      <c r="F5" s="23">
        <v>12562</v>
      </c>
      <c r="G5" s="23">
        <v>12734</v>
      </c>
      <c r="H5" s="23">
        <v>7041.8</v>
      </c>
      <c r="I5" s="23">
        <v>7877</v>
      </c>
      <c r="J5" s="23">
        <v>40720</v>
      </c>
      <c r="K5" s="23">
        <v>7850</v>
      </c>
      <c r="L5" s="23">
        <v>9208</v>
      </c>
      <c r="M5" s="23">
        <v>10619</v>
      </c>
      <c r="N5" s="23">
        <v>8822</v>
      </c>
      <c r="O5" s="23">
        <v>36499</v>
      </c>
      <c r="P5" s="23">
        <v>9723.09</v>
      </c>
      <c r="Q5" s="23">
        <v>7455.02</v>
      </c>
      <c r="R5" s="23">
        <v>10491.61</v>
      </c>
      <c r="S5" s="23">
        <v>14991.99</v>
      </c>
      <c r="T5" s="23">
        <v>42661.71</v>
      </c>
      <c r="U5" s="23">
        <v>12900.46</v>
      </c>
      <c r="V5" s="23">
        <v>14882.43</v>
      </c>
      <c r="W5" s="23">
        <v>15793.27</v>
      </c>
      <c r="X5" s="23">
        <v>15938.81</v>
      </c>
      <c r="Y5" s="23">
        <v>59514.97</v>
      </c>
      <c r="Z5" s="23">
        <v>15886.39</v>
      </c>
      <c r="AA5" s="23">
        <v>15918.87</v>
      </c>
    </row>
    <row r="6" spans="1:34" s="11" customFormat="1" ht="13.8" customHeight="1" x14ac:dyDescent="0.3">
      <c r="A6" s="12"/>
      <c r="B6" s="68"/>
      <c r="C6" s="22" t="s">
        <v>22</v>
      </c>
      <c r="D6" s="72" t="s">
        <v>21</v>
      </c>
      <c r="E6" s="23">
        <v>6316</v>
      </c>
      <c r="F6" s="23">
        <v>2512.4</v>
      </c>
      <c r="G6" s="23">
        <v>2546.8000000000002</v>
      </c>
      <c r="H6" s="23">
        <v>1408.3600000000001</v>
      </c>
      <c r="I6" s="23">
        <v>1575.4</v>
      </c>
      <c r="J6" s="23">
        <v>8144</v>
      </c>
      <c r="K6" s="23">
        <v>1570</v>
      </c>
      <c r="L6" s="23">
        <v>1842</v>
      </c>
      <c r="M6" s="23">
        <v>2123</v>
      </c>
      <c r="N6" s="23">
        <v>1695</v>
      </c>
      <c r="O6" s="23">
        <v>7230</v>
      </c>
      <c r="P6" s="23">
        <v>1944.62</v>
      </c>
      <c r="Q6" s="23">
        <v>1491</v>
      </c>
      <c r="R6" s="23">
        <v>2098.3200000000002</v>
      </c>
      <c r="S6" s="23">
        <v>2998.4</v>
      </c>
      <c r="T6" s="23">
        <v>8532.34</v>
      </c>
      <c r="U6" s="23">
        <f>U5*20%</f>
        <v>2580.0920000000001</v>
      </c>
      <c r="V6" s="23">
        <f t="shared" ref="V6:X6" si="0">V5*20%</f>
        <v>2976.4860000000003</v>
      </c>
      <c r="W6" s="23">
        <f t="shared" si="0"/>
        <v>3158.6540000000005</v>
      </c>
      <c r="X6" s="23">
        <f t="shared" si="0"/>
        <v>3187.7620000000002</v>
      </c>
      <c r="Y6" s="23">
        <f>Y5*20%</f>
        <v>11902.994000000001</v>
      </c>
      <c r="Z6" s="23">
        <v>3177.28</v>
      </c>
      <c r="AA6" s="23">
        <f>AA5*20%</f>
        <v>3183.7740000000003</v>
      </c>
    </row>
    <row r="7" spans="1:34" s="11" customFormat="1" ht="13.8" customHeight="1" x14ac:dyDescent="0.3">
      <c r="A7" s="12"/>
      <c r="B7" s="68"/>
      <c r="C7" s="22" t="s">
        <v>87</v>
      </c>
      <c r="D7" s="72" t="s">
        <v>23</v>
      </c>
      <c r="E7" s="23">
        <v>2.5176798883795097</v>
      </c>
      <c r="F7" s="23">
        <v>3.7476133651551313</v>
      </c>
      <c r="G7" s="23">
        <v>4.2639967854272705</v>
      </c>
      <c r="H7" s="23">
        <v>2.3316997548056668</v>
      </c>
      <c r="I7" s="23">
        <v>2.776230923765552</v>
      </c>
      <c r="J7" s="23">
        <v>3.23</v>
      </c>
      <c r="K7" s="23">
        <v>2.7289564539264233</v>
      </c>
      <c r="L7" s="23">
        <v>4.43</v>
      </c>
      <c r="M7" s="23">
        <v>4.9362010540209349</v>
      </c>
      <c r="N7" s="23">
        <v>3.7202437430155819</v>
      </c>
      <c r="O7" s="23">
        <v>3.8284071397029287</v>
      </c>
      <c r="P7" s="23">
        <v>2.8746317135298125</v>
      </c>
      <c r="Q7" s="23">
        <v>2.9625857037031218</v>
      </c>
      <c r="R7" s="23">
        <v>3.91</v>
      </c>
      <c r="S7" s="23">
        <v>5.0484880118534488</v>
      </c>
      <c r="T7" s="23">
        <v>3.7726605472135262</v>
      </c>
      <c r="U7" s="23">
        <v>2.87</v>
      </c>
      <c r="V7" s="23">
        <v>3.8</v>
      </c>
      <c r="W7" s="23">
        <v>3.6708046671625145</v>
      </c>
      <c r="X7" s="23">
        <v>3.2676695922078509</v>
      </c>
      <c r="Y7" s="23">
        <f>Y5/17661.3</f>
        <v>3.3697955416645438</v>
      </c>
      <c r="Z7" s="23">
        <f>Z5/3800.72554777355</f>
        <v>4.1798308771087624</v>
      </c>
      <c r="AA7" s="23">
        <f>AA5/3201.4</f>
        <v>4.9724714187542949</v>
      </c>
    </row>
    <row r="8" spans="1:34" s="14" customFormat="1" ht="13.8" customHeight="1" x14ac:dyDescent="0.3">
      <c r="A8" s="12"/>
      <c r="B8" s="68"/>
      <c r="C8" s="22" t="s">
        <v>24</v>
      </c>
      <c r="D8" s="72" t="s">
        <v>25</v>
      </c>
      <c r="E8" s="23" t="s">
        <v>26</v>
      </c>
      <c r="F8" s="23">
        <v>30.6</v>
      </c>
      <c r="G8" s="23">
        <v>46.2</v>
      </c>
      <c r="H8" s="23">
        <v>3.5</v>
      </c>
      <c r="I8" s="23">
        <v>20.3</v>
      </c>
      <c r="J8" s="23" t="s">
        <v>27</v>
      </c>
      <c r="K8" s="23">
        <v>16.2</v>
      </c>
      <c r="L8" s="23">
        <v>24.5</v>
      </c>
      <c r="M8" s="28">
        <v>29.8</v>
      </c>
      <c r="N8" s="28">
        <v>58.5</v>
      </c>
      <c r="O8" s="28">
        <v>129</v>
      </c>
      <c r="P8" s="50">
        <v>27.18</v>
      </c>
      <c r="Q8" s="50">
        <v>32.049999999999997</v>
      </c>
      <c r="R8" s="50">
        <v>11.42</v>
      </c>
      <c r="S8" s="50">
        <v>48.46</v>
      </c>
      <c r="T8" s="50">
        <v>119.10999999999999</v>
      </c>
      <c r="U8" s="23">
        <v>21.07</v>
      </c>
      <c r="V8" s="23">
        <v>8.57</v>
      </c>
      <c r="W8" s="23">
        <v>74.05</v>
      </c>
      <c r="X8" s="23">
        <v>102.27</v>
      </c>
      <c r="Y8" s="23">
        <v>205.1</v>
      </c>
      <c r="Z8" s="23">
        <v>71.900000000000006</v>
      </c>
      <c r="AA8" s="23">
        <f>8.84+7.54+51.3</f>
        <v>67.679999999999993</v>
      </c>
    </row>
    <row r="9" spans="1:34" ht="13.8" customHeight="1" x14ac:dyDescent="0.3">
      <c r="A9" s="12"/>
      <c r="B9" s="68"/>
      <c r="C9" s="22" t="s">
        <v>82</v>
      </c>
      <c r="D9" s="72" t="s">
        <v>28</v>
      </c>
      <c r="E9" s="23">
        <v>1163.5899999999999</v>
      </c>
      <c r="F9" s="23">
        <v>200.005</v>
      </c>
      <c r="G9" s="23">
        <v>112.08100000000002</v>
      </c>
      <c r="H9" s="23">
        <v>189.50199999999995</v>
      </c>
      <c r="I9" s="23">
        <v>344.38</v>
      </c>
      <c r="J9" s="23">
        <v>845.96799999999996</v>
      </c>
      <c r="K9" s="23">
        <v>130.541</v>
      </c>
      <c r="L9" s="23">
        <v>431.38200000000001</v>
      </c>
      <c r="M9" s="28">
        <v>612.76199999999994</v>
      </c>
      <c r="N9" s="27">
        <v>2241.6680000000001</v>
      </c>
      <c r="O9" s="27">
        <v>3416.3530000000001</v>
      </c>
      <c r="P9" s="23">
        <v>264.34206222583714</v>
      </c>
      <c r="Q9" s="23">
        <v>386.25772137207605</v>
      </c>
      <c r="R9" s="23">
        <v>755.31573662422159</v>
      </c>
      <c r="S9" s="23">
        <v>517.06447977786524</v>
      </c>
      <c r="T9" s="23">
        <v>1922.98</v>
      </c>
      <c r="U9" s="23">
        <v>294.73</v>
      </c>
      <c r="V9" s="23">
        <v>326.75</v>
      </c>
      <c r="W9" s="23">
        <v>196.38</v>
      </c>
      <c r="X9" s="23">
        <f>Y9-(U9+V9+W9)</f>
        <v>620.7399999999999</v>
      </c>
      <c r="Y9" s="23">
        <v>1438.6</v>
      </c>
      <c r="Z9" s="23">
        <v>549.45654999999999</v>
      </c>
      <c r="AA9" s="23">
        <v>471.05992500000002</v>
      </c>
    </row>
    <row r="10" spans="1:34" ht="13.8" customHeight="1" x14ac:dyDescent="0.3">
      <c r="A10" s="12"/>
      <c r="B10" s="68"/>
      <c r="C10" s="22" t="s">
        <v>81</v>
      </c>
      <c r="D10" s="72" t="s">
        <v>29</v>
      </c>
      <c r="E10" s="52">
        <v>4.6870799282439701E-2</v>
      </c>
      <c r="F10" s="52">
        <v>4.3474774170067808E-2</v>
      </c>
      <c r="G10" s="52">
        <v>3.661208232952521E-2</v>
      </c>
      <c r="H10" s="52">
        <v>6.1111214078560364E-2</v>
      </c>
      <c r="I10" s="52">
        <v>4.2065850617477238E-2</v>
      </c>
      <c r="J10" s="52">
        <v>4.3999999999999997E-2</v>
      </c>
      <c r="K10" s="52">
        <v>4.1550013290412739E-2</v>
      </c>
      <c r="L10" s="52">
        <v>0.20533666878682302</v>
      </c>
      <c r="M10" s="53">
        <v>0.2800843918659352</v>
      </c>
      <c r="N10" s="54">
        <v>0.83197318656805741</v>
      </c>
      <c r="O10" s="54">
        <v>0.32710594903790724</v>
      </c>
      <c r="P10" s="52">
        <v>8.1646725614511931E-2</v>
      </c>
      <c r="Q10" s="52">
        <v>0.16052006771258803</v>
      </c>
      <c r="R10" s="52">
        <v>0.28039042862284563</v>
      </c>
      <c r="S10" s="52">
        <v>0.17411923483899019</v>
      </c>
      <c r="T10" s="52">
        <v>0.17005182080260342</v>
      </c>
      <c r="U10" s="52">
        <v>5.6000000000000001E-2</v>
      </c>
      <c r="V10" s="52">
        <v>8.3000000000000004E-2</v>
      </c>
      <c r="W10" s="52">
        <v>4.4999999999999998E-2</v>
      </c>
      <c r="X10" s="58">
        <f>X9/4877.73</f>
        <v>0.12726001644207449</v>
      </c>
      <c r="Y10" s="58">
        <v>6.8449094913737948E-2</v>
      </c>
      <c r="Z10" s="52">
        <v>0.11515945746836111</v>
      </c>
      <c r="AA10" s="52">
        <v>0.1108546026738302</v>
      </c>
      <c r="AB10" s="64"/>
      <c r="AC10" s="64"/>
      <c r="AD10" s="64"/>
      <c r="AE10" s="64"/>
      <c r="AF10" s="64"/>
      <c r="AG10" s="64"/>
      <c r="AH10" s="64"/>
    </row>
    <row r="11" spans="1:34" s="15" customFormat="1" ht="13.8" customHeight="1" x14ac:dyDescent="0.3">
      <c r="A11" s="12"/>
      <c r="B11" s="68"/>
      <c r="C11" s="22" t="s">
        <v>30</v>
      </c>
      <c r="D11" s="72" t="s">
        <v>31</v>
      </c>
      <c r="E11" s="23">
        <f>SUM(E12:E23)</f>
        <v>940690.79205054417</v>
      </c>
      <c r="F11" s="23">
        <f t="shared" ref="F11:Y11" si="1">SUM(F12:F23)</f>
        <v>206690.98982924037</v>
      </c>
      <c r="G11" s="23">
        <f t="shared" si="1"/>
        <v>184396.26110664901</v>
      </c>
      <c r="H11" s="23">
        <f t="shared" si="1"/>
        <v>187817.42795379093</v>
      </c>
      <c r="I11" s="23">
        <f t="shared" si="1"/>
        <v>175055.26504951029</v>
      </c>
      <c r="J11" s="23">
        <f t="shared" si="1"/>
        <v>753959.94393919047</v>
      </c>
      <c r="K11" s="23">
        <f t="shared" si="1"/>
        <v>363596.95248623379</v>
      </c>
      <c r="L11" s="23">
        <f t="shared" si="1"/>
        <v>259644.38856555568</v>
      </c>
      <c r="M11" s="23">
        <f t="shared" si="1"/>
        <v>282084.05009732023</v>
      </c>
      <c r="N11" s="23">
        <f t="shared" si="1"/>
        <v>299738.54641720513</v>
      </c>
      <c r="O11" s="23">
        <f t="shared" si="1"/>
        <v>1203691.9344675951</v>
      </c>
      <c r="P11" s="23">
        <f t="shared" si="1"/>
        <v>172091.87408668036</v>
      </c>
      <c r="Q11" s="23">
        <f t="shared" si="1"/>
        <v>142170.06036863214</v>
      </c>
      <c r="R11" s="23">
        <f t="shared" si="1"/>
        <v>176067.69061389309</v>
      </c>
      <c r="S11" s="23">
        <f>SUM(S12:S23)</f>
        <v>190819.70396450046</v>
      </c>
      <c r="T11" s="23">
        <f t="shared" si="1"/>
        <v>681186.41854015505</v>
      </c>
      <c r="U11" s="23">
        <f>SUM(U12:U23)</f>
        <v>175901.33082347878</v>
      </c>
      <c r="V11" s="23">
        <f t="shared" si="1"/>
        <v>150106.1027705266</v>
      </c>
      <c r="W11" s="23">
        <f t="shared" si="1"/>
        <v>166210.70490208585</v>
      </c>
      <c r="X11" s="23">
        <f t="shared" si="1"/>
        <v>187792.41351341718</v>
      </c>
      <c r="Y11" s="23">
        <f t="shared" si="1"/>
        <v>679963.33514750854</v>
      </c>
      <c r="Z11" s="55">
        <v>146364.28667881299</v>
      </c>
      <c r="AA11" s="55">
        <v>123251.07674186426</v>
      </c>
      <c r="AB11" s="64"/>
      <c r="AC11" s="64"/>
      <c r="AD11" s="64"/>
      <c r="AE11" s="64"/>
      <c r="AF11" s="64"/>
      <c r="AG11" s="64"/>
      <c r="AH11" s="64"/>
    </row>
    <row r="12" spans="1:34" s="15" customFormat="1" ht="13.8" customHeight="1" x14ac:dyDescent="0.3">
      <c r="A12" s="12"/>
      <c r="B12" s="68"/>
      <c r="C12" s="39" t="s">
        <v>91</v>
      </c>
      <c r="D12" s="72" t="s">
        <v>31</v>
      </c>
      <c r="E12" s="23">
        <v>20032.092719999997</v>
      </c>
      <c r="F12" s="23">
        <v>3383.0270913599998</v>
      </c>
      <c r="G12" s="23">
        <v>3933.5115297599996</v>
      </c>
      <c r="H12" s="23">
        <v>4296.0522398399999</v>
      </c>
      <c r="I12" s="23">
        <v>4107.8046513600002</v>
      </c>
      <c r="J12" s="23">
        <v>15720.395512319999</v>
      </c>
      <c r="K12" s="28">
        <v>8589.4424294400014</v>
      </c>
      <c r="L12" s="23">
        <v>8289.3235276800006</v>
      </c>
      <c r="M12" s="28">
        <v>8682.9781766400029</v>
      </c>
      <c r="N12" s="28">
        <v>9549.311086079997</v>
      </c>
      <c r="O12" s="28">
        <v>35111.055219840004</v>
      </c>
      <c r="P12" s="23">
        <v>3090.0135911679999</v>
      </c>
      <c r="Q12" s="23">
        <v>2835.8932277759995</v>
      </c>
      <c r="R12" s="23">
        <v>2750.1959439360003</v>
      </c>
      <c r="S12" s="23">
        <v>3151.2185994239999</v>
      </c>
      <c r="T12" s="23">
        <v>11827.321362304001</v>
      </c>
      <c r="U12" s="23">
        <v>2616.8145696000006</v>
      </c>
      <c r="V12" s="23">
        <v>2429.7777504000001</v>
      </c>
      <c r="W12" s="23">
        <v>2592.6238800000001</v>
      </c>
      <c r="X12" s="23">
        <v>2337.566625122266</v>
      </c>
      <c r="Y12" s="23">
        <v>9976.7828251222654</v>
      </c>
      <c r="Z12" s="23">
        <v>2844.2728307403904</v>
      </c>
      <c r="AA12" s="23">
        <v>2344.9490063999997</v>
      </c>
      <c r="AB12" s="64"/>
      <c r="AC12" s="64"/>
      <c r="AD12" s="64"/>
      <c r="AE12" s="64"/>
      <c r="AF12" s="64"/>
      <c r="AG12" s="64"/>
      <c r="AH12" s="64"/>
    </row>
    <row r="13" spans="1:34" s="15" customFormat="1" ht="13.8" customHeight="1" x14ac:dyDescent="0.3">
      <c r="A13" s="12"/>
      <c r="B13" s="68"/>
      <c r="C13" s="39" t="s">
        <v>92</v>
      </c>
      <c r="D13" s="72" t="s">
        <v>31</v>
      </c>
      <c r="E13" s="23">
        <v>9481.4837594840301</v>
      </c>
      <c r="F13" s="23">
        <v>4375.7101191792999</v>
      </c>
      <c r="G13" s="23">
        <v>4251.3772723752008</v>
      </c>
      <c r="H13" s="23">
        <v>5175.1353068259004</v>
      </c>
      <c r="I13" s="23">
        <v>5157.7553699879936</v>
      </c>
      <c r="J13" s="23">
        <v>18959.978068368393</v>
      </c>
      <c r="K13" s="28">
        <v>8352.6007086630216</v>
      </c>
      <c r="L13" s="23">
        <v>9117.7286285072023</v>
      </c>
      <c r="M13" s="28">
        <v>9608.6533553877471</v>
      </c>
      <c r="N13" s="28">
        <v>10843.40682013448</v>
      </c>
      <c r="O13" s="28">
        <v>37922.389512692447</v>
      </c>
      <c r="P13" s="23">
        <v>3450.2600486844967</v>
      </c>
      <c r="Q13" s="23">
        <v>3052.2949238700799</v>
      </c>
      <c r="R13" s="23">
        <v>3230.7540623388804</v>
      </c>
      <c r="S13" s="23">
        <v>3714.705280798878</v>
      </c>
      <c r="T13" s="23">
        <v>13448.014315692333</v>
      </c>
      <c r="U13" s="23">
        <v>2960.0401433079705</v>
      </c>
      <c r="V13" s="23">
        <v>2572.6000264964996</v>
      </c>
      <c r="W13" s="23">
        <v>2888.8341322002152</v>
      </c>
      <c r="X13" s="23">
        <v>3185.9180450684612</v>
      </c>
      <c r="Y13" s="23">
        <v>11607.392347073146</v>
      </c>
      <c r="Z13" s="23">
        <v>3035.7269380799453</v>
      </c>
      <c r="AA13" s="23">
        <v>2419.4855230370081</v>
      </c>
      <c r="AB13" s="64"/>
      <c r="AC13" s="64"/>
      <c r="AD13" s="64"/>
      <c r="AE13" s="64"/>
      <c r="AF13" s="64"/>
      <c r="AG13" s="64"/>
      <c r="AH13" s="64"/>
    </row>
    <row r="14" spans="1:34" s="15" customFormat="1" ht="13.8" customHeight="1" x14ac:dyDescent="0.3">
      <c r="A14" s="12"/>
      <c r="B14" s="68"/>
      <c r="C14" s="39" t="s">
        <v>93</v>
      </c>
      <c r="D14" s="72" t="s">
        <v>31</v>
      </c>
      <c r="E14" s="23">
        <v>120474.41189843963</v>
      </c>
      <c r="F14" s="23">
        <v>13738.267940182297</v>
      </c>
      <c r="G14" s="23">
        <v>22548.175543027119</v>
      </c>
      <c r="H14" s="23">
        <v>31379.6298084755</v>
      </c>
      <c r="I14" s="23">
        <v>20648.135445857231</v>
      </c>
      <c r="J14" s="23">
        <v>88314.20873754214</v>
      </c>
      <c r="K14" s="23">
        <v>38121.899935733491</v>
      </c>
      <c r="L14" s="28">
        <v>44521.693318436148</v>
      </c>
      <c r="M14" s="23">
        <v>53229.946020543706</v>
      </c>
      <c r="N14" s="28">
        <v>36307.089191011386</v>
      </c>
      <c r="O14" s="28">
        <v>170667.80799999999</v>
      </c>
      <c r="P14" s="23">
        <v>33790.960426372803</v>
      </c>
      <c r="Q14" s="23">
        <v>45522.359431888006</v>
      </c>
      <c r="R14" s="23">
        <v>58287.164427828815</v>
      </c>
      <c r="S14" s="23">
        <v>39512.194867866325</v>
      </c>
      <c r="T14" s="23">
        <v>177136.96000000002</v>
      </c>
      <c r="U14" s="23">
        <v>12892.269939245072</v>
      </c>
      <c r="V14" s="23">
        <v>14769.234201721998</v>
      </c>
      <c r="W14" s="23">
        <v>15954.7254036555</v>
      </c>
      <c r="X14" s="23">
        <v>12338.675336801352</v>
      </c>
      <c r="Y14" s="23">
        <v>55954.904881423929</v>
      </c>
      <c r="Z14" s="23">
        <v>7785.9455122485442</v>
      </c>
      <c r="AA14" s="23">
        <v>14458.753772756967</v>
      </c>
      <c r="AB14" s="64"/>
      <c r="AC14" s="64"/>
      <c r="AD14" s="64"/>
      <c r="AE14" s="64"/>
      <c r="AF14" s="64"/>
      <c r="AG14" s="64"/>
      <c r="AH14" s="64"/>
    </row>
    <row r="15" spans="1:34" s="15" customFormat="1" ht="13.8" customHeight="1" x14ac:dyDescent="0.3">
      <c r="A15" s="12"/>
      <c r="B15" s="68"/>
      <c r="C15" s="39" t="s">
        <v>94</v>
      </c>
      <c r="D15" s="72" t="s">
        <v>31</v>
      </c>
      <c r="E15" s="23" t="s">
        <v>32</v>
      </c>
      <c r="F15" s="23">
        <v>0</v>
      </c>
      <c r="G15" s="23">
        <v>0</v>
      </c>
      <c r="H15" s="23">
        <v>0</v>
      </c>
      <c r="I15" s="23">
        <v>3270.1</v>
      </c>
      <c r="J15" s="23">
        <v>3270.1</v>
      </c>
      <c r="K15" s="23">
        <v>12902.806338518478</v>
      </c>
      <c r="L15" s="28">
        <v>11806.82309915065</v>
      </c>
      <c r="M15" s="23">
        <v>17781.130223731925</v>
      </c>
      <c r="N15" s="28">
        <v>15996.685953618588</v>
      </c>
      <c r="O15" s="28">
        <v>58487.445615019635</v>
      </c>
      <c r="P15" s="23">
        <v>9290.0914953936044</v>
      </c>
      <c r="Q15" s="23">
        <v>6409.1710226063997</v>
      </c>
      <c r="R15" s="23">
        <v>14472.921929737606</v>
      </c>
      <c r="S15" s="23">
        <v>16477.504000000004</v>
      </c>
      <c r="T15" s="23">
        <v>46649.688447737615</v>
      </c>
      <c r="U15" s="23">
        <v>3199.5640202007776</v>
      </c>
      <c r="V15" s="23">
        <v>2101.6881444790001</v>
      </c>
      <c r="W15" s="23">
        <v>4045.3772616950009</v>
      </c>
      <c r="X15" s="23">
        <v>4288.4144442370025</v>
      </c>
      <c r="Y15" s="23">
        <v>13635.04387061178</v>
      </c>
      <c r="Z15" s="23">
        <v>2511.4780469081711</v>
      </c>
      <c r="AA15" s="23">
        <v>1788.9695890220014</v>
      </c>
      <c r="AB15" s="64"/>
      <c r="AC15" s="64"/>
      <c r="AD15" s="64"/>
      <c r="AE15" s="64"/>
      <c r="AF15" s="64"/>
      <c r="AG15" s="64"/>
      <c r="AH15" s="64"/>
    </row>
    <row r="16" spans="1:34" s="15" customFormat="1" ht="13.8" customHeight="1" x14ac:dyDescent="0.3">
      <c r="A16" s="12"/>
      <c r="B16" s="68"/>
      <c r="C16" s="39" t="s">
        <v>95</v>
      </c>
      <c r="D16" s="72" t="s">
        <v>31</v>
      </c>
      <c r="E16" s="23" t="s">
        <v>32</v>
      </c>
      <c r="F16" s="23" t="s">
        <v>32</v>
      </c>
      <c r="G16" s="23" t="s">
        <v>32</v>
      </c>
      <c r="H16" s="23" t="s">
        <v>32</v>
      </c>
      <c r="I16" s="23" t="s">
        <v>32</v>
      </c>
      <c r="J16" s="23" t="s">
        <v>32</v>
      </c>
      <c r="K16" s="23">
        <v>0</v>
      </c>
      <c r="L16" s="28">
        <v>4448.9207437711984</v>
      </c>
      <c r="M16" s="23">
        <v>11273.618338103503</v>
      </c>
      <c r="N16" s="28">
        <v>11302.521038168354</v>
      </c>
      <c r="O16" s="28">
        <v>27025.060120043057</v>
      </c>
      <c r="P16" s="23">
        <v>4775.3614820295361</v>
      </c>
      <c r="Q16" s="23">
        <v>4200.846803183018</v>
      </c>
      <c r="R16" s="23">
        <v>11090.88705438241</v>
      </c>
      <c r="S16" s="23">
        <v>11785.536</v>
      </c>
      <c r="T16" s="23">
        <v>31865.440000000002</v>
      </c>
      <c r="U16" s="23">
        <v>1994.0993790907905</v>
      </c>
      <c r="V16" s="23">
        <v>1439.291771922899</v>
      </c>
      <c r="W16" s="23">
        <v>3864.7470043167218</v>
      </c>
      <c r="X16" s="23">
        <v>4373.2380011742835</v>
      </c>
      <c r="Y16" s="23">
        <v>11671.376156504695</v>
      </c>
      <c r="Z16" s="23">
        <v>1765.5371067758542</v>
      </c>
      <c r="AA16" s="23">
        <v>1519.3457671034798</v>
      </c>
      <c r="AB16" s="64"/>
      <c r="AC16" s="64"/>
      <c r="AD16" s="64"/>
      <c r="AE16" s="64"/>
      <c r="AF16" s="64"/>
      <c r="AG16" s="64"/>
      <c r="AH16" s="64"/>
    </row>
    <row r="17" spans="1:38" s="15" customFormat="1" ht="13.8" customHeight="1" x14ac:dyDescent="0.3">
      <c r="A17" s="12"/>
      <c r="B17" s="68"/>
      <c r="C17" s="39" t="s">
        <v>96</v>
      </c>
      <c r="D17" s="72" t="s">
        <v>31</v>
      </c>
      <c r="E17" s="23" t="s">
        <v>32</v>
      </c>
      <c r="F17" s="23" t="s">
        <v>32</v>
      </c>
      <c r="G17" s="23" t="s">
        <v>32</v>
      </c>
      <c r="H17" s="23" t="s">
        <v>32</v>
      </c>
      <c r="I17" s="23" t="s">
        <v>32</v>
      </c>
      <c r="J17" s="23" t="s">
        <v>32</v>
      </c>
      <c r="K17" s="23">
        <v>0</v>
      </c>
      <c r="L17" s="28">
        <v>2548.3917717311997</v>
      </c>
      <c r="M17" s="23">
        <v>6142.7106482093423</v>
      </c>
      <c r="N17" s="28">
        <v>6677.3652979456019</v>
      </c>
      <c r="O17" s="28">
        <v>15501.696</v>
      </c>
      <c r="P17" s="23">
        <v>3709.3602724368011</v>
      </c>
      <c r="Q17" s="23">
        <v>2913.7249217024023</v>
      </c>
      <c r="R17" s="23">
        <v>6422.3924317648007</v>
      </c>
      <c r="S17" s="23">
        <v>6557.1842930553112</v>
      </c>
      <c r="T17" s="23">
        <v>19602.661918959315</v>
      </c>
      <c r="U17" s="23">
        <v>1356.0557218984172</v>
      </c>
      <c r="V17" s="23">
        <v>920.3367764745002</v>
      </c>
      <c r="W17" s="23">
        <v>1668.7389533070432</v>
      </c>
      <c r="X17" s="23">
        <v>1912.7763929119992</v>
      </c>
      <c r="Y17" s="23">
        <v>5857.9078445919586</v>
      </c>
      <c r="Z17" s="23">
        <v>910.55368493146261</v>
      </c>
      <c r="AA17" s="23">
        <v>858.90879446521751</v>
      </c>
      <c r="AB17" s="64"/>
      <c r="AC17" s="64"/>
      <c r="AD17" s="64"/>
      <c r="AE17" s="64"/>
      <c r="AF17" s="64"/>
      <c r="AG17" s="64"/>
      <c r="AH17" s="64"/>
    </row>
    <row r="18" spans="1:38" s="15" customFormat="1" ht="13.8" customHeight="1" x14ac:dyDescent="0.3">
      <c r="A18" s="12"/>
      <c r="B18" s="68"/>
      <c r="C18" s="39" t="s">
        <v>97</v>
      </c>
      <c r="D18" s="72" t="s">
        <v>31</v>
      </c>
      <c r="E18" s="23" t="s">
        <v>32</v>
      </c>
      <c r="F18" s="23" t="s">
        <v>32</v>
      </c>
      <c r="G18" s="23" t="s">
        <v>32</v>
      </c>
      <c r="H18" s="23" t="s">
        <v>32</v>
      </c>
      <c r="I18" s="23" t="s">
        <v>32</v>
      </c>
      <c r="J18" s="23" t="s">
        <v>32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6239.6096000000007</v>
      </c>
      <c r="T18" s="23">
        <v>6239.6096000000007</v>
      </c>
      <c r="U18" s="23">
        <v>4634.0183298555175</v>
      </c>
      <c r="V18" s="23">
        <v>7606.9160998600019</v>
      </c>
      <c r="W18" s="23">
        <v>10698.5755058875</v>
      </c>
      <c r="X18" s="23">
        <v>6342.5032720279996</v>
      </c>
      <c r="Y18" s="23">
        <v>29282.013207631018</v>
      </c>
      <c r="Z18" s="23">
        <v>3698.0771191643425</v>
      </c>
      <c r="AA18" s="23">
        <v>8463.8588602843774</v>
      </c>
      <c r="AB18" s="64"/>
      <c r="AC18" s="64"/>
      <c r="AD18" s="64"/>
      <c r="AE18" s="64"/>
      <c r="AF18" s="64"/>
      <c r="AG18" s="64"/>
      <c r="AH18" s="64"/>
    </row>
    <row r="19" spans="1:38" s="15" customFormat="1" ht="13.8" customHeight="1" x14ac:dyDescent="0.3">
      <c r="A19" s="12"/>
      <c r="B19" s="68"/>
      <c r="C19" s="39" t="s">
        <v>98</v>
      </c>
      <c r="D19" s="72" t="s">
        <v>31</v>
      </c>
      <c r="E19" s="23" t="s">
        <v>32</v>
      </c>
      <c r="F19" s="23" t="s">
        <v>32</v>
      </c>
      <c r="G19" s="23" t="s">
        <v>32</v>
      </c>
      <c r="H19" s="23" t="s">
        <v>32</v>
      </c>
      <c r="I19" s="23" t="s">
        <v>32</v>
      </c>
      <c r="J19" s="23" t="s">
        <v>32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8920.3008000000009</v>
      </c>
      <c r="T19" s="23">
        <v>8920.3008000000009</v>
      </c>
      <c r="U19" s="23">
        <v>7370.4531653059994</v>
      </c>
      <c r="V19" s="23">
        <v>5372.0523266025002</v>
      </c>
      <c r="W19" s="23">
        <v>6328.3585488584986</v>
      </c>
      <c r="X19" s="23">
        <v>8276.7396020154993</v>
      </c>
      <c r="Y19" s="23">
        <v>27347.603642782498</v>
      </c>
      <c r="Z19" s="23">
        <v>6118.0876621788339</v>
      </c>
      <c r="AA19" s="23">
        <v>4646.1045557849993</v>
      </c>
      <c r="AB19" s="64"/>
      <c r="AC19" s="64"/>
      <c r="AD19" s="64"/>
      <c r="AE19" s="64"/>
      <c r="AF19" s="64"/>
      <c r="AG19" s="64"/>
      <c r="AH19" s="64"/>
    </row>
    <row r="20" spans="1:38" s="15" customFormat="1" ht="13.8" customHeight="1" x14ac:dyDescent="0.3">
      <c r="A20" s="12"/>
      <c r="B20" s="68"/>
      <c r="C20" s="39" t="s">
        <v>99</v>
      </c>
      <c r="D20" s="72" t="s">
        <v>31</v>
      </c>
      <c r="E20" s="23" t="s">
        <v>32</v>
      </c>
      <c r="F20" s="23" t="s">
        <v>32</v>
      </c>
      <c r="G20" s="23" t="s">
        <v>32</v>
      </c>
      <c r="H20" s="23" t="s">
        <v>32</v>
      </c>
      <c r="I20" s="23" t="s">
        <v>32</v>
      </c>
      <c r="J20" s="23" t="s">
        <v>32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2289.9888000000001</v>
      </c>
      <c r="T20" s="23">
        <v>2289.9888000000001</v>
      </c>
      <c r="U20" s="23">
        <v>1739.9983659432992</v>
      </c>
      <c r="V20" s="23">
        <v>1313.2311279009996</v>
      </c>
      <c r="W20" s="23">
        <v>1913.9291003140006</v>
      </c>
      <c r="X20" s="23">
        <v>2160.6075364720004</v>
      </c>
      <c r="Y20" s="23">
        <v>7127.7661306303007</v>
      </c>
      <c r="Z20" s="23">
        <v>1957.8535395763661</v>
      </c>
      <c r="AA20" s="23">
        <v>2085.2764426599629</v>
      </c>
      <c r="AB20" s="64"/>
      <c r="AC20" s="64"/>
      <c r="AD20" s="64"/>
      <c r="AE20" s="64"/>
      <c r="AF20" s="64"/>
      <c r="AG20" s="64"/>
      <c r="AH20" s="64"/>
    </row>
    <row r="21" spans="1:38" s="15" customFormat="1" ht="13.8" customHeight="1" x14ac:dyDescent="0.3">
      <c r="A21" s="12"/>
      <c r="B21" s="68"/>
      <c r="C21" s="39" t="s">
        <v>100</v>
      </c>
      <c r="D21" s="72" t="s">
        <v>31</v>
      </c>
      <c r="E21" s="23" t="s">
        <v>32</v>
      </c>
      <c r="F21" s="23" t="s">
        <v>32</v>
      </c>
      <c r="G21" s="23" t="s">
        <v>32</v>
      </c>
      <c r="H21" s="23" t="s">
        <v>32</v>
      </c>
      <c r="I21" s="23" t="s">
        <v>32</v>
      </c>
      <c r="J21" s="23" t="s">
        <v>32</v>
      </c>
      <c r="K21" s="23" t="s">
        <v>32</v>
      </c>
      <c r="L21" s="23" t="s">
        <v>32</v>
      </c>
      <c r="M21" s="23" t="s">
        <v>32</v>
      </c>
      <c r="N21" s="23" t="s">
        <v>32</v>
      </c>
      <c r="O21" s="23" t="s">
        <v>32</v>
      </c>
      <c r="P21" s="23">
        <v>0</v>
      </c>
      <c r="Q21" s="23">
        <v>529.6160000000001</v>
      </c>
      <c r="R21" s="23">
        <v>1475.8464000000001</v>
      </c>
      <c r="S21" s="23">
        <v>3458.9360000000001</v>
      </c>
      <c r="T21" s="23">
        <v>5464.3983999999991</v>
      </c>
      <c r="U21" s="23">
        <v>3962.666862</v>
      </c>
      <c r="V21" s="23">
        <v>4422.8242216620001</v>
      </c>
      <c r="W21" s="23">
        <v>6202.5659504306968</v>
      </c>
      <c r="X21" s="23">
        <v>7251.1238647386581</v>
      </c>
      <c r="Y21" s="23">
        <v>21791.964036831356</v>
      </c>
      <c r="Z21" s="23">
        <v>6516.2423842685457</v>
      </c>
      <c r="AA21" s="23">
        <v>8059.7679478678829</v>
      </c>
      <c r="AB21" s="64"/>
      <c r="AC21" s="64"/>
      <c r="AD21" s="64"/>
      <c r="AE21" s="64"/>
      <c r="AF21" s="64"/>
      <c r="AG21" s="64"/>
      <c r="AH21" s="64"/>
    </row>
    <row r="22" spans="1:38" s="15" customFormat="1" ht="13.8" customHeight="1" x14ac:dyDescent="0.3">
      <c r="A22" s="12"/>
      <c r="B22" s="68"/>
      <c r="C22" s="39" t="s">
        <v>101</v>
      </c>
      <c r="D22" s="72" t="s">
        <v>31</v>
      </c>
      <c r="E22" s="23" t="s">
        <v>32</v>
      </c>
      <c r="F22" s="23" t="s">
        <v>32</v>
      </c>
      <c r="G22" s="23" t="s">
        <v>32</v>
      </c>
      <c r="H22" s="23" t="s">
        <v>32</v>
      </c>
      <c r="I22" s="23" t="s">
        <v>32</v>
      </c>
      <c r="J22" s="23" t="s">
        <v>32</v>
      </c>
      <c r="K22" s="23" t="s">
        <v>32</v>
      </c>
      <c r="L22" s="23" t="s">
        <v>32</v>
      </c>
      <c r="M22" s="23" t="s">
        <v>32</v>
      </c>
      <c r="N22" s="23" t="s">
        <v>32</v>
      </c>
      <c r="O22" s="23" t="s">
        <v>32</v>
      </c>
      <c r="P22" s="23"/>
      <c r="Q22" s="23"/>
      <c r="R22" s="23"/>
      <c r="S22" s="23"/>
      <c r="T22" s="23" t="s">
        <v>32</v>
      </c>
      <c r="U22" s="23">
        <v>100.48499999999999</v>
      </c>
      <c r="V22" s="23">
        <v>1122.81702686838</v>
      </c>
      <c r="W22" s="23">
        <v>4269.6661569322532</v>
      </c>
      <c r="X22" s="23">
        <v>10623.886732766998</v>
      </c>
      <c r="Y22" s="23">
        <v>16116.854916567629</v>
      </c>
      <c r="Z22" s="23">
        <v>9486.583761405489</v>
      </c>
      <c r="AA22" s="23">
        <v>9768.7736385365424</v>
      </c>
      <c r="AB22" s="64"/>
      <c r="AC22" s="64"/>
      <c r="AD22" s="64"/>
      <c r="AE22" s="64"/>
      <c r="AF22" s="64"/>
      <c r="AG22" s="64"/>
      <c r="AH22" s="64"/>
    </row>
    <row r="23" spans="1:38" s="15" customFormat="1" ht="13.8" customHeight="1" x14ac:dyDescent="0.3">
      <c r="A23" s="12"/>
      <c r="B23" s="68"/>
      <c r="C23" s="39" t="s">
        <v>102</v>
      </c>
      <c r="D23" s="72" t="s">
        <v>31</v>
      </c>
      <c r="E23" s="23">
        <v>790702.80367262056</v>
      </c>
      <c r="F23" s="23">
        <v>185193.98467851878</v>
      </c>
      <c r="G23" s="23">
        <v>153663.19676148667</v>
      </c>
      <c r="H23" s="23">
        <v>146966.61059864954</v>
      </c>
      <c r="I23" s="23">
        <v>141871.46958230506</v>
      </c>
      <c r="J23" s="23">
        <v>627695.26162095997</v>
      </c>
      <c r="K23" s="23">
        <v>295630.20307387883</v>
      </c>
      <c r="L23" s="28">
        <v>178911.50747627928</v>
      </c>
      <c r="M23" s="23">
        <v>175365.01333470404</v>
      </c>
      <c r="N23" s="28">
        <v>209062.16703024675</v>
      </c>
      <c r="O23" s="28">
        <v>858976.48</v>
      </c>
      <c r="P23" s="23">
        <v>113985.82677059513</v>
      </c>
      <c r="Q23" s="23">
        <v>76706.154037606233</v>
      </c>
      <c r="R23" s="23">
        <v>78337.528363904567</v>
      </c>
      <c r="S23" s="23">
        <v>88712.525723355924</v>
      </c>
      <c r="T23" s="23">
        <v>357742.03489546181</v>
      </c>
      <c r="U23" s="23">
        <v>133074.86532703094</v>
      </c>
      <c r="V23" s="23">
        <v>106035.33329613783</v>
      </c>
      <c r="W23" s="23">
        <v>105782.56300448842</v>
      </c>
      <c r="X23" s="23">
        <v>124700.96366008066</v>
      </c>
      <c r="Y23" s="23">
        <v>469593.72528773797</v>
      </c>
      <c r="Z23" s="23">
        <v>99733.928092535309</v>
      </c>
      <c r="AA23" s="23">
        <v>66836.88284394583</v>
      </c>
      <c r="AB23" s="64"/>
      <c r="AC23" s="64"/>
      <c r="AD23" s="64"/>
      <c r="AE23" s="64"/>
      <c r="AF23" s="64"/>
      <c r="AG23" s="64"/>
      <c r="AH23" s="64"/>
    </row>
    <row r="24" spans="1:38" s="14" customFormat="1" ht="13.8" customHeight="1" x14ac:dyDescent="0.3">
      <c r="A24" s="12"/>
      <c r="B24" s="68"/>
      <c r="C24" s="24" t="s">
        <v>33</v>
      </c>
      <c r="D24" s="73" t="s">
        <v>34</v>
      </c>
      <c r="E24" s="23">
        <v>49003</v>
      </c>
      <c r="F24" s="23">
        <v>1123.181</v>
      </c>
      <c r="G24" s="23">
        <v>902.79899999999998</v>
      </c>
      <c r="H24" s="23">
        <v>1504.8409999999999</v>
      </c>
      <c r="I24" s="23">
        <v>881.88599999999997</v>
      </c>
      <c r="J24" s="23">
        <v>4412.7070000000003</v>
      </c>
      <c r="K24" s="23">
        <v>950.76200000000006</v>
      </c>
      <c r="L24" s="23">
        <v>1928.9630000000002</v>
      </c>
      <c r="M24" s="28">
        <v>4102.723</v>
      </c>
      <c r="N24" s="28">
        <v>4528.3269999999993</v>
      </c>
      <c r="O24" s="28">
        <v>11556</v>
      </c>
      <c r="P24" s="23">
        <v>2165.4299999999998</v>
      </c>
      <c r="Q24" s="23">
        <v>2377.09</v>
      </c>
      <c r="R24" s="23">
        <v>1516.17</v>
      </c>
      <c r="S24" s="23">
        <v>3954.22</v>
      </c>
      <c r="T24" s="59">
        <v>10187.91</v>
      </c>
      <c r="U24" s="23">
        <f>1569.92+33.9</f>
        <v>1603.8200000000002</v>
      </c>
      <c r="V24" s="23">
        <f>1260.89+350.1</f>
        <v>1610.9900000000002</v>
      </c>
      <c r="W24" s="23">
        <f>1415.65+364.19</f>
        <v>1779.8400000000001</v>
      </c>
      <c r="X24" s="23">
        <f>386.01+1095.2</f>
        <v>1481.21</v>
      </c>
      <c r="Y24" s="23">
        <f>5341.66+1134.2</f>
        <v>6475.86</v>
      </c>
      <c r="Z24" s="23">
        <v>3634.45</v>
      </c>
      <c r="AA24" s="23">
        <f>2724.15+256.95</f>
        <v>2981.1</v>
      </c>
      <c r="AB24" s="64"/>
      <c r="AC24" s="64"/>
      <c r="AD24" s="64"/>
      <c r="AE24" s="64"/>
      <c r="AF24" s="64"/>
      <c r="AG24" s="64"/>
      <c r="AH24" s="64"/>
    </row>
    <row r="25" spans="1:38" ht="13.8" customHeight="1" x14ac:dyDescent="0.3">
      <c r="A25" s="12"/>
      <c r="B25" s="68"/>
      <c r="C25" s="22" t="s">
        <v>35</v>
      </c>
      <c r="D25" s="72" t="s">
        <v>36</v>
      </c>
      <c r="E25" s="26">
        <v>1</v>
      </c>
      <c r="F25" s="26">
        <v>1</v>
      </c>
      <c r="G25" s="26">
        <v>1</v>
      </c>
      <c r="H25" s="26">
        <v>1</v>
      </c>
      <c r="I25" s="26">
        <v>1</v>
      </c>
      <c r="J25" s="26">
        <v>1</v>
      </c>
      <c r="K25" s="26">
        <v>1</v>
      </c>
      <c r="L25" s="26">
        <v>1</v>
      </c>
      <c r="M25" s="26">
        <v>1</v>
      </c>
      <c r="N25" s="26">
        <v>1</v>
      </c>
      <c r="O25" s="26">
        <v>1</v>
      </c>
      <c r="P25" s="26">
        <v>0.85</v>
      </c>
      <c r="Q25" s="26">
        <v>0.85</v>
      </c>
      <c r="R25" s="26">
        <v>0.85</v>
      </c>
      <c r="S25" s="26">
        <v>0.74</v>
      </c>
      <c r="T25" s="26">
        <v>0.74</v>
      </c>
      <c r="U25" s="26">
        <v>0.74</v>
      </c>
      <c r="V25" s="26">
        <v>0.74</v>
      </c>
      <c r="W25" s="26">
        <v>0.74</v>
      </c>
      <c r="X25" s="26">
        <v>0.72</v>
      </c>
      <c r="Y25" s="26">
        <v>0.72</v>
      </c>
      <c r="Z25" s="26">
        <v>0.72</v>
      </c>
      <c r="AA25" s="26">
        <v>0.72</v>
      </c>
      <c r="AB25" s="64"/>
      <c r="AC25" s="64"/>
      <c r="AD25" s="64"/>
      <c r="AE25" s="64"/>
      <c r="AF25" s="64"/>
      <c r="AG25" s="64"/>
      <c r="AH25" s="64"/>
    </row>
    <row r="26" spans="1:38" ht="13.8" customHeight="1" x14ac:dyDescent="0.3">
      <c r="A26" s="12"/>
      <c r="B26" s="68"/>
      <c r="C26" s="39" t="s">
        <v>37</v>
      </c>
      <c r="D26" s="72" t="s">
        <v>38</v>
      </c>
      <c r="E26" s="23">
        <v>243.78</v>
      </c>
      <c r="F26" s="27" t="s">
        <v>39</v>
      </c>
      <c r="G26" s="27" t="s">
        <v>39</v>
      </c>
      <c r="H26" s="27" t="s">
        <v>39</v>
      </c>
      <c r="I26" s="27" t="s">
        <v>39</v>
      </c>
      <c r="J26" s="23">
        <v>243.44</v>
      </c>
      <c r="K26" s="23">
        <v>82.3</v>
      </c>
      <c r="L26" s="23">
        <v>12.89</v>
      </c>
      <c r="M26" s="28">
        <v>6.28</v>
      </c>
      <c r="N26" s="28">
        <v>188.36999999999998</v>
      </c>
      <c r="O26" s="28">
        <v>251.5</v>
      </c>
      <c r="P26" s="23">
        <v>56.68</v>
      </c>
      <c r="Q26" s="23">
        <v>38.46</v>
      </c>
      <c r="R26" s="23">
        <v>14.09</v>
      </c>
      <c r="S26" s="23">
        <v>144.67999999999998</v>
      </c>
      <c r="T26" s="23">
        <v>253.90999999999997</v>
      </c>
      <c r="U26" s="23">
        <v>16.7</v>
      </c>
      <c r="V26" s="23">
        <v>39.590000000000003</v>
      </c>
      <c r="W26" s="23">
        <v>2.0699999999999998</v>
      </c>
      <c r="X26" s="23">
        <v>185.04</v>
      </c>
      <c r="Y26" s="23">
        <v>243.4</v>
      </c>
      <c r="Z26" s="23">
        <v>40.619999999999997</v>
      </c>
      <c r="AA26" s="23">
        <v>14.11</v>
      </c>
      <c r="AB26" s="64"/>
      <c r="AC26" s="64"/>
      <c r="AD26" s="64"/>
      <c r="AE26" s="64"/>
      <c r="AF26" s="64"/>
      <c r="AG26" s="64"/>
      <c r="AH26" s="64"/>
      <c r="AJ26" s="64"/>
      <c r="AK26" s="64"/>
      <c r="AL26" s="64"/>
    </row>
    <row r="27" spans="1:38" ht="13.8" customHeight="1" x14ac:dyDescent="0.3">
      <c r="A27" s="12"/>
      <c r="B27" s="68"/>
      <c r="C27" s="39" t="s">
        <v>40</v>
      </c>
      <c r="D27" s="72" t="s">
        <v>41</v>
      </c>
      <c r="E27" s="25">
        <v>1000000</v>
      </c>
      <c r="F27" s="29" t="s">
        <v>39</v>
      </c>
      <c r="G27" s="29" t="s">
        <v>39</v>
      </c>
      <c r="H27" s="29" t="s">
        <v>39</v>
      </c>
      <c r="I27" s="29" t="s">
        <v>39</v>
      </c>
      <c r="J27" s="25">
        <v>1000000</v>
      </c>
      <c r="K27" s="25">
        <v>500000</v>
      </c>
      <c r="L27" s="25">
        <v>200000</v>
      </c>
      <c r="M27" s="25">
        <v>100000</v>
      </c>
      <c r="N27" s="29">
        <v>200000</v>
      </c>
      <c r="O27" s="29">
        <v>1000000</v>
      </c>
      <c r="P27" s="25">
        <v>347326</v>
      </c>
      <c r="Q27" s="25">
        <v>338603</v>
      </c>
      <c r="R27" s="25">
        <v>150544</v>
      </c>
      <c r="S27" s="25">
        <v>217635</v>
      </c>
      <c r="T27" s="25">
        <v>1054108</v>
      </c>
      <c r="U27" s="25">
        <v>140060</v>
      </c>
      <c r="V27" s="25">
        <v>137505</v>
      </c>
      <c r="W27" s="25">
        <v>157585</v>
      </c>
      <c r="X27" s="25">
        <v>566469</v>
      </c>
      <c r="Y27" s="25">
        <v>1001619</v>
      </c>
      <c r="Z27" s="25">
        <v>168448</v>
      </c>
      <c r="AA27" s="25">
        <v>232340</v>
      </c>
      <c r="AB27" s="64"/>
      <c r="AC27" s="64"/>
      <c r="AD27" s="64"/>
      <c r="AE27" s="64"/>
      <c r="AF27" s="64"/>
      <c r="AG27" s="64"/>
      <c r="AH27" s="64"/>
      <c r="AJ27" s="64"/>
      <c r="AK27" s="64"/>
      <c r="AL27" s="64"/>
    </row>
    <row r="28" spans="1:38" ht="13.8" customHeight="1" x14ac:dyDescent="0.3">
      <c r="A28" s="12"/>
      <c r="B28" s="68"/>
      <c r="C28" s="39" t="s">
        <v>85</v>
      </c>
      <c r="D28" s="72" t="s">
        <v>41</v>
      </c>
      <c r="E28" s="25">
        <v>2</v>
      </c>
      <c r="F28" s="27" t="s">
        <v>39</v>
      </c>
      <c r="G28" s="27" t="s">
        <v>39</v>
      </c>
      <c r="H28" s="27" t="s">
        <v>39</v>
      </c>
      <c r="I28" s="27" t="s">
        <v>39</v>
      </c>
      <c r="J28" s="25">
        <v>3</v>
      </c>
      <c r="K28" s="25">
        <v>2</v>
      </c>
      <c r="L28" s="25">
        <v>2</v>
      </c>
      <c r="M28" s="29" t="s">
        <v>42</v>
      </c>
      <c r="N28" s="29">
        <v>2</v>
      </c>
      <c r="O28" s="29">
        <v>2</v>
      </c>
      <c r="P28" s="25">
        <v>3</v>
      </c>
      <c r="Q28" s="25">
        <v>3</v>
      </c>
      <c r="R28" s="25">
        <v>3</v>
      </c>
      <c r="S28" s="25">
        <v>3</v>
      </c>
      <c r="T28" s="25">
        <v>3</v>
      </c>
      <c r="U28" s="25">
        <v>3</v>
      </c>
      <c r="V28" s="25">
        <v>3</v>
      </c>
      <c r="W28" s="25">
        <v>3</v>
      </c>
      <c r="X28" s="25">
        <v>3</v>
      </c>
      <c r="Y28" s="25">
        <v>3</v>
      </c>
      <c r="Z28" s="25">
        <v>2</v>
      </c>
      <c r="AA28" s="25">
        <v>2</v>
      </c>
      <c r="AB28" s="64"/>
      <c r="AC28" s="64"/>
      <c r="AD28" s="64"/>
      <c r="AE28" s="64"/>
      <c r="AF28" s="64"/>
      <c r="AG28" s="64"/>
      <c r="AH28" s="64"/>
      <c r="AJ28" s="64"/>
      <c r="AK28" s="64"/>
      <c r="AL28" s="64"/>
    </row>
    <row r="29" spans="1:38" ht="13.8" customHeight="1" x14ac:dyDescent="0.3">
      <c r="A29" s="12"/>
      <c r="B29" s="68"/>
      <c r="C29" s="39" t="s">
        <v>84</v>
      </c>
      <c r="D29" s="72" t="s">
        <v>43</v>
      </c>
      <c r="E29" s="23">
        <v>12645328</v>
      </c>
      <c r="F29" s="28" t="s">
        <v>39</v>
      </c>
      <c r="G29" s="28" t="s">
        <v>39</v>
      </c>
      <c r="H29" s="28" t="s">
        <v>39</v>
      </c>
      <c r="I29" s="28" t="s">
        <v>39</v>
      </c>
      <c r="J29" s="23">
        <v>12254167</v>
      </c>
      <c r="K29" s="23">
        <v>3824579</v>
      </c>
      <c r="L29" s="23">
        <v>2564509</v>
      </c>
      <c r="M29" s="29">
        <v>2663578.56</v>
      </c>
      <c r="N29" s="28">
        <v>7360253.1600000001</v>
      </c>
      <c r="O29" s="28">
        <v>16412919.720000001</v>
      </c>
      <c r="P29" s="51">
        <v>4048751</v>
      </c>
      <c r="Q29" s="51">
        <v>3049170</v>
      </c>
      <c r="R29" s="51">
        <v>4646023</v>
      </c>
      <c r="S29" s="51">
        <v>6503744</v>
      </c>
      <c r="T29" s="51">
        <v>18247688</v>
      </c>
      <c r="U29" s="28">
        <v>4714339</v>
      </c>
      <c r="V29" s="28">
        <v>4816416</v>
      </c>
      <c r="W29" s="28">
        <v>4749640</v>
      </c>
      <c r="X29" s="28">
        <v>11750204</v>
      </c>
      <c r="Y29" s="62">
        <v>26030599</v>
      </c>
      <c r="Z29" s="28">
        <v>3643745.05</v>
      </c>
      <c r="AA29" s="28">
        <v>6721587.8399999999</v>
      </c>
      <c r="AB29" s="64"/>
      <c r="AC29" s="64"/>
      <c r="AD29" s="64"/>
      <c r="AE29" s="64"/>
      <c r="AF29" s="64"/>
      <c r="AG29" s="64"/>
      <c r="AH29" s="64"/>
      <c r="AJ29" s="64"/>
      <c r="AK29" s="64"/>
      <c r="AL29" s="64"/>
    </row>
    <row r="30" spans="1:38" ht="13.8" customHeight="1" x14ac:dyDescent="0.3">
      <c r="A30" s="12"/>
      <c r="B30" s="69" t="s">
        <v>44</v>
      </c>
      <c r="C30" s="22" t="s">
        <v>45</v>
      </c>
      <c r="D30" s="72" t="s">
        <v>41</v>
      </c>
      <c r="E30" s="30">
        <v>448</v>
      </c>
      <c r="F30" s="30">
        <v>446</v>
      </c>
      <c r="G30" s="30">
        <v>456</v>
      </c>
      <c r="H30" s="30">
        <v>440</v>
      </c>
      <c r="I30" s="30">
        <v>454</v>
      </c>
      <c r="J30" s="30">
        <v>454</v>
      </c>
      <c r="K30" s="30">
        <v>482</v>
      </c>
      <c r="L30" s="30">
        <v>480</v>
      </c>
      <c r="M30" s="34">
        <v>527</v>
      </c>
      <c r="N30" s="34">
        <v>534</v>
      </c>
      <c r="O30" s="34">
        <v>534</v>
      </c>
      <c r="P30" s="34">
        <v>543</v>
      </c>
      <c r="Q30" s="34">
        <v>555</v>
      </c>
      <c r="R30" s="34">
        <v>582</v>
      </c>
      <c r="S30" s="34">
        <v>594</v>
      </c>
      <c r="T30" s="34">
        <v>594</v>
      </c>
      <c r="U30" s="34">
        <v>648</v>
      </c>
      <c r="V30" s="34">
        <v>647</v>
      </c>
      <c r="W30" s="34">
        <v>659</v>
      </c>
      <c r="X30" s="34">
        <v>670</v>
      </c>
      <c r="Y30" s="34">
        <v>670</v>
      </c>
      <c r="Z30" s="34">
        <v>699</v>
      </c>
      <c r="AA30" s="34">
        <v>698</v>
      </c>
      <c r="AB30" s="64"/>
      <c r="AC30" s="64"/>
      <c r="AD30" s="64"/>
      <c r="AE30" s="64"/>
      <c r="AF30" s="64"/>
      <c r="AG30" s="64"/>
      <c r="AH30" s="64"/>
      <c r="AJ30" s="64"/>
      <c r="AK30" s="64"/>
      <c r="AL30" s="64"/>
    </row>
    <row r="31" spans="1:38" s="14" customFormat="1" ht="13.8" customHeight="1" x14ac:dyDescent="0.3">
      <c r="A31" s="12"/>
      <c r="B31" s="69"/>
      <c r="C31" s="39" t="s">
        <v>46</v>
      </c>
      <c r="D31" s="72" t="s">
        <v>41</v>
      </c>
      <c r="E31" s="30">
        <v>109</v>
      </c>
      <c r="F31" s="30">
        <v>107</v>
      </c>
      <c r="G31" s="30">
        <v>111</v>
      </c>
      <c r="H31" s="30">
        <v>103</v>
      </c>
      <c r="I31" s="30">
        <v>110</v>
      </c>
      <c r="J31" s="30">
        <v>110</v>
      </c>
      <c r="K31" s="30">
        <v>117</v>
      </c>
      <c r="L31" s="30">
        <v>121</v>
      </c>
      <c r="M31" s="34">
        <v>138</v>
      </c>
      <c r="N31" s="34">
        <v>145</v>
      </c>
      <c r="O31" s="34">
        <v>145</v>
      </c>
      <c r="P31" s="34">
        <v>153</v>
      </c>
      <c r="Q31" s="34">
        <v>160</v>
      </c>
      <c r="R31" s="34">
        <v>171</v>
      </c>
      <c r="S31" s="34">
        <v>178</v>
      </c>
      <c r="T31" s="34">
        <v>178</v>
      </c>
      <c r="U31" s="34">
        <v>191</v>
      </c>
      <c r="V31" s="34">
        <v>190</v>
      </c>
      <c r="W31" s="34">
        <v>200</v>
      </c>
      <c r="X31" s="34">
        <v>210</v>
      </c>
      <c r="Y31" s="34">
        <v>210</v>
      </c>
      <c r="Z31" s="34">
        <v>216</v>
      </c>
      <c r="AA31" s="34">
        <v>214</v>
      </c>
      <c r="AB31" s="64"/>
      <c r="AC31" s="64"/>
      <c r="AD31" s="64"/>
      <c r="AE31" s="64"/>
      <c r="AF31" s="64"/>
      <c r="AG31" s="64"/>
      <c r="AH31" s="64"/>
    </row>
    <row r="32" spans="1:38" s="14" customFormat="1" ht="13.8" customHeight="1" x14ac:dyDescent="0.3">
      <c r="A32" s="12"/>
      <c r="B32" s="69"/>
      <c r="C32" s="39" t="s">
        <v>47</v>
      </c>
      <c r="D32" s="72" t="s">
        <v>41</v>
      </c>
      <c r="E32" s="30">
        <v>339</v>
      </c>
      <c r="F32" s="30">
        <v>339</v>
      </c>
      <c r="G32" s="30">
        <v>345</v>
      </c>
      <c r="H32" s="30">
        <v>337</v>
      </c>
      <c r="I32" s="30">
        <v>344</v>
      </c>
      <c r="J32" s="30">
        <v>344</v>
      </c>
      <c r="K32" s="30">
        <v>365</v>
      </c>
      <c r="L32" s="30">
        <v>359</v>
      </c>
      <c r="M32" s="34">
        <v>389</v>
      </c>
      <c r="N32" s="34">
        <v>389</v>
      </c>
      <c r="O32" s="34">
        <v>389</v>
      </c>
      <c r="P32" s="34">
        <v>390</v>
      </c>
      <c r="Q32" s="34">
        <v>395</v>
      </c>
      <c r="R32" s="34">
        <v>411</v>
      </c>
      <c r="S32" s="34">
        <v>416</v>
      </c>
      <c r="T32" s="34">
        <v>416</v>
      </c>
      <c r="U32" s="34">
        <v>457</v>
      </c>
      <c r="V32" s="34">
        <v>457</v>
      </c>
      <c r="W32" s="34">
        <v>459</v>
      </c>
      <c r="X32" s="34">
        <v>460</v>
      </c>
      <c r="Y32" s="34">
        <v>460</v>
      </c>
      <c r="Z32" s="34">
        <v>483</v>
      </c>
      <c r="AA32" s="34">
        <v>484</v>
      </c>
      <c r="AB32" s="64"/>
      <c r="AC32" s="64"/>
      <c r="AD32" s="64"/>
      <c r="AE32" s="64"/>
      <c r="AF32" s="64"/>
      <c r="AG32" s="64"/>
      <c r="AH32" s="64"/>
    </row>
    <row r="33" spans="1:36" s="14" customFormat="1" ht="13.8" customHeight="1" x14ac:dyDescent="0.3">
      <c r="A33" s="12"/>
      <c r="B33" s="69"/>
      <c r="C33" s="39" t="s">
        <v>86</v>
      </c>
      <c r="D33" s="72" t="s">
        <v>41</v>
      </c>
      <c r="E33" s="30">
        <v>35</v>
      </c>
      <c r="F33" s="31"/>
      <c r="G33" s="31"/>
      <c r="H33" s="31"/>
      <c r="I33" s="31"/>
      <c r="J33" s="30">
        <v>40</v>
      </c>
      <c r="K33" s="30">
        <v>41</v>
      </c>
      <c r="L33" s="25">
        <v>46</v>
      </c>
      <c r="M33" s="25">
        <v>43</v>
      </c>
      <c r="N33" s="25">
        <v>44</v>
      </c>
      <c r="O33" s="25">
        <v>44</v>
      </c>
      <c r="P33" s="34">
        <v>47</v>
      </c>
      <c r="Q33" s="34">
        <v>47</v>
      </c>
      <c r="R33" s="34">
        <v>51</v>
      </c>
      <c r="S33" s="34">
        <v>56</v>
      </c>
      <c r="T33" s="34">
        <v>56</v>
      </c>
      <c r="U33" s="34">
        <v>56</v>
      </c>
      <c r="V33" s="34">
        <v>57</v>
      </c>
      <c r="W33" s="34">
        <v>56</v>
      </c>
      <c r="X33" s="34">
        <v>56</v>
      </c>
      <c r="Y33" s="34">
        <v>56</v>
      </c>
      <c r="Z33" s="34">
        <v>56</v>
      </c>
      <c r="AA33" s="34">
        <v>51</v>
      </c>
      <c r="AB33" s="64"/>
      <c r="AC33" s="64"/>
      <c r="AD33" s="64"/>
      <c r="AE33" s="64"/>
      <c r="AF33" s="64"/>
      <c r="AG33" s="64"/>
      <c r="AH33" s="64"/>
    </row>
    <row r="34" spans="1:36" s="14" customFormat="1" ht="13.8" customHeight="1" x14ac:dyDescent="0.3">
      <c r="A34" s="12"/>
      <c r="B34" s="69"/>
      <c r="C34" s="39" t="s">
        <v>46</v>
      </c>
      <c r="D34" s="72" t="s">
        <v>41</v>
      </c>
      <c r="E34" s="30">
        <v>7</v>
      </c>
      <c r="F34" s="31"/>
      <c r="G34" s="31"/>
      <c r="H34" s="31"/>
      <c r="I34" s="31"/>
      <c r="J34" s="30">
        <v>8</v>
      </c>
      <c r="K34" s="30">
        <v>9</v>
      </c>
      <c r="L34" s="25">
        <v>10</v>
      </c>
      <c r="M34" s="25">
        <v>8</v>
      </c>
      <c r="N34" s="25">
        <v>8</v>
      </c>
      <c r="O34" s="25">
        <v>8</v>
      </c>
      <c r="P34" s="34">
        <v>10</v>
      </c>
      <c r="Q34" s="34">
        <v>11</v>
      </c>
      <c r="R34" s="34">
        <v>14</v>
      </c>
      <c r="S34" s="34">
        <v>14</v>
      </c>
      <c r="T34" s="34">
        <v>14</v>
      </c>
      <c r="U34" s="34">
        <v>14</v>
      </c>
      <c r="V34" s="34">
        <v>14</v>
      </c>
      <c r="W34" s="34">
        <v>15</v>
      </c>
      <c r="X34" s="34">
        <v>16</v>
      </c>
      <c r="Y34" s="34">
        <v>16</v>
      </c>
      <c r="Z34" s="34">
        <v>16</v>
      </c>
      <c r="AA34" s="34">
        <v>13</v>
      </c>
    </row>
    <row r="35" spans="1:36" s="14" customFormat="1" ht="13.8" customHeight="1" x14ac:dyDescent="0.3">
      <c r="A35" s="12"/>
      <c r="B35" s="69"/>
      <c r="C35" s="39" t="s">
        <v>47</v>
      </c>
      <c r="D35" s="72" t="s">
        <v>41</v>
      </c>
      <c r="E35" s="30">
        <v>28</v>
      </c>
      <c r="F35" s="31"/>
      <c r="G35" s="31"/>
      <c r="H35" s="31"/>
      <c r="I35" s="31"/>
      <c r="J35" s="30">
        <v>32</v>
      </c>
      <c r="K35" s="30">
        <v>32</v>
      </c>
      <c r="L35" s="25">
        <v>36</v>
      </c>
      <c r="M35" s="25">
        <v>35</v>
      </c>
      <c r="N35" s="25">
        <v>36</v>
      </c>
      <c r="O35" s="25">
        <v>36</v>
      </c>
      <c r="P35" s="34">
        <v>37</v>
      </c>
      <c r="Q35" s="34">
        <v>36</v>
      </c>
      <c r="R35" s="34">
        <v>37</v>
      </c>
      <c r="S35" s="34">
        <v>42</v>
      </c>
      <c r="T35" s="34">
        <v>42</v>
      </c>
      <c r="U35" s="34">
        <v>42</v>
      </c>
      <c r="V35" s="34">
        <v>43</v>
      </c>
      <c r="W35" s="34">
        <v>41</v>
      </c>
      <c r="X35" s="34">
        <v>40</v>
      </c>
      <c r="Y35" s="34">
        <v>40</v>
      </c>
      <c r="Z35" s="34">
        <v>40</v>
      </c>
      <c r="AA35" s="34">
        <v>38</v>
      </c>
    </row>
    <row r="36" spans="1:36" s="14" customFormat="1" ht="13.8" customHeight="1" x14ac:dyDescent="0.3">
      <c r="A36" s="12"/>
      <c r="B36" s="69"/>
      <c r="C36" s="39" t="s">
        <v>48</v>
      </c>
      <c r="D36" s="72" t="s">
        <v>41</v>
      </c>
      <c r="E36" s="25">
        <v>67</v>
      </c>
      <c r="F36" s="31"/>
      <c r="G36" s="31"/>
      <c r="H36" s="31"/>
      <c r="I36" s="31"/>
      <c r="J36" s="25">
        <v>73</v>
      </c>
      <c r="K36" s="30">
        <v>73</v>
      </c>
      <c r="L36" s="25">
        <v>82</v>
      </c>
      <c r="M36" s="30">
        <v>83</v>
      </c>
      <c r="N36" s="25">
        <v>79</v>
      </c>
      <c r="O36" s="25">
        <v>79</v>
      </c>
      <c r="P36" s="34">
        <v>83</v>
      </c>
      <c r="Q36" s="34">
        <v>85</v>
      </c>
      <c r="R36" s="34">
        <v>90</v>
      </c>
      <c r="S36" s="34">
        <v>98</v>
      </c>
      <c r="T36" s="34">
        <v>98</v>
      </c>
      <c r="U36" s="34">
        <v>99</v>
      </c>
      <c r="V36" s="34">
        <v>100</v>
      </c>
      <c r="W36" s="34">
        <v>99</v>
      </c>
      <c r="X36" s="34">
        <v>106</v>
      </c>
      <c r="Y36" s="34">
        <v>106</v>
      </c>
      <c r="Z36" s="34">
        <v>110</v>
      </c>
      <c r="AA36" s="34">
        <v>105</v>
      </c>
    </row>
    <row r="37" spans="1:36" s="14" customFormat="1" ht="13.8" customHeight="1" x14ac:dyDescent="0.3">
      <c r="A37" s="12"/>
      <c r="B37" s="69"/>
      <c r="C37" s="39" t="s">
        <v>46</v>
      </c>
      <c r="D37" s="72" t="s">
        <v>41</v>
      </c>
      <c r="E37" s="25">
        <v>15</v>
      </c>
      <c r="F37" s="25">
        <v>15</v>
      </c>
      <c r="G37" s="25">
        <v>14</v>
      </c>
      <c r="H37" s="25">
        <v>13</v>
      </c>
      <c r="I37" s="25">
        <v>14</v>
      </c>
      <c r="J37" s="25">
        <v>14</v>
      </c>
      <c r="K37" s="30">
        <v>16</v>
      </c>
      <c r="L37" s="25">
        <v>20</v>
      </c>
      <c r="M37" s="30">
        <v>19</v>
      </c>
      <c r="N37" s="25">
        <v>18</v>
      </c>
      <c r="O37" s="25">
        <v>18</v>
      </c>
      <c r="P37" s="34">
        <v>20</v>
      </c>
      <c r="Q37" s="34">
        <v>21</v>
      </c>
      <c r="R37" s="34">
        <v>24</v>
      </c>
      <c r="S37" s="34">
        <v>27</v>
      </c>
      <c r="T37" s="34">
        <v>27</v>
      </c>
      <c r="U37" s="34">
        <v>25</v>
      </c>
      <c r="V37" s="34">
        <v>23</v>
      </c>
      <c r="W37" s="34">
        <v>25</v>
      </c>
      <c r="X37" s="34">
        <v>28</v>
      </c>
      <c r="Y37" s="34">
        <v>28</v>
      </c>
      <c r="Z37" s="34">
        <v>30</v>
      </c>
      <c r="AA37" s="34">
        <v>29</v>
      </c>
    </row>
    <row r="38" spans="1:36" s="14" customFormat="1" ht="13.8" customHeight="1" x14ac:dyDescent="0.3">
      <c r="A38" s="12"/>
      <c r="B38" s="69"/>
      <c r="C38" s="39" t="s">
        <v>47</v>
      </c>
      <c r="D38" s="72" t="s">
        <v>41</v>
      </c>
      <c r="E38" s="25">
        <v>52</v>
      </c>
      <c r="F38" s="31"/>
      <c r="G38" s="31"/>
      <c r="H38" s="31"/>
      <c r="I38" s="31"/>
      <c r="J38" s="25">
        <v>59</v>
      </c>
      <c r="K38" s="30">
        <v>57</v>
      </c>
      <c r="L38" s="25">
        <v>62</v>
      </c>
      <c r="M38" s="30">
        <v>64</v>
      </c>
      <c r="N38" s="25">
        <v>61</v>
      </c>
      <c r="O38" s="25">
        <v>61</v>
      </c>
      <c r="P38" s="34">
        <v>63</v>
      </c>
      <c r="Q38" s="34">
        <v>64</v>
      </c>
      <c r="R38" s="34">
        <v>66</v>
      </c>
      <c r="S38" s="34">
        <v>71</v>
      </c>
      <c r="T38" s="34">
        <v>71</v>
      </c>
      <c r="U38" s="34">
        <v>74</v>
      </c>
      <c r="V38" s="34">
        <v>77</v>
      </c>
      <c r="W38" s="34">
        <v>74</v>
      </c>
      <c r="X38" s="34">
        <v>78</v>
      </c>
      <c r="Y38" s="34">
        <v>78</v>
      </c>
      <c r="Z38" s="34">
        <v>80</v>
      </c>
      <c r="AA38" s="34">
        <v>76</v>
      </c>
    </row>
    <row r="39" spans="1:36" s="14" customFormat="1" ht="13.8" customHeight="1" x14ac:dyDescent="0.3">
      <c r="A39" s="12"/>
      <c r="B39" s="69"/>
      <c r="C39" s="39" t="s">
        <v>49</v>
      </c>
      <c r="D39" s="72" t="s">
        <v>41</v>
      </c>
      <c r="E39" s="25">
        <v>209</v>
      </c>
      <c r="F39" s="31"/>
      <c r="G39" s="31"/>
      <c r="H39" s="31"/>
      <c r="I39" s="31"/>
      <c r="J39" s="34" t="s">
        <v>50</v>
      </c>
      <c r="K39" s="30">
        <v>248</v>
      </c>
      <c r="L39" s="25">
        <v>248</v>
      </c>
      <c r="M39" s="30">
        <v>264</v>
      </c>
      <c r="N39" s="30">
        <v>209</v>
      </c>
      <c r="O39" s="30" t="s">
        <v>51</v>
      </c>
      <c r="P39" s="34">
        <v>294</v>
      </c>
      <c r="Q39" s="34">
        <v>283</v>
      </c>
      <c r="R39" s="34">
        <v>296</v>
      </c>
      <c r="S39" s="34">
        <v>303</v>
      </c>
      <c r="T39" s="34">
        <v>303</v>
      </c>
      <c r="U39" s="34">
        <v>311</v>
      </c>
      <c r="V39" s="34">
        <v>312</v>
      </c>
      <c r="W39" s="34">
        <v>319</v>
      </c>
      <c r="X39" s="34">
        <v>266</v>
      </c>
      <c r="Y39" s="34">
        <f>SUM(Y40:Y41)</f>
        <v>266</v>
      </c>
      <c r="Z39" s="34">
        <v>326</v>
      </c>
      <c r="AA39" s="34">
        <v>308</v>
      </c>
    </row>
    <row r="40" spans="1:36" s="14" customFormat="1" ht="13.8" customHeight="1" x14ac:dyDescent="0.3">
      <c r="A40" s="12"/>
      <c r="B40" s="69"/>
      <c r="C40" s="39" t="s">
        <v>46</v>
      </c>
      <c r="D40" s="72" t="s">
        <v>41</v>
      </c>
      <c r="E40" s="25">
        <v>93</v>
      </c>
      <c r="F40" s="31"/>
      <c r="G40" s="31"/>
      <c r="H40" s="31"/>
      <c r="I40" s="31"/>
      <c r="J40" s="34">
        <v>95</v>
      </c>
      <c r="K40" s="30">
        <v>111</v>
      </c>
      <c r="L40" s="25">
        <v>111</v>
      </c>
      <c r="M40" s="30">
        <v>121</v>
      </c>
      <c r="N40" s="30">
        <v>115</v>
      </c>
      <c r="O40" s="30">
        <v>115</v>
      </c>
      <c r="P40" s="34">
        <v>136</v>
      </c>
      <c r="Q40" s="34">
        <v>135</v>
      </c>
      <c r="R40" s="34">
        <v>145</v>
      </c>
      <c r="S40" s="34">
        <v>151</v>
      </c>
      <c r="T40" s="34">
        <v>151</v>
      </c>
      <c r="U40" s="34">
        <v>156</v>
      </c>
      <c r="V40" s="34">
        <v>153</v>
      </c>
      <c r="W40" s="34">
        <v>156</v>
      </c>
      <c r="X40" s="34">
        <v>149</v>
      </c>
      <c r="Y40" s="34">
        <v>149</v>
      </c>
      <c r="Z40" s="34">
        <v>164</v>
      </c>
      <c r="AA40" s="34">
        <v>154</v>
      </c>
    </row>
    <row r="41" spans="1:36" s="14" customFormat="1" ht="13.8" customHeight="1" x14ac:dyDescent="0.3">
      <c r="A41" s="12"/>
      <c r="B41" s="69"/>
      <c r="C41" s="39" t="s">
        <v>47</v>
      </c>
      <c r="D41" s="72" t="s">
        <v>41</v>
      </c>
      <c r="E41" s="25">
        <v>116</v>
      </c>
      <c r="F41" s="31"/>
      <c r="G41" s="31"/>
      <c r="H41" s="31"/>
      <c r="I41" s="31"/>
      <c r="J41" s="34">
        <v>106</v>
      </c>
      <c r="K41" s="30">
        <v>137</v>
      </c>
      <c r="L41" s="25">
        <v>137</v>
      </c>
      <c r="M41" s="30">
        <v>143</v>
      </c>
      <c r="N41" s="30">
        <v>94</v>
      </c>
      <c r="O41" s="30">
        <v>94</v>
      </c>
      <c r="P41" s="34">
        <v>158</v>
      </c>
      <c r="Q41" s="34">
        <v>148</v>
      </c>
      <c r="R41" s="34">
        <v>151</v>
      </c>
      <c r="S41" s="34">
        <v>152</v>
      </c>
      <c r="T41" s="34">
        <v>152</v>
      </c>
      <c r="U41" s="34">
        <v>155</v>
      </c>
      <c r="V41" s="34">
        <v>159</v>
      </c>
      <c r="W41" s="34">
        <v>163</v>
      </c>
      <c r="X41" s="34">
        <v>117</v>
      </c>
      <c r="Y41" s="34">
        <v>117</v>
      </c>
      <c r="Z41" s="34">
        <v>162</v>
      </c>
      <c r="AA41" s="34">
        <v>154</v>
      </c>
    </row>
    <row r="42" spans="1:36" s="14" customFormat="1" ht="13.8" customHeight="1" x14ac:dyDescent="0.3">
      <c r="A42" s="12"/>
      <c r="B42" s="69"/>
      <c r="C42" s="39" t="s">
        <v>52</v>
      </c>
      <c r="D42" s="72" t="s">
        <v>41</v>
      </c>
      <c r="E42" s="25">
        <v>172</v>
      </c>
      <c r="F42" s="31"/>
      <c r="G42" s="31"/>
      <c r="H42" s="31"/>
      <c r="I42" s="31"/>
      <c r="J42" s="34" t="s">
        <v>53</v>
      </c>
      <c r="K42" s="30">
        <v>234</v>
      </c>
      <c r="L42" s="25">
        <v>232</v>
      </c>
      <c r="M42" s="30">
        <v>263</v>
      </c>
      <c r="N42" s="30">
        <v>246</v>
      </c>
      <c r="O42" s="30" t="s">
        <v>54</v>
      </c>
      <c r="P42" s="34">
        <v>249</v>
      </c>
      <c r="Q42" s="34">
        <v>272</v>
      </c>
      <c r="R42" s="34">
        <v>286</v>
      </c>
      <c r="S42" s="34">
        <v>291</v>
      </c>
      <c r="T42" s="34">
        <v>291</v>
      </c>
      <c r="U42" s="34">
        <v>337</v>
      </c>
      <c r="V42" s="34">
        <v>335</v>
      </c>
      <c r="W42" s="34">
        <v>340</v>
      </c>
      <c r="X42" s="34">
        <v>296</v>
      </c>
      <c r="Y42" s="34">
        <f>SUM(Y43:Y44)</f>
        <v>296</v>
      </c>
      <c r="Z42" s="34">
        <v>373</v>
      </c>
      <c r="AA42" s="34">
        <v>390</v>
      </c>
    </row>
    <row r="43" spans="1:36" s="14" customFormat="1" ht="13.8" customHeight="1" x14ac:dyDescent="0.3">
      <c r="A43" s="12"/>
      <c r="B43" s="69"/>
      <c r="C43" s="39" t="s">
        <v>46</v>
      </c>
      <c r="D43" s="72" t="s">
        <v>41</v>
      </c>
      <c r="E43" s="25">
        <v>1</v>
      </c>
      <c r="F43" s="31"/>
      <c r="G43" s="31"/>
      <c r="H43" s="31"/>
      <c r="I43" s="31"/>
      <c r="J43" s="34">
        <v>1</v>
      </c>
      <c r="K43" s="30">
        <v>7</v>
      </c>
      <c r="L43" s="25">
        <v>10</v>
      </c>
      <c r="M43" s="30">
        <v>17</v>
      </c>
      <c r="N43" s="30">
        <v>12</v>
      </c>
      <c r="O43" s="30">
        <v>12</v>
      </c>
      <c r="P43" s="34">
        <v>17</v>
      </c>
      <c r="Q43" s="34">
        <v>25</v>
      </c>
      <c r="R43" s="34">
        <v>26</v>
      </c>
      <c r="S43" s="34">
        <v>27</v>
      </c>
      <c r="T43" s="34">
        <v>27</v>
      </c>
      <c r="U43" s="34">
        <v>35</v>
      </c>
      <c r="V43" s="34">
        <v>37</v>
      </c>
      <c r="W43" s="34">
        <v>44</v>
      </c>
      <c r="X43" s="34">
        <v>32</v>
      </c>
      <c r="Y43" s="34">
        <v>32</v>
      </c>
      <c r="Z43" s="34">
        <v>52</v>
      </c>
      <c r="AA43" s="34">
        <v>60</v>
      </c>
      <c r="AB43" s="64"/>
      <c r="AC43" s="64"/>
      <c r="AD43" s="64"/>
      <c r="AE43" s="64"/>
      <c r="AF43" s="64"/>
    </row>
    <row r="44" spans="1:36" s="14" customFormat="1" ht="13.8" customHeight="1" x14ac:dyDescent="0.3">
      <c r="A44" s="12"/>
      <c r="B44" s="69"/>
      <c r="C44" s="39" t="s">
        <v>47</v>
      </c>
      <c r="D44" s="72" t="s">
        <v>41</v>
      </c>
      <c r="E44" s="25">
        <v>171</v>
      </c>
      <c r="F44" s="31"/>
      <c r="G44" s="31"/>
      <c r="H44" s="31"/>
      <c r="I44" s="31"/>
      <c r="J44" s="34">
        <v>179</v>
      </c>
      <c r="K44" s="30">
        <v>227</v>
      </c>
      <c r="L44" s="25">
        <v>222</v>
      </c>
      <c r="M44" s="30">
        <v>246</v>
      </c>
      <c r="N44" s="30">
        <v>234</v>
      </c>
      <c r="O44" s="30">
        <v>234</v>
      </c>
      <c r="P44" s="34">
        <v>232</v>
      </c>
      <c r="Q44" s="34">
        <v>247</v>
      </c>
      <c r="R44" s="34">
        <v>260</v>
      </c>
      <c r="S44" s="34">
        <v>264</v>
      </c>
      <c r="T44" s="34">
        <v>264</v>
      </c>
      <c r="U44" s="34">
        <v>302</v>
      </c>
      <c r="V44" s="34">
        <v>298</v>
      </c>
      <c r="W44" s="34">
        <v>296</v>
      </c>
      <c r="X44" s="34">
        <v>264</v>
      </c>
      <c r="Y44" s="34">
        <v>264</v>
      </c>
      <c r="Z44" s="34">
        <v>321</v>
      </c>
      <c r="AA44" s="34">
        <v>330</v>
      </c>
      <c r="AB44" s="64"/>
      <c r="AC44" s="64"/>
      <c r="AD44" s="64"/>
      <c r="AE44" s="64"/>
      <c r="AF44" s="64"/>
      <c r="AH44" s="2"/>
      <c r="AI44" s="2"/>
      <c r="AJ44" s="2"/>
    </row>
    <row r="45" spans="1:36" s="14" customFormat="1" ht="13.8" customHeight="1" x14ac:dyDescent="0.3">
      <c r="A45" s="12"/>
      <c r="B45" s="69"/>
      <c r="C45" s="39" t="s">
        <v>55</v>
      </c>
      <c r="D45" s="72" t="s">
        <v>41</v>
      </c>
      <c r="E45" s="31"/>
      <c r="F45" s="31"/>
      <c r="G45" s="31"/>
      <c r="H45" s="31"/>
      <c r="I45" s="31"/>
      <c r="J45" s="34" t="s">
        <v>56</v>
      </c>
      <c r="K45" s="30">
        <v>38</v>
      </c>
      <c r="L45" s="25">
        <v>21</v>
      </c>
      <c r="M45" s="30">
        <v>38</v>
      </c>
      <c r="N45" s="30">
        <v>24</v>
      </c>
      <c r="O45" s="30" t="s">
        <v>57</v>
      </c>
      <c r="P45" s="34">
        <v>41</v>
      </c>
      <c r="Q45" s="34">
        <v>24</v>
      </c>
      <c r="R45" s="34">
        <v>27</v>
      </c>
      <c r="S45" s="34">
        <v>28</v>
      </c>
      <c r="T45" s="34">
        <v>120</v>
      </c>
      <c r="U45" s="34">
        <v>69</v>
      </c>
      <c r="V45" s="34">
        <v>20</v>
      </c>
      <c r="W45" s="34">
        <v>32</v>
      </c>
      <c r="X45" s="34">
        <v>44</v>
      </c>
      <c r="Y45" s="34">
        <f>Y30-T30</f>
        <v>76</v>
      </c>
      <c r="Z45" s="34">
        <v>44</v>
      </c>
      <c r="AA45" s="34">
        <v>37</v>
      </c>
      <c r="AB45" s="64"/>
      <c r="AC45" s="64"/>
      <c r="AD45" s="64"/>
      <c r="AE45" s="64"/>
      <c r="AF45" s="64"/>
      <c r="AH45" s="2"/>
      <c r="AI45" s="2"/>
      <c r="AJ45" s="2"/>
    </row>
    <row r="46" spans="1:36" s="14" customFormat="1" ht="13.8" customHeight="1" x14ac:dyDescent="0.3">
      <c r="A46" s="12"/>
      <c r="B46" s="69"/>
      <c r="C46" s="39" t="s">
        <v>46</v>
      </c>
      <c r="D46" s="72" t="s">
        <v>41</v>
      </c>
      <c r="E46" s="31"/>
      <c r="F46" s="31"/>
      <c r="G46" s="31"/>
      <c r="H46" s="31"/>
      <c r="I46" s="31"/>
      <c r="J46" s="34">
        <v>12</v>
      </c>
      <c r="K46" s="30">
        <v>10</v>
      </c>
      <c r="L46" s="25">
        <v>8</v>
      </c>
      <c r="M46" s="30">
        <v>17</v>
      </c>
      <c r="N46" s="30">
        <v>8</v>
      </c>
      <c r="O46" s="30">
        <v>43</v>
      </c>
      <c r="P46" s="34">
        <v>19</v>
      </c>
      <c r="Q46" s="34">
        <v>10</v>
      </c>
      <c r="R46" s="34">
        <v>11</v>
      </c>
      <c r="S46" s="34">
        <v>11</v>
      </c>
      <c r="T46" s="34">
        <v>51</v>
      </c>
      <c r="U46" s="34">
        <v>16</v>
      </c>
      <c r="V46" s="34">
        <v>6</v>
      </c>
      <c r="W46" s="34">
        <v>14</v>
      </c>
      <c r="X46" s="34">
        <v>18</v>
      </c>
      <c r="Y46" s="34">
        <f>Y31-T31</f>
        <v>32</v>
      </c>
      <c r="Z46" s="34">
        <v>12</v>
      </c>
      <c r="AA46" s="34">
        <v>14</v>
      </c>
      <c r="AB46" s="64"/>
      <c r="AC46" s="64"/>
      <c r="AD46" s="64"/>
      <c r="AE46" s="64"/>
      <c r="AF46" s="64"/>
      <c r="AH46" s="2"/>
      <c r="AI46" s="2"/>
      <c r="AJ46" s="2"/>
    </row>
    <row r="47" spans="1:36" s="14" customFormat="1" ht="13.8" customHeight="1" x14ac:dyDescent="0.3">
      <c r="A47" s="12"/>
      <c r="B47" s="69"/>
      <c r="C47" s="39" t="s">
        <v>47</v>
      </c>
      <c r="D47" s="72" t="s">
        <v>41</v>
      </c>
      <c r="E47" s="31"/>
      <c r="F47" s="31"/>
      <c r="G47" s="31"/>
      <c r="H47" s="31"/>
      <c r="I47" s="31"/>
      <c r="J47" s="34">
        <v>31</v>
      </c>
      <c r="K47" s="30">
        <v>28</v>
      </c>
      <c r="L47" s="25">
        <v>13</v>
      </c>
      <c r="M47" s="30">
        <v>21</v>
      </c>
      <c r="N47" s="30">
        <v>16</v>
      </c>
      <c r="O47" s="30">
        <v>78</v>
      </c>
      <c r="P47" s="34">
        <v>22</v>
      </c>
      <c r="Q47" s="34">
        <v>14</v>
      </c>
      <c r="R47" s="34">
        <v>16</v>
      </c>
      <c r="S47" s="34">
        <v>17</v>
      </c>
      <c r="T47" s="34">
        <v>69</v>
      </c>
      <c r="U47" s="34">
        <v>53</v>
      </c>
      <c r="V47" s="34">
        <v>14</v>
      </c>
      <c r="W47" s="34">
        <v>18</v>
      </c>
      <c r="X47" s="34">
        <v>26</v>
      </c>
      <c r="Y47" s="34">
        <f>Y32-T32</f>
        <v>44</v>
      </c>
      <c r="Z47" s="34">
        <v>32</v>
      </c>
      <c r="AA47" s="34">
        <v>23</v>
      </c>
    </row>
    <row r="48" spans="1:36" s="14" customFormat="1" ht="13.8" customHeight="1" x14ac:dyDescent="0.3">
      <c r="A48" s="12"/>
      <c r="B48" s="69"/>
      <c r="C48" s="39" t="s">
        <v>58</v>
      </c>
      <c r="D48" s="72" t="s">
        <v>41</v>
      </c>
      <c r="E48" s="25">
        <v>1165</v>
      </c>
      <c r="F48" s="29">
        <v>1057</v>
      </c>
      <c r="G48" s="29">
        <v>815</v>
      </c>
      <c r="H48" s="29">
        <v>992</v>
      </c>
      <c r="I48" s="29">
        <v>957</v>
      </c>
      <c r="J48" s="25">
        <v>957</v>
      </c>
      <c r="K48" s="25">
        <v>1266</v>
      </c>
      <c r="L48" s="25">
        <v>1892</v>
      </c>
      <c r="M48" s="25">
        <v>1856</v>
      </c>
      <c r="N48" s="25">
        <v>1458</v>
      </c>
      <c r="O48" s="25">
        <v>1458</v>
      </c>
      <c r="P48" s="49">
        <v>1688</v>
      </c>
      <c r="Q48" s="49">
        <v>2199</v>
      </c>
      <c r="R48" s="49">
        <v>3396</v>
      </c>
      <c r="S48" s="49">
        <v>3211</v>
      </c>
      <c r="T48" s="49">
        <v>3211</v>
      </c>
      <c r="U48" s="49">
        <v>3430</v>
      </c>
      <c r="V48" s="49">
        <v>4177</v>
      </c>
      <c r="W48" s="49">
        <v>3440</v>
      </c>
      <c r="X48" s="49">
        <v>2238</v>
      </c>
      <c r="Y48" s="49">
        <v>2238</v>
      </c>
      <c r="Z48" s="49">
        <v>2322</v>
      </c>
      <c r="AA48" s="66">
        <v>1898</v>
      </c>
      <c r="AB48" s="67"/>
    </row>
    <row r="49" spans="1:35" s="14" customFormat="1" ht="13.8" customHeight="1" x14ac:dyDescent="0.3">
      <c r="A49" s="12"/>
      <c r="B49" s="69"/>
      <c r="C49" s="22" t="s">
        <v>59</v>
      </c>
      <c r="D49" s="72" t="s">
        <v>36</v>
      </c>
      <c r="E49" s="33">
        <v>0.86</v>
      </c>
      <c r="F49" s="31" t="s">
        <v>39</v>
      </c>
      <c r="G49" s="31" t="s">
        <v>39</v>
      </c>
      <c r="H49" s="31" t="s">
        <v>39</v>
      </c>
      <c r="I49" s="31" t="s">
        <v>39</v>
      </c>
      <c r="J49" s="33">
        <v>0.91</v>
      </c>
      <c r="K49" s="31" t="s">
        <v>39</v>
      </c>
      <c r="L49" s="31" t="s">
        <v>39</v>
      </c>
      <c r="M49" s="32" t="s">
        <v>39</v>
      </c>
      <c r="N49" s="33" t="s">
        <v>39</v>
      </c>
      <c r="O49" s="33">
        <v>0.93899999999999995</v>
      </c>
      <c r="P49" s="33" t="s">
        <v>39</v>
      </c>
      <c r="Q49" s="33" t="s">
        <v>39</v>
      </c>
      <c r="R49" s="33" t="s">
        <v>39</v>
      </c>
      <c r="S49" s="33">
        <v>0.94399999999999995</v>
      </c>
      <c r="T49" s="33">
        <v>0.94399999999999995</v>
      </c>
      <c r="U49" s="33" t="s">
        <v>39</v>
      </c>
      <c r="V49" s="33" t="s">
        <v>39</v>
      </c>
      <c r="W49" s="23" t="s">
        <v>39</v>
      </c>
      <c r="X49" s="23">
        <v>96.6</v>
      </c>
      <c r="Y49" s="23">
        <v>96.6</v>
      </c>
      <c r="Z49" s="23" t="s">
        <v>39</v>
      </c>
      <c r="AA49" s="23" t="s">
        <v>39</v>
      </c>
    </row>
    <row r="50" spans="1:35" s="14" customFormat="1" ht="13.8" customHeight="1" x14ac:dyDescent="0.3">
      <c r="A50" s="12"/>
      <c r="B50" s="69"/>
      <c r="C50" s="22" t="s">
        <v>60</v>
      </c>
      <c r="D50" s="72" t="s">
        <v>61</v>
      </c>
      <c r="E50" s="30">
        <v>12</v>
      </c>
      <c r="F50" s="30">
        <v>11</v>
      </c>
      <c r="G50" s="30">
        <v>11</v>
      </c>
      <c r="H50" s="30">
        <v>11</v>
      </c>
      <c r="I50" s="30">
        <v>11</v>
      </c>
      <c r="J50" s="30">
        <v>11</v>
      </c>
      <c r="K50" s="30">
        <v>10</v>
      </c>
      <c r="L50" s="30">
        <v>10</v>
      </c>
      <c r="M50" s="34">
        <v>9</v>
      </c>
      <c r="N50" s="34">
        <v>9</v>
      </c>
      <c r="O50" s="34">
        <v>9</v>
      </c>
      <c r="P50" s="48">
        <v>9</v>
      </c>
      <c r="Q50" s="48">
        <v>9</v>
      </c>
      <c r="R50" s="48">
        <v>8.3000000000000007</v>
      </c>
      <c r="S50" s="48">
        <v>8.1999999999999993</v>
      </c>
      <c r="T50" s="48">
        <v>8.1999999999999993</v>
      </c>
      <c r="U50" s="48">
        <v>8</v>
      </c>
      <c r="V50" s="48">
        <v>7.8</v>
      </c>
      <c r="W50" s="48">
        <v>8</v>
      </c>
      <c r="X50" s="48">
        <v>8</v>
      </c>
      <c r="Y50" s="48">
        <v>8</v>
      </c>
      <c r="Z50" s="48">
        <v>7.4</v>
      </c>
      <c r="AA50" s="48">
        <v>7.4</v>
      </c>
    </row>
    <row r="51" spans="1:35" ht="13.8" customHeight="1" x14ac:dyDescent="0.3">
      <c r="A51" s="12"/>
      <c r="B51" s="69"/>
      <c r="C51" s="22" t="s">
        <v>103</v>
      </c>
      <c r="D51" s="72" t="s">
        <v>36</v>
      </c>
      <c r="E51" s="35">
        <v>7.88</v>
      </c>
      <c r="F51" s="35">
        <v>3.8</v>
      </c>
      <c r="G51" s="35">
        <v>5.67</v>
      </c>
      <c r="H51" s="35">
        <v>4.33</v>
      </c>
      <c r="I51" s="32">
        <v>1.32</v>
      </c>
      <c r="J51" s="32">
        <v>8.76</v>
      </c>
      <c r="K51" s="35">
        <v>4.8499999999999996</v>
      </c>
      <c r="L51" s="35">
        <v>8.52</v>
      </c>
      <c r="M51" s="36">
        <v>5.34</v>
      </c>
      <c r="N51" s="36">
        <v>4.24</v>
      </c>
      <c r="O51" s="36">
        <v>18.100000000000001</v>
      </c>
      <c r="P51" s="40">
        <v>4.05</v>
      </c>
      <c r="Q51" s="40">
        <v>4.42</v>
      </c>
      <c r="R51" s="40">
        <v>5.85</v>
      </c>
      <c r="S51" s="40">
        <v>3.71</v>
      </c>
      <c r="T51" s="40">
        <v>14.44</v>
      </c>
      <c r="U51" s="40">
        <v>6.58</v>
      </c>
      <c r="V51" s="40">
        <v>2.86</v>
      </c>
      <c r="W51" s="40">
        <v>3.96</v>
      </c>
      <c r="X51" s="36">
        <v>3.3</v>
      </c>
      <c r="Y51" s="36">
        <v>16.7</v>
      </c>
      <c r="Z51" s="36">
        <v>4.2</v>
      </c>
      <c r="AA51" s="36">
        <v>5.22</v>
      </c>
      <c r="AB51" s="64"/>
      <c r="AC51" s="64"/>
      <c r="AD51" s="64"/>
    </row>
    <row r="52" spans="1:35" ht="13.8" customHeight="1" x14ac:dyDescent="0.3">
      <c r="A52" s="12"/>
      <c r="B52" s="69"/>
      <c r="C52" s="22" t="s">
        <v>104</v>
      </c>
      <c r="D52" s="72" t="s">
        <v>36</v>
      </c>
      <c r="E52" s="35">
        <v>10.98</v>
      </c>
      <c r="F52" s="35">
        <v>2.68</v>
      </c>
      <c r="G52" s="35">
        <v>1.76</v>
      </c>
      <c r="H52" s="35">
        <v>0.99</v>
      </c>
      <c r="I52" s="35">
        <v>1.1000000000000001</v>
      </c>
      <c r="J52" s="35">
        <v>6.54</v>
      </c>
      <c r="K52" s="35">
        <v>4.55</v>
      </c>
      <c r="L52" s="35">
        <v>3.34</v>
      </c>
      <c r="M52" s="36">
        <v>4.8499999999999996</v>
      </c>
      <c r="N52" s="36">
        <v>3.11</v>
      </c>
      <c r="O52" s="36">
        <v>15.85</v>
      </c>
      <c r="P52" s="36">
        <v>3.5</v>
      </c>
      <c r="Q52" s="36">
        <v>3.61</v>
      </c>
      <c r="R52" s="36">
        <v>5.15</v>
      </c>
      <c r="S52" s="36">
        <v>2.87</v>
      </c>
      <c r="T52" s="36">
        <v>12.56</v>
      </c>
      <c r="U52" s="36">
        <v>6.03</v>
      </c>
      <c r="V52" s="36">
        <v>2.3199999999999998</v>
      </c>
      <c r="W52" s="36">
        <v>3.35</v>
      </c>
      <c r="X52" s="36">
        <v>2.62</v>
      </c>
      <c r="Y52" s="36">
        <v>14.32</v>
      </c>
      <c r="Z52" s="36">
        <v>3.84</v>
      </c>
      <c r="AA52" s="36">
        <v>4.3600000000000003</v>
      </c>
      <c r="AB52" s="64"/>
      <c r="AC52" s="64"/>
      <c r="AD52" s="64"/>
    </row>
    <row r="53" spans="1:35" ht="13.8" customHeight="1" x14ac:dyDescent="0.3">
      <c r="A53" s="12"/>
      <c r="B53" s="69"/>
      <c r="C53" s="22" t="s">
        <v>62</v>
      </c>
      <c r="D53" s="72" t="s">
        <v>41</v>
      </c>
      <c r="E53" s="23">
        <v>39.24</v>
      </c>
      <c r="F53" s="23"/>
      <c r="G53" s="23"/>
      <c r="H53" s="23"/>
      <c r="I53" s="23"/>
      <c r="J53" s="23">
        <v>31.98</v>
      </c>
      <c r="K53" s="23">
        <v>1.9166666666666665</v>
      </c>
      <c r="L53" s="23">
        <v>2.87</v>
      </c>
      <c r="M53" s="23">
        <v>17.00935483870968</v>
      </c>
      <c r="N53" s="23">
        <v>10.956741573033709</v>
      </c>
      <c r="O53" s="23">
        <v>26.51</v>
      </c>
      <c r="P53" s="23">
        <v>1.0049999999999999</v>
      </c>
      <c r="Q53" s="23">
        <v>2.33</v>
      </c>
      <c r="R53" s="23">
        <v>5.32</v>
      </c>
      <c r="S53" s="23">
        <v>13.81</v>
      </c>
      <c r="T53" s="23">
        <v>22.11</v>
      </c>
      <c r="U53" s="23">
        <v>6.17</v>
      </c>
      <c r="V53" s="23">
        <v>2.95</v>
      </c>
      <c r="W53" s="23">
        <v>4.99</v>
      </c>
      <c r="X53" s="23">
        <v>4.8014925373134325</v>
      </c>
      <c r="Y53" s="23">
        <f>3217/670</f>
        <v>4.8014925373134325</v>
      </c>
      <c r="Z53" s="23">
        <v>5.51</v>
      </c>
      <c r="AA53" s="36">
        <v>11.01</v>
      </c>
      <c r="AB53" s="64"/>
      <c r="AC53" s="64"/>
      <c r="AD53" s="64"/>
    </row>
    <row r="54" spans="1:35" ht="13.8" customHeight="1" x14ac:dyDescent="0.3">
      <c r="A54" s="12"/>
      <c r="B54" s="69"/>
      <c r="C54" s="39" t="s">
        <v>46</v>
      </c>
      <c r="D54" s="72" t="s">
        <v>41</v>
      </c>
      <c r="E54" s="23">
        <v>15.35</v>
      </c>
      <c r="F54" s="23"/>
      <c r="G54" s="23"/>
      <c r="H54" s="23"/>
      <c r="I54" s="23"/>
      <c r="J54" s="23" t="s">
        <v>63</v>
      </c>
      <c r="K54" s="47">
        <v>1.0833333333333333</v>
      </c>
      <c r="L54" s="23">
        <v>1.58</v>
      </c>
      <c r="M54" s="23">
        <v>4.21</v>
      </c>
      <c r="N54" s="28">
        <v>2.39</v>
      </c>
      <c r="O54" s="28" t="s">
        <v>64</v>
      </c>
      <c r="P54" s="23">
        <v>0.76777777777777789</v>
      </c>
      <c r="Q54" s="23">
        <v>1.9</v>
      </c>
      <c r="R54" s="23">
        <v>2.99</v>
      </c>
      <c r="S54" s="23">
        <v>5.72</v>
      </c>
      <c r="T54" s="23">
        <v>10.96</v>
      </c>
      <c r="U54" s="23">
        <v>2.82</v>
      </c>
      <c r="V54" s="23">
        <v>2.29</v>
      </c>
      <c r="W54" s="23">
        <v>2.23</v>
      </c>
      <c r="X54" s="23">
        <v>2.0285714285714285</v>
      </c>
      <c r="Y54" s="23">
        <f>426/Y31</f>
        <v>2.0285714285714285</v>
      </c>
      <c r="Z54" s="23">
        <v>3.59</v>
      </c>
      <c r="AA54" s="36">
        <v>7.25</v>
      </c>
      <c r="AB54" s="64"/>
      <c r="AC54" s="64"/>
      <c r="AD54" s="64"/>
    </row>
    <row r="55" spans="1:35" ht="13.8" customHeight="1" x14ac:dyDescent="0.3">
      <c r="A55" s="12"/>
      <c r="B55" s="69"/>
      <c r="C55" s="39" t="s">
        <v>47</v>
      </c>
      <c r="D55" s="72" t="s">
        <v>41</v>
      </c>
      <c r="E55" s="23">
        <v>46.93</v>
      </c>
      <c r="F55" s="23"/>
      <c r="G55" s="23"/>
      <c r="H55" s="23"/>
      <c r="I55" s="23"/>
      <c r="J55" s="23" t="s">
        <v>65</v>
      </c>
      <c r="K55" s="47">
        <v>2.1833333333333331</v>
      </c>
      <c r="L55" s="23">
        <v>3.38</v>
      </c>
      <c r="M55" s="23">
        <v>21.55</v>
      </c>
      <c r="N55" s="28">
        <v>14.15</v>
      </c>
      <c r="O55" s="28" t="s">
        <v>79</v>
      </c>
      <c r="P55" s="23">
        <v>1.0980555555555556</v>
      </c>
      <c r="Q55" s="23">
        <v>2.5</v>
      </c>
      <c r="R55" s="23">
        <v>6.29</v>
      </c>
      <c r="S55" s="23">
        <v>17.27</v>
      </c>
      <c r="T55" s="23">
        <v>26.88</v>
      </c>
      <c r="U55" s="23">
        <v>7.57</v>
      </c>
      <c r="V55" s="23">
        <v>3.23</v>
      </c>
      <c r="W55" s="23">
        <v>6.19</v>
      </c>
      <c r="X55" s="23">
        <v>6.0673913043478258</v>
      </c>
      <c r="Y55" s="23">
        <f>2791/Y32</f>
        <v>6.0673913043478258</v>
      </c>
      <c r="Z55" s="23">
        <v>6.37</v>
      </c>
      <c r="AA55" s="36">
        <v>12.68</v>
      </c>
      <c r="AB55" s="64"/>
      <c r="AC55" s="64"/>
      <c r="AD55" s="64"/>
    </row>
    <row r="56" spans="1:35" ht="13.8" customHeight="1" x14ac:dyDescent="0.3">
      <c r="A56" s="12"/>
      <c r="B56" s="69"/>
      <c r="C56" s="22" t="s">
        <v>66</v>
      </c>
      <c r="D56" s="72" t="s">
        <v>41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49">
        <v>0</v>
      </c>
      <c r="Y56" s="49">
        <v>0</v>
      </c>
      <c r="Z56" s="49">
        <v>0</v>
      </c>
      <c r="AA56" s="49">
        <v>0</v>
      </c>
      <c r="AB56" s="64"/>
      <c r="AC56" s="64"/>
      <c r="AD56" s="64"/>
    </row>
    <row r="57" spans="1:35" ht="13.8" customHeight="1" x14ac:dyDescent="0.3">
      <c r="A57" s="12"/>
      <c r="B57" s="69"/>
      <c r="C57" s="22" t="s">
        <v>67</v>
      </c>
      <c r="D57" s="72" t="s">
        <v>41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64"/>
      <c r="AC57" s="64"/>
      <c r="AD57" s="64"/>
    </row>
    <row r="58" spans="1:35" ht="13.8" customHeight="1" x14ac:dyDescent="0.3">
      <c r="A58" s="12"/>
      <c r="B58" s="69"/>
      <c r="C58" s="22" t="s">
        <v>68</v>
      </c>
      <c r="D58" s="72" t="s">
        <v>69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6">
        <v>0.72</v>
      </c>
      <c r="N58" s="36">
        <v>0</v>
      </c>
      <c r="O58" s="36">
        <v>0.18</v>
      </c>
      <c r="P58" s="35">
        <v>0</v>
      </c>
      <c r="Q58" s="35">
        <v>0</v>
      </c>
      <c r="R58" s="30">
        <v>0</v>
      </c>
      <c r="S58" s="34">
        <v>0</v>
      </c>
      <c r="T58" s="34">
        <v>0</v>
      </c>
      <c r="U58" s="30">
        <v>0</v>
      </c>
      <c r="V58" s="35">
        <v>0.55000000000000004</v>
      </c>
      <c r="W58" s="35">
        <v>0</v>
      </c>
      <c r="X58" s="34">
        <v>0</v>
      </c>
      <c r="Y58" s="36">
        <v>0.14000000000000001</v>
      </c>
      <c r="Z58" s="49">
        <v>0</v>
      </c>
      <c r="AA58" s="49">
        <v>0</v>
      </c>
      <c r="AF58" s="64"/>
      <c r="AG58" s="64"/>
      <c r="AH58" s="64"/>
      <c r="AI58" s="64"/>
    </row>
    <row r="59" spans="1:35" ht="13.8" customHeight="1" x14ac:dyDescent="0.3">
      <c r="A59" s="12"/>
      <c r="B59" s="69"/>
      <c r="C59" s="22" t="s">
        <v>113</v>
      </c>
      <c r="D59" s="72" t="s">
        <v>69</v>
      </c>
      <c r="E59" s="35">
        <v>0.1</v>
      </c>
      <c r="F59" s="35">
        <v>0.52</v>
      </c>
      <c r="G59" s="35">
        <v>0</v>
      </c>
      <c r="H59" s="35">
        <v>0</v>
      </c>
      <c r="I59" s="35">
        <v>0</v>
      </c>
      <c r="J59" s="35">
        <v>0.17</v>
      </c>
      <c r="K59" s="35">
        <v>0</v>
      </c>
      <c r="L59" s="35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0.24</v>
      </c>
      <c r="R59" s="34">
        <v>0</v>
      </c>
      <c r="S59" s="36">
        <v>0.28999999999999998</v>
      </c>
      <c r="T59" s="36">
        <v>0.14000000000000001</v>
      </c>
      <c r="U59" s="36">
        <v>0.25</v>
      </c>
      <c r="V59" s="36">
        <v>0.22</v>
      </c>
      <c r="W59" s="36">
        <v>0.1</v>
      </c>
      <c r="X59" s="57">
        <v>0.12</v>
      </c>
      <c r="Y59" s="57">
        <v>0.18</v>
      </c>
      <c r="Z59" s="49">
        <v>0</v>
      </c>
      <c r="AA59" s="49">
        <v>0</v>
      </c>
      <c r="AF59" s="64"/>
      <c r="AG59" s="64"/>
      <c r="AH59" s="64"/>
      <c r="AI59" s="64"/>
    </row>
    <row r="60" spans="1:35" ht="13.8" customHeight="1" x14ac:dyDescent="0.3">
      <c r="A60" s="12"/>
      <c r="B60" s="69"/>
      <c r="C60" s="22" t="s">
        <v>70</v>
      </c>
      <c r="D60" s="72" t="s">
        <v>69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6">
        <v>0.72</v>
      </c>
      <c r="N60" s="36">
        <v>0</v>
      </c>
      <c r="O60" s="36">
        <v>0.18</v>
      </c>
      <c r="P60" s="36">
        <v>0</v>
      </c>
      <c r="Q60" s="36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0.55000000000000004</v>
      </c>
      <c r="X60" s="34">
        <v>0</v>
      </c>
      <c r="Y60" s="34">
        <v>0</v>
      </c>
      <c r="Z60" s="34">
        <v>0</v>
      </c>
      <c r="AA60" s="49">
        <v>0</v>
      </c>
      <c r="AF60" s="64"/>
      <c r="AG60" s="64"/>
      <c r="AH60" s="64"/>
      <c r="AI60" s="64"/>
    </row>
    <row r="61" spans="1:35" ht="13.8" customHeight="1" x14ac:dyDescent="0.3">
      <c r="A61" s="12"/>
      <c r="B61" s="69"/>
      <c r="C61" s="22" t="s">
        <v>105</v>
      </c>
      <c r="D61" s="72" t="s">
        <v>69</v>
      </c>
      <c r="E61" s="35">
        <v>0.51</v>
      </c>
      <c r="F61" s="35">
        <v>1.04</v>
      </c>
      <c r="G61" s="35">
        <v>0</v>
      </c>
      <c r="H61" s="35">
        <v>0</v>
      </c>
      <c r="I61" s="35">
        <v>0.34</v>
      </c>
      <c r="J61" s="35">
        <v>0.34</v>
      </c>
      <c r="K61" s="35">
        <v>0.5</v>
      </c>
      <c r="L61" s="35">
        <v>0</v>
      </c>
      <c r="M61" s="36">
        <v>0.69</v>
      </c>
      <c r="N61" s="36">
        <v>0.64</v>
      </c>
      <c r="O61" s="36">
        <v>0.46</v>
      </c>
      <c r="P61" s="36">
        <v>0.61</v>
      </c>
      <c r="Q61" s="36">
        <v>1.67</v>
      </c>
      <c r="R61" s="36">
        <v>0.28000000000000003</v>
      </c>
      <c r="S61" s="36">
        <v>2.0099999999999998</v>
      </c>
      <c r="T61" s="36">
        <v>1.17</v>
      </c>
      <c r="U61" s="36">
        <v>1.63</v>
      </c>
      <c r="V61" s="36">
        <v>1.31</v>
      </c>
      <c r="W61" s="36">
        <v>1.05</v>
      </c>
      <c r="X61" s="57">
        <v>0.92</v>
      </c>
      <c r="Y61" s="57">
        <v>1.2</v>
      </c>
      <c r="Z61" s="57">
        <v>1.46</v>
      </c>
      <c r="AA61" s="57">
        <v>0.98</v>
      </c>
      <c r="AF61" s="64"/>
      <c r="AG61" s="64"/>
      <c r="AH61" s="64"/>
      <c r="AI61" s="64"/>
    </row>
    <row r="62" spans="1:35" ht="13.8" customHeight="1" x14ac:dyDescent="0.3">
      <c r="A62" s="12"/>
      <c r="B62" s="69"/>
      <c r="C62" s="22" t="s">
        <v>71</v>
      </c>
      <c r="D62" s="72" t="s">
        <v>41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4">
        <v>0</v>
      </c>
      <c r="N62" s="34">
        <v>0</v>
      </c>
      <c r="O62" s="34">
        <v>0.46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49">
        <v>0</v>
      </c>
      <c r="Y62" s="49">
        <v>0</v>
      </c>
      <c r="Z62" s="49">
        <v>0</v>
      </c>
      <c r="AA62" s="49">
        <v>0</v>
      </c>
      <c r="AF62" s="64"/>
      <c r="AG62" s="64"/>
      <c r="AH62" s="64"/>
      <c r="AI62" s="64"/>
    </row>
    <row r="63" spans="1:35" ht="13.8" customHeight="1" x14ac:dyDescent="0.3">
      <c r="A63" s="12"/>
      <c r="B63" s="69"/>
      <c r="C63" s="22" t="s">
        <v>72</v>
      </c>
      <c r="D63" s="72" t="s">
        <v>36</v>
      </c>
      <c r="E63" s="41">
        <v>1</v>
      </c>
      <c r="F63" s="41">
        <v>1</v>
      </c>
      <c r="G63" s="41">
        <v>1</v>
      </c>
      <c r="H63" s="41">
        <v>1</v>
      </c>
      <c r="I63" s="41">
        <v>1</v>
      </c>
      <c r="J63" s="41">
        <v>1</v>
      </c>
      <c r="K63" s="41">
        <v>1</v>
      </c>
      <c r="L63" s="41">
        <v>1</v>
      </c>
      <c r="M63" s="41">
        <v>1</v>
      </c>
      <c r="N63" s="41">
        <v>1</v>
      </c>
      <c r="O63" s="41">
        <v>1</v>
      </c>
      <c r="P63" s="41">
        <v>1</v>
      </c>
      <c r="Q63" s="41">
        <v>0.85</v>
      </c>
      <c r="R63" s="41">
        <v>0.85</v>
      </c>
      <c r="S63" s="41">
        <v>0.74</v>
      </c>
      <c r="T63" s="41">
        <v>0.74</v>
      </c>
      <c r="U63" s="41">
        <v>0.74</v>
      </c>
      <c r="V63" s="41">
        <v>0.74</v>
      </c>
      <c r="W63" s="41">
        <v>0.74</v>
      </c>
      <c r="X63" s="41">
        <v>0.72</v>
      </c>
      <c r="Y63" s="41">
        <v>0.72</v>
      </c>
      <c r="Z63" s="26">
        <v>0.72</v>
      </c>
      <c r="AA63" s="26">
        <v>0.72</v>
      </c>
      <c r="AF63" s="64"/>
      <c r="AG63" s="64"/>
      <c r="AH63" s="64"/>
      <c r="AI63" s="64"/>
    </row>
    <row r="64" spans="1:35" ht="13.8" customHeight="1" x14ac:dyDescent="0.3">
      <c r="A64" s="12"/>
      <c r="B64" s="69"/>
      <c r="C64" s="22" t="s">
        <v>106</v>
      </c>
      <c r="D64" s="72" t="s">
        <v>36</v>
      </c>
      <c r="E64" s="38">
        <v>0.95</v>
      </c>
      <c r="F64" s="38">
        <v>0.97</v>
      </c>
      <c r="G64" s="38">
        <v>0.97</v>
      </c>
      <c r="H64" s="38">
        <v>0.96</v>
      </c>
      <c r="I64" s="38">
        <v>0.96</v>
      </c>
      <c r="J64" s="38">
        <v>0.96</v>
      </c>
      <c r="K64" s="38">
        <v>0.96</v>
      </c>
      <c r="L64" s="38" t="s">
        <v>73</v>
      </c>
      <c r="M64" s="37">
        <v>0.97</v>
      </c>
      <c r="N64" s="37">
        <v>0.98</v>
      </c>
      <c r="O64" s="37">
        <v>0.97</v>
      </c>
      <c r="P64" s="37">
        <v>0.95</v>
      </c>
      <c r="Q64" s="37">
        <v>0.96319999999999995</v>
      </c>
      <c r="R64" s="37">
        <v>0.98150000000000004</v>
      </c>
      <c r="S64" s="41">
        <v>0.98909999999999998</v>
      </c>
      <c r="T64" s="41">
        <v>0.97140000000000004</v>
      </c>
      <c r="U64" s="41">
        <v>0.99299999999999999</v>
      </c>
      <c r="V64" s="37">
        <v>0.98140000000000005</v>
      </c>
      <c r="W64" s="37">
        <v>0.97330000000000005</v>
      </c>
      <c r="X64" s="41">
        <v>0.9729000000000001</v>
      </c>
      <c r="Y64" s="41">
        <v>0.9729000000000001</v>
      </c>
      <c r="Z64" s="41">
        <v>0.96819999999999995</v>
      </c>
      <c r="AA64" s="41">
        <v>0.96730000000000005</v>
      </c>
    </row>
    <row r="65" spans="1:27" ht="13.8" customHeight="1" x14ac:dyDescent="0.3">
      <c r="A65" s="12"/>
      <c r="B65" s="69"/>
      <c r="C65" s="22" t="s">
        <v>107</v>
      </c>
      <c r="D65" s="72" t="s">
        <v>36</v>
      </c>
      <c r="E65" s="38">
        <v>1</v>
      </c>
      <c r="F65" s="38">
        <v>1</v>
      </c>
      <c r="G65" s="38">
        <v>1</v>
      </c>
      <c r="H65" s="38">
        <v>1</v>
      </c>
      <c r="I65" s="38">
        <v>0.98</v>
      </c>
      <c r="J65" s="38">
        <v>0.95</v>
      </c>
      <c r="K65" s="38">
        <v>1</v>
      </c>
      <c r="L65" s="38">
        <v>0.98699999999999999</v>
      </c>
      <c r="M65" s="37">
        <v>1</v>
      </c>
      <c r="N65" s="37">
        <v>0.98</v>
      </c>
      <c r="O65" s="37">
        <v>0.99</v>
      </c>
      <c r="P65" s="37">
        <v>1</v>
      </c>
      <c r="Q65" s="37">
        <v>0.99619999999999997</v>
      </c>
      <c r="R65" s="37">
        <v>0.99660000000000004</v>
      </c>
      <c r="S65" s="41">
        <v>0.99970000000000003</v>
      </c>
      <c r="T65" s="41">
        <v>0.99609999999999999</v>
      </c>
      <c r="U65" s="41">
        <v>0.99990000000000001</v>
      </c>
      <c r="V65" s="37">
        <v>0.98329999999999995</v>
      </c>
      <c r="W65" s="37">
        <v>0.97499999999999998</v>
      </c>
      <c r="X65" s="41">
        <v>0.94909999999999994</v>
      </c>
      <c r="Y65" s="41">
        <v>0.94909999999999994</v>
      </c>
      <c r="Z65" s="41">
        <v>0.97919999999999996</v>
      </c>
      <c r="AA65" s="41">
        <v>0.98350000000000004</v>
      </c>
    </row>
    <row r="66" spans="1:27" ht="13.8" customHeight="1" x14ac:dyDescent="0.3">
      <c r="A66" s="12"/>
      <c r="B66" s="69"/>
      <c r="C66" s="22" t="s">
        <v>108</v>
      </c>
      <c r="D66" s="72" t="s">
        <v>41</v>
      </c>
      <c r="E66" s="25">
        <v>20000</v>
      </c>
      <c r="F66" s="29" t="s">
        <v>39</v>
      </c>
      <c r="G66" s="29" t="s">
        <v>39</v>
      </c>
      <c r="H66" s="29" t="s">
        <v>39</v>
      </c>
      <c r="I66" s="29" t="s">
        <v>39</v>
      </c>
      <c r="J66" s="25">
        <v>7524</v>
      </c>
      <c r="K66" s="29" t="s">
        <v>39</v>
      </c>
      <c r="L66" s="29" t="s">
        <v>39</v>
      </c>
      <c r="M66" s="29" t="s">
        <v>39</v>
      </c>
      <c r="N66" s="29" t="s">
        <v>39</v>
      </c>
      <c r="O66" s="29">
        <v>14707</v>
      </c>
      <c r="P66" s="29" t="s">
        <v>39</v>
      </c>
      <c r="Q66" s="29" t="s">
        <v>39</v>
      </c>
      <c r="R66" s="29" t="s">
        <v>39</v>
      </c>
      <c r="S66" s="29" t="s">
        <v>39</v>
      </c>
      <c r="T66" s="29">
        <v>16500</v>
      </c>
      <c r="U66" s="29" t="s">
        <v>39</v>
      </c>
      <c r="V66" s="29" t="s">
        <v>39</v>
      </c>
      <c r="W66" s="29" t="s">
        <v>39</v>
      </c>
      <c r="X66" s="29" t="s">
        <v>39</v>
      </c>
      <c r="Y66" s="29">
        <v>4200</v>
      </c>
      <c r="Z66" s="29" t="s">
        <v>39</v>
      </c>
      <c r="AA66" s="29" t="s">
        <v>39</v>
      </c>
    </row>
    <row r="67" spans="1:27" ht="13.8" customHeight="1" x14ac:dyDescent="0.3">
      <c r="A67" s="12"/>
      <c r="B67" s="69"/>
      <c r="C67" s="22" t="s">
        <v>109</v>
      </c>
      <c r="D67" s="72" t="s">
        <v>43</v>
      </c>
      <c r="E67" s="23">
        <v>2500000</v>
      </c>
      <c r="F67" s="28" t="s">
        <v>39</v>
      </c>
      <c r="G67" s="28" t="s">
        <v>39</v>
      </c>
      <c r="H67" s="28" t="s">
        <v>39</v>
      </c>
      <c r="I67" s="28" t="s">
        <v>39</v>
      </c>
      <c r="J67" s="23">
        <v>2700000</v>
      </c>
      <c r="K67" s="28" t="s">
        <v>39</v>
      </c>
      <c r="L67" s="28" t="s">
        <v>39</v>
      </c>
      <c r="M67" s="28" t="s">
        <v>39</v>
      </c>
      <c r="N67" s="28" t="s">
        <v>39</v>
      </c>
      <c r="O67" s="28">
        <v>1050607</v>
      </c>
      <c r="P67" s="28" t="s">
        <v>39</v>
      </c>
      <c r="Q67" s="28" t="s">
        <v>39</v>
      </c>
      <c r="R67" s="28" t="s">
        <v>39</v>
      </c>
      <c r="S67" s="28" t="s">
        <v>39</v>
      </c>
      <c r="T67" s="28">
        <v>1922045.76</v>
      </c>
      <c r="U67" s="28" t="s">
        <v>39</v>
      </c>
      <c r="V67" s="28" t="s">
        <v>39</v>
      </c>
      <c r="W67" s="29" t="s">
        <v>39</v>
      </c>
      <c r="X67" s="29" t="s">
        <v>39</v>
      </c>
      <c r="Y67" s="29">
        <v>2100000</v>
      </c>
      <c r="Z67" s="29" t="s">
        <v>39</v>
      </c>
      <c r="AA67" s="29" t="s">
        <v>39</v>
      </c>
    </row>
    <row r="68" spans="1:27" ht="13.8" customHeight="1" x14ac:dyDescent="0.3">
      <c r="A68" s="12"/>
      <c r="B68" s="69"/>
      <c r="C68" s="22" t="s">
        <v>110</v>
      </c>
      <c r="D68" s="72" t="s">
        <v>41</v>
      </c>
      <c r="E68" s="25">
        <v>59</v>
      </c>
      <c r="F68" s="29" t="s">
        <v>39</v>
      </c>
      <c r="G68" s="29" t="s">
        <v>39</v>
      </c>
      <c r="H68" s="29" t="s">
        <v>39</v>
      </c>
      <c r="I68" s="29" t="s">
        <v>39</v>
      </c>
      <c r="J68" s="25">
        <v>37</v>
      </c>
      <c r="K68" s="29" t="s">
        <v>39</v>
      </c>
      <c r="L68" s="29" t="s">
        <v>39</v>
      </c>
      <c r="M68" s="29" t="s">
        <v>39</v>
      </c>
      <c r="N68" s="29" t="s">
        <v>39</v>
      </c>
      <c r="O68" s="29">
        <v>28</v>
      </c>
      <c r="P68" s="29" t="s">
        <v>39</v>
      </c>
      <c r="Q68" s="29" t="s">
        <v>39</v>
      </c>
      <c r="R68" s="29" t="s">
        <v>39</v>
      </c>
      <c r="S68" s="29" t="s">
        <v>39</v>
      </c>
      <c r="T68" s="29">
        <v>13</v>
      </c>
      <c r="U68" s="29" t="s">
        <v>39</v>
      </c>
      <c r="V68" s="29" t="s">
        <v>39</v>
      </c>
      <c r="W68" s="29" t="s">
        <v>39</v>
      </c>
      <c r="X68" s="29" t="s">
        <v>39</v>
      </c>
      <c r="Y68" s="29">
        <v>57</v>
      </c>
      <c r="Z68" s="29" t="s">
        <v>39</v>
      </c>
      <c r="AA68" s="29" t="s">
        <v>39</v>
      </c>
    </row>
    <row r="69" spans="1:27" ht="13.8" customHeight="1" x14ac:dyDescent="0.3">
      <c r="A69" s="12"/>
      <c r="B69" s="68" t="s">
        <v>74</v>
      </c>
      <c r="C69" s="22" t="s">
        <v>75</v>
      </c>
      <c r="D69" s="72" t="s">
        <v>41</v>
      </c>
      <c r="E69" s="30">
        <v>11</v>
      </c>
      <c r="F69" s="30">
        <v>11</v>
      </c>
      <c r="G69" s="30">
        <v>11</v>
      </c>
      <c r="H69" s="30">
        <v>11</v>
      </c>
      <c r="I69" s="30">
        <v>11</v>
      </c>
      <c r="J69" s="30">
        <v>11</v>
      </c>
      <c r="K69" s="30">
        <v>11</v>
      </c>
      <c r="L69" s="30">
        <v>11</v>
      </c>
      <c r="M69" s="34">
        <v>11</v>
      </c>
      <c r="N69" s="34">
        <v>11</v>
      </c>
      <c r="O69" s="34">
        <v>11</v>
      </c>
      <c r="P69" s="34">
        <v>11</v>
      </c>
      <c r="Q69" s="34">
        <v>11</v>
      </c>
      <c r="R69" s="34">
        <v>11</v>
      </c>
      <c r="S69" s="34">
        <v>11</v>
      </c>
      <c r="T69" s="34">
        <v>11</v>
      </c>
      <c r="U69" s="34">
        <v>11</v>
      </c>
      <c r="V69" s="34">
        <v>11</v>
      </c>
      <c r="W69" s="34">
        <v>11</v>
      </c>
      <c r="X69" s="34">
        <v>11</v>
      </c>
      <c r="Y69" s="34">
        <v>11</v>
      </c>
      <c r="Z69" s="34">
        <v>11</v>
      </c>
      <c r="AA69" s="34">
        <v>11</v>
      </c>
    </row>
    <row r="70" spans="1:27" ht="13.8" customHeight="1" x14ac:dyDescent="0.3">
      <c r="A70" s="12"/>
      <c r="B70" s="68"/>
      <c r="C70" s="39" t="s">
        <v>46</v>
      </c>
      <c r="D70" s="72" t="s">
        <v>41</v>
      </c>
      <c r="E70" s="30">
        <v>2</v>
      </c>
      <c r="F70" s="30">
        <v>3</v>
      </c>
      <c r="G70" s="30">
        <v>3</v>
      </c>
      <c r="H70" s="30">
        <v>3</v>
      </c>
      <c r="I70" s="30">
        <v>3</v>
      </c>
      <c r="J70" s="30">
        <v>3</v>
      </c>
      <c r="K70" s="30">
        <v>3</v>
      </c>
      <c r="L70" s="30">
        <v>3</v>
      </c>
      <c r="M70" s="34">
        <v>3</v>
      </c>
      <c r="N70" s="34">
        <v>3</v>
      </c>
      <c r="O70" s="34">
        <v>3</v>
      </c>
      <c r="P70" s="34">
        <v>4</v>
      </c>
      <c r="Q70" s="34">
        <v>4</v>
      </c>
      <c r="R70" s="34">
        <v>4</v>
      </c>
      <c r="S70" s="34">
        <v>4</v>
      </c>
      <c r="T70" s="34">
        <v>4</v>
      </c>
      <c r="U70" s="34">
        <v>4</v>
      </c>
      <c r="V70" s="34">
        <v>3</v>
      </c>
      <c r="W70" s="34">
        <v>3</v>
      </c>
      <c r="X70" s="34">
        <v>3</v>
      </c>
      <c r="Y70" s="34">
        <v>3</v>
      </c>
      <c r="Z70" s="34">
        <v>3</v>
      </c>
      <c r="AA70" s="34">
        <v>3</v>
      </c>
    </row>
    <row r="71" spans="1:27" ht="13.8" customHeight="1" x14ac:dyDescent="0.3">
      <c r="A71" s="12"/>
      <c r="B71" s="68"/>
      <c r="C71" s="39" t="s">
        <v>47</v>
      </c>
      <c r="D71" s="72" t="s">
        <v>41</v>
      </c>
      <c r="E71" s="30">
        <v>9</v>
      </c>
      <c r="F71" s="30">
        <v>8</v>
      </c>
      <c r="G71" s="30">
        <v>8</v>
      </c>
      <c r="H71" s="30">
        <v>8</v>
      </c>
      <c r="I71" s="30">
        <v>8</v>
      </c>
      <c r="J71" s="30">
        <v>8</v>
      </c>
      <c r="K71" s="30">
        <v>8</v>
      </c>
      <c r="L71" s="30">
        <v>8</v>
      </c>
      <c r="M71" s="34">
        <v>8</v>
      </c>
      <c r="N71" s="34">
        <v>8</v>
      </c>
      <c r="O71" s="34">
        <v>8</v>
      </c>
      <c r="P71" s="34">
        <v>7</v>
      </c>
      <c r="Q71" s="34">
        <v>7</v>
      </c>
      <c r="R71" s="34">
        <v>7</v>
      </c>
      <c r="S71" s="34">
        <v>7</v>
      </c>
      <c r="T71" s="34">
        <v>7</v>
      </c>
      <c r="U71" s="34">
        <v>7</v>
      </c>
      <c r="V71" s="34">
        <v>8</v>
      </c>
      <c r="W71" s="34">
        <v>8</v>
      </c>
      <c r="X71" s="34">
        <v>8</v>
      </c>
      <c r="Y71" s="34">
        <v>8</v>
      </c>
      <c r="Z71" s="34">
        <v>8</v>
      </c>
      <c r="AA71" s="34">
        <v>8</v>
      </c>
    </row>
    <row r="72" spans="1:27" ht="13.8" customHeight="1" x14ac:dyDescent="0.3">
      <c r="A72" s="12"/>
      <c r="B72" s="68"/>
      <c r="C72" s="39" t="s">
        <v>76</v>
      </c>
      <c r="D72" s="72" t="s">
        <v>41</v>
      </c>
      <c r="E72" s="30">
        <v>2</v>
      </c>
      <c r="F72" s="30">
        <v>2</v>
      </c>
      <c r="G72" s="30">
        <v>2</v>
      </c>
      <c r="H72" s="30">
        <v>2</v>
      </c>
      <c r="I72" s="30">
        <v>4</v>
      </c>
      <c r="J72" s="30">
        <v>4</v>
      </c>
      <c r="K72" s="30">
        <v>4</v>
      </c>
      <c r="L72" s="30">
        <v>4</v>
      </c>
      <c r="M72" s="34">
        <v>4</v>
      </c>
      <c r="N72" s="34">
        <v>4</v>
      </c>
      <c r="O72" s="34">
        <v>4</v>
      </c>
      <c r="P72" s="34">
        <v>4</v>
      </c>
      <c r="Q72" s="34">
        <v>4</v>
      </c>
      <c r="R72" s="34">
        <v>4</v>
      </c>
      <c r="S72" s="34">
        <v>4</v>
      </c>
      <c r="T72" s="34">
        <v>4</v>
      </c>
      <c r="U72" s="34">
        <v>4</v>
      </c>
      <c r="V72" s="34">
        <v>5</v>
      </c>
      <c r="W72" s="34">
        <v>5</v>
      </c>
      <c r="X72" s="34">
        <v>5</v>
      </c>
      <c r="Y72" s="34">
        <v>5</v>
      </c>
      <c r="Z72" s="34">
        <v>5</v>
      </c>
      <c r="AA72" s="34">
        <v>5</v>
      </c>
    </row>
    <row r="73" spans="1:27" ht="13.8" customHeight="1" x14ac:dyDescent="0.3">
      <c r="A73" s="12"/>
      <c r="B73" s="68"/>
      <c r="C73" s="39" t="s">
        <v>77</v>
      </c>
      <c r="D73" s="72" t="s">
        <v>41</v>
      </c>
      <c r="E73" s="30">
        <v>9</v>
      </c>
      <c r="F73" s="30">
        <v>9</v>
      </c>
      <c r="G73" s="30">
        <v>9</v>
      </c>
      <c r="H73" s="30">
        <v>9</v>
      </c>
      <c r="I73" s="30">
        <v>7</v>
      </c>
      <c r="J73" s="30">
        <v>7</v>
      </c>
      <c r="K73" s="30">
        <v>7</v>
      </c>
      <c r="L73" s="30">
        <v>7</v>
      </c>
      <c r="M73" s="34">
        <v>7</v>
      </c>
      <c r="N73" s="34">
        <v>7</v>
      </c>
      <c r="O73" s="34">
        <v>7</v>
      </c>
      <c r="P73" s="34">
        <v>7</v>
      </c>
      <c r="Q73" s="34">
        <v>7</v>
      </c>
      <c r="R73" s="34">
        <v>7</v>
      </c>
      <c r="S73" s="34">
        <v>7</v>
      </c>
      <c r="T73" s="34">
        <v>7</v>
      </c>
      <c r="U73" s="34">
        <v>7</v>
      </c>
      <c r="V73" s="34">
        <v>6</v>
      </c>
      <c r="W73" s="34">
        <v>6</v>
      </c>
      <c r="X73" s="34">
        <v>6</v>
      </c>
      <c r="Y73" s="34">
        <v>6</v>
      </c>
      <c r="Z73" s="34">
        <v>6</v>
      </c>
      <c r="AA73" s="34">
        <v>6</v>
      </c>
    </row>
    <row r="74" spans="1:27" ht="13.8" customHeight="1" x14ac:dyDescent="0.3">
      <c r="A74" s="12"/>
      <c r="B74" s="68"/>
      <c r="C74" s="22" t="s">
        <v>111</v>
      </c>
      <c r="D74" s="72" t="s">
        <v>36</v>
      </c>
      <c r="E74" s="30">
        <v>100</v>
      </c>
      <c r="F74" s="30" t="s">
        <v>39</v>
      </c>
      <c r="G74" s="30" t="s">
        <v>39</v>
      </c>
      <c r="H74" s="30" t="s">
        <v>39</v>
      </c>
      <c r="I74" s="30" t="s">
        <v>39</v>
      </c>
      <c r="J74" s="30">
        <v>100</v>
      </c>
      <c r="K74" s="30" t="s">
        <v>39</v>
      </c>
      <c r="L74" s="30" t="s">
        <v>39</v>
      </c>
      <c r="M74" s="30" t="s">
        <v>39</v>
      </c>
      <c r="N74" s="30" t="s">
        <v>39</v>
      </c>
      <c r="O74" s="30" t="s">
        <v>39</v>
      </c>
      <c r="P74" s="30" t="s">
        <v>39</v>
      </c>
      <c r="Q74" s="30" t="s">
        <v>39</v>
      </c>
      <c r="R74" s="30" t="s">
        <v>39</v>
      </c>
      <c r="S74" s="30" t="s">
        <v>39</v>
      </c>
      <c r="T74" s="30">
        <v>100</v>
      </c>
      <c r="U74" s="30" t="s">
        <v>39</v>
      </c>
      <c r="V74" s="30" t="s">
        <v>39</v>
      </c>
      <c r="W74" s="30" t="s">
        <v>39</v>
      </c>
      <c r="X74" s="30">
        <v>100</v>
      </c>
      <c r="Y74" s="30">
        <f>X74</f>
        <v>100</v>
      </c>
      <c r="Z74" s="30" t="s">
        <v>39</v>
      </c>
      <c r="AA74" s="30" t="s">
        <v>39</v>
      </c>
    </row>
    <row r="75" spans="1:27" ht="13.8" customHeight="1" x14ac:dyDescent="0.3">
      <c r="A75" s="12"/>
      <c r="B75" s="68"/>
      <c r="C75" s="22" t="s">
        <v>78</v>
      </c>
      <c r="D75" s="72" t="s">
        <v>41</v>
      </c>
      <c r="E75" s="30">
        <v>153</v>
      </c>
      <c r="F75" s="30">
        <v>44</v>
      </c>
      <c r="G75" s="30">
        <v>39</v>
      </c>
      <c r="H75" s="30">
        <v>41</v>
      </c>
      <c r="I75" s="30">
        <v>45</v>
      </c>
      <c r="J75" s="30">
        <v>169</v>
      </c>
      <c r="K75" s="30">
        <v>46</v>
      </c>
      <c r="L75" s="30">
        <v>46</v>
      </c>
      <c r="M75" s="30">
        <v>42</v>
      </c>
      <c r="N75" s="30">
        <v>45</v>
      </c>
      <c r="O75" s="30">
        <v>179</v>
      </c>
      <c r="P75" s="34">
        <v>38</v>
      </c>
      <c r="Q75" s="34">
        <v>51</v>
      </c>
      <c r="R75" s="34">
        <v>45</v>
      </c>
      <c r="S75" s="34">
        <v>42</v>
      </c>
      <c r="T75" s="34">
        <v>176</v>
      </c>
      <c r="U75" s="34">
        <v>41</v>
      </c>
      <c r="V75" s="34">
        <v>45</v>
      </c>
      <c r="W75" s="34">
        <v>36</v>
      </c>
      <c r="X75" s="34">
        <v>35</v>
      </c>
      <c r="Y75" s="34">
        <v>157</v>
      </c>
      <c r="Z75" s="34">
        <v>52</v>
      </c>
      <c r="AA75" s="34">
        <v>39</v>
      </c>
    </row>
    <row r="76" spans="1:27" ht="13.8" customHeight="1" x14ac:dyDescent="0.3">
      <c r="A76" s="12"/>
      <c r="B76" s="68"/>
      <c r="C76" s="22" t="s">
        <v>112</v>
      </c>
      <c r="D76" s="74" t="s">
        <v>41</v>
      </c>
      <c r="E76" s="30">
        <v>31</v>
      </c>
      <c r="F76" s="30">
        <v>7</v>
      </c>
      <c r="G76" s="30">
        <v>5</v>
      </c>
      <c r="H76" s="30">
        <v>1</v>
      </c>
      <c r="I76" s="30">
        <v>2</v>
      </c>
      <c r="J76" s="30">
        <v>10</v>
      </c>
      <c r="K76" s="30">
        <v>1</v>
      </c>
      <c r="L76" s="30">
        <v>7</v>
      </c>
      <c r="M76" s="34">
        <v>13</v>
      </c>
      <c r="N76" s="34">
        <v>12</v>
      </c>
      <c r="O76" s="34">
        <v>33</v>
      </c>
      <c r="P76" s="34">
        <v>14</v>
      </c>
      <c r="Q76" s="34">
        <v>18</v>
      </c>
      <c r="R76" s="34">
        <v>16</v>
      </c>
      <c r="S76" s="34">
        <v>17</v>
      </c>
      <c r="T76" s="34">
        <v>65</v>
      </c>
      <c r="U76" s="34">
        <v>14</v>
      </c>
      <c r="V76" s="34">
        <v>10</v>
      </c>
      <c r="W76" s="34">
        <v>18</v>
      </c>
      <c r="X76" s="34">
        <v>8</v>
      </c>
      <c r="Y76" s="34">
        <v>50</v>
      </c>
      <c r="Z76" s="34">
        <v>25</v>
      </c>
      <c r="AA76" s="34">
        <v>33</v>
      </c>
    </row>
    <row r="77" spans="1:27" ht="8.1" customHeight="1" x14ac:dyDescent="0.3">
      <c r="A77" s="12"/>
      <c r="B77" s="16"/>
      <c r="C77" s="13"/>
      <c r="D77" s="75"/>
      <c r="E77" s="17"/>
      <c r="F77" s="18"/>
      <c r="G77" s="18"/>
      <c r="H77" s="18"/>
      <c r="I77" s="18"/>
      <c r="J77" s="17"/>
      <c r="K77" s="17"/>
      <c r="L77" s="17"/>
      <c r="M77" s="19"/>
      <c r="N77" s="19"/>
      <c r="O77" s="19"/>
    </row>
    <row r="78" spans="1:27" ht="14.55" customHeight="1" x14ac:dyDescent="0.3">
      <c r="A78" s="12"/>
      <c r="B78" s="84" t="s">
        <v>89</v>
      </c>
      <c r="C78" s="77"/>
      <c r="D78" s="78"/>
      <c r="E78" s="79"/>
      <c r="F78" s="80"/>
      <c r="G78" s="80"/>
      <c r="H78" s="80"/>
      <c r="I78" s="80"/>
      <c r="J78" s="81"/>
      <c r="K78" s="81"/>
      <c r="L78" s="81"/>
      <c r="M78" s="82"/>
      <c r="N78" s="82"/>
      <c r="O78" s="82"/>
      <c r="P78" s="77"/>
      <c r="Q78" s="77"/>
      <c r="R78" s="77"/>
      <c r="S78" s="77"/>
      <c r="T78" s="77"/>
      <c r="U78" s="77"/>
      <c r="V78" s="77"/>
      <c r="W78" s="77"/>
      <c r="X78" s="77"/>
      <c r="Y78" s="83"/>
    </row>
    <row r="79" spans="1:27" s="42" customFormat="1" ht="321" customHeight="1" x14ac:dyDescent="0.3">
      <c r="A79" s="60"/>
      <c r="B79" s="85" t="s">
        <v>114</v>
      </c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7"/>
      <c r="Z79" s="63"/>
      <c r="AA79" s="63"/>
    </row>
    <row r="80" spans="1:27" ht="14.4" customHeight="1" x14ac:dyDescent="0.3">
      <c r="B80" s="85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7"/>
    </row>
    <row r="81" spans="2:27" ht="14.4" customHeight="1" x14ac:dyDescent="0.3">
      <c r="B81" s="85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7"/>
    </row>
    <row r="82" spans="2:27" ht="14.4" customHeight="1" x14ac:dyDescent="0.3">
      <c r="B82" s="85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7"/>
    </row>
    <row r="83" spans="2:27" ht="14.4" x14ac:dyDescent="0.3">
      <c r="B83" s="85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7"/>
      <c r="Z83" s="64"/>
      <c r="AA83" s="64"/>
    </row>
    <row r="84" spans="2:27" ht="14.4" x14ac:dyDescent="0.3">
      <c r="B84" s="85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7"/>
      <c r="Z84" s="64"/>
      <c r="AA84" s="64"/>
    </row>
    <row r="85" spans="2:27" ht="14.4" x14ac:dyDescent="0.3">
      <c r="B85" s="85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7"/>
      <c r="Z85" s="64"/>
      <c r="AA85" s="64"/>
    </row>
    <row r="86" spans="2:27" ht="14.25" customHeight="1" x14ac:dyDescent="0.3">
      <c r="B86" s="85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7"/>
      <c r="Z86" s="64"/>
      <c r="AA86" s="64"/>
    </row>
    <row r="87" spans="2:27" ht="14.25" customHeight="1" x14ac:dyDescent="0.3">
      <c r="B87" s="88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90"/>
      <c r="Z87" s="64"/>
      <c r="AA87" s="64"/>
    </row>
    <row r="88" spans="2:27" ht="14.25" customHeight="1" x14ac:dyDescent="0.3"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64"/>
      <c r="AA88" s="64"/>
    </row>
    <row r="89" spans="2:27" ht="14.25" customHeight="1" x14ac:dyDescent="0.3"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64"/>
      <c r="AA89" s="64"/>
    </row>
    <row r="90" spans="2:27" ht="14.25" customHeight="1" x14ac:dyDescent="0.3">
      <c r="B90" s="76"/>
      <c r="C90" s="76"/>
      <c r="D90" s="92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</row>
  </sheetData>
  <autoFilter ref="B4:M76" xr:uid="{4068885A-93ED-4172-9D1A-1F41CF5ADA70}"/>
  <dataConsolidate/>
  <mergeCells count="4">
    <mergeCell ref="B5:B29"/>
    <mergeCell ref="B30:B68"/>
    <mergeCell ref="B69:B76"/>
    <mergeCell ref="B79:Y87"/>
  </mergeCells>
  <pageMargins left="0.511811024" right="0.511811024" top="0.78740157499999996" bottom="0.78740157499999996" header="0.31496062000000002" footer="0.31496062000000002"/>
  <pageSetup paperSize="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379f5b-6482-4a90-bf85-ebd068e2beed">
      <Terms xmlns="http://schemas.microsoft.com/office/infopath/2007/PartnerControls"/>
    </lcf76f155ced4ddcb4097134ff3c332f>
    <TaxCatchAll xmlns="d39daa5b-107d-44c9-bcc7-f7823da346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DA924D43B464A80B2B6050781DC23" ma:contentTypeVersion="15" ma:contentTypeDescription="Crie um novo documento." ma:contentTypeScope="" ma:versionID="3dcf96ddbf1beafe92d646a5d8e651ba">
  <xsd:schema xmlns:xsd="http://www.w3.org/2001/XMLSchema" xmlns:xs="http://www.w3.org/2001/XMLSchema" xmlns:p="http://schemas.microsoft.com/office/2006/metadata/properties" xmlns:ns2="a9379f5b-6482-4a90-bf85-ebd068e2beed" xmlns:ns3="d39daa5b-107d-44c9-bcc7-f7823da3463d" targetNamespace="http://schemas.microsoft.com/office/2006/metadata/properties" ma:root="true" ma:fieldsID="1c72ab31adbd28a21dd4fcfd1afd063c" ns2:_="" ns3:_="">
    <xsd:import namespace="a9379f5b-6482-4a90-bf85-ebd068e2beed"/>
    <xsd:import namespace="d39daa5b-107d-44c9-bcc7-f7823da346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79f5b-6482-4a90-bf85-ebd068e2be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d4df7da-c195-4679-b09b-159ed35ba1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daa5b-107d-44c9-bcc7-f7823da3463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58e8c8-4acc-4f6b-8d6a-2e8c69715beb}" ma:internalName="TaxCatchAll" ma:showField="CatchAllData" ma:web="d39daa5b-107d-44c9-bcc7-f7823da346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921846-11F1-4CB2-BFA0-B72353860CE0}">
  <ds:schemaRefs>
    <ds:schemaRef ds:uri="http://purl.org/dc/terms/"/>
    <ds:schemaRef ds:uri="4bfd12df-3c46-4cbb-acff-539038ff06c4"/>
    <ds:schemaRef ds:uri="61cf8a9d-0f64-41a4-b19b-e33e8afa6d10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DB758D-8D6B-411F-9E0B-6D51662CDD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AE5DEB-93B4-4F62-AFB5-133B4331F9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Principais indicadores ESG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 Reuter</dc:creator>
  <cp:keywords/>
  <dc:description/>
  <cp:lastModifiedBy>Carla Tognolo Reuter</cp:lastModifiedBy>
  <cp:revision/>
  <dcterms:created xsi:type="dcterms:W3CDTF">2021-11-03T16:20:30Z</dcterms:created>
  <dcterms:modified xsi:type="dcterms:W3CDTF">2024-07-31T14:57:11Z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0x0101001C5103044E83504F96550F04CC41AEE9</vt:lpwstr>
  </property>
  <property fmtid="{D5CDD505-2E9C-101B-9397-08002B2CF9AE}" pid="3" name="MediaServiceImageTags">
    <vt:lpwstr/>
  </property>
</Properties>
</file>