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aescloud.sharepoint.com/teams/PlanejamentoEstratgicoESG-SustentabilidadeeESG_/Shared Documents/Sustentabilidade e ESG_/Sustentabilidade e ESG/Sustentabilidade/2. Reporte/Desempenho ESG trimestral/1. Release de Resultados (Desempenho ESG)/2024/2T24/"/>
    </mc:Choice>
  </mc:AlternateContent>
  <xr:revisionPtr revIDLastSave="458" documentId="13_ncr:1_{AF0FD4D1-CCB2-4EA6-B8DA-D3263CE08239}" xr6:coauthVersionLast="47" xr6:coauthVersionMax="47" xr10:uidLastSave="{4216336E-3F86-49AB-A173-E6332C111DFF}"/>
  <bookViews>
    <workbookView xWindow="28680" yWindow="225" windowWidth="25440" windowHeight="15270" xr2:uid="{97DAF5B9-A91E-4B75-A3A5-7DD657D93127}"/>
  </bookViews>
  <sheets>
    <sheet name="Main ESG Indicators (EN)" sheetId="1" r:id="rId1"/>
  </sheets>
  <definedNames>
    <definedName name="_xlnm._FilterDatabase" localSheetId="0" hidden="1">'Main ESG Indicators (EN)'!$B$4:$M$76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4" i="1" l="1"/>
  <c r="AA8" i="1"/>
  <c r="AA7" i="1"/>
  <c r="AA6" i="1"/>
  <c r="P11" i="1"/>
  <c r="Y74" i="1"/>
  <c r="Y55" i="1"/>
  <c r="Y54" i="1"/>
  <c r="Y53" i="1"/>
  <c r="Y47" i="1"/>
  <c r="Y46" i="1"/>
  <c r="Y45" i="1"/>
  <c r="Y42" i="1"/>
  <c r="Y39" i="1"/>
  <c r="Y24" i="1"/>
  <c r="X24" i="1"/>
  <c r="W24" i="1"/>
  <c r="V24" i="1"/>
  <c r="U24" i="1"/>
  <c r="Y11" i="1"/>
  <c r="X11" i="1"/>
  <c r="W11" i="1"/>
  <c r="V11" i="1"/>
  <c r="U11" i="1"/>
  <c r="T11" i="1"/>
  <c r="S11" i="1"/>
  <c r="R11" i="1"/>
  <c r="Q11" i="1"/>
  <c r="O11" i="1"/>
  <c r="N11" i="1"/>
  <c r="M11" i="1"/>
  <c r="L11" i="1"/>
  <c r="K11" i="1"/>
  <c r="J11" i="1"/>
  <c r="I11" i="1"/>
  <c r="H11" i="1"/>
  <c r="G11" i="1"/>
  <c r="F11" i="1"/>
  <c r="E11" i="1"/>
  <c r="Z10" i="1"/>
  <c r="X9" i="1"/>
  <c r="X10" i="1" s="1"/>
  <c r="Z7" i="1"/>
  <c r="Y7" i="1"/>
  <c r="Y6" i="1"/>
  <c r="X6" i="1"/>
  <c r="W6" i="1"/>
  <c r="V6" i="1"/>
  <c r="U6" i="1"/>
</calcChain>
</file>

<file path=xl/sharedStrings.xml><?xml version="1.0" encoding="utf-8"?>
<sst xmlns="http://schemas.openxmlformats.org/spreadsheetml/2006/main" count="341" uniqueCount="119">
  <si>
    <t>Main ESG Performance Indicators</t>
  </si>
  <si>
    <t>Last update: July 31st, 2024</t>
  </si>
  <si>
    <t>Pillar</t>
  </si>
  <si>
    <t>Indicator</t>
  </si>
  <si>
    <t>Unit</t>
  </si>
  <si>
    <t>1Q20</t>
  </si>
  <si>
    <t>2Q20</t>
  </si>
  <si>
    <t>3Q20</t>
  </si>
  <si>
    <t>4Q20</t>
  </si>
  <si>
    <t>1Q21</t>
  </si>
  <si>
    <t>2Q21</t>
  </si>
  <si>
    <t>3Q21</t>
  </si>
  <si>
    <t>4Q21</t>
  </si>
  <si>
    <t>1Q22</t>
  </si>
  <si>
    <t>2Q22</t>
  </si>
  <si>
    <t>3Q22</t>
  </si>
  <si>
    <t>4Q22</t>
  </si>
  <si>
    <t>1Q23</t>
  </si>
  <si>
    <t>2Q23</t>
  </si>
  <si>
    <t>3Q23</t>
  </si>
  <si>
    <t>4Q23</t>
  </si>
  <si>
    <t>1Q24</t>
  </si>
  <si>
    <t>Ambiental</t>
  </si>
  <si>
    <r>
      <t>Water withdrawal</t>
    </r>
    <r>
      <rPr>
        <vertAlign val="superscript"/>
        <sz val="9"/>
        <rFont val="Arial"/>
        <family val="2"/>
      </rPr>
      <t>1</t>
    </r>
  </si>
  <si>
    <t>m³</t>
  </si>
  <si>
    <r>
      <t>Water consumption</t>
    </r>
    <r>
      <rPr>
        <vertAlign val="superscript"/>
        <sz val="9"/>
        <rFont val="Arial"/>
        <family val="2"/>
      </rPr>
      <t>1</t>
    </r>
  </si>
  <si>
    <t>Water intensity</t>
  </si>
  <si>
    <t>m³/GWh</t>
  </si>
  <si>
    <r>
      <t>Waste destined</t>
    </r>
    <r>
      <rPr>
        <vertAlign val="superscript"/>
        <sz val="9"/>
        <rFont val="Arial"/>
        <family val="2"/>
      </rPr>
      <t>2</t>
    </r>
  </si>
  <si>
    <t>ton</t>
  </si>
  <si>
    <t>116,40 </t>
  </si>
  <si>
    <t>136,42 </t>
  </si>
  <si>
    <r>
      <t>GHG emissions (escopo 1, 2 and 3)</t>
    </r>
    <r>
      <rPr>
        <vertAlign val="superscript"/>
        <sz val="9"/>
        <color rgb="FF000000"/>
        <rFont val="Arial"/>
        <family val="2"/>
      </rPr>
      <t>3</t>
    </r>
  </si>
  <si>
    <r>
      <t>tCO</t>
    </r>
    <r>
      <rPr>
        <vertAlign val="subscript"/>
        <sz val="9"/>
        <rFont val="Arial"/>
        <family val="2"/>
      </rPr>
      <t>2</t>
    </r>
    <r>
      <rPr>
        <sz val="9"/>
        <rFont val="Arial"/>
        <family val="2"/>
      </rPr>
      <t>e</t>
    </r>
  </si>
  <si>
    <r>
      <t>Emissions Intensity (escope 1 and 2/gross eletricity generation)</t>
    </r>
    <r>
      <rPr>
        <vertAlign val="superscript"/>
        <sz val="9"/>
        <color rgb="FF000000"/>
        <rFont val="Arial"/>
        <family val="2"/>
      </rPr>
      <t>3</t>
    </r>
  </si>
  <si>
    <r>
      <t>tCO</t>
    </r>
    <r>
      <rPr>
        <vertAlign val="subscript"/>
        <sz val="9"/>
        <rFont val="Arial"/>
        <family val="2"/>
      </rPr>
      <t>2</t>
    </r>
    <r>
      <rPr>
        <sz val="9"/>
        <rFont val="Arial"/>
        <family val="2"/>
      </rPr>
      <t>e/GWh</t>
    </r>
  </si>
  <si>
    <r>
      <t>Avoided carbon emissions</t>
    </r>
    <r>
      <rPr>
        <vertAlign val="superscript"/>
        <sz val="9"/>
        <rFont val="Arial"/>
        <family val="2"/>
      </rPr>
      <t>4</t>
    </r>
  </si>
  <si>
    <r>
      <t>tCO</t>
    </r>
    <r>
      <rPr>
        <vertAlign val="subscript"/>
        <sz val="9"/>
        <rFont val="Arial"/>
        <family val="2"/>
      </rPr>
      <t>2</t>
    </r>
  </si>
  <si>
    <t>Avoided carbon emissions by Guaimbê Solar Plant</t>
  </si>
  <si>
    <t>Avoided carbon emissions by Ouroeste Solar Plant</t>
  </si>
  <si>
    <t>Avoided carbon emissions by Alto Sertão II Wind Plant</t>
  </si>
  <si>
    <t>Avoided carbon emissions by Ventus Wind Plant</t>
  </si>
  <si>
    <t xml:space="preserve"> -   </t>
  </si>
  <si>
    <t>Avoided carbon emissions by Mandacaru Wind Plant</t>
  </si>
  <si>
    <t>Avoided carbon emissions by Salinas Wind Plant</t>
  </si>
  <si>
    <t>Avoided carbon emissions by Ventos do Araripe Wind Plant</t>
  </si>
  <si>
    <t>Avoided carbon emissions by Caetés Wind Plant</t>
  </si>
  <si>
    <t>Avoided carbon emissions by Cassino Wind Plant</t>
  </si>
  <si>
    <t>Avoided carbon emissions by Tucano Wind Plant</t>
  </si>
  <si>
    <r>
      <t>tCO</t>
    </r>
    <r>
      <rPr>
        <vertAlign val="subscript"/>
        <sz val="9"/>
        <rFont val="Arial"/>
        <family val="2"/>
      </rPr>
      <t>3</t>
    </r>
    <r>
      <rPr>
        <sz val="11"/>
        <color theme="1"/>
        <rFont val="Calibri"/>
        <family val="2"/>
        <scheme val="minor"/>
      </rPr>
      <t/>
    </r>
  </si>
  <si>
    <t>Avoided carbon emissions by Cajuína Wind Plant</t>
  </si>
  <si>
    <r>
      <t>tCO</t>
    </r>
    <r>
      <rPr>
        <vertAlign val="subscript"/>
        <sz val="9"/>
        <rFont val="Arial"/>
        <family val="2"/>
      </rPr>
      <t>4</t>
    </r>
    <r>
      <rPr>
        <sz val="11"/>
        <color theme="1"/>
        <rFont val="Calibri"/>
        <family val="2"/>
        <scheme val="minor"/>
      </rPr>
      <t/>
    </r>
  </si>
  <si>
    <t>Avoided carbon emissions by Hydro Plants</t>
  </si>
  <si>
    <r>
      <t>Total electricity consumption</t>
    </r>
    <r>
      <rPr>
        <vertAlign val="superscript"/>
        <sz val="9"/>
        <rFont val="Arial"/>
        <family val="2"/>
      </rPr>
      <t>5</t>
    </r>
  </si>
  <si>
    <t>MWh</t>
  </si>
  <si>
    <r>
      <t>Sites certified by the ISO 14001 Environmental Management System</t>
    </r>
    <r>
      <rPr>
        <vertAlign val="superscript"/>
        <sz val="9"/>
        <rFont val="Arial"/>
        <family val="2"/>
      </rPr>
      <t>6</t>
    </r>
  </si>
  <si>
    <t>%</t>
  </si>
  <si>
    <r>
      <t>Total hectares of Atlantic Forest and Cerrado restored</t>
    </r>
    <r>
      <rPr>
        <vertAlign val="superscript"/>
        <sz val="9"/>
        <rFont val="Arial"/>
        <family val="2"/>
      </rPr>
      <t>7</t>
    </r>
  </si>
  <si>
    <t>ha</t>
  </si>
  <si>
    <t>ND</t>
  </si>
  <si>
    <r>
      <t>Total tree seedlings produced</t>
    </r>
    <r>
      <rPr>
        <vertAlign val="superscript"/>
        <sz val="9"/>
        <rFont val="Arial"/>
        <family val="2"/>
      </rPr>
      <t>7</t>
    </r>
  </si>
  <si>
    <t>#</t>
  </si>
  <si>
    <t>2 </t>
  </si>
  <si>
    <t>R$</t>
  </si>
  <si>
    <t>Social</t>
  </si>
  <si>
    <t>Total number of employees</t>
  </si>
  <si>
    <t>Women</t>
  </si>
  <si>
    <t>Men</t>
  </si>
  <si>
    <r>
      <t>Leadership</t>
    </r>
    <r>
      <rPr>
        <vertAlign val="superscript"/>
        <sz val="9"/>
        <rFont val="Arial"/>
        <family val="2"/>
      </rPr>
      <t>9</t>
    </r>
  </si>
  <si>
    <t>Administrative</t>
  </si>
  <si>
    <t>201​</t>
  </si>
  <si>
    <t>209​</t>
  </si>
  <si>
    <t>Operational</t>
  </si>
  <si>
    <t>180​</t>
  </si>
  <si>
    <t>246​</t>
  </si>
  <si>
    <t>New hires</t>
  </si>
  <si>
    <t>43​</t>
  </si>
  <si>
    <t>121​</t>
  </si>
  <si>
    <r>
      <t>Outsourced Service Providers</t>
    </r>
    <r>
      <rPr>
        <vertAlign val="superscript"/>
        <sz val="9"/>
        <rFont val="Arial"/>
        <family val="2"/>
      </rPr>
      <t>10</t>
    </r>
  </si>
  <si>
    <r>
      <t>Employee satisfaction level</t>
    </r>
    <r>
      <rPr>
        <vertAlign val="superscript"/>
        <sz val="9"/>
        <rFont val="Arial"/>
        <family val="2"/>
      </rPr>
      <t>11</t>
    </r>
  </si>
  <si>
    <t xml:space="preserve">Average length of service for employees </t>
  </si>
  <si>
    <t>Years</t>
  </si>
  <si>
    <t>Average hours of training per employee</t>
  </si>
  <si>
    <t xml:space="preserve">   Women</t>
  </si>
  <si>
    <t>10.12​</t>
  </si>
  <si>
    <t>6,92​</t>
  </si>
  <si>
    <t xml:space="preserve">   Men</t>
  </si>
  <si>
    <t>38.98​</t>
  </si>
  <si>
    <t>33.81​</t>
  </si>
  <si>
    <t>Number of fatal accidents (own employees)</t>
  </si>
  <si>
    <t>Number of fatal accidents (third parties)</t>
  </si>
  <si>
    <t>LTI Rate (own employees)</t>
  </si>
  <si>
    <t>Rate</t>
  </si>
  <si>
    <t>Recordable Rate (own employees)</t>
  </si>
  <si>
    <t>Accidents in communities</t>
  </si>
  <si>
    <r>
      <t>ISO 45001 certified sites</t>
    </r>
    <r>
      <rPr>
        <vertAlign val="superscript"/>
        <sz val="9"/>
        <rFont val="Arial"/>
        <family val="2"/>
      </rPr>
      <t>6</t>
    </r>
  </si>
  <si>
    <t>97,1% </t>
  </si>
  <si>
    <t>Governança</t>
  </si>
  <si>
    <t>Members of the Board of Directors</t>
  </si>
  <si>
    <t xml:space="preserve">   Independent members</t>
  </si>
  <si>
    <t xml:space="preserve">   Internal members</t>
  </si>
  <si>
    <t>Business partners evaluated on ethics and compliance criteria</t>
  </si>
  <si>
    <t>2Q24</t>
  </si>
  <si>
    <t>2Q24 comments:</t>
  </si>
  <si>
    <t>1 Considers all business units in operation. There will be an increase in water consumption starting in 2023, when consumption via water trucks in wind farm assets will be recorded, in addition to the acquisition of the wind farm assets Ventos do Araripe (PI), Caetés (PE) and Cassino (RS) in December/2022 and the replacement of water meters to improve the measurement of water collection and some specific leaks that were treated; Water intensity in 2Q24 increased compared to 2Q23 due to the drop in generation in 2Q24.
2 Sum of hazardous and non-hazardous waste. Values ​​may vary between periods according to maintenance activities at the plants. The increase in waste disposal in 2023 and 2024 is due to 5S activities to dispose of waste accumulated in the parks due to maintenance.
3 The GHG emissions generated consider the sum of scopes 1, 2 and 3. The emission intensity considers scopes 1 and 2. The increase in 2021 and 2022 was a reflection of the incorporation of a wind asset where a sulfur hexafluoride (SF6) leak was identified. In 2023, to solve the problem, the power supply cubicles in this unit were replaced. In 2024, due to the drop in generation, there was a need to consume electricity from the SIN to maintain the operation of the generating plants and auxiliary services, which usually use self-generated energy; The emission intensity increases in 2024 due to the drop in electricity generation in the period, which consequently reduced the avoided emissions.
4 The data for 2023 and 2024 consider the national grid factor of 0.0385 (tCO2/MWh). Total avoided carbon emissions correspond to the sum of avoided emissions in all plants (lines 12 to 23).
5 Total consumption of electricity from the SIN – National Interconnected System. Values ​​may vary between periods according to the activities in the plants; The energy generated by the operation itself is used to operate the generating plants and auxiliary services; however, the drop in generation in 2Q24 led to the need to consume energy from the SIN.
6 Starting in 2022, the company defined that the assets in operation, incorporated into its base through M&amp;A, will undergo the process of implementing the management system in the first year of acquisition, in the second year through maturity and consolidation, and in the third year through the external certification process due to the need for diagnostics of adequacy and improvement of processes, aligned with the standard adopted by the company for all businesses. The drop between the periods presented was due to the acquisition of the wind assets Ventos do Araripe (PI), Caetés (PE), and Cassino (RS) in December/2022. The plants that are not yet certified are in the process of implementing Management Systems, as they were recently acquired.
7 AES Brasil has the goal of restoring 6,408 hectares since the beginning of the hydroelectric plant concessions, in 1999, by 2029. Significant changes in productivity may occur due to climate events that impact the planting period and cause variations between periods.
8 The species monitored and conserved in our fauna projects are defined in conjunction with the environmental agency, considering the company's area of ​​influence and the species that are part of the International Union for Conservation of Nature (IUCN) list. In 2024, the two species monitored and conserved in our projects are: Lontra longicaudis (otter) – near threatened; and Crax fasciolata (curassow) – vulnerable. A new fauna study identified that the Knife-guarded Arachnid is not in our area of ​​influence.
9 Senior leadership considers management, directorship, vice-presidency and presidency positions; Leadership considers coordination, management, directorship, vice-presidency and presidency positions.
10 The number of outsourced service providers varies according to maintenance and construction activities in the period.
11 Survey conducted annually.
12 An increase in voluntary turnover was observed, which directly impacted overall turnover, in 2Q24 due to the Company's organizational context, after the announcement of the sale of the operation in Brazil.
13 In 2022, the increase was influenced by the intensification and increase in activities in the construction phase of Cajuína 2. The safety situation at the construction sites of the new wind complexes improved in 2023.
14 AES Brasil has a target of 95% monthly participation in safety meetings of its employees and third-party service providers.
15 Indicators collected and reported annually.
16 The increase observed in 2Q24 is due to greater communication about the reporting channel, the Helpline, and the implementation of training on harassment in the workplace and anti-discrimination compliance.</t>
  </si>
  <si>
    <r>
      <t>Total endangered species conserved</t>
    </r>
    <r>
      <rPr>
        <vertAlign val="superscript"/>
        <sz val="9"/>
        <rFont val="Arial"/>
        <family val="2"/>
      </rPr>
      <t>8</t>
    </r>
  </si>
  <si>
    <t>Investment in environmental programs</t>
  </si>
  <si>
    <r>
      <t>High Leadership</t>
    </r>
    <r>
      <rPr>
        <vertAlign val="superscript"/>
        <sz val="9"/>
        <rFont val="Arial"/>
        <family val="2"/>
      </rPr>
      <t>9</t>
    </r>
  </si>
  <si>
    <t>Total turnover¹²</t>
  </si>
  <si>
    <t>Voluntary turnover¹²</t>
  </si>
  <si>
    <t>LTI Rate (third parties)¹³</t>
  </si>
  <si>
    <t>Recordable Rate (third parties)¹³</t>
  </si>
  <si>
    <r>
      <t>Own employees trained in health and safety</t>
    </r>
    <r>
      <rPr>
        <vertAlign val="superscript"/>
        <sz val="9"/>
        <rFont val="Arial"/>
        <family val="2"/>
      </rPr>
      <t>14</t>
    </r>
  </si>
  <si>
    <r>
      <t>Contracted third parties trained in health and safety</t>
    </r>
    <r>
      <rPr>
        <vertAlign val="superscript"/>
        <sz val="9"/>
        <rFont val="Arial"/>
        <family val="2"/>
      </rPr>
      <t>14</t>
    </r>
  </si>
  <si>
    <r>
      <t>People benefited by social projects</t>
    </r>
    <r>
      <rPr>
        <vertAlign val="superscript"/>
        <sz val="9"/>
        <rFont val="Arial"/>
        <family val="2"/>
      </rPr>
      <t>15</t>
    </r>
  </si>
  <si>
    <r>
      <t>Private Social Investment</t>
    </r>
    <r>
      <rPr>
        <vertAlign val="superscript"/>
        <sz val="9"/>
        <rFont val="Arial"/>
        <family val="2"/>
      </rPr>
      <t>15</t>
    </r>
  </si>
  <si>
    <r>
      <t>Volunteers in social actions</t>
    </r>
    <r>
      <rPr>
        <vertAlign val="superscript"/>
        <sz val="9"/>
        <rFont val="Arial"/>
        <family val="2"/>
      </rPr>
      <t>15</t>
    </r>
  </si>
  <si>
    <r>
      <t>Employees trained in ethics and compliance</t>
    </r>
    <r>
      <rPr>
        <vertAlign val="superscript"/>
        <sz val="9"/>
        <color rgb="FF000000"/>
        <rFont val="Arial"/>
        <family val="2"/>
      </rPr>
      <t>15</t>
    </r>
  </si>
  <si>
    <r>
      <t>Manifestations received through the AES Helpline</t>
    </r>
    <r>
      <rPr>
        <vertAlign val="superscript"/>
        <sz val="9"/>
        <color rgb="FF000000"/>
        <rFont val="Arial"/>
        <family val="2"/>
      </rPr>
      <t>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</si>
</sst>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_-;\-* #,##0.0_-;_-* &quot;-&quot;??_-;_-@_-"/>
    <numFmt numFmtId="165" formatCode="_-* #,##0_-;\-* #,##0_-;_-* &quot;-&quot;??_-;_-@_-"/>
    <numFmt numFmtId="166" formatCode="_-* #,##0.0_-;\-* #,##0.0_-;_-* &quot;-&quot;?_-;_-@_-"/>
    <numFmt numFmtId="167" formatCode="0.0"/>
    <numFmt numFmtId="168" formatCode="h:mm:ss;@"/>
    <numFmt numFmtId="169" formatCode="0.0%"/>
    <numFmt numFmtId="170" formatCode="_-* #,##0.000_-;\-* #,##0.000_-;_-* &quot;-&quot;??_-;_-@_-"/>
    <numFmt numFmtId="171" formatCode="#,##0.000"/>
  </numFmts>
  <fonts count="28" x14ac:knownFonts="1">
    <font>
      <sz val="11"/>
      <color theme="1"/>
      <name val="Calibri"/>
      <family val="2"/>
      <scheme val="minor"/>
    </font>
    <font>
      <sz val="11"/>
      <color theme="1"/>
      <name val="Calibri"/>
      <family val="2"/>
      <scheme val="minor"/>
    </font>
    <font>
      <sz val="11"/>
      <name val="Arial"/>
      <family val="2"/>
    </font>
    <font>
      <sz val="8"/>
      <name val="Arial"/>
      <family val="2"/>
    </font>
    <font>
      <vertAlign val="superscript"/>
      <sz val="8"/>
      <color rgb="FF0D0D0D"/>
      <name val="Calibri"/>
      <family val="2"/>
    </font>
    <font>
      <sz val="8"/>
      <color rgb="FF0D0D0D"/>
      <name val="Calibri"/>
      <family val="2"/>
    </font>
    <font>
      <vertAlign val="superscript"/>
      <sz val="8"/>
      <color theme="1"/>
      <name val="Calibri"/>
      <family val="2"/>
    </font>
    <font>
      <sz val="8"/>
      <color theme="1"/>
      <name val="Calibri"/>
      <family val="2"/>
    </font>
    <font>
      <vertAlign val="superscript"/>
      <sz val="8"/>
      <name val="Arial"/>
      <family val="2"/>
    </font>
    <font>
      <sz val="8"/>
      <name val="Calibri"/>
      <family val="2"/>
      <scheme val="minor"/>
    </font>
    <font>
      <sz val="8"/>
      <color rgb="FF000000"/>
      <name val="Arial"/>
      <family val="2"/>
    </font>
    <font>
      <sz val="9"/>
      <name val="Arial"/>
      <family val="2"/>
    </font>
    <font>
      <b/>
      <sz val="9"/>
      <name val="Arial"/>
      <family val="2"/>
    </font>
    <font>
      <vertAlign val="superscript"/>
      <sz val="9"/>
      <name val="Arial"/>
      <family val="2"/>
    </font>
    <font>
      <i/>
      <sz val="11"/>
      <name val="Arial"/>
      <family val="2"/>
    </font>
    <font>
      <sz val="10"/>
      <name val="Arial"/>
      <family val="2"/>
    </font>
    <font>
      <sz val="18"/>
      <name val="Arial"/>
      <family val="2"/>
    </font>
    <font>
      <sz val="11"/>
      <color theme="1"/>
      <name val="Arial"/>
      <family val="2"/>
    </font>
    <font>
      <sz val="8"/>
      <color rgb="FF0D0D0D"/>
      <name val="Arial"/>
      <family val="2"/>
    </font>
    <font>
      <vertAlign val="superscript"/>
      <sz val="8"/>
      <color rgb="FF000000"/>
      <name val="Arial"/>
      <family val="2"/>
    </font>
    <font>
      <b/>
      <sz val="8"/>
      <name val="Arial"/>
      <family val="2"/>
    </font>
    <font>
      <b/>
      <sz val="10"/>
      <name val="Arial"/>
      <family val="2"/>
    </font>
    <font>
      <sz val="9"/>
      <color rgb="FFFF0000"/>
      <name val="Arial"/>
      <family val="2"/>
    </font>
    <font>
      <sz val="12"/>
      <color rgb="FF202124"/>
      <name val="Arial"/>
      <family val="2"/>
      <charset val="1"/>
    </font>
    <font>
      <sz val="9"/>
      <color rgb="FF000000"/>
      <name val="Arial"/>
      <family val="2"/>
    </font>
    <font>
      <vertAlign val="superscript"/>
      <sz val="9"/>
      <color rgb="FF000000"/>
      <name val="Arial"/>
      <family val="2"/>
    </font>
    <font>
      <vertAlign val="subscript"/>
      <sz val="9"/>
      <name val="Arial"/>
      <family val="2"/>
    </font>
    <font>
      <sz val="10"/>
      <color rgb="FF00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7" fillId="0" borderId="0"/>
  </cellStyleXfs>
  <cellXfs count="106">
    <xf numFmtId="0" fontId="0" fillId="0" borderId="0" xfId="0"/>
    <xf numFmtId="0" fontId="2" fillId="0" borderId="0" xfId="0" applyFont="1" applyAlignment="1">
      <alignment vertical="center"/>
    </xf>
    <xf numFmtId="0" fontId="2" fillId="0" borderId="0" xfId="0" applyFont="1" applyAlignment="1">
      <alignment horizontal="left" vertical="center" wrapText="1"/>
    </xf>
    <xf numFmtId="0" fontId="3" fillId="0" borderId="0" xfId="0" applyFont="1" applyAlignment="1">
      <alignment vertical="center"/>
    </xf>
    <xf numFmtId="0" fontId="6" fillId="0" borderId="0" xfId="0" applyFont="1" applyAlignment="1">
      <alignment vertical="center"/>
    </xf>
    <xf numFmtId="0" fontId="8" fillId="0" borderId="0" xfId="0" applyFont="1" applyAlignment="1">
      <alignment horizontal="left" vertical="center" wrapText="1" readingOrder="1"/>
    </xf>
    <xf numFmtId="0" fontId="3" fillId="0" borderId="0" xfId="0" applyFont="1" applyAlignment="1">
      <alignment horizontal="left" vertical="center" wrapText="1"/>
    </xf>
    <xf numFmtId="0" fontId="7" fillId="0" borderId="0" xfId="0" applyFont="1" applyAlignment="1">
      <alignment vertical="center"/>
    </xf>
    <xf numFmtId="0" fontId="9" fillId="0" borderId="0" xfId="0" applyFont="1" applyAlignment="1">
      <alignment horizontal="left" vertical="center" wrapText="1" readingOrder="1"/>
    </xf>
    <xf numFmtId="0" fontId="9" fillId="0" borderId="0" xfId="0" applyFont="1" applyAlignment="1">
      <alignment horizontal="left" vertical="center" readingOrder="1"/>
    </xf>
    <xf numFmtId="0" fontId="5" fillId="0" borderId="0" xfId="0" applyFont="1" applyAlignment="1">
      <alignment vertical="center"/>
    </xf>
    <xf numFmtId="0" fontId="3" fillId="0" borderId="0" xfId="0" applyFont="1" applyAlignment="1">
      <alignment horizontal="left" vertical="center" wrapText="1" readingOrder="1"/>
    </xf>
    <xf numFmtId="0" fontId="3" fillId="0" borderId="0" xfId="0" applyFont="1" applyAlignment="1">
      <alignment horizontal="center" vertical="center" wrapText="1" readingOrder="1"/>
    </xf>
    <xf numFmtId="0" fontId="2" fillId="0" borderId="0" xfId="0" applyFont="1" applyAlignment="1">
      <alignment horizontal="center" vertical="center"/>
    </xf>
    <xf numFmtId="0" fontId="2" fillId="0" borderId="0" xfId="0" applyFont="1" applyAlignment="1">
      <alignment horizontal="right" vertical="center"/>
    </xf>
    <xf numFmtId="0" fontId="11" fillId="0" borderId="0" xfId="0" applyFont="1" applyAlignment="1">
      <alignment horizontal="right" vertical="center" wrapText="1"/>
    </xf>
    <xf numFmtId="3" fontId="11" fillId="0" borderId="0" xfId="0" applyNumberFormat="1" applyFont="1" applyAlignment="1">
      <alignment horizontal="right" vertical="center" wrapText="1"/>
    </xf>
    <xf numFmtId="0" fontId="11" fillId="0" borderId="0" xfId="0" applyFont="1" applyAlignment="1">
      <alignment horizontal="left" vertical="center" wrapText="1"/>
    </xf>
    <xf numFmtId="0" fontId="12" fillId="0" borderId="0" xfId="0" applyFont="1" applyAlignment="1">
      <alignment horizontal="center" vertical="center"/>
    </xf>
    <xf numFmtId="0" fontId="3" fillId="0" borderId="0" xfId="0" applyFont="1" applyAlignment="1">
      <alignment horizontal="left" vertical="center"/>
    </xf>
    <xf numFmtId="164" fontId="14" fillId="0" borderId="0" xfId="1" applyNumberFormat="1" applyFont="1" applyFill="1" applyBorder="1" applyAlignment="1">
      <alignment vertical="center"/>
    </xf>
    <xf numFmtId="0" fontId="14" fillId="0" borderId="0" xfId="0" applyFont="1" applyAlignment="1">
      <alignment vertical="center"/>
    </xf>
    <xf numFmtId="0" fontId="15" fillId="0" borderId="0" xfId="0" applyFont="1" applyAlignment="1">
      <alignment vertical="center"/>
    </xf>
    <xf numFmtId="165" fontId="2" fillId="0" borderId="0" xfId="1" applyNumberFormat="1" applyFont="1" applyFill="1" applyAlignment="1">
      <alignment vertical="center"/>
    </xf>
    <xf numFmtId="166" fontId="15" fillId="0" borderId="0" xfId="0" applyNumberFormat="1" applyFont="1" applyAlignment="1">
      <alignment vertical="center"/>
    </xf>
    <xf numFmtId="167" fontId="15" fillId="0" borderId="0" xfId="0" applyNumberFormat="1" applyFont="1" applyAlignment="1">
      <alignment vertical="center"/>
    </xf>
    <xf numFmtId="0" fontId="3" fillId="3" borderId="0" xfId="0" applyFont="1" applyFill="1" applyAlignment="1">
      <alignment vertical="center"/>
    </xf>
    <xf numFmtId="166" fontId="2" fillId="0" borderId="1" xfId="0" applyNumberFormat="1" applyFont="1" applyBorder="1" applyAlignment="1">
      <alignment vertical="center"/>
    </xf>
    <xf numFmtId="0" fontId="15" fillId="0" borderId="1" xfId="0" applyFont="1" applyBorder="1" applyAlignment="1">
      <alignment vertical="center"/>
    </xf>
    <xf numFmtId="0" fontId="2" fillId="0" borderId="1" xfId="0" applyFont="1" applyBorder="1" applyAlignment="1">
      <alignment vertical="center"/>
    </xf>
    <xf numFmtId="2" fontId="3" fillId="0" borderId="1" xfId="0" applyNumberFormat="1" applyFont="1" applyBorder="1" applyAlignment="1">
      <alignment vertical="center"/>
    </xf>
    <xf numFmtId="0" fontId="2" fillId="0" borderId="1" xfId="0" applyFont="1" applyBorder="1" applyAlignment="1">
      <alignment horizontal="left" vertical="center" wrapText="1"/>
    </xf>
    <xf numFmtId="0" fontId="16" fillId="0" borderId="1" xfId="0" applyFont="1" applyBorder="1" applyAlignment="1">
      <alignment vertical="center"/>
    </xf>
    <xf numFmtId="0" fontId="19" fillId="0" borderId="0" xfId="0" applyFont="1" applyAlignment="1">
      <alignment vertical="center"/>
    </xf>
    <xf numFmtId="0" fontId="11" fillId="0" borderId="0" xfId="0" applyFont="1" applyAlignment="1">
      <alignment vertical="center" wrapText="1"/>
    </xf>
    <xf numFmtId="3" fontId="11" fillId="0" borderId="0" xfId="0" applyNumberFormat="1" applyFont="1" applyAlignment="1">
      <alignment vertical="center" wrapText="1"/>
    </xf>
    <xf numFmtId="0" fontId="20" fillId="3" borderId="0" xfId="0" applyFont="1" applyFill="1" applyAlignment="1">
      <alignment horizontal="center" vertical="center"/>
    </xf>
    <xf numFmtId="0" fontId="21" fillId="0" borderId="0" xfId="0" applyFont="1" applyAlignment="1">
      <alignment horizontal="center" vertical="center"/>
    </xf>
    <xf numFmtId="0" fontId="11" fillId="0" borderId="2" xfId="0" applyFont="1" applyBorder="1" applyAlignment="1">
      <alignment vertical="center"/>
    </xf>
    <xf numFmtId="0" fontId="11" fillId="0" borderId="2" xfId="1" applyNumberFormat="1" applyFont="1" applyFill="1" applyBorder="1" applyAlignment="1">
      <alignment vertical="center"/>
    </xf>
    <xf numFmtId="0" fontId="11" fillId="0" borderId="2" xfId="0" applyFont="1" applyBorder="1" applyAlignment="1">
      <alignment horizontal="left" vertical="center"/>
    </xf>
    <xf numFmtId="0" fontId="22" fillId="0" borderId="0" xfId="0" applyFont="1" applyAlignment="1">
      <alignment vertical="center" wrapText="1"/>
    </xf>
    <xf numFmtId="168" fontId="2" fillId="0" borderId="0" xfId="0" applyNumberFormat="1" applyFont="1" applyAlignment="1">
      <alignment vertical="center"/>
    </xf>
    <xf numFmtId="0" fontId="10" fillId="0" borderId="0" xfId="0" applyFont="1" applyAlignment="1">
      <alignment vertical="center"/>
    </xf>
    <xf numFmtId="0" fontId="24" fillId="0" borderId="2" xfId="0" applyFont="1" applyBorder="1" applyAlignment="1">
      <alignment horizontal="left" vertical="center"/>
    </xf>
    <xf numFmtId="0" fontId="24" fillId="0" borderId="2" xfId="0" applyFont="1" applyBorder="1" applyAlignment="1">
      <alignment vertical="center"/>
    </xf>
    <xf numFmtId="43" fontId="11" fillId="0" borderId="2" xfId="1" applyFont="1" applyFill="1" applyBorder="1" applyAlignment="1">
      <alignment horizontal="right" vertical="center" wrapText="1"/>
    </xf>
    <xf numFmtId="43" fontId="11" fillId="0" borderId="2" xfId="1" applyFont="1" applyFill="1" applyBorder="1" applyAlignment="1">
      <alignment horizontal="right" vertical="center"/>
    </xf>
    <xf numFmtId="43" fontId="11" fillId="4" borderId="2" xfId="1" applyFont="1" applyFill="1" applyBorder="1" applyAlignment="1">
      <alignment horizontal="right" vertical="center" wrapText="1"/>
    </xf>
    <xf numFmtId="164" fontId="11" fillId="0" borderId="2" xfId="1" applyNumberFormat="1" applyFont="1" applyFill="1" applyBorder="1" applyAlignment="1">
      <alignment horizontal="right" vertical="center"/>
    </xf>
    <xf numFmtId="9" fontId="11" fillId="0" borderId="2" xfId="3" applyFont="1" applyFill="1" applyBorder="1" applyAlignment="1">
      <alignment horizontal="right" vertical="center"/>
    </xf>
    <xf numFmtId="165" fontId="11" fillId="0" borderId="2" xfId="1" applyNumberFormat="1" applyFont="1" applyFill="1" applyBorder="1" applyAlignment="1">
      <alignment horizontal="right" vertical="center" wrapText="1"/>
    </xf>
    <xf numFmtId="165" fontId="11" fillId="0" borderId="2" xfId="1" applyNumberFormat="1" applyFont="1" applyFill="1" applyBorder="1" applyAlignment="1">
      <alignment horizontal="right" vertical="center"/>
    </xf>
    <xf numFmtId="2" fontId="11" fillId="0" borderId="2" xfId="1" applyNumberFormat="1" applyFont="1" applyFill="1" applyBorder="1" applyAlignment="1">
      <alignment horizontal="right" vertical="center" wrapText="1"/>
    </xf>
    <xf numFmtId="2" fontId="11" fillId="0" borderId="2" xfId="1" applyNumberFormat="1" applyFont="1" applyFill="1" applyBorder="1" applyAlignment="1">
      <alignment horizontal="right" vertical="center"/>
    </xf>
    <xf numFmtId="1" fontId="11" fillId="0" borderId="2" xfId="1" applyNumberFormat="1" applyFont="1" applyFill="1" applyBorder="1" applyAlignment="1">
      <alignment horizontal="right" vertical="center" wrapText="1"/>
    </xf>
    <xf numFmtId="1" fontId="11" fillId="0" borderId="2" xfId="1" applyNumberFormat="1" applyFont="1" applyFill="1" applyBorder="1" applyAlignment="1">
      <alignment horizontal="right" vertical="center"/>
    </xf>
    <xf numFmtId="164" fontId="11" fillId="0" borderId="2" xfId="1" applyNumberFormat="1" applyFont="1" applyFill="1" applyBorder="1" applyAlignment="1">
      <alignment horizontal="right" vertical="center" wrapText="1"/>
    </xf>
    <xf numFmtId="3" fontId="11" fillId="0" borderId="2" xfId="1" applyNumberFormat="1" applyFont="1" applyFill="1" applyBorder="1" applyAlignment="1">
      <alignment horizontal="right" vertical="center"/>
    </xf>
    <xf numFmtId="169" fontId="11" fillId="0" borderId="2" xfId="3" applyNumberFormat="1" applyFont="1" applyFill="1" applyBorder="1" applyAlignment="1">
      <alignment horizontal="right" vertical="center" wrapText="1"/>
    </xf>
    <xf numFmtId="0" fontId="11" fillId="0" borderId="2" xfId="1" applyNumberFormat="1" applyFont="1" applyFill="1" applyBorder="1" applyAlignment="1">
      <alignment horizontal="right" vertical="center" wrapText="1"/>
    </xf>
    <xf numFmtId="167" fontId="11" fillId="0" borderId="2" xfId="1" applyNumberFormat="1" applyFont="1" applyFill="1" applyBorder="1" applyAlignment="1">
      <alignment horizontal="right" vertical="center"/>
    </xf>
    <xf numFmtId="0" fontId="11" fillId="0" borderId="2" xfId="1" applyNumberFormat="1" applyFont="1" applyFill="1" applyBorder="1" applyAlignment="1">
      <alignment horizontal="right" vertical="center"/>
    </xf>
    <xf numFmtId="43" fontId="11" fillId="0" borderId="2" xfId="2" applyFont="1" applyFill="1" applyBorder="1" applyAlignment="1">
      <alignment horizontal="right" vertical="center" wrapText="1"/>
    </xf>
    <xf numFmtId="10" fontId="11" fillId="0" borderId="2" xfId="1" applyNumberFormat="1" applyFont="1" applyFill="1" applyBorder="1" applyAlignment="1">
      <alignment horizontal="right" vertical="center"/>
    </xf>
    <xf numFmtId="9" fontId="11" fillId="0" borderId="2" xfId="1" applyNumberFormat="1" applyFont="1" applyFill="1" applyBorder="1" applyAlignment="1">
      <alignment horizontal="right" vertical="center"/>
    </xf>
    <xf numFmtId="10" fontId="11" fillId="0" borderId="2" xfId="1" applyNumberFormat="1" applyFont="1" applyFill="1" applyBorder="1" applyAlignment="1">
      <alignment horizontal="right" vertical="center" wrapText="1"/>
    </xf>
    <xf numFmtId="170" fontId="11" fillId="0" borderId="2" xfId="1" applyNumberFormat="1" applyFont="1" applyFill="1" applyBorder="1" applyAlignment="1">
      <alignment horizontal="right" vertical="center" wrapText="1"/>
    </xf>
    <xf numFmtId="170" fontId="11" fillId="0" borderId="2" xfId="1" applyNumberFormat="1" applyFont="1" applyFill="1" applyBorder="1" applyAlignment="1">
      <alignment horizontal="right" vertical="center"/>
    </xf>
    <xf numFmtId="170" fontId="11" fillId="0" borderId="2" xfId="1" quotePrefix="1" applyNumberFormat="1" applyFont="1" applyFill="1" applyBorder="1" applyAlignment="1">
      <alignment horizontal="right" vertical="center"/>
    </xf>
    <xf numFmtId="43" fontId="11" fillId="0" borderId="2" xfId="1" applyFont="1" applyBorder="1" applyAlignment="1">
      <alignment horizontal="right" vertical="center"/>
    </xf>
    <xf numFmtId="0" fontId="0" fillId="0" borderId="0" xfId="0" applyAlignment="1">
      <alignment vertical="center"/>
    </xf>
    <xf numFmtId="0" fontId="23" fillId="0" borderId="0" xfId="0" applyFont="1" applyAlignment="1">
      <alignment vertical="center"/>
    </xf>
    <xf numFmtId="0" fontId="17" fillId="0" borderId="0" xfId="0" applyFont="1" applyAlignment="1">
      <alignment vertical="center"/>
    </xf>
    <xf numFmtId="0" fontId="10" fillId="0" borderId="0" xfId="0" applyFont="1" applyAlignment="1">
      <alignment horizontal="left" vertical="center" readingOrder="1"/>
    </xf>
    <xf numFmtId="171" fontId="11" fillId="0" borderId="2" xfId="1" applyNumberFormat="1" applyFont="1" applyFill="1" applyBorder="1" applyAlignment="1">
      <alignment horizontal="right" vertical="center" wrapText="1"/>
    </xf>
    <xf numFmtId="43" fontId="11" fillId="3" borderId="2" xfId="1" applyFont="1" applyFill="1" applyBorder="1" applyAlignment="1">
      <alignment horizontal="right" vertical="center" wrapText="1"/>
    </xf>
    <xf numFmtId="43" fontId="11" fillId="0" borderId="2" xfId="1" applyFont="1" applyFill="1" applyBorder="1" applyAlignment="1">
      <alignment vertical="center"/>
    </xf>
    <xf numFmtId="4" fontId="11" fillId="0" borderId="2" xfId="1" applyNumberFormat="1" applyFont="1" applyFill="1" applyBorder="1" applyAlignment="1">
      <alignment horizontal="right" vertical="center"/>
    </xf>
    <xf numFmtId="0" fontId="12" fillId="0" borderId="2" xfId="0" applyFont="1" applyBorder="1" applyAlignment="1">
      <alignment horizontal="center" vertical="center"/>
    </xf>
    <xf numFmtId="0" fontId="12" fillId="0" borderId="2" xfId="0" applyFont="1" applyBorder="1" applyAlignment="1">
      <alignment horizontal="left" vertical="center"/>
    </xf>
    <xf numFmtId="0" fontId="12" fillId="0" borderId="2" xfId="0" applyFont="1" applyBorder="1" applyAlignment="1">
      <alignment horizontal="center" vertical="center" wrapText="1"/>
    </xf>
    <xf numFmtId="0" fontId="12" fillId="4" borderId="2" xfId="0" applyFont="1" applyFill="1" applyBorder="1" applyAlignment="1">
      <alignment horizontal="center" vertical="center"/>
    </xf>
    <xf numFmtId="4" fontId="11" fillId="0" borderId="2" xfId="1" applyNumberFormat="1" applyFont="1" applyFill="1" applyBorder="1" applyAlignment="1">
      <alignment horizontal="right" vertical="center" wrapText="1"/>
    </xf>
    <xf numFmtId="3" fontId="27" fillId="0" borderId="2" xfId="4" applyNumberFormat="1" applyBorder="1" applyAlignment="1">
      <alignment vertical="center"/>
    </xf>
    <xf numFmtId="0" fontId="4"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left" vertical="center" wrapText="1"/>
    </xf>
    <xf numFmtId="0" fontId="12" fillId="0" borderId="2" xfId="0" applyFont="1" applyBorder="1" applyAlignment="1">
      <alignment horizontal="center" vertical="center"/>
    </xf>
    <xf numFmtId="0" fontId="12" fillId="2" borderId="2"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2" xfId="1" applyNumberFormat="1" applyFont="1" applyFill="1" applyBorder="1" applyAlignment="1">
      <alignment horizontal="center" vertical="center" wrapText="1"/>
    </xf>
    <xf numFmtId="0" fontId="11" fillId="0" borderId="2" xfId="0" applyFont="1" applyBorder="1" applyAlignment="1">
      <alignment horizontal="center" vertical="center"/>
    </xf>
    <xf numFmtId="0" fontId="20" fillId="0" borderId="3" xfId="0" applyFont="1" applyBorder="1" applyAlignment="1">
      <alignment horizontal="left"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8" fillId="0" borderId="6"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1" fillId="0" borderId="4" xfId="0" applyFont="1" applyBorder="1" applyAlignment="1">
      <alignment vertical="center" wrapText="1"/>
    </xf>
    <xf numFmtId="3" fontId="11" fillId="0" borderId="4" xfId="0" applyNumberFormat="1"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vertical="center"/>
    </xf>
    <xf numFmtId="0" fontId="18" fillId="0" borderId="9" xfId="0" applyFont="1" applyFill="1" applyBorder="1" applyAlignment="1">
      <alignment horizontal="left" vertical="center" wrapText="1"/>
    </xf>
  </cellXfs>
  <cellStyles count="5">
    <cellStyle name="Normal" xfId="0" builtinId="0"/>
    <cellStyle name="Normal 9" xfId="4" xr:uid="{19966897-8BEF-4EE6-ABA5-CBDBB7DD8CCE}"/>
    <cellStyle name="Porcentagem" xfId="3" builtinId="5"/>
    <cellStyle name="Vírgula" xfId="1" builtinId="3"/>
    <cellStyle name="Vírgula 2 3" xfId="2" xr:uid="{3D49917D-4D49-44E0-81B7-21607CDE2B90}"/>
  </cellStyles>
  <dxfs count="0"/>
  <tableStyles count="0" defaultTableStyle="TableStyleMedium2" defaultPivotStyle="PivotStyleLight16"/>
  <colors>
    <mruColors>
      <color rgb="FF204ADE"/>
      <color rgb="FF8C5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Sum&#225;rio!A1"/></Relationships>
</file>

<file path=xl/drawings/drawing1.xml><?xml version="1.0" encoding="utf-8"?>
<xdr:wsDr xmlns:xdr="http://schemas.openxmlformats.org/drawingml/2006/spreadsheetDrawing" xmlns:a="http://schemas.openxmlformats.org/drawingml/2006/main">
  <xdr:twoCellAnchor>
    <xdr:from>
      <xdr:col>1</xdr:col>
      <xdr:colOff>2543175</xdr:colOff>
      <xdr:row>0</xdr:row>
      <xdr:rowOff>38100</xdr:rowOff>
    </xdr:from>
    <xdr:to>
      <xdr:col>1</xdr:col>
      <xdr:colOff>3333753</xdr:colOff>
      <xdr:row>1</xdr:row>
      <xdr:rowOff>104775</xdr:rowOff>
    </xdr:to>
    <xdr:sp macro="" textlink="">
      <xdr:nvSpPr>
        <xdr:cNvPr id="2" name="Seta: para a Direita 1">
          <a:hlinkClick xmlns:r="http://schemas.openxmlformats.org/officeDocument/2006/relationships" r:id="rId1"/>
          <a:extLst>
            <a:ext uri="{FF2B5EF4-FFF2-40B4-BE49-F238E27FC236}">
              <a16:creationId xmlns:a16="http://schemas.microsoft.com/office/drawing/2014/main" id="{B7D5E6A3-D921-4CE1-BE1B-4FDB08D101C8}"/>
            </a:ext>
          </a:extLst>
        </xdr:cNvPr>
        <xdr:cNvSpPr/>
      </xdr:nvSpPr>
      <xdr:spPr>
        <a:xfrm flipH="1">
          <a:off x="1238250" y="38100"/>
          <a:ext cx="3" cy="257175"/>
        </a:xfrm>
        <a:prstGeom prst="right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b="1"/>
            <a:t>VOLTAR</a:t>
          </a:r>
        </a:p>
      </xdr:txBody>
    </xdr:sp>
    <xdr:clientData/>
  </xdr:twoCellAnchor>
  <xdr:oneCellAnchor>
    <xdr:from>
      <xdr:col>2</xdr:col>
      <xdr:colOff>2980459</xdr:colOff>
      <xdr:row>1</xdr:row>
      <xdr:rowOff>31173</xdr:rowOff>
    </xdr:from>
    <xdr:ext cx="1352693" cy="293501"/>
    <xdr:pic>
      <xdr:nvPicPr>
        <xdr:cNvPr id="3" name="Gráfico 10">
          <a:extLst>
            <a:ext uri="{FF2B5EF4-FFF2-40B4-BE49-F238E27FC236}">
              <a16:creationId xmlns:a16="http://schemas.microsoft.com/office/drawing/2014/main" id="{9DC159B2-E8C2-40B8-AA17-8FAB1AD7490C}"/>
            </a:ext>
          </a:extLst>
        </xdr:cNvPr>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856509" y="221673"/>
          <a:ext cx="1352693" cy="293501"/>
        </a:xfrm>
        <a:prstGeom prst="rect">
          <a:avLst/>
        </a:prstGeom>
      </xdr:spPr>
    </xdr:pic>
    <xdr:clientData/>
  </xdr:one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FBEA7-7BEF-4973-B2C5-E0E0E556619C}">
  <sheetPr>
    <tabColor rgb="FF2CBF38"/>
  </sheetPr>
  <dimension ref="A1:AN122"/>
  <sheetViews>
    <sheetView showGridLines="0" tabSelected="1" zoomScaleNormal="100" workbookViewId="0">
      <pane xSplit="4" ySplit="4" topLeftCell="E5" activePane="bottomRight" state="frozen"/>
      <selection pane="topRight" activeCell="E1" sqref="E1"/>
      <selection pane="bottomLeft" activeCell="A7" sqref="A7"/>
      <selection pane="bottomRight"/>
    </sheetView>
  </sheetViews>
  <sheetFormatPr defaultColWidth="9.109375" defaultRowHeight="13.8" outlineLevelCol="1" x14ac:dyDescent="0.3"/>
  <cols>
    <col min="1" max="1" width="2.109375" style="3" customWidth="1"/>
    <col min="2" max="2" width="12" style="1" customWidth="1"/>
    <col min="3" max="3" width="52.109375" style="1" customWidth="1"/>
    <col min="4" max="4" width="10.5546875" style="2" customWidth="1"/>
    <col min="5" max="5" width="13.33203125" style="1" customWidth="1"/>
    <col min="6" max="9" width="13.33203125" style="1" hidden="1" customWidth="1" outlineLevel="1"/>
    <col min="10" max="10" width="13.33203125" style="1" customWidth="1" collapsed="1"/>
    <col min="11" max="14" width="13.33203125" style="1" hidden="1" customWidth="1" outlineLevel="1"/>
    <col min="15" max="15" width="13.33203125" style="1" customWidth="1" collapsed="1"/>
    <col min="16" max="19" width="13.33203125" style="1" hidden="1" customWidth="1" outlineLevel="1"/>
    <col min="20" max="20" width="13.33203125" style="1" customWidth="1" collapsed="1"/>
    <col min="21" max="24" width="13.33203125" style="1" hidden="1" customWidth="1" outlineLevel="1"/>
    <col min="25" max="25" width="13.33203125" style="1" customWidth="1" collapsed="1"/>
    <col min="26" max="27" width="13.33203125" style="1" customWidth="1"/>
    <col min="28" max="16357" width="9.109375" style="1"/>
    <col min="16358" max="16384" width="9.109375" style="1" customWidth="1"/>
  </cols>
  <sheetData>
    <row r="1" spans="1:31" x14ac:dyDescent="0.3">
      <c r="A1" s="26"/>
    </row>
    <row r="2" spans="1:31" ht="33.75" customHeight="1" x14ac:dyDescent="0.3">
      <c r="A2" s="26"/>
      <c r="B2" s="32" t="s">
        <v>0</v>
      </c>
      <c r="C2" s="29"/>
      <c r="D2" s="31"/>
      <c r="E2" s="30"/>
      <c r="F2" s="29"/>
      <c r="G2" s="29"/>
      <c r="H2" s="29"/>
      <c r="I2" s="29"/>
      <c r="J2" s="29"/>
      <c r="K2" s="28"/>
      <c r="L2" s="28"/>
      <c r="M2" s="27"/>
      <c r="N2" s="29"/>
      <c r="O2" s="29"/>
      <c r="P2" s="29"/>
      <c r="Q2" s="29"/>
      <c r="R2" s="29"/>
      <c r="S2" s="29"/>
      <c r="T2" s="29"/>
      <c r="U2" s="29"/>
      <c r="V2" s="29"/>
      <c r="W2" s="29"/>
      <c r="X2" s="29"/>
      <c r="Y2" s="29"/>
      <c r="Z2" s="29"/>
      <c r="AA2" s="29"/>
    </row>
    <row r="3" spans="1:31" ht="22.5" customHeight="1" x14ac:dyDescent="0.3">
      <c r="A3" s="26"/>
      <c r="B3" s="3" t="s">
        <v>1</v>
      </c>
      <c r="K3" s="25"/>
      <c r="L3" s="24"/>
      <c r="M3" s="23"/>
    </row>
    <row r="4" spans="1:31" s="37" customFormat="1" ht="31.5" customHeight="1" x14ac:dyDescent="0.3">
      <c r="A4" s="36"/>
      <c r="B4" s="80" t="s">
        <v>2</v>
      </c>
      <c r="C4" s="80" t="s">
        <v>3</v>
      </c>
      <c r="D4" s="81" t="s">
        <v>4</v>
      </c>
      <c r="E4" s="79">
        <v>2019</v>
      </c>
      <c r="F4" s="79" t="s">
        <v>5</v>
      </c>
      <c r="G4" s="79" t="s">
        <v>6</v>
      </c>
      <c r="H4" s="79" t="s">
        <v>7</v>
      </c>
      <c r="I4" s="79" t="s">
        <v>8</v>
      </c>
      <c r="J4" s="81">
        <v>2020</v>
      </c>
      <c r="K4" s="79" t="s">
        <v>9</v>
      </c>
      <c r="L4" s="79" t="s">
        <v>10</v>
      </c>
      <c r="M4" s="79" t="s">
        <v>11</v>
      </c>
      <c r="N4" s="79" t="s">
        <v>12</v>
      </c>
      <c r="O4" s="79">
        <v>2021</v>
      </c>
      <c r="P4" s="82" t="s">
        <v>13</v>
      </c>
      <c r="Q4" s="82" t="s">
        <v>14</v>
      </c>
      <c r="R4" s="82" t="s">
        <v>15</v>
      </c>
      <c r="S4" s="82" t="s">
        <v>16</v>
      </c>
      <c r="T4" s="82">
        <v>2022</v>
      </c>
      <c r="U4" s="82" t="s">
        <v>17</v>
      </c>
      <c r="V4" s="82" t="s">
        <v>18</v>
      </c>
      <c r="W4" s="82" t="s">
        <v>19</v>
      </c>
      <c r="X4" s="82" t="s">
        <v>20</v>
      </c>
      <c r="Y4" s="82">
        <v>2023</v>
      </c>
      <c r="Z4" s="82" t="s">
        <v>21</v>
      </c>
      <c r="AA4" s="82" t="s">
        <v>102</v>
      </c>
    </row>
    <row r="5" spans="1:31" s="22" customFormat="1" ht="13.2" x14ac:dyDescent="0.3">
      <c r="A5" s="19"/>
      <c r="B5" s="88" t="s">
        <v>22</v>
      </c>
      <c r="C5" s="38" t="s">
        <v>23</v>
      </c>
      <c r="D5" s="90" t="s">
        <v>24</v>
      </c>
      <c r="E5" s="46">
        <v>31578</v>
      </c>
      <c r="F5" s="46">
        <v>12562</v>
      </c>
      <c r="G5" s="46">
        <v>12734</v>
      </c>
      <c r="H5" s="46">
        <v>7041.8</v>
      </c>
      <c r="I5" s="46">
        <v>7877</v>
      </c>
      <c r="J5" s="46">
        <v>40720</v>
      </c>
      <c r="K5" s="46">
        <v>7850</v>
      </c>
      <c r="L5" s="46">
        <v>9208</v>
      </c>
      <c r="M5" s="46">
        <v>10619</v>
      </c>
      <c r="N5" s="46">
        <v>8822</v>
      </c>
      <c r="O5" s="46">
        <v>36499</v>
      </c>
      <c r="P5" s="46">
        <v>9723.09</v>
      </c>
      <c r="Q5" s="46">
        <v>7455.02</v>
      </c>
      <c r="R5" s="46">
        <v>10491.61</v>
      </c>
      <c r="S5" s="46">
        <v>14991.99</v>
      </c>
      <c r="T5" s="46">
        <v>42661.71</v>
      </c>
      <c r="U5" s="46">
        <v>12900.46</v>
      </c>
      <c r="V5" s="46">
        <v>14882.43</v>
      </c>
      <c r="W5" s="46">
        <v>15793.27</v>
      </c>
      <c r="X5" s="46">
        <v>15938.81</v>
      </c>
      <c r="Y5" s="46">
        <v>59514.97</v>
      </c>
      <c r="Z5" s="46">
        <v>15886.39</v>
      </c>
      <c r="AA5" s="46">
        <v>15918.87</v>
      </c>
    </row>
    <row r="6" spans="1:31" s="22" customFormat="1" ht="13.2" x14ac:dyDescent="0.3">
      <c r="A6" s="19"/>
      <c r="B6" s="88"/>
      <c r="C6" s="38" t="s">
        <v>25</v>
      </c>
      <c r="D6" s="90" t="s">
        <v>24</v>
      </c>
      <c r="E6" s="46">
        <v>6316</v>
      </c>
      <c r="F6" s="46">
        <v>2512.4</v>
      </c>
      <c r="G6" s="46">
        <v>2546.8000000000002</v>
      </c>
      <c r="H6" s="46">
        <v>1408.3600000000001</v>
      </c>
      <c r="I6" s="46">
        <v>1575.4</v>
      </c>
      <c r="J6" s="46">
        <v>8144</v>
      </c>
      <c r="K6" s="46">
        <v>1570</v>
      </c>
      <c r="L6" s="46">
        <v>1842</v>
      </c>
      <c r="M6" s="46">
        <v>2123</v>
      </c>
      <c r="N6" s="46">
        <v>1695</v>
      </c>
      <c r="O6" s="46">
        <v>7230</v>
      </c>
      <c r="P6" s="46">
        <v>1944.62</v>
      </c>
      <c r="Q6" s="46">
        <v>1491</v>
      </c>
      <c r="R6" s="46">
        <v>2098.3200000000002</v>
      </c>
      <c r="S6" s="46">
        <v>2998.4</v>
      </c>
      <c r="T6" s="46">
        <v>8532.34</v>
      </c>
      <c r="U6" s="46">
        <f>U5*20%</f>
        <v>2580.0920000000001</v>
      </c>
      <c r="V6" s="46">
        <f t="shared" ref="V6:X6" si="0">V5*20%</f>
        <v>2976.4860000000003</v>
      </c>
      <c r="W6" s="46">
        <f t="shared" si="0"/>
        <v>3158.6540000000005</v>
      </c>
      <c r="X6" s="46">
        <f t="shared" si="0"/>
        <v>3187.7620000000002</v>
      </c>
      <c r="Y6" s="46">
        <f>Y5*20%</f>
        <v>11902.994000000001</v>
      </c>
      <c r="Z6" s="46">
        <v>3177.28</v>
      </c>
      <c r="AA6" s="46">
        <f>AA5*20%</f>
        <v>3183.7740000000003</v>
      </c>
    </row>
    <row r="7" spans="1:31" s="22" customFormat="1" ht="12.75" customHeight="1" x14ac:dyDescent="0.3">
      <c r="A7" s="19"/>
      <c r="B7" s="88"/>
      <c r="C7" s="38" t="s">
        <v>26</v>
      </c>
      <c r="D7" s="90" t="s">
        <v>27</v>
      </c>
      <c r="E7" s="46">
        <v>2.5176798883795097</v>
      </c>
      <c r="F7" s="46">
        <v>3.7476133651551313</v>
      </c>
      <c r="G7" s="46">
        <v>4.2639967854272705</v>
      </c>
      <c r="H7" s="46">
        <v>2.3316997548056668</v>
      </c>
      <c r="I7" s="46">
        <v>2.776230923765552</v>
      </c>
      <c r="J7" s="46">
        <v>3.23</v>
      </c>
      <c r="K7" s="46">
        <v>2.7289564539264233</v>
      </c>
      <c r="L7" s="46">
        <v>4.43</v>
      </c>
      <c r="M7" s="46">
        <v>4.9362010540209349</v>
      </c>
      <c r="N7" s="46">
        <v>3.7202437430155819</v>
      </c>
      <c r="O7" s="46">
        <v>3.8284071397029287</v>
      </c>
      <c r="P7" s="46">
        <v>2.8746317135298125</v>
      </c>
      <c r="Q7" s="46">
        <v>2.9625857037031218</v>
      </c>
      <c r="R7" s="46">
        <v>3.91</v>
      </c>
      <c r="S7" s="46">
        <v>5.0484880118534488</v>
      </c>
      <c r="T7" s="46">
        <v>3.7726605472135262</v>
      </c>
      <c r="U7" s="46">
        <v>2.87</v>
      </c>
      <c r="V7" s="46">
        <v>3.8</v>
      </c>
      <c r="W7" s="46">
        <v>3.6708046671625145</v>
      </c>
      <c r="X7" s="46">
        <v>3.2676695922078509</v>
      </c>
      <c r="Y7" s="46">
        <f>Y5/17661.3</f>
        <v>3.3697955416645438</v>
      </c>
      <c r="Z7" s="46">
        <f>Z5/3800.72554777355</f>
        <v>4.1798308771087624</v>
      </c>
      <c r="AA7" s="46">
        <f>AA5/3201.4</f>
        <v>4.9724714187542949</v>
      </c>
    </row>
    <row r="8" spans="1:31" s="20" customFormat="1" ht="14.4" x14ac:dyDescent="0.3">
      <c r="A8" s="19"/>
      <c r="B8" s="88"/>
      <c r="C8" s="38" t="s">
        <v>28</v>
      </c>
      <c r="D8" s="90" t="s">
        <v>29</v>
      </c>
      <c r="E8" s="46" t="s">
        <v>30</v>
      </c>
      <c r="F8" s="46">
        <v>30.6</v>
      </c>
      <c r="G8" s="46">
        <v>46.2</v>
      </c>
      <c r="H8" s="46">
        <v>3.5</v>
      </c>
      <c r="I8" s="46">
        <v>20.3</v>
      </c>
      <c r="J8" s="46" t="s">
        <v>31</v>
      </c>
      <c r="K8" s="46">
        <v>16.2</v>
      </c>
      <c r="L8" s="46">
        <v>24.5</v>
      </c>
      <c r="M8" s="47">
        <v>29.8</v>
      </c>
      <c r="N8" s="47">
        <v>58.5</v>
      </c>
      <c r="O8" s="47">
        <v>129</v>
      </c>
      <c r="P8" s="48">
        <v>27.18</v>
      </c>
      <c r="Q8" s="48">
        <v>32.049999999999997</v>
      </c>
      <c r="R8" s="48">
        <v>11.42</v>
      </c>
      <c r="S8" s="48">
        <v>48.46</v>
      </c>
      <c r="T8" s="48">
        <v>119.10999999999999</v>
      </c>
      <c r="U8" s="46">
        <v>21.07</v>
      </c>
      <c r="V8" s="46">
        <v>8.57</v>
      </c>
      <c r="W8" s="46">
        <v>74.05</v>
      </c>
      <c r="X8" s="46">
        <v>102.27</v>
      </c>
      <c r="Y8" s="46">
        <v>205.1</v>
      </c>
      <c r="Z8" s="46">
        <v>71.900000000000006</v>
      </c>
      <c r="AA8" s="46">
        <f>8.84+7.54+51.3</f>
        <v>67.679999999999993</v>
      </c>
    </row>
    <row r="9" spans="1:31" ht="15" x14ac:dyDescent="0.3">
      <c r="A9" s="19"/>
      <c r="B9" s="88"/>
      <c r="C9" s="45" t="s">
        <v>32</v>
      </c>
      <c r="D9" s="90" t="s">
        <v>33</v>
      </c>
      <c r="E9" s="46">
        <v>1163.5899999999999</v>
      </c>
      <c r="F9" s="46">
        <v>200.005</v>
      </c>
      <c r="G9" s="46">
        <v>112.08100000000002</v>
      </c>
      <c r="H9" s="46">
        <v>189.50199999999995</v>
      </c>
      <c r="I9" s="46">
        <v>344.38</v>
      </c>
      <c r="J9" s="46">
        <v>845.96799999999996</v>
      </c>
      <c r="K9" s="46">
        <v>130.541</v>
      </c>
      <c r="L9" s="46">
        <v>431.38200000000001</v>
      </c>
      <c r="M9" s="47">
        <v>612.76199999999994</v>
      </c>
      <c r="N9" s="49">
        <v>2241.6680000000001</v>
      </c>
      <c r="O9" s="49">
        <v>3416.3530000000001</v>
      </c>
      <c r="P9" s="46">
        <v>264.34206222583714</v>
      </c>
      <c r="Q9" s="46">
        <v>386.25772137207605</v>
      </c>
      <c r="R9" s="46">
        <v>755.31573662422159</v>
      </c>
      <c r="S9" s="46">
        <v>517.06447977786524</v>
      </c>
      <c r="T9" s="46">
        <v>1922.98</v>
      </c>
      <c r="U9" s="46">
        <v>294.73</v>
      </c>
      <c r="V9" s="46">
        <v>326.75</v>
      </c>
      <c r="W9" s="46">
        <v>196.38</v>
      </c>
      <c r="X9" s="46">
        <f>Y9-(U9+V9+W9)</f>
        <v>620.7399999999999</v>
      </c>
      <c r="Y9" s="46">
        <v>1438.6</v>
      </c>
      <c r="Z9" s="46">
        <v>469.22</v>
      </c>
      <c r="AA9" s="46">
        <v>471.05992500000002</v>
      </c>
    </row>
    <row r="10" spans="1:31" ht="15" x14ac:dyDescent="0.3">
      <c r="A10" s="19"/>
      <c r="B10" s="88"/>
      <c r="C10" s="45" t="s">
        <v>34</v>
      </c>
      <c r="D10" s="90" t="s">
        <v>35</v>
      </c>
      <c r="E10" s="67">
        <v>4.6870799282439701E-2</v>
      </c>
      <c r="F10" s="67">
        <v>4.3474774170067808E-2</v>
      </c>
      <c r="G10" s="67">
        <v>3.661208232952521E-2</v>
      </c>
      <c r="H10" s="67">
        <v>6.1111214078560364E-2</v>
      </c>
      <c r="I10" s="67">
        <v>4.2065850617477238E-2</v>
      </c>
      <c r="J10" s="67">
        <v>4.3999999999999997E-2</v>
      </c>
      <c r="K10" s="67">
        <v>4.1550013290412739E-2</v>
      </c>
      <c r="L10" s="67">
        <v>0.20533666878682302</v>
      </c>
      <c r="M10" s="68">
        <v>0.2800843918659352</v>
      </c>
      <c r="N10" s="69">
        <v>0.83197318656805741</v>
      </c>
      <c r="O10" s="69">
        <v>0.32710594903790724</v>
      </c>
      <c r="P10" s="67">
        <v>8.1646725614511931E-2</v>
      </c>
      <c r="Q10" s="67">
        <v>0.16052006771258803</v>
      </c>
      <c r="R10" s="67">
        <v>0.28039042862284563</v>
      </c>
      <c r="S10" s="67">
        <v>0.17411923483899019</v>
      </c>
      <c r="T10" s="67">
        <v>0.17005182080260342</v>
      </c>
      <c r="U10" s="67">
        <v>5.6000000000000001E-2</v>
      </c>
      <c r="V10" s="67">
        <v>8.3000000000000004E-2</v>
      </c>
      <c r="W10" s="67">
        <v>4.4999999999999998E-2</v>
      </c>
      <c r="X10" s="75">
        <f>X9/4877.73</f>
        <v>0.12726001644207449</v>
      </c>
      <c r="Y10" s="75">
        <v>6.8449094913737948E-2</v>
      </c>
      <c r="Z10" s="75">
        <f>(328.728+129.238)/3800.72554777355</f>
        <v>0.12049436199577071</v>
      </c>
      <c r="AA10" s="67">
        <v>0.1108546026738302</v>
      </c>
    </row>
    <row r="11" spans="1:31" s="21" customFormat="1" ht="14.25" customHeight="1" x14ac:dyDescent="0.3">
      <c r="A11" s="19"/>
      <c r="B11" s="88"/>
      <c r="C11" s="38" t="s">
        <v>36</v>
      </c>
      <c r="D11" s="90" t="s">
        <v>37</v>
      </c>
      <c r="E11" s="46">
        <f>SUM(E12:E23)</f>
        <v>940690.79205054417</v>
      </c>
      <c r="F11" s="46">
        <f t="shared" ref="F11:Y11" si="1">SUM(F12:F23)</f>
        <v>206690.98982924037</v>
      </c>
      <c r="G11" s="46">
        <f t="shared" si="1"/>
        <v>184396.26110664901</v>
      </c>
      <c r="H11" s="46">
        <f t="shared" si="1"/>
        <v>187817.42795379093</v>
      </c>
      <c r="I11" s="46">
        <f t="shared" si="1"/>
        <v>175055.26504951029</v>
      </c>
      <c r="J11" s="46">
        <f t="shared" si="1"/>
        <v>753959.94393919047</v>
      </c>
      <c r="K11" s="46">
        <f t="shared" si="1"/>
        <v>363596.95248623379</v>
      </c>
      <c r="L11" s="46">
        <f t="shared" si="1"/>
        <v>259644.38856555568</v>
      </c>
      <c r="M11" s="46">
        <f t="shared" si="1"/>
        <v>282084.05009732023</v>
      </c>
      <c r="N11" s="46">
        <f t="shared" si="1"/>
        <v>299738.54641720513</v>
      </c>
      <c r="O11" s="46">
        <f t="shared" si="1"/>
        <v>1203691.9344675951</v>
      </c>
      <c r="P11" s="46">
        <f>SUM(P12:P23)</f>
        <v>172091.87408668036</v>
      </c>
      <c r="Q11" s="46">
        <f t="shared" si="1"/>
        <v>142170.06036863214</v>
      </c>
      <c r="R11" s="46">
        <f t="shared" si="1"/>
        <v>176067.69061389309</v>
      </c>
      <c r="S11" s="46">
        <f>SUM(S12:S23)</f>
        <v>190819.70396450046</v>
      </c>
      <c r="T11" s="46">
        <f t="shared" si="1"/>
        <v>681186.41854015505</v>
      </c>
      <c r="U11" s="46">
        <f>SUM(U12:U23)</f>
        <v>175901.33082347878</v>
      </c>
      <c r="V11" s="46">
        <f t="shared" si="1"/>
        <v>150106.1027705266</v>
      </c>
      <c r="W11" s="46">
        <f t="shared" si="1"/>
        <v>166210.70490208585</v>
      </c>
      <c r="X11" s="46">
        <f t="shared" si="1"/>
        <v>187792.41351341718</v>
      </c>
      <c r="Y11" s="46">
        <f t="shared" si="1"/>
        <v>679963.33514750854</v>
      </c>
      <c r="Z11" s="46">
        <v>146364.28667881299</v>
      </c>
      <c r="AA11" s="83">
        <v>123251.07674186426</v>
      </c>
      <c r="AE11" s="71"/>
    </row>
    <row r="12" spans="1:31" s="21" customFormat="1" ht="15" x14ac:dyDescent="0.3">
      <c r="A12" s="19"/>
      <c r="B12" s="88"/>
      <c r="C12" s="40" t="s">
        <v>38</v>
      </c>
      <c r="D12" s="90" t="s">
        <v>37</v>
      </c>
      <c r="E12" s="46">
        <v>20032.092719999997</v>
      </c>
      <c r="F12" s="46">
        <v>3383.0270913599998</v>
      </c>
      <c r="G12" s="46">
        <v>3933.5115297599996</v>
      </c>
      <c r="H12" s="46">
        <v>4296.0522398399999</v>
      </c>
      <c r="I12" s="46">
        <v>4107.8046513600002</v>
      </c>
      <c r="J12" s="46">
        <v>15720.395512319999</v>
      </c>
      <c r="K12" s="47">
        <v>8589.4424294400014</v>
      </c>
      <c r="L12" s="46">
        <v>8289.3235276800006</v>
      </c>
      <c r="M12" s="47">
        <v>8682.9781766400029</v>
      </c>
      <c r="N12" s="47">
        <v>9549.311086079997</v>
      </c>
      <c r="O12" s="47">
        <v>35111.055219840004</v>
      </c>
      <c r="P12" s="46">
        <v>3090.0135911679999</v>
      </c>
      <c r="Q12" s="46">
        <v>2835.8932277759995</v>
      </c>
      <c r="R12" s="46">
        <v>2750.1959439360003</v>
      </c>
      <c r="S12" s="46">
        <v>3151.2185994239999</v>
      </c>
      <c r="T12" s="46">
        <v>11827.321362304001</v>
      </c>
      <c r="U12" s="46">
        <v>2616.8145696000006</v>
      </c>
      <c r="V12" s="46">
        <v>2429.7777504000001</v>
      </c>
      <c r="W12" s="46">
        <v>2592.6238800000001</v>
      </c>
      <c r="X12" s="46">
        <v>2337.566625122266</v>
      </c>
      <c r="Y12" s="46">
        <v>9976.7828251222654</v>
      </c>
      <c r="Z12" s="46">
        <v>2844.2728307403904</v>
      </c>
      <c r="AA12" s="46">
        <v>2344.9490063999997</v>
      </c>
      <c r="AE12" s="71"/>
    </row>
    <row r="13" spans="1:31" s="21" customFormat="1" ht="15" x14ac:dyDescent="0.3">
      <c r="A13" s="19"/>
      <c r="B13" s="88"/>
      <c r="C13" s="40" t="s">
        <v>39</v>
      </c>
      <c r="D13" s="90" t="s">
        <v>37</v>
      </c>
      <c r="E13" s="46">
        <v>9481.4837594840301</v>
      </c>
      <c r="F13" s="46">
        <v>4375.7101191792999</v>
      </c>
      <c r="G13" s="46">
        <v>4251.3772723752008</v>
      </c>
      <c r="H13" s="46">
        <v>5175.1353068259004</v>
      </c>
      <c r="I13" s="46">
        <v>5157.7553699879936</v>
      </c>
      <c r="J13" s="46">
        <v>18959.978068368393</v>
      </c>
      <c r="K13" s="47">
        <v>8352.6007086630216</v>
      </c>
      <c r="L13" s="46">
        <v>9117.7286285072023</v>
      </c>
      <c r="M13" s="47">
        <v>9608.6533553877471</v>
      </c>
      <c r="N13" s="47">
        <v>10843.40682013448</v>
      </c>
      <c r="O13" s="47">
        <v>37922.389512692447</v>
      </c>
      <c r="P13" s="46">
        <v>3450.2600486844967</v>
      </c>
      <c r="Q13" s="46">
        <v>3052.2949238700799</v>
      </c>
      <c r="R13" s="46">
        <v>3230.7540623388804</v>
      </c>
      <c r="S13" s="46">
        <v>3714.705280798878</v>
      </c>
      <c r="T13" s="46">
        <v>13448.014315692333</v>
      </c>
      <c r="U13" s="46">
        <v>2960.0401433079705</v>
      </c>
      <c r="V13" s="46">
        <v>2572.6000264964996</v>
      </c>
      <c r="W13" s="46">
        <v>2888.8341322002152</v>
      </c>
      <c r="X13" s="46">
        <v>3185.9180450684612</v>
      </c>
      <c r="Y13" s="46">
        <v>11607.392347073146</v>
      </c>
      <c r="Z13" s="46">
        <v>3035.7269380799453</v>
      </c>
      <c r="AA13" s="46">
        <v>2419.4855230370081</v>
      </c>
      <c r="AE13" s="71"/>
    </row>
    <row r="14" spans="1:31" s="21" customFormat="1" ht="15" x14ac:dyDescent="0.3">
      <c r="A14" s="19"/>
      <c r="B14" s="88"/>
      <c r="C14" s="40" t="s">
        <v>40</v>
      </c>
      <c r="D14" s="90" t="s">
        <v>37</v>
      </c>
      <c r="E14" s="46">
        <v>120474.41189843963</v>
      </c>
      <c r="F14" s="46">
        <v>13738.267940182297</v>
      </c>
      <c r="G14" s="46">
        <v>22548.175543027119</v>
      </c>
      <c r="H14" s="46">
        <v>31379.6298084755</v>
      </c>
      <c r="I14" s="46">
        <v>20648.135445857231</v>
      </c>
      <c r="J14" s="46">
        <v>88314.20873754214</v>
      </c>
      <c r="K14" s="46">
        <v>38121.899935733491</v>
      </c>
      <c r="L14" s="47">
        <v>44521.693318436148</v>
      </c>
      <c r="M14" s="46">
        <v>53229.946020543706</v>
      </c>
      <c r="N14" s="47">
        <v>36307.089191011386</v>
      </c>
      <c r="O14" s="47">
        <v>170667.80799999999</v>
      </c>
      <c r="P14" s="46">
        <v>33790.960426372803</v>
      </c>
      <c r="Q14" s="46">
        <v>45522.359431888006</v>
      </c>
      <c r="R14" s="46">
        <v>58287.164427828815</v>
      </c>
      <c r="S14" s="46">
        <v>39512.194867866325</v>
      </c>
      <c r="T14" s="46">
        <v>177136.96000000002</v>
      </c>
      <c r="U14" s="46">
        <v>12892.269939245072</v>
      </c>
      <c r="V14" s="46">
        <v>14769.234201721998</v>
      </c>
      <c r="W14" s="46">
        <v>15954.7254036555</v>
      </c>
      <c r="X14" s="46">
        <v>12338.675336801352</v>
      </c>
      <c r="Y14" s="46">
        <v>55954.904881423929</v>
      </c>
      <c r="Z14" s="46">
        <v>7785.9455122485442</v>
      </c>
      <c r="AA14" s="46">
        <v>14458.753772756967</v>
      </c>
    </row>
    <row r="15" spans="1:31" s="21" customFormat="1" ht="15" x14ac:dyDescent="0.3">
      <c r="A15" s="19"/>
      <c r="B15" s="88"/>
      <c r="C15" s="40" t="s">
        <v>41</v>
      </c>
      <c r="D15" s="90" t="s">
        <v>37</v>
      </c>
      <c r="E15" s="46" t="s">
        <v>42</v>
      </c>
      <c r="F15" s="46">
        <v>0</v>
      </c>
      <c r="G15" s="46">
        <v>0</v>
      </c>
      <c r="H15" s="46">
        <v>0</v>
      </c>
      <c r="I15" s="46">
        <v>3270.1</v>
      </c>
      <c r="J15" s="46">
        <v>3270.1</v>
      </c>
      <c r="K15" s="46">
        <v>12902.806338518478</v>
      </c>
      <c r="L15" s="47">
        <v>11806.82309915065</v>
      </c>
      <c r="M15" s="46">
        <v>17781.130223731925</v>
      </c>
      <c r="N15" s="47">
        <v>15996.685953618588</v>
      </c>
      <c r="O15" s="47">
        <v>58487.445615019635</v>
      </c>
      <c r="P15" s="46">
        <v>9290.0914953936044</v>
      </c>
      <c r="Q15" s="46">
        <v>6409.1710226063997</v>
      </c>
      <c r="R15" s="46">
        <v>14472.921929737606</v>
      </c>
      <c r="S15" s="46">
        <v>16477.504000000004</v>
      </c>
      <c r="T15" s="46">
        <v>46649.688447737615</v>
      </c>
      <c r="U15" s="46">
        <v>3199.5640202007776</v>
      </c>
      <c r="V15" s="46">
        <v>2101.6881444790001</v>
      </c>
      <c r="W15" s="46">
        <v>4045.3772616950009</v>
      </c>
      <c r="X15" s="46">
        <v>4288.4144442370025</v>
      </c>
      <c r="Y15" s="46">
        <v>13635.04387061178</v>
      </c>
      <c r="Z15" s="46">
        <v>2511.4780469081711</v>
      </c>
      <c r="AA15" s="46">
        <v>1788.9695890220014</v>
      </c>
    </row>
    <row r="16" spans="1:31" s="21" customFormat="1" ht="15" x14ac:dyDescent="0.3">
      <c r="A16" s="19"/>
      <c r="B16" s="88"/>
      <c r="C16" s="40" t="s">
        <v>43</v>
      </c>
      <c r="D16" s="90" t="s">
        <v>37</v>
      </c>
      <c r="E16" s="46" t="s">
        <v>42</v>
      </c>
      <c r="F16" s="46" t="s">
        <v>42</v>
      </c>
      <c r="G16" s="46" t="s">
        <v>42</v>
      </c>
      <c r="H16" s="46" t="s">
        <v>42</v>
      </c>
      <c r="I16" s="46" t="s">
        <v>42</v>
      </c>
      <c r="J16" s="46" t="s">
        <v>42</v>
      </c>
      <c r="K16" s="46">
        <v>0</v>
      </c>
      <c r="L16" s="47">
        <v>4448.9207437711984</v>
      </c>
      <c r="M16" s="46">
        <v>11273.618338103503</v>
      </c>
      <c r="N16" s="47">
        <v>11302.521038168354</v>
      </c>
      <c r="O16" s="47">
        <v>27025.060120043057</v>
      </c>
      <c r="P16" s="46">
        <v>4775.3614820295361</v>
      </c>
      <c r="Q16" s="46">
        <v>4200.846803183018</v>
      </c>
      <c r="R16" s="46">
        <v>11090.88705438241</v>
      </c>
      <c r="S16" s="46">
        <v>11785.536</v>
      </c>
      <c r="T16" s="46">
        <v>31865.440000000002</v>
      </c>
      <c r="U16" s="46">
        <v>1994.0993790907905</v>
      </c>
      <c r="V16" s="46">
        <v>1439.291771922899</v>
      </c>
      <c r="W16" s="46">
        <v>3864.7470043167218</v>
      </c>
      <c r="X16" s="46">
        <v>4373.2380011742835</v>
      </c>
      <c r="Y16" s="46">
        <v>11671.376156504695</v>
      </c>
      <c r="Z16" s="46">
        <v>1765.5371067758542</v>
      </c>
      <c r="AA16" s="46">
        <v>1519.3457671034798</v>
      </c>
    </row>
    <row r="17" spans="1:40" s="21" customFormat="1" ht="15" x14ac:dyDescent="0.3">
      <c r="A17" s="19"/>
      <c r="B17" s="88"/>
      <c r="C17" s="40" t="s">
        <v>44</v>
      </c>
      <c r="D17" s="90" t="s">
        <v>37</v>
      </c>
      <c r="E17" s="46" t="s">
        <v>42</v>
      </c>
      <c r="F17" s="46" t="s">
        <v>42</v>
      </c>
      <c r="G17" s="46" t="s">
        <v>42</v>
      </c>
      <c r="H17" s="46" t="s">
        <v>42</v>
      </c>
      <c r="I17" s="46" t="s">
        <v>42</v>
      </c>
      <c r="J17" s="46" t="s">
        <v>42</v>
      </c>
      <c r="K17" s="46">
        <v>0</v>
      </c>
      <c r="L17" s="47">
        <v>2548.3917717311997</v>
      </c>
      <c r="M17" s="46">
        <v>6142.7106482093423</v>
      </c>
      <c r="N17" s="47">
        <v>6677.3652979456019</v>
      </c>
      <c r="O17" s="47">
        <v>15501.696</v>
      </c>
      <c r="P17" s="46">
        <v>3709.3602724368011</v>
      </c>
      <c r="Q17" s="46">
        <v>2913.7249217024023</v>
      </c>
      <c r="R17" s="46">
        <v>6422.3924317648007</v>
      </c>
      <c r="S17" s="46">
        <v>6557.1842930553112</v>
      </c>
      <c r="T17" s="46">
        <v>19602.661918959315</v>
      </c>
      <c r="U17" s="46">
        <v>1356.0557218984172</v>
      </c>
      <c r="V17" s="46">
        <v>920.3367764745002</v>
      </c>
      <c r="W17" s="46">
        <v>1668.7389533070432</v>
      </c>
      <c r="X17" s="46">
        <v>1912.7763929119992</v>
      </c>
      <c r="Y17" s="46">
        <v>5857.9078445919586</v>
      </c>
      <c r="Z17" s="46">
        <v>910.55368493146261</v>
      </c>
      <c r="AA17" s="46">
        <v>858.90879446521751</v>
      </c>
    </row>
    <row r="18" spans="1:40" s="21" customFormat="1" ht="15" x14ac:dyDescent="0.3">
      <c r="A18" s="19"/>
      <c r="B18" s="88"/>
      <c r="C18" s="40" t="s">
        <v>45</v>
      </c>
      <c r="D18" s="90" t="s">
        <v>37</v>
      </c>
      <c r="E18" s="46" t="s">
        <v>42</v>
      </c>
      <c r="F18" s="46" t="s">
        <v>42</v>
      </c>
      <c r="G18" s="46" t="s">
        <v>42</v>
      </c>
      <c r="H18" s="46" t="s">
        <v>42</v>
      </c>
      <c r="I18" s="46" t="s">
        <v>42</v>
      </c>
      <c r="J18" s="46" t="s">
        <v>42</v>
      </c>
      <c r="K18" s="46">
        <v>0</v>
      </c>
      <c r="L18" s="46">
        <v>0</v>
      </c>
      <c r="M18" s="46">
        <v>0</v>
      </c>
      <c r="N18" s="46">
        <v>0</v>
      </c>
      <c r="O18" s="46">
        <v>0</v>
      </c>
      <c r="P18" s="46">
        <v>0</v>
      </c>
      <c r="Q18" s="46">
        <v>0</v>
      </c>
      <c r="R18" s="46">
        <v>0</v>
      </c>
      <c r="S18" s="46">
        <v>6239.6096000000007</v>
      </c>
      <c r="T18" s="46">
        <v>6239.6096000000007</v>
      </c>
      <c r="U18" s="46">
        <v>4634.0183298555175</v>
      </c>
      <c r="V18" s="46">
        <v>7606.9160998600019</v>
      </c>
      <c r="W18" s="46">
        <v>10698.5755058875</v>
      </c>
      <c r="X18" s="46">
        <v>6342.5032720279996</v>
      </c>
      <c r="Y18" s="46">
        <v>29282.013207631018</v>
      </c>
      <c r="Z18" s="46">
        <v>3698.0771191643425</v>
      </c>
      <c r="AA18" s="46">
        <v>8463.8588602843774</v>
      </c>
    </row>
    <row r="19" spans="1:40" s="21" customFormat="1" ht="15" x14ac:dyDescent="0.3">
      <c r="A19" s="19"/>
      <c r="B19" s="88"/>
      <c r="C19" s="40" t="s">
        <v>46</v>
      </c>
      <c r="D19" s="90" t="s">
        <v>37</v>
      </c>
      <c r="E19" s="46" t="s">
        <v>42</v>
      </c>
      <c r="F19" s="46" t="s">
        <v>42</v>
      </c>
      <c r="G19" s="46" t="s">
        <v>42</v>
      </c>
      <c r="H19" s="46" t="s">
        <v>42</v>
      </c>
      <c r="I19" s="46" t="s">
        <v>42</v>
      </c>
      <c r="J19" s="46" t="s">
        <v>42</v>
      </c>
      <c r="K19" s="46">
        <v>0</v>
      </c>
      <c r="L19" s="46">
        <v>0</v>
      </c>
      <c r="M19" s="46">
        <v>0</v>
      </c>
      <c r="N19" s="46">
        <v>0</v>
      </c>
      <c r="O19" s="46">
        <v>0</v>
      </c>
      <c r="P19" s="46">
        <v>0</v>
      </c>
      <c r="Q19" s="46">
        <v>0</v>
      </c>
      <c r="R19" s="46">
        <v>0</v>
      </c>
      <c r="S19" s="46">
        <v>8920.3008000000009</v>
      </c>
      <c r="T19" s="46">
        <v>8920.3008000000009</v>
      </c>
      <c r="U19" s="46">
        <v>7370.4531653059994</v>
      </c>
      <c r="V19" s="46">
        <v>5372.0523266025002</v>
      </c>
      <c r="W19" s="46">
        <v>6328.3585488584986</v>
      </c>
      <c r="X19" s="46">
        <v>8276.7396020154993</v>
      </c>
      <c r="Y19" s="46">
        <v>27347.603642782498</v>
      </c>
      <c r="Z19" s="46">
        <v>6118.0876621788339</v>
      </c>
      <c r="AA19" s="46">
        <v>4646.1045557849993</v>
      </c>
    </row>
    <row r="20" spans="1:40" s="21" customFormat="1" ht="15" x14ac:dyDescent="0.3">
      <c r="A20" s="19"/>
      <c r="B20" s="88"/>
      <c r="C20" s="40" t="s">
        <v>47</v>
      </c>
      <c r="D20" s="90" t="s">
        <v>37</v>
      </c>
      <c r="E20" s="46" t="s">
        <v>42</v>
      </c>
      <c r="F20" s="46" t="s">
        <v>42</v>
      </c>
      <c r="G20" s="46" t="s">
        <v>42</v>
      </c>
      <c r="H20" s="46" t="s">
        <v>42</v>
      </c>
      <c r="I20" s="46" t="s">
        <v>42</v>
      </c>
      <c r="J20" s="46" t="s">
        <v>42</v>
      </c>
      <c r="K20" s="46">
        <v>0</v>
      </c>
      <c r="L20" s="46">
        <v>0</v>
      </c>
      <c r="M20" s="46">
        <v>0</v>
      </c>
      <c r="N20" s="46">
        <v>0</v>
      </c>
      <c r="O20" s="46">
        <v>0</v>
      </c>
      <c r="P20" s="46">
        <v>0</v>
      </c>
      <c r="Q20" s="46">
        <v>0</v>
      </c>
      <c r="R20" s="46">
        <v>0</v>
      </c>
      <c r="S20" s="46">
        <v>2289.9888000000001</v>
      </c>
      <c r="T20" s="46">
        <v>2289.9888000000001</v>
      </c>
      <c r="U20" s="46">
        <v>1739.9983659432992</v>
      </c>
      <c r="V20" s="46">
        <v>1313.2311279009996</v>
      </c>
      <c r="W20" s="46">
        <v>1913.9291003140006</v>
      </c>
      <c r="X20" s="46">
        <v>2160.6075364720004</v>
      </c>
      <c r="Y20" s="46">
        <v>7127.7661306303007</v>
      </c>
      <c r="Z20" s="46">
        <v>1957.8535395763661</v>
      </c>
      <c r="AA20" s="46">
        <v>2085.2764426599629</v>
      </c>
    </row>
    <row r="21" spans="1:40" s="21" customFormat="1" ht="15" x14ac:dyDescent="0.3">
      <c r="A21" s="19"/>
      <c r="B21" s="88"/>
      <c r="C21" s="40" t="s">
        <v>48</v>
      </c>
      <c r="D21" s="90" t="s">
        <v>49</v>
      </c>
      <c r="E21" s="46" t="s">
        <v>42</v>
      </c>
      <c r="F21" s="46" t="s">
        <v>42</v>
      </c>
      <c r="G21" s="46" t="s">
        <v>42</v>
      </c>
      <c r="H21" s="46" t="s">
        <v>42</v>
      </c>
      <c r="I21" s="46" t="s">
        <v>42</v>
      </c>
      <c r="J21" s="46" t="s">
        <v>42</v>
      </c>
      <c r="K21" s="46" t="s">
        <v>42</v>
      </c>
      <c r="L21" s="46" t="s">
        <v>42</v>
      </c>
      <c r="M21" s="46" t="s">
        <v>42</v>
      </c>
      <c r="N21" s="46" t="s">
        <v>42</v>
      </c>
      <c r="O21" s="46" t="s">
        <v>42</v>
      </c>
      <c r="P21" s="46">
        <v>0</v>
      </c>
      <c r="Q21" s="46">
        <v>529.6160000000001</v>
      </c>
      <c r="R21" s="46">
        <v>1475.8464000000001</v>
      </c>
      <c r="S21" s="46">
        <v>3458.9360000000001</v>
      </c>
      <c r="T21" s="46">
        <v>5464.3983999999991</v>
      </c>
      <c r="U21" s="46">
        <v>3962.666862</v>
      </c>
      <c r="V21" s="46">
        <v>4422.8242216620001</v>
      </c>
      <c r="W21" s="46">
        <v>6202.5659504306968</v>
      </c>
      <c r="X21" s="46">
        <v>7251.1238647386581</v>
      </c>
      <c r="Y21" s="46">
        <v>21791.964036831356</v>
      </c>
      <c r="Z21" s="46">
        <v>6516.2423842685457</v>
      </c>
      <c r="AA21" s="46">
        <v>8059.7679478678829</v>
      </c>
    </row>
    <row r="22" spans="1:40" s="21" customFormat="1" ht="15" x14ac:dyDescent="0.3">
      <c r="A22" s="19"/>
      <c r="B22" s="88"/>
      <c r="C22" s="40" t="s">
        <v>50</v>
      </c>
      <c r="D22" s="90" t="s">
        <v>51</v>
      </c>
      <c r="E22" s="46" t="s">
        <v>42</v>
      </c>
      <c r="F22" s="46" t="s">
        <v>42</v>
      </c>
      <c r="G22" s="46" t="s">
        <v>42</v>
      </c>
      <c r="H22" s="46" t="s">
        <v>42</v>
      </c>
      <c r="I22" s="46" t="s">
        <v>42</v>
      </c>
      <c r="J22" s="46" t="s">
        <v>42</v>
      </c>
      <c r="K22" s="46" t="s">
        <v>42</v>
      </c>
      <c r="L22" s="46" t="s">
        <v>42</v>
      </c>
      <c r="M22" s="46" t="s">
        <v>42</v>
      </c>
      <c r="N22" s="46" t="s">
        <v>42</v>
      </c>
      <c r="O22" s="46" t="s">
        <v>42</v>
      </c>
      <c r="P22" s="46"/>
      <c r="Q22" s="46"/>
      <c r="R22" s="46"/>
      <c r="S22" s="46"/>
      <c r="T22" s="46" t="s">
        <v>42</v>
      </c>
      <c r="U22" s="46">
        <v>100.48499999999999</v>
      </c>
      <c r="V22" s="46">
        <v>1122.81702686838</v>
      </c>
      <c r="W22" s="46">
        <v>4269.6661569322532</v>
      </c>
      <c r="X22" s="46">
        <v>10623.886732766998</v>
      </c>
      <c r="Y22" s="46">
        <v>16116.854916567629</v>
      </c>
      <c r="Z22" s="46">
        <v>9486.583761405489</v>
      </c>
      <c r="AA22" s="46">
        <v>9768.7736385365424</v>
      </c>
    </row>
    <row r="23" spans="1:40" s="21" customFormat="1" ht="15" x14ac:dyDescent="0.3">
      <c r="A23" s="19"/>
      <c r="B23" s="88"/>
      <c r="C23" s="40" t="s">
        <v>52</v>
      </c>
      <c r="D23" s="90" t="s">
        <v>37</v>
      </c>
      <c r="E23" s="46">
        <v>790702.80367262056</v>
      </c>
      <c r="F23" s="46">
        <v>185193.98467851878</v>
      </c>
      <c r="G23" s="46">
        <v>153663.19676148667</v>
      </c>
      <c r="H23" s="46">
        <v>146966.61059864954</v>
      </c>
      <c r="I23" s="46">
        <v>141871.46958230506</v>
      </c>
      <c r="J23" s="46">
        <v>627695.26162095997</v>
      </c>
      <c r="K23" s="46">
        <v>295630.20307387883</v>
      </c>
      <c r="L23" s="47">
        <v>178911.50747627928</v>
      </c>
      <c r="M23" s="46">
        <v>175365.01333470404</v>
      </c>
      <c r="N23" s="47">
        <v>209062.16703024675</v>
      </c>
      <c r="O23" s="47">
        <v>858976.48</v>
      </c>
      <c r="P23" s="46">
        <v>113985.82677059513</v>
      </c>
      <c r="Q23" s="46">
        <v>76706.154037606233</v>
      </c>
      <c r="R23" s="46">
        <v>78337.528363904567</v>
      </c>
      <c r="S23" s="46">
        <v>88712.525723355924</v>
      </c>
      <c r="T23" s="46">
        <v>357742.03489546181</v>
      </c>
      <c r="U23" s="46">
        <v>133074.86532703094</v>
      </c>
      <c r="V23" s="46">
        <v>106035.33329613783</v>
      </c>
      <c r="W23" s="46">
        <v>105782.56300448842</v>
      </c>
      <c r="X23" s="46">
        <v>124700.96366008066</v>
      </c>
      <c r="Y23" s="46">
        <v>469593.72528773797</v>
      </c>
      <c r="Z23" s="46">
        <v>99733.928092535309</v>
      </c>
      <c r="AA23" s="46">
        <v>66836.88284394583</v>
      </c>
    </row>
    <row r="24" spans="1:40" s="20" customFormat="1" ht="14.4" x14ac:dyDescent="0.3">
      <c r="A24" s="19"/>
      <c r="B24" s="88"/>
      <c r="C24" s="39" t="s">
        <v>53</v>
      </c>
      <c r="D24" s="91" t="s">
        <v>54</v>
      </c>
      <c r="E24" s="46">
        <v>49003</v>
      </c>
      <c r="F24" s="46">
        <v>1123.181</v>
      </c>
      <c r="G24" s="46">
        <v>902.79899999999998</v>
      </c>
      <c r="H24" s="46">
        <v>1504.8409999999999</v>
      </c>
      <c r="I24" s="46">
        <v>881.88599999999997</v>
      </c>
      <c r="J24" s="46">
        <v>4412.7070000000003</v>
      </c>
      <c r="K24" s="46">
        <v>950.76200000000006</v>
      </c>
      <c r="L24" s="46">
        <v>1928.9630000000002</v>
      </c>
      <c r="M24" s="47">
        <v>4102.723</v>
      </c>
      <c r="N24" s="47">
        <v>4528.3269999999993</v>
      </c>
      <c r="O24" s="47">
        <v>11556</v>
      </c>
      <c r="P24" s="46">
        <v>2165.4299999999998</v>
      </c>
      <c r="Q24" s="46">
        <v>2377.09</v>
      </c>
      <c r="R24" s="46">
        <v>1516.17</v>
      </c>
      <c r="S24" s="46">
        <v>3954.22</v>
      </c>
      <c r="T24" s="76">
        <v>10187.91</v>
      </c>
      <c r="U24" s="46">
        <f>1569.92+33.9</f>
        <v>1603.8200000000002</v>
      </c>
      <c r="V24" s="46">
        <f>1260.89+350.1</f>
        <v>1610.9900000000002</v>
      </c>
      <c r="W24" s="46">
        <f>1415.65+364.19</f>
        <v>1779.8400000000001</v>
      </c>
      <c r="X24" s="46">
        <f>386.01+1095.2</f>
        <v>1481.21</v>
      </c>
      <c r="Y24" s="46">
        <f>5341.66+1134.2</f>
        <v>6475.86</v>
      </c>
      <c r="Z24" s="46">
        <v>3634.45</v>
      </c>
      <c r="AA24" s="46">
        <f>2724.15+256.95</f>
        <v>2981.1</v>
      </c>
    </row>
    <row r="25" spans="1:40" x14ac:dyDescent="0.3">
      <c r="A25" s="19"/>
      <c r="B25" s="88"/>
      <c r="C25" s="38" t="s">
        <v>55</v>
      </c>
      <c r="D25" s="90" t="s">
        <v>56</v>
      </c>
      <c r="E25" s="50">
        <v>1</v>
      </c>
      <c r="F25" s="50">
        <v>1</v>
      </c>
      <c r="G25" s="50">
        <v>1</v>
      </c>
      <c r="H25" s="50">
        <v>1</v>
      </c>
      <c r="I25" s="50">
        <v>1</v>
      </c>
      <c r="J25" s="50">
        <v>1</v>
      </c>
      <c r="K25" s="50">
        <v>1</v>
      </c>
      <c r="L25" s="50">
        <v>1</v>
      </c>
      <c r="M25" s="50">
        <v>1</v>
      </c>
      <c r="N25" s="50">
        <v>1</v>
      </c>
      <c r="O25" s="50">
        <v>1</v>
      </c>
      <c r="P25" s="50">
        <v>0.85</v>
      </c>
      <c r="Q25" s="50">
        <v>0.85</v>
      </c>
      <c r="R25" s="50">
        <v>0.85</v>
      </c>
      <c r="S25" s="50">
        <v>0.74</v>
      </c>
      <c r="T25" s="50">
        <v>0.74</v>
      </c>
      <c r="U25" s="50">
        <v>0.74</v>
      </c>
      <c r="V25" s="50">
        <v>0.74</v>
      </c>
      <c r="W25" s="50">
        <v>0.74</v>
      </c>
      <c r="X25" s="50">
        <v>0.72</v>
      </c>
      <c r="Y25" s="50">
        <v>0.72</v>
      </c>
      <c r="Z25" s="50">
        <v>0.72</v>
      </c>
      <c r="AA25" s="50">
        <v>0.72</v>
      </c>
    </row>
    <row r="26" spans="1:40" ht="15" customHeight="1" x14ac:dyDescent="0.3">
      <c r="A26" s="19"/>
      <c r="B26" s="88"/>
      <c r="C26" s="40" t="s">
        <v>57</v>
      </c>
      <c r="D26" s="90" t="s">
        <v>58</v>
      </c>
      <c r="E26" s="46">
        <v>243.78</v>
      </c>
      <c r="F26" s="49" t="s">
        <v>59</v>
      </c>
      <c r="G26" s="49" t="s">
        <v>59</v>
      </c>
      <c r="H26" s="49" t="s">
        <v>59</v>
      </c>
      <c r="I26" s="49" t="s">
        <v>59</v>
      </c>
      <c r="J26" s="46">
        <v>243.44</v>
      </c>
      <c r="K26" s="46">
        <v>82.3</v>
      </c>
      <c r="L26" s="46">
        <v>12.89</v>
      </c>
      <c r="M26" s="47">
        <v>6.28</v>
      </c>
      <c r="N26" s="47">
        <v>188.36999999999998</v>
      </c>
      <c r="O26" s="47">
        <v>251.5</v>
      </c>
      <c r="P26" s="46">
        <v>56.68</v>
      </c>
      <c r="Q26" s="46">
        <v>38.46</v>
      </c>
      <c r="R26" s="46">
        <v>14.09</v>
      </c>
      <c r="S26" s="46">
        <v>144.67999999999998</v>
      </c>
      <c r="T26" s="46">
        <v>253.90999999999997</v>
      </c>
      <c r="U26" s="46">
        <v>16.7</v>
      </c>
      <c r="V26" s="46">
        <v>39.590000000000003</v>
      </c>
      <c r="W26" s="46">
        <v>2.0699999999999998</v>
      </c>
      <c r="X26" s="46">
        <v>185.04</v>
      </c>
      <c r="Y26" s="46">
        <v>243.4</v>
      </c>
      <c r="Z26" s="46">
        <v>40.619999999999997</v>
      </c>
      <c r="AA26" s="46">
        <v>14.11</v>
      </c>
      <c r="AC26" s="41"/>
      <c r="AD26" s="41"/>
      <c r="AE26" s="41"/>
      <c r="AF26" s="41"/>
      <c r="AG26" s="41"/>
      <c r="AH26" s="41"/>
      <c r="AI26" s="41"/>
      <c r="AL26" s="71"/>
      <c r="AM26" s="71"/>
      <c r="AN26" s="71"/>
    </row>
    <row r="27" spans="1:40" ht="14.4" x14ac:dyDescent="0.3">
      <c r="A27" s="19"/>
      <c r="B27" s="88"/>
      <c r="C27" s="40" t="s">
        <v>60</v>
      </c>
      <c r="D27" s="90" t="s">
        <v>61</v>
      </c>
      <c r="E27" s="51">
        <v>1000000</v>
      </c>
      <c r="F27" s="52" t="s">
        <v>59</v>
      </c>
      <c r="G27" s="52" t="s">
        <v>59</v>
      </c>
      <c r="H27" s="52" t="s">
        <v>59</v>
      </c>
      <c r="I27" s="52" t="s">
        <v>59</v>
      </c>
      <c r="J27" s="51">
        <v>1000000</v>
      </c>
      <c r="K27" s="51">
        <v>500000</v>
      </c>
      <c r="L27" s="51">
        <v>200000</v>
      </c>
      <c r="M27" s="51">
        <v>100000</v>
      </c>
      <c r="N27" s="52">
        <v>200000</v>
      </c>
      <c r="O27" s="52">
        <v>1000000</v>
      </c>
      <c r="P27" s="51">
        <v>347326</v>
      </c>
      <c r="Q27" s="51">
        <v>338603</v>
      </c>
      <c r="R27" s="51">
        <v>150544</v>
      </c>
      <c r="S27" s="51">
        <v>217635</v>
      </c>
      <c r="T27" s="51">
        <v>1054108</v>
      </c>
      <c r="U27" s="51">
        <v>140060</v>
      </c>
      <c r="V27" s="51">
        <v>137505</v>
      </c>
      <c r="W27" s="51">
        <v>157585</v>
      </c>
      <c r="X27" s="51">
        <v>566469</v>
      </c>
      <c r="Y27" s="51">
        <v>1001619</v>
      </c>
      <c r="Z27" s="51">
        <v>168448</v>
      </c>
      <c r="AA27" s="51">
        <v>232340</v>
      </c>
      <c r="AB27" s="71"/>
      <c r="AC27" s="71"/>
      <c r="AD27" s="71"/>
      <c r="AE27" s="71"/>
      <c r="AF27" s="71"/>
      <c r="AG27" s="71"/>
      <c r="AH27" s="71"/>
      <c r="AI27" s="71"/>
      <c r="AJ27" s="71"/>
      <c r="AL27" s="71"/>
      <c r="AM27" s="71"/>
      <c r="AN27" s="71"/>
    </row>
    <row r="28" spans="1:40" ht="14.4" x14ac:dyDescent="0.3">
      <c r="A28" s="19"/>
      <c r="B28" s="88"/>
      <c r="C28" s="40" t="s">
        <v>105</v>
      </c>
      <c r="D28" s="90" t="s">
        <v>61</v>
      </c>
      <c r="E28" s="51">
        <v>2</v>
      </c>
      <c r="F28" s="49" t="s">
        <v>59</v>
      </c>
      <c r="G28" s="49" t="s">
        <v>59</v>
      </c>
      <c r="H28" s="49" t="s">
        <v>59</v>
      </c>
      <c r="I28" s="49" t="s">
        <v>59</v>
      </c>
      <c r="J28" s="51">
        <v>3</v>
      </c>
      <c r="K28" s="51">
        <v>2</v>
      </c>
      <c r="L28" s="51">
        <v>2</v>
      </c>
      <c r="M28" s="52" t="s">
        <v>62</v>
      </c>
      <c r="N28" s="52">
        <v>2</v>
      </c>
      <c r="O28" s="52">
        <v>2</v>
      </c>
      <c r="P28" s="51">
        <v>3</v>
      </c>
      <c r="Q28" s="51">
        <v>3</v>
      </c>
      <c r="R28" s="51">
        <v>3</v>
      </c>
      <c r="S28" s="51">
        <v>3</v>
      </c>
      <c r="T28" s="51">
        <v>3</v>
      </c>
      <c r="U28" s="51">
        <v>3</v>
      </c>
      <c r="V28" s="51">
        <v>3</v>
      </c>
      <c r="W28" s="51">
        <v>3</v>
      </c>
      <c r="X28" s="51">
        <v>3</v>
      </c>
      <c r="Y28" s="51">
        <v>3</v>
      </c>
      <c r="Z28" s="51">
        <v>2</v>
      </c>
      <c r="AA28" s="51">
        <v>2</v>
      </c>
      <c r="AB28" s="71"/>
      <c r="AC28" s="71"/>
      <c r="AD28" s="71"/>
      <c r="AE28" s="71"/>
      <c r="AF28" s="71"/>
      <c r="AG28" s="71"/>
      <c r="AH28" s="71"/>
      <c r="AI28" s="71"/>
      <c r="AJ28" s="71"/>
      <c r="AL28" s="71"/>
      <c r="AM28" s="71"/>
      <c r="AN28" s="71"/>
    </row>
    <row r="29" spans="1:40" ht="13.5" customHeight="1" x14ac:dyDescent="0.3">
      <c r="A29" s="19"/>
      <c r="B29" s="88"/>
      <c r="C29" s="40" t="s">
        <v>106</v>
      </c>
      <c r="D29" s="90" t="s">
        <v>63</v>
      </c>
      <c r="E29" s="46">
        <v>12645328</v>
      </c>
      <c r="F29" s="47" t="s">
        <v>59</v>
      </c>
      <c r="G29" s="47" t="s">
        <v>59</v>
      </c>
      <c r="H29" s="47" t="s">
        <v>59</v>
      </c>
      <c r="I29" s="47" t="s">
        <v>59</v>
      </c>
      <c r="J29" s="46">
        <v>12254167</v>
      </c>
      <c r="K29" s="46">
        <v>3824579</v>
      </c>
      <c r="L29" s="46">
        <v>2564509</v>
      </c>
      <c r="M29" s="52">
        <v>2663578.56</v>
      </c>
      <c r="N29" s="47">
        <v>7360253.1600000001</v>
      </c>
      <c r="O29" s="47">
        <v>16412919.720000001</v>
      </c>
      <c r="P29" s="70">
        <v>4048751</v>
      </c>
      <c r="Q29" s="70">
        <v>3049170</v>
      </c>
      <c r="R29" s="70">
        <v>4646023</v>
      </c>
      <c r="S29" s="70">
        <v>6503744</v>
      </c>
      <c r="T29" s="70">
        <v>18247688</v>
      </c>
      <c r="U29" s="47">
        <v>4714339</v>
      </c>
      <c r="V29" s="47">
        <v>4816416</v>
      </c>
      <c r="W29" s="47">
        <v>4749640</v>
      </c>
      <c r="X29" s="47">
        <v>11750204</v>
      </c>
      <c r="Y29" s="77">
        <v>26030599</v>
      </c>
      <c r="Z29" s="77">
        <v>3643745.05</v>
      </c>
      <c r="AA29" s="47">
        <v>6721587.8399999999</v>
      </c>
      <c r="AL29" s="71"/>
      <c r="AM29" s="71"/>
      <c r="AN29" s="71"/>
    </row>
    <row r="30" spans="1:40" ht="14.4" x14ac:dyDescent="0.3">
      <c r="A30" s="19"/>
      <c r="B30" s="89" t="s">
        <v>64</v>
      </c>
      <c r="C30" s="38" t="s">
        <v>65</v>
      </c>
      <c r="D30" s="90" t="s">
        <v>61</v>
      </c>
      <c r="E30" s="55">
        <v>448</v>
      </c>
      <c r="F30" s="55">
        <v>446</v>
      </c>
      <c r="G30" s="55">
        <v>456</v>
      </c>
      <c r="H30" s="55">
        <v>440</v>
      </c>
      <c r="I30" s="55">
        <v>454</v>
      </c>
      <c r="J30" s="55">
        <v>454</v>
      </c>
      <c r="K30" s="55">
        <v>482</v>
      </c>
      <c r="L30" s="55">
        <v>480</v>
      </c>
      <c r="M30" s="56">
        <v>527</v>
      </c>
      <c r="N30" s="56">
        <v>534</v>
      </c>
      <c r="O30" s="56">
        <v>534</v>
      </c>
      <c r="P30" s="56">
        <v>543</v>
      </c>
      <c r="Q30" s="56">
        <v>555</v>
      </c>
      <c r="R30" s="56">
        <v>582</v>
      </c>
      <c r="S30" s="56">
        <v>594</v>
      </c>
      <c r="T30" s="56">
        <v>594</v>
      </c>
      <c r="U30" s="56">
        <v>648</v>
      </c>
      <c r="V30" s="56">
        <v>647</v>
      </c>
      <c r="W30" s="56">
        <v>659</v>
      </c>
      <c r="X30" s="56">
        <v>670</v>
      </c>
      <c r="Y30" s="56">
        <v>670</v>
      </c>
      <c r="Z30" s="56">
        <v>699</v>
      </c>
      <c r="AA30" s="56">
        <v>698</v>
      </c>
      <c r="AL30" s="71"/>
      <c r="AM30" s="71"/>
      <c r="AN30" s="71"/>
    </row>
    <row r="31" spans="1:40" s="20" customFormat="1" ht="14.4" x14ac:dyDescent="0.3">
      <c r="A31" s="19"/>
      <c r="B31" s="89"/>
      <c r="C31" s="40" t="s">
        <v>66</v>
      </c>
      <c r="D31" s="90" t="s">
        <v>61</v>
      </c>
      <c r="E31" s="55">
        <v>109</v>
      </c>
      <c r="F31" s="55">
        <v>107</v>
      </c>
      <c r="G31" s="55">
        <v>111</v>
      </c>
      <c r="H31" s="55">
        <v>103</v>
      </c>
      <c r="I31" s="55">
        <v>110</v>
      </c>
      <c r="J31" s="55">
        <v>110</v>
      </c>
      <c r="K31" s="55">
        <v>117</v>
      </c>
      <c r="L31" s="55">
        <v>121</v>
      </c>
      <c r="M31" s="56">
        <v>138</v>
      </c>
      <c r="N31" s="56">
        <v>145</v>
      </c>
      <c r="O31" s="56">
        <v>145</v>
      </c>
      <c r="P31" s="56">
        <v>153</v>
      </c>
      <c r="Q31" s="56">
        <v>160</v>
      </c>
      <c r="R31" s="56">
        <v>171</v>
      </c>
      <c r="S31" s="56">
        <v>178</v>
      </c>
      <c r="T31" s="56">
        <v>178</v>
      </c>
      <c r="U31" s="56">
        <v>191</v>
      </c>
      <c r="V31" s="56">
        <v>190</v>
      </c>
      <c r="W31" s="56">
        <v>200</v>
      </c>
      <c r="X31" s="56">
        <v>210</v>
      </c>
      <c r="Y31" s="56">
        <v>210</v>
      </c>
      <c r="Z31" s="56">
        <v>216</v>
      </c>
      <c r="AA31" s="56">
        <v>214</v>
      </c>
    </row>
    <row r="32" spans="1:40" s="20" customFormat="1" ht="14.4" x14ac:dyDescent="0.3">
      <c r="A32" s="19"/>
      <c r="B32" s="89"/>
      <c r="C32" s="40" t="s">
        <v>67</v>
      </c>
      <c r="D32" s="90" t="s">
        <v>61</v>
      </c>
      <c r="E32" s="55">
        <v>339</v>
      </c>
      <c r="F32" s="55">
        <v>339</v>
      </c>
      <c r="G32" s="55">
        <v>345</v>
      </c>
      <c r="H32" s="55">
        <v>337</v>
      </c>
      <c r="I32" s="55">
        <v>344</v>
      </c>
      <c r="J32" s="55">
        <v>344</v>
      </c>
      <c r="K32" s="55">
        <v>365</v>
      </c>
      <c r="L32" s="55">
        <v>359</v>
      </c>
      <c r="M32" s="56">
        <v>389</v>
      </c>
      <c r="N32" s="56">
        <v>389</v>
      </c>
      <c r="O32" s="56">
        <v>389</v>
      </c>
      <c r="P32" s="56">
        <v>390</v>
      </c>
      <c r="Q32" s="56">
        <v>395</v>
      </c>
      <c r="R32" s="56">
        <v>411</v>
      </c>
      <c r="S32" s="56">
        <v>416</v>
      </c>
      <c r="T32" s="56">
        <v>416</v>
      </c>
      <c r="U32" s="56">
        <v>457</v>
      </c>
      <c r="V32" s="56">
        <v>457</v>
      </c>
      <c r="W32" s="56">
        <v>459</v>
      </c>
      <c r="X32" s="56">
        <v>460</v>
      </c>
      <c r="Y32" s="56">
        <v>460</v>
      </c>
      <c r="Z32" s="56">
        <v>483</v>
      </c>
      <c r="AA32" s="56">
        <v>484</v>
      </c>
    </row>
    <row r="33" spans="1:38" s="20" customFormat="1" ht="14.4" x14ac:dyDescent="0.3">
      <c r="A33" s="19"/>
      <c r="B33" s="89"/>
      <c r="C33" s="40" t="s">
        <v>107</v>
      </c>
      <c r="D33" s="90" t="s">
        <v>61</v>
      </c>
      <c r="E33" s="55">
        <v>35</v>
      </c>
      <c r="F33" s="57"/>
      <c r="G33" s="57"/>
      <c r="H33" s="57"/>
      <c r="I33" s="57"/>
      <c r="J33" s="55">
        <v>40</v>
      </c>
      <c r="K33" s="55">
        <v>41</v>
      </c>
      <c r="L33" s="51">
        <v>46</v>
      </c>
      <c r="M33" s="51">
        <v>43</v>
      </c>
      <c r="N33" s="51">
        <v>44</v>
      </c>
      <c r="O33" s="51">
        <v>44</v>
      </c>
      <c r="P33" s="56">
        <v>47</v>
      </c>
      <c r="Q33" s="56">
        <v>47</v>
      </c>
      <c r="R33" s="56">
        <v>51</v>
      </c>
      <c r="S33" s="56">
        <v>56</v>
      </c>
      <c r="T33" s="56">
        <v>56</v>
      </c>
      <c r="U33" s="56">
        <v>56</v>
      </c>
      <c r="V33" s="56">
        <v>57</v>
      </c>
      <c r="W33" s="56">
        <v>56</v>
      </c>
      <c r="X33" s="56">
        <v>56</v>
      </c>
      <c r="Y33" s="56">
        <v>56</v>
      </c>
      <c r="Z33" s="56">
        <v>56</v>
      </c>
      <c r="AA33" s="56">
        <v>51</v>
      </c>
    </row>
    <row r="34" spans="1:38" s="20" customFormat="1" ht="14.4" x14ac:dyDescent="0.3">
      <c r="A34" s="19"/>
      <c r="B34" s="89"/>
      <c r="C34" s="40" t="s">
        <v>66</v>
      </c>
      <c r="D34" s="90" t="s">
        <v>61</v>
      </c>
      <c r="E34" s="55">
        <v>7</v>
      </c>
      <c r="F34" s="57"/>
      <c r="G34" s="57"/>
      <c r="H34" s="57"/>
      <c r="I34" s="57"/>
      <c r="J34" s="55">
        <v>8</v>
      </c>
      <c r="K34" s="55">
        <v>9</v>
      </c>
      <c r="L34" s="51">
        <v>10</v>
      </c>
      <c r="M34" s="51">
        <v>8</v>
      </c>
      <c r="N34" s="51">
        <v>8</v>
      </c>
      <c r="O34" s="51">
        <v>8</v>
      </c>
      <c r="P34" s="56">
        <v>10</v>
      </c>
      <c r="Q34" s="56">
        <v>11</v>
      </c>
      <c r="R34" s="56">
        <v>14</v>
      </c>
      <c r="S34" s="56">
        <v>14</v>
      </c>
      <c r="T34" s="56">
        <v>14</v>
      </c>
      <c r="U34" s="56">
        <v>14</v>
      </c>
      <c r="V34" s="56">
        <v>14</v>
      </c>
      <c r="W34" s="56">
        <v>15</v>
      </c>
      <c r="X34" s="56">
        <v>16</v>
      </c>
      <c r="Y34" s="56">
        <v>16</v>
      </c>
      <c r="Z34" s="56">
        <v>16</v>
      </c>
      <c r="AA34" s="56">
        <v>13</v>
      </c>
    </row>
    <row r="35" spans="1:38" s="20" customFormat="1" ht="14.4" x14ac:dyDescent="0.3">
      <c r="A35" s="19"/>
      <c r="B35" s="89"/>
      <c r="C35" s="40" t="s">
        <v>67</v>
      </c>
      <c r="D35" s="90" t="s">
        <v>61</v>
      </c>
      <c r="E35" s="55">
        <v>28</v>
      </c>
      <c r="F35" s="57"/>
      <c r="G35" s="57"/>
      <c r="H35" s="57"/>
      <c r="I35" s="57"/>
      <c r="J35" s="55">
        <v>32</v>
      </c>
      <c r="K35" s="55">
        <v>32</v>
      </c>
      <c r="L35" s="51">
        <v>36</v>
      </c>
      <c r="M35" s="51">
        <v>35</v>
      </c>
      <c r="N35" s="51">
        <v>36</v>
      </c>
      <c r="O35" s="51">
        <v>36</v>
      </c>
      <c r="P35" s="56">
        <v>37</v>
      </c>
      <c r="Q35" s="56">
        <v>36</v>
      </c>
      <c r="R35" s="56">
        <v>37</v>
      </c>
      <c r="S35" s="56">
        <v>42</v>
      </c>
      <c r="T35" s="56">
        <v>42</v>
      </c>
      <c r="U35" s="56">
        <v>42</v>
      </c>
      <c r="V35" s="56">
        <v>43</v>
      </c>
      <c r="W35" s="56">
        <v>41</v>
      </c>
      <c r="X35" s="56">
        <v>40</v>
      </c>
      <c r="Y35" s="56">
        <v>40</v>
      </c>
      <c r="Z35" s="56">
        <v>40</v>
      </c>
      <c r="AA35" s="56">
        <v>38</v>
      </c>
    </row>
    <row r="36" spans="1:38" s="20" customFormat="1" ht="14.4" x14ac:dyDescent="0.3">
      <c r="A36" s="19"/>
      <c r="B36" s="89"/>
      <c r="C36" s="40" t="s">
        <v>68</v>
      </c>
      <c r="D36" s="90" t="s">
        <v>61</v>
      </c>
      <c r="E36" s="51">
        <v>67</v>
      </c>
      <c r="F36" s="57"/>
      <c r="G36" s="57"/>
      <c r="H36" s="57"/>
      <c r="I36" s="57"/>
      <c r="J36" s="51">
        <v>73</v>
      </c>
      <c r="K36" s="55">
        <v>73</v>
      </c>
      <c r="L36" s="51">
        <v>82</v>
      </c>
      <c r="M36" s="55">
        <v>83</v>
      </c>
      <c r="N36" s="51">
        <v>79</v>
      </c>
      <c r="O36" s="51">
        <v>79</v>
      </c>
      <c r="P36" s="56">
        <v>83</v>
      </c>
      <c r="Q36" s="56">
        <v>85</v>
      </c>
      <c r="R36" s="56">
        <v>90</v>
      </c>
      <c r="S36" s="56">
        <v>98</v>
      </c>
      <c r="T36" s="56">
        <v>98</v>
      </c>
      <c r="U36" s="56">
        <v>99</v>
      </c>
      <c r="V36" s="56">
        <v>100</v>
      </c>
      <c r="W36" s="56">
        <v>99</v>
      </c>
      <c r="X36" s="56">
        <v>106</v>
      </c>
      <c r="Y36" s="56">
        <v>106</v>
      </c>
      <c r="Z36" s="56">
        <v>110</v>
      </c>
      <c r="AA36" s="56">
        <v>105</v>
      </c>
    </row>
    <row r="37" spans="1:38" s="20" customFormat="1" ht="14.4" x14ac:dyDescent="0.3">
      <c r="A37" s="19"/>
      <c r="B37" s="89"/>
      <c r="C37" s="40" t="s">
        <v>66</v>
      </c>
      <c r="D37" s="90" t="s">
        <v>61</v>
      </c>
      <c r="E37" s="51">
        <v>15</v>
      </c>
      <c r="F37" s="51">
        <v>15</v>
      </c>
      <c r="G37" s="51">
        <v>14</v>
      </c>
      <c r="H37" s="51">
        <v>13</v>
      </c>
      <c r="I37" s="51">
        <v>14</v>
      </c>
      <c r="J37" s="51">
        <v>14</v>
      </c>
      <c r="K37" s="55">
        <v>16</v>
      </c>
      <c r="L37" s="51">
        <v>20</v>
      </c>
      <c r="M37" s="55">
        <v>19</v>
      </c>
      <c r="N37" s="51">
        <v>18</v>
      </c>
      <c r="O37" s="51">
        <v>18</v>
      </c>
      <c r="P37" s="56">
        <v>20</v>
      </c>
      <c r="Q37" s="56">
        <v>21</v>
      </c>
      <c r="R37" s="56">
        <v>24</v>
      </c>
      <c r="S37" s="56">
        <v>27</v>
      </c>
      <c r="T37" s="56">
        <v>27</v>
      </c>
      <c r="U37" s="56">
        <v>25</v>
      </c>
      <c r="V37" s="56">
        <v>23</v>
      </c>
      <c r="W37" s="56">
        <v>25</v>
      </c>
      <c r="X37" s="56">
        <v>28</v>
      </c>
      <c r="Y37" s="56">
        <v>28</v>
      </c>
      <c r="Z37" s="56">
        <v>30</v>
      </c>
      <c r="AA37" s="56">
        <v>29</v>
      </c>
    </row>
    <row r="38" spans="1:38" s="20" customFormat="1" ht="14.4" x14ac:dyDescent="0.3">
      <c r="A38" s="19"/>
      <c r="B38" s="89"/>
      <c r="C38" s="40" t="s">
        <v>67</v>
      </c>
      <c r="D38" s="90" t="s">
        <v>61</v>
      </c>
      <c r="E38" s="51">
        <v>52</v>
      </c>
      <c r="F38" s="57"/>
      <c r="G38" s="57"/>
      <c r="H38" s="57"/>
      <c r="I38" s="57"/>
      <c r="J38" s="51">
        <v>59</v>
      </c>
      <c r="K38" s="55">
        <v>57</v>
      </c>
      <c r="L38" s="51">
        <v>62</v>
      </c>
      <c r="M38" s="55">
        <v>64</v>
      </c>
      <c r="N38" s="51">
        <v>61</v>
      </c>
      <c r="O38" s="51">
        <v>61</v>
      </c>
      <c r="P38" s="56">
        <v>63</v>
      </c>
      <c r="Q38" s="56">
        <v>64</v>
      </c>
      <c r="R38" s="56">
        <v>66</v>
      </c>
      <c r="S38" s="56">
        <v>71</v>
      </c>
      <c r="T38" s="56">
        <v>71</v>
      </c>
      <c r="U38" s="56">
        <v>74</v>
      </c>
      <c r="V38" s="56">
        <v>77</v>
      </c>
      <c r="W38" s="56">
        <v>74</v>
      </c>
      <c r="X38" s="56">
        <v>78</v>
      </c>
      <c r="Y38" s="56">
        <v>78</v>
      </c>
      <c r="Z38" s="56">
        <v>80</v>
      </c>
      <c r="AA38" s="56">
        <v>76</v>
      </c>
    </row>
    <row r="39" spans="1:38" s="20" customFormat="1" ht="14.4" x14ac:dyDescent="0.3">
      <c r="A39" s="19"/>
      <c r="B39" s="89"/>
      <c r="C39" s="40" t="s">
        <v>69</v>
      </c>
      <c r="D39" s="90" t="s">
        <v>61</v>
      </c>
      <c r="E39" s="51">
        <v>209</v>
      </c>
      <c r="F39" s="57"/>
      <c r="G39" s="57"/>
      <c r="H39" s="57"/>
      <c r="I39" s="57"/>
      <c r="J39" s="56" t="s">
        <v>70</v>
      </c>
      <c r="K39" s="55">
        <v>248</v>
      </c>
      <c r="L39" s="51">
        <v>248</v>
      </c>
      <c r="M39" s="55">
        <v>264</v>
      </c>
      <c r="N39" s="55">
        <v>209</v>
      </c>
      <c r="O39" s="55" t="s">
        <v>71</v>
      </c>
      <c r="P39" s="56">
        <v>294</v>
      </c>
      <c r="Q39" s="56">
        <v>283</v>
      </c>
      <c r="R39" s="56">
        <v>296</v>
      </c>
      <c r="S39" s="56">
        <v>303</v>
      </c>
      <c r="T39" s="56">
        <v>303</v>
      </c>
      <c r="U39" s="56">
        <v>311</v>
      </c>
      <c r="V39" s="56">
        <v>312</v>
      </c>
      <c r="W39" s="56">
        <v>319</v>
      </c>
      <c r="X39" s="56">
        <v>266</v>
      </c>
      <c r="Y39" s="56">
        <f>SUM(Y40:Y41)</f>
        <v>266</v>
      </c>
      <c r="Z39" s="56">
        <v>326</v>
      </c>
      <c r="AA39" s="56">
        <v>308</v>
      </c>
    </row>
    <row r="40" spans="1:38" s="20" customFormat="1" ht="14.4" x14ac:dyDescent="0.3">
      <c r="A40" s="19"/>
      <c r="B40" s="89"/>
      <c r="C40" s="40" t="s">
        <v>66</v>
      </c>
      <c r="D40" s="90" t="s">
        <v>61</v>
      </c>
      <c r="E40" s="51">
        <v>93</v>
      </c>
      <c r="F40" s="57"/>
      <c r="G40" s="57"/>
      <c r="H40" s="57"/>
      <c r="I40" s="57"/>
      <c r="J40" s="56">
        <v>95</v>
      </c>
      <c r="K40" s="55">
        <v>111</v>
      </c>
      <c r="L40" s="51">
        <v>111</v>
      </c>
      <c r="M40" s="55">
        <v>121</v>
      </c>
      <c r="N40" s="55">
        <v>115</v>
      </c>
      <c r="O40" s="55">
        <v>115</v>
      </c>
      <c r="P40" s="56">
        <v>136</v>
      </c>
      <c r="Q40" s="56">
        <v>135</v>
      </c>
      <c r="R40" s="56">
        <v>145</v>
      </c>
      <c r="S40" s="56">
        <v>151</v>
      </c>
      <c r="T40" s="56">
        <v>151</v>
      </c>
      <c r="U40" s="56">
        <v>156</v>
      </c>
      <c r="V40" s="56">
        <v>153</v>
      </c>
      <c r="W40" s="56">
        <v>156</v>
      </c>
      <c r="X40" s="56">
        <v>149</v>
      </c>
      <c r="Y40" s="56">
        <v>149</v>
      </c>
      <c r="Z40" s="56">
        <v>164</v>
      </c>
      <c r="AA40" s="56">
        <v>154</v>
      </c>
    </row>
    <row r="41" spans="1:38" s="20" customFormat="1" ht="14.4" x14ac:dyDescent="0.3">
      <c r="A41" s="19"/>
      <c r="B41" s="89"/>
      <c r="C41" s="40" t="s">
        <v>67</v>
      </c>
      <c r="D41" s="90" t="s">
        <v>61</v>
      </c>
      <c r="E41" s="51">
        <v>116</v>
      </c>
      <c r="F41" s="57"/>
      <c r="G41" s="57"/>
      <c r="H41" s="57"/>
      <c r="I41" s="57"/>
      <c r="J41" s="56">
        <v>106</v>
      </c>
      <c r="K41" s="55">
        <v>137</v>
      </c>
      <c r="L41" s="51">
        <v>137</v>
      </c>
      <c r="M41" s="55">
        <v>143</v>
      </c>
      <c r="N41" s="55">
        <v>94</v>
      </c>
      <c r="O41" s="55">
        <v>94</v>
      </c>
      <c r="P41" s="56">
        <v>158</v>
      </c>
      <c r="Q41" s="56">
        <v>148</v>
      </c>
      <c r="R41" s="56">
        <v>151</v>
      </c>
      <c r="S41" s="56">
        <v>152</v>
      </c>
      <c r="T41" s="56">
        <v>152</v>
      </c>
      <c r="U41" s="56">
        <v>155</v>
      </c>
      <c r="V41" s="56">
        <v>159</v>
      </c>
      <c r="W41" s="56">
        <v>163</v>
      </c>
      <c r="X41" s="56">
        <v>117</v>
      </c>
      <c r="Y41" s="56">
        <v>117</v>
      </c>
      <c r="Z41" s="56">
        <v>162</v>
      </c>
      <c r="AA41" s="56">
        <v>154</v>
      </c>
    </row>
    <row r="42" spans="1:38" s="20" customFormat="1" ht="14.4" x14ac:dyDescent="0.3">
      <c r="A42" s="19"/>
      <c r="B42" s="89"/>
      <c r="C42" s="40" t="s">
        <v>72</v>
      </c>
      <c r="D42" s="90" t="s">
        <v>61</v>
      </c>
      <c r="E42" s="51">
        <v>172</v>
      </c>
      <c r="F42" s="57"/>
      <c r="G42" s="57"/>
      <c r="H42" s="57"/>
      <c r="I42" s="57"/>
      <c r="J42" s="56" t="s">
        <v>73</v>
      </c>
      <c r="K42" s="55">
        <v>234</v>
      </c>
      <c r="L42" s="51">
        <v>232</v>
      </c>
      <c r="M42" s="55">
        <v>263</v>
      </c>
      <c r="N42" s="55">
        <v>246</v>
      </c>
      <c r="O42" s="55" t="s">
        <v>74</v>
      </c>
      <c r="P42" s="56">
        <v>249</v>
      </c>
      <c r="Q42" s="56">
        <v>272</v>
      </c>
      <c r="R42" s="56">
        <v>286</v>
      </c>
      <c r="S42" s="56">
        <v>291</v>
      </c>
      <c r="T42" s="56">
        <v>291</v>
      </c>
      <c r="U42" s="56">
        <v>337</v>
      </c>
      <c r="V42" s="56">
        <v>335</v>
      </c>
      <c r="W42" s="56">
        <v>340</v>
      </c>
      <c r="X42" s="56">
        <v>296</v>
      </c>
      <c r="Y42" s="56">
        <f>SUM(Y43:Y44)</f>
        <v>296</v>
      </c>
      <c r="Z42" s="56">
        <v>373</v>
      </c>
      <c r="AA42" s="56">
        <v>390</v>
      </c>
    </row>
    <row r="43" spans="1:38" s="20" customFormat="1" ht="14.4" x14ac:dyDescent="0.3">
      <c r="A43" s="19"/>
      <c r="B43" s="89"/>
      <c r="C43" s="40" t="s">
        <v>66</v>
      </c>
      <c r="D43" s="90" t="s">
        <v>61</v>
      </c>
      <c r="E43" s="51">
        <v>1</v>
      </c>
      <c r="F43" s="57"/>
      <c r="G43" s="57"/>
      <c r="H43" s="57"/>
      <c r="I43" s="57"/>
      <c r="J43" s="56">
        <v>1</v>
      </c>
      <c r="K43" s="55">
        <v>7</v>
      </c>
      <c r="L43" s="51">
        <v>10</v>
      </c>
      <c r="M43" s="55">
        <v>17</v>
      </c>
      <c r="N43" s="55">
        <v>12</v>
      </c>
      <c r="O43" s="55">
        <v>12</v>
      </c>
      <c r="P43" s="56">
        <v>17</v>
      </c>
      <c r="Q43" s="56">
        <v>25</v>
      </c>
      <c r="R43" s="56">
        <v>26</v>
      </c>
      <c r="S43" s="56">
        <v>27</v>
      </c>
      <c r="T43" s="56">
        <v>27</v>
      </c>
      <c r="U43" s="56">
        <v>35</v>
      </c>
      <c r="V43" s="56">
        <v>37</v>
      </c>
      <c r="W43" s="56">
        <v>44</v>
      </c>
      <c r="X43" s="56">
        <v>32</v>
      </c>
      <c r="Y43" s="56">
        <v>32</v>
      </c>
      <c r="Z43" s="56">
        <v>52</v>
      </c>
      <c r="AA43" s="56">
        <v>60</v>
      </c>
      <c r="AB43" s="71"/>
      <c r="AC43" s="71"/>
      <c r="AD43" s="71"/>
      <c r="AE43" s="71"/>
      <c r="AF43" s="71"/>
      <c r="AG43" s="71"/>
      <c r="AH43" s="71"/>
    </row>
    <row r="44" spans="1:38" s="20" customFormat="1" ht="14.4" x14ac:dyDescent="0.3">
      <c r="A44" s="19"/>
      <c r="B44" s="89"/>
      <c r="C44" s="40" t="s">
        <v>67</v>
      </c>
      <c r="D44" s="90" t="s">
        <v>61</v>
      </c>
      <c r="E44" s="51">
        <v>171</v>
      </c>
      <c r="F44" s="57"/>
      <c r="G44" s="57"/>
      <c r="H44" s="57"/>
      <c r="I44" s="57"/>
      <c r="J44" s="56">
        <v>179</v>
      </c>
      <c r="K44" s="55">
        <v>227</v>
      </c>
      <c r="L44" s="51">
        <v>222</v>
      </c>
      <c r="M44" s="55">
        <v>246</v>
      </c>
      <c r="N44" s="55">
        <v>234</v>
      </c>
      <c r="O44" s="55">
        <v>234</v>
      </c>
      <c r="P44" s="56">
        <v>232</v>
      </c>
      <c r="Q44" s="56">
        <v>247</v>
      </c>
      <c r="R44" s="56">
        <v>260</v>
      </c>
      <c r="S44" s="56">
        <v>264</v>
      </c>
      <c r="T44" s="56">
        <v>264</v>
      </c>
      <c r="U44" s="56">
        <v>302</v>
      </c>
      <c r="V44" s="56">
        <v>298</v>
      </c>
      <c r="W44" s="56">
        <v>296</v>
      </c>
      <c r="X44" s="56">
        <v>264</v>
      </c>
      <c r="Y44" s="56">
        <v>264</v>
      </c>
      <c r="Z44" s="56">
        <v>321</v>
      </c>
      <c r="AA44" s="56">
        <v>330</v>
      </c>
      <c r="AB44" s="71"/>
      <c r="AC44" s="71"/>
      <c r="AD44" s="71"/>
      <c r="AE44" s="71"/>
      <c r="AF44" s="71"/>
      <c r="AG44" s="71"/>
      <c r="AH44" s="71"/>
      <c r="AJ44" s="1"/>
      <c r="AK44" s="1"/>
      <c r="AL44" s="1"/>
    </row>
    <row r="45" spans="1:38" s="20" customFormat="1" ht="14.4" x14ac:dyDescent="0.3">
      <c r="A45" s="19"/>
      <c r="B45" s="89"/>
      <c r="C45" s="40" t="s">
        <v>75</v>
      </c>
      <c r="D45" s="90" t="s">
        <v>61</v>
      </c>
      <c r="E45" s="57"/>
      <c r="F45" s="57"/>
      <c r="G45" s="57"/>
      <c r="H45" s="57"/>
      <c r="I45" s="57"/>
      <c r="J45" s="56" t="s">
        <v>76</v>
      </c>
      <c r="K45" s="55">
        <v>38</v>
      </c>
      <c r="L45" s="51">
        <v>21</v>
      </c>
      <c r="M45" s="55">
        <v>38</v>
      </c>
      <c r="N45" s="55">
        <v>24</v>
      </c>
      <c r="O45" s="55" t="s">
        <v>77</v>
      </c>
      <c r="P45" s="56">
        <v>41</v>
      </c>
      <c r="Q45" s="56">
        <v>24</v>
      </c>
      <c r="R45" s="56">
        <v>27</v>
      </c>
      <c r="S45" s="56">
        <v>28</v>
      </c>
      <c r="T45" s="56">
        <v>120</v>
      </c>
      <c r="U45" s="56">
        <v>69</v>
      </c>
      <c r="V45" s="56">
        <v>20</v>
      </c>
      <c r="W45" s="56">
        <v>32</v>
      </c>
      <c r="X45" s="56">
        <v>44</v>
      </c>
      <c r="Y45" s="56">
        <f>Y30-T30</f>
        <v>76</v>
      </c>
      <c r="Z45" s="56">
        <v>44</v>
      </c>
      <c r="AA45" s="56">
        <v>37</v>
      </c>
      <c r="AB45" s="71"/>
      <c r="AC45" s="71"/>
      <c r="AD45" s="71"/>
      <c r="AE45" s="71"/>
      <c r="AF45" s="71"/>
      <c r="AG45" s="71"/>
      <c r="AH45" s="71"/>
      <c r="AJ45" s="1"/>
      <c r="AK45" s="1"/>
      <c r="AL45" s="1"/>
    </row>
    <row r="46" spans="1:38" s="20" customFormat="1" ht="14.4" x14ac:dyDescent="0.3">
      <c r="A46" s="19"/>
      <c r="B46" s="89"/>
      <c r="C46" s="40" t="s">
        <v>66</v>
      </c>
      <c r="D46" s="90" t="s">
        <v>61</v>
      </c>
      <c r="E46" s="57"/>
      <c r="F46" s="57"/>
      <c r="G46" s="57"/>
      <c r="H46" s="57"/>
      <c r="I46" s="57"/>
      <c r="J46" s="56">
        <v>12</v>
      </c>
      <c r="K46" s="55">
        <v>10</v>
      </c>
      <c r="L46" s="51">
        <v>8</v>
      </c>
      <c r="M46" s="55">
        <v>17</v>
      </c>
      <c r="N46" s="55">
        <v>8</v>
      </c>
      <c r="O46" s="55">
        <v>43</v>
      </c>
      <c r="P46" s="56">
        <v>19</v>
      </c>
      <c r="Q46" s="56">
        <v>10</v>
      </c>
      <c r="R46" s="56">
        <v>11</v>
      </c>
      <c r="S46" s="56">
        <v>11</v>
      </c>
      <c r="T46" s="56">
        <v>51</v>
      </c>
      <c r="U46" s="56">
        <v>16</v>
      </c>
      <c r="V46" s="56">
        <v>6</v>
      </c>
      <c r="W46" s="56">
        <v>14</v>
      </c>
      <c r="X46" s="56">
        <v>18</v>
      </c>
      <c r="Y46" s="56">
        <f>Y31-T31</f>
        <v>32</v>
      </c>
      <c r="Z46" s="56">
        <v>12</v>
      </c>
      <c r="AA46" s="56">
        <v>14</v>
      </c>
      <c r="AB46" s="71"/>
      <c r="AC46" s="71"/>
      <c r="AD46" s="71"/>
      <c r="AE46" s="71"/>
      <c r="AF46" s="71"/>
      <c r="AG46" s="71"/>
      <c r="AH46" s="71"/>
      <c r="AJ46" s="1"/>
      <c r="AK46" s="1"/>
      <c r="AL46" s="1"/>
    </row>
    <row r="47" spans="1:38" s="20" customFormat="1" ht="14.4" x14ac:dyDescent="0.3">
      <c r="A47" s="19"/>
      <c r="B47" s="89"/>
      <c r="C47" s="40" t="s">
        <v>67</v>
      </c>
      <c r="D47" s="90" t="s">
        <v>61</v>
      </c>
      <c r="E47" s="57"/>
      <c r="F47" s="57"/>
      <c r="G47" s="57"/>
      <c r="H47" s="57"/>
      <c r="I47" s="57"/>
      <c r="J47" s="56">
        <v>31</v>
      </c>
      <c r="K47" s="55">
        <v>28</v>
      </c>
      <c r="L47" s="51">
        <v>13</v>
      </c>
      <c r="M47" s="55">
        <v>21</v>
      </c>
      <c r="N47" s="55">
        <v>16</v>
      </c>
      <c r="O47" s="55">
        <v>78</v>
      </c>
      <c r="P47" s="56">
        <v>22</v>
      </c>
      <c r="Q47" s="56">
        <v>14</v>
      </c>
      <c r="R47" s="56">
        <v>16</v>
      </c>
      <c r="S47" s="56">
        <v>17</v>
      </c>
      <c r="T47" s="56">
        <v>69</v>
      </c>
      <c r="U47" s="56">
        <v>53</v>
      </c>
      <c r="V47" s="56">
        <v>14</v>
      </c>
      <c r="W47" s="56">
        <v>18</v>
      </c>
      <c r="X47" s="56">
        <v>26</v>
      </c>
      <c r="Y47" s="56">
        <f>Y32-T32</f>
        <v>44</v>
      </c>
      <c r="Z47" s="56">
        <v>32</v>
      </c>
      <c r="AA47" s="56">
        <v>23</v>
      </c>
    </row>
    <row r="48" spans="1:38" s="20" customFormat="1" ht="15" x14ac:dyDescent="0.3">
      <c r="A48" s="19"/>
      <c r="B48" s="89"/>
      <c r="C48" s="40" t="s">
        <v>78</v>
      </c>
      <c r="D48" s="90" t="s">
        <v>61</v>
      </c>
      <c r="E48" s="51">
        <v>1165</v>
      </c>
      <c r="F48" s="52">
        <v>1057</v>
      </c>
      <c r="G48" s="52">
        <v>815</v>
      </c>
      <c r="H48" s="52">
        <v>992</v>
      </c>
      <c r="I48" s="52">
        <v>957</v>
      </c>
      <c r="J48" s="51">
        <v>957</v>
      </c>
      <c r="K48" s="51">
        <v>1266</v>
      </c>
      <c r="L48" s="51">
        <v>1892</v>
      </c>
      <c r="M48" s="51">
        <v>1856</v>
      </c>
      <c r="N48" s="51">
        <v>1458</v>
      </c>
      <c r="O48" s="51">
        <v>1458</v>
      </c>
      <c r="P48" s="58">
        <v>1688</v>
      </c>
      <c r="Q48" s="58">
        <v>2199</v>
      </c>
      <c r="R48" s="58">
        <v>3396</v>
      </c>
      <c r="S48" s="58">
        <v>3211</v>
      </c>
      <c r="T48" s="58">
        <v>3211</v>
      </c>
      <c r="U48" s="58">
        <v>3430</v>
      </c>
      <c r="V48" s="58">
        <v>4177</v>
      </c>
      <c r="W48" s="58">
        <v>3440</v>
      </c>
      <c r="X48" s="58">
        <v>2238</v>
      </c>
      <c r="Y48" s="58">
        <v>2238</v>
      </c>
      <c r="Z48" s="58">
        <v>2322</v>
      </c>
      <c r="AA48" s="84">
        <v>1898</v>
      </c>
      <c r="AD48" s="72"/>
    </row>
    <row r="49" spans="1:37" s="20" customFormat="1" ht="14.4" x14ac:dyDescent="0.3">
      <c r="A49" s="19"/>
      <c r="B49" s="89"/>
      <c r="C49" s="38" t="s">
        <v>79</v>
      </c>
      <c r="D49" s="90" t="s">
        <v>56</v>
      </c>
      <c r="E49" s="59">
        <v>0.86</v>
      </c>
      <c r="F49" s="57" t="s">
        <v>59</v>
      </c>
      <c r="G49" s="57" t="s">
        <v>59</v>
      </c>
      <c r="H49" s="57" t="s">
        <v>59</v>
      </c>
      <c r="I49" s="57" t="s">
        <v>59</v>
      </c>
      <c r="J49" s="59">
        <v>0.91</v>
      </c>
      <c r="K49" s="57" t="s">
        <v>59</v>
      </c>
      <c r="L49" s="57" t="s">
        <v>59</v>
      </c>
      <c r="M49" s="60" t="s">
        <v>59</v>
      </c>
      <c r="N49" s="59" t="s">
        <v>59</v>
      </c>
      <c r="O49" s="59">
        <v>0.93899999999999995</v>
      </c>
      <c r="P49" s="59" t="s">
        <v>59</v>
      </c>
      <c r="Q49" s="59" t="s">
        <v>59</v>
      </c>
      <c r="R49" s="59" t="s">
        <v>59</v>
      </c>
      <c r="S49" s="59">
        <v>0.94399999999999995</v>
      </c>
      <c r="T49" s="59">
        <v>0.94399999999999995</v>
      </c>
      <c r="U49" s="59" t="s">
        <v>59</v>
      </c>
      <c r="V49" s="59" t="s">
        <v>59</v>
      </c>
      <c r="W49" s="46" t="s">
        <v>59</v>
      </c>
      <c r="X49" s="46">
        <v>96.6</v>
      </c>
      <c r="Y49" s="46">
        <v>96.6</v>
      </c>
      <c r="Z49" s="46" t="s">
        <v>59</v>
      </c>
      <c r="AA49" s="46">
        <v>96.6</v>
      </c>
    </row>
    <row r="50" spans="1:37" s="20" customFormat="1" ht="14.4" x14ac:dyDescent="0.3">
      <c r="A50" s="19"/>
      <c r="B50" s="89"/>
      <c r="C50" s="38" t="s">
        <v>80</v>
      </c>
      <c r="D50" s="90" t="s">
        <v>81</v>
      </c>
      <c r="E50" s="55">
        <v>12</v>
      </c>
      <c r="F50" s="55">
        <v>11</v>
      </c>
      <c r="G50" s="55">
        <v>11</v>
      </c>
      <c r="H50" s="55">
        <v>11</v>
      </c>
      <c r="I50" s="55">
        <v>11</v>
      </c>
      <c r="J50" s="55">
        <v>11</v>
      </c>
      <c r="K50" s="55">
        <v>10</v>
      </c>
      <c r="L50" s="55">
        <v>10</v>
      </c>
      <c r="M50" s="56">
        <v>9</v>
      </c>
      <c r="N50" s="56">
        <v>9</v>
      </c>
      <c r="O50" s="56">
        <v>9</v>
      </c>
      <c r="P50" s="61">
        <v>9</v>
      </c>
      <c r="Q50" s="61">
        <v>9</v>
      </c>
      <c r="R50" s="61">
        <v>8.3000000000000007</v>
      </c>
      <c r="S50" s="61">
        <v>8.1999999999999993</v>
      </c>
      <c r="T50" s="61">
        <v>8.1999999999999993</v>
      </c>
      <c r="U50" s="61">
        <v>8</v>
      </c>
      <c r="V50" s="61">
        <v>7.8</v>
      </c>
      <c r="W50" s="61">
        <v>8</v>
      </c>
      <c r="X50" s="61">
        <v>8</v>
      </c>
      <c r="Y50" s="61">
        <v>8</v>
      </c>
      <c r="Z50" s="61">
        <v>7.4</v>
      </c>
      <c r="AA50" s="61">
        <v>7.4</v>
      </c>
    </row>
    <row r="51" spans="1:37" ht="14.4" x14ac:dyDescent="0.3">
      <c r="A51" s="19"/>
      <c r="B51" s="89"/>
      <c r="C51" s="38" t="s">
        <v>108</v>
      </c>
      <c r="D51" s="90" t="s">
        <v>56</v>
      </c>
      <c r="E51" s="53">
        <v>7.88</v>
      </c>
      <c r="F51" s="53">
        <v>3.8</v>
      </c>
      <c r="G51" s="53">
        <v>5.67</v>
      </c>
      <c r="H51" s="53">
        <v>4.33</v>
      </c>
      <c r="I51" s="60">
        <v>1.32</v>
      </c>
      <c r="J51" s="60">
        <v>8.76</v>
      </c>
      <c r="K51" s="53">
        <v>4.8499999999999996</v>
      </c>
      <c r="L51" s="53">
        <v>8.52</v>
      </c>
      <c r="M51" s="54">
        <v>5.34</v>
      </c>
      <c r="N51" s="54">
        <v>4.24</v>
      </c>
      <c r="O51" s="54">
        <v>18.100000000000001</v>
      </c>
      <c r="P51" s="62">
        <v>4.05</v>
      </c>
      <c r="Q51" s="62">
        <v>4.42</v>
      </c>
      <c r="R51" s="62">
        <v>5.85</v>
      </c>
      <c r="S51" s="62">
        <v>3.71</v>
      </c>
      <c r="T51" s="62">
        <v>14.44</v>
      </c>
      <c r="U51" s="62">
        <v>6.58</v>
      </c>
      <c r="V51" s="62">
        <v>2.86</v>
      </c>
      <c r="W51" s="62">
        <v>3.96</v>
      </c>
      <c r="X51" s="54">
        <v>3.3</v>
      </c>
      <c r="Y51" s="54">
        <v>16.7</v>
      </c>
      <c r="Z51" s="54">
        <v>4.2</v>
      </c>
      <c r="AA51" s="54">
        <v>5.22</v>
      </c>
      <c r="AB51" s="71"/>
      <c r="AD51" s="71"/>
      <c r="AE51" s="71"/>
      <c r="AF51" s="71"/>
    </row>
    <row r="52" spans="1:37" ht="14.4" x14ac:dyDescent="0.3">
      <c r="A52" s="19"/>
      <c r="B52" s="89"/>
      <c r="C52" s="38" t="s">
        <v>109</v>
      </c>
      <c r="D52" s="90" t="s">
        <v>56</v>
      </c>
      <c r="E52" s="53">
        <v>10.98</v>
      </c>
      <c r="F52" s="53">
        <v>2.68</v>
      </c>
      <c r="G52" s="53">
        <v>1.76</v>
      </c>
      <c r="H52" s="53">
        <v>0.99</v>
      </c>
      <c r="I52" s="53">
        <v>1.1000000000000001</v>
      </c>
      <c r="J52" s="53">
        <v>6.54</v>
      </c>
      <c r="K52" s="53">
        <v>4.55</v>
      </c>
      <c r="L52" s="53">
        <v>3.34</v>
      </c>
      <c r="M52" s="54">
        <v>4.8499999999999996</v>
      </c>
      <c r="N52" s="54">
        <v>3.11</v>
      </c>
      <c r="O52" s="54">
        <v>15.85</v>
      </c>
      <c r="P52" s="54">
        <v>3.5</v>
      </c>
      <c r="Q52" s="54">
        <v>3.61</v>
      </c>
      <c r="R52" s="54">
        <v>5.15</v>
      </c>
      <c r="S52" s="54">
        <v>2.87</v>
      </c>
      <c r="T52" s="54">
        <v>12.56</v>
      </c>
      <c r="U52" s="54">
        <v>6.03</v>
      </c>
      <c r="V52" s="54">
        <v>2.3199999999999998</v>
      </c>
      <c r="W52" s="54">
        <v>3.35</v>
      </c>
      <c r="X52" s="54">
        <v>2.62</v>
      </c>
      <c r="Y52" s="54">
        <v>14.32</v>
      </c>
      <c r="Z52" s="54">
        <v>3.84</v>
      </c>
      <c r="AA52" s="54">
        <v>4.3600000000000003</v>
      </c>
      <c r="AB52" s="71"/>
      <c r="AD52" s="71"/>
      <c r="AE52" s="71"/>
      <c r="AF52" s="71"/>
    </row>
    <row r="53" spans="1:37" ht="14.4" x14ac:dyDescent="0.3">
      <c r="A53" s="19"/>
      <c r="B53" s="89"/>
      <c r="C53" s="38" t="s">
        <v>82</v>
      </c>
      <c r="D53" s="90" t="s">
        <v>61</v>
      </c>
      <c r="E53" s="46">
        <v>39.24</v>
      </c>
      <c r="F53" s="46"/>
      <c r="G53" s="46"/>
      <c r="H53" s="46"/>
      <c r="I53" s="46"/>
      <c r="J53" s="46">
        <v>31.98</v>
      </c>
      <c r="K53" s="46">
        <v>1.9166666666666665</v>
      </c>
      <c r="L53" s="46">
        <v>2.87</v>
      </c>
      <c r="M53" s="46">
        <v>17.00935483870968</v>
      </c>
      <c r="N53" s="46">
        <v>10.956741573033709</v>
      </c>
      <c r="O53" s="46">
        <v>26.51</v>
      </c>
      <c r="P53" s="46">
        <v>1.0049999999999999</v>
      </c>
      <c r="Q53" s="46">
        <v>2.33</v>
      </c>
      <c r="R53" s="46">
        <v>5.32</v>
      </c>
      <c r="S53" s="46">
        <v>13.81</v>
      </c>
      <c r="T53" s="46">
        <v>22.11</v>
      </c>
      <c r="U53" s="46">
        <v>6.17</v>
      </c>
      <c r="V53" s="46">
        <v>2.95</v>
      </c>
      <c r="W53" s="46">
        <v>4.99</v>
      </c>
      <c r="X53" s="46">
        <v>4.8014925373134325</v>
      </c>
      <c r="Y53" s="46">
        <f>3217/670</f>
        <v>4.8014925373134325</v>
      </c>
      <c r="Z53" s="46">
        <v>5.51</v>
      </c>
      <c r="AA53" s="61">
        <v>11.01</v>
      </c>
      <c r="AB53" s="71"/>
      <c r="AC53" s="42"/>
      <c r="AD53" s="71"/>
      <c r="AE53" s="71"/>
      <c r="AF53" s="71"/>
    </row>
    <row r="54" spans="1:37" ht="14.4" x14ac:dyDescent="0.3">
      <c r="A54" s="19"/>
      <c r="B54" s="89"/>
      <c r="C54" s="40" t="s">
        <v>83</v>
      </c>
      <c r="D54" s="90" t="s">
        <v>61</v>
      </c>
      <c r="E54" s="46">
        <v>15.35</v>
      </c>
      <c r="F54" s="46"/>
      <c r="G54" s="46"/>
      <c r="H54" s="46"/>
      <c r="I54" s="46"/>
      <c r="J54" s="46" t="s">
        <v>84</v>
      </c>
      <c r="K54" s="63">
        <v>1.0833333333333333</v>
      </c>
      <c r="L54" s="46">
        <v>1.58</v>
      </c>
      <c r="M54" s="46">
        <v>4.21</v>
      </c>
      <c r="N54" s="47">
        <v>2.39</v>
      </c>
      <c r="O54" s="47" t="s">
        <v>85</v>
      </c>
      <c r="P54" s="46">
        <v>0.76777777777777789</v>
      </c>
      <c r="Q54" s="46">
        <v>1.9</v>
      </c>
      <c r="R54" s="46">
        <v>2.99</v>
      </c>
      <c r="S54" s="46">
        <v>5.72</v>
      </c>
      <c r="T54" s="46">
        <v>10.96</v>
      </c>
      <c r="U54" s="46">
        <v>2.82</v>
      </c>
      <c r="V54" s="46">
        <v>2.29</v>
      </c>
      <c r="W54" s="46">
        <v>2.23</v>
      </c>
      <c r="X54" s="46">
        <v>2.0285714285714285</v>
      </c>
      <c r="Y54" s="46">
        <f>426/Y31</f>
        <v>2.0285714285714285</v>
      </c>
      <c r="Z54" s="46">
        <v>3.59</v>
      </c>
      <c r="AA54" s="61">
        <v>7.25</v>
      </c>
      <c r="AB54" s="71"/>
      <c r="AC54" s="42"/>
      <c r="AD54" s="71"/>
      <c r="AE54" s="71"/>
      <c r="AF54" s="71"/>
    </row>
    <row r="55" spans="1:37" ht="14.4" x14ac:dyDescent="0.3">
      <c r="A55" s="19"/>
      <c r="B55" s="89"/>
      <c r="C55" s="40" t="s">
        <v>86</v>
      </c>
      <c r="D55" s="90" t="s">
        <v>61</v>
      </c>
      <c r="E55" s="46">
        <v>46.93</v>
      </c>
      <c r="F55" s="46"/>
      <c r="G55" s="46"/>
      <c r="H55" s="46"/>
      <c r="I55" s="46"/>
      <c r="J55" s="46" t="s">
        <v>87</v>
      </c>
      <c r="K55" s="63">
        <v>2.1833333333333331</v>
      </c>
      <c r="L55" s="46">
        <v>3.38</v>
      </c>
      <c r="M55" s="46">
        <v>21.55</v>
      </c>
      <c r="N55" s="47">
        <v>14.15</v>
      </c>
      <c r="O55" s="47" t="s">
        <v>88</v>
      </c>
      <c r="P55" s="46">
        <v>1.0980555555555556</v>
      </c>
      <c r="Q55" s="46">
        <v>2.5</v>
      </c>
      <c r="R55" s="46">
        <v>6.29</v>
      </c>
      <c r="S55" s="46">
        <v>17.27</v>
      </c>
      <c r="T55" s="46">
        <v>26.88</v>
      </c>
      <c r="U55" s="46">
        <v>7.57</v>
      </c>
      <c r="V55" s="46">
        <v>3.23</v>
      </c>
      <c r="W55" s="46">
        <v>6.19</v>
      </c>
      <c r="X55" s="46">
        <v>6.0673913043478258</v>
      </c>
      <c r="Y55" s="46">
        <f>2791/Y32</f>
        <v>6.0673913043478258</v>
      </c>
      <c r="Z55" s="46">
        <v>6.37</v>
      </c>
      <c r="AA55" s="61">
        <v>12.68</v>
      </c>
      <c r="AB55" s="71"/>
      <c r="AC55" s="42"/>
      <c r="AD55" s="71"/>
      <c r="AE55" s="71"/>
      <c r="AF55" s="71"/>
    </row>
    <row r="56" spans="1:37" ht="14.25" customHeight="1" x14ac:dyDescent="0.3">
      <c r="A56" s="19"/>
      <c r="B56" s="89"/>
      <c r="C56" s="38" t="s">
        <v>89</v>
      </c>
      <c r="D56" s="90" t="s">
        <v>61</v>
      </c>
      <c r="E56" s="55">
        <v>0</v>
      </c>
      <c r="F56" s="55">
        <v>0</v>
      </c>
      <c r="G56" s="55">
        <v>0</v>
      </c>
      <c r="H56" s="55">
        <v>0</v>
      </c>
      <c r="I56" s="55">
        <v>0</v>
      </c>
      <c r="J56" s="55">
        <v>0</v>
      </c>
      <c r="K56" s="55">
        <v>0</v>
      </c>
      <c r="L56" s="55">
        <v>0</v>
      </c>
      <c r="M56" s="56">
        <v>0</v>
      </c>
      <c r="N56" s="56">
        <v>0</v>
      </c>
      <c r="O56" s="56">
        <v>0</v>
      </c>
      <c r="P56" s="56">
        <v>0</v>
      </c>
      <c r="Q56" s="56">
        <v>0</v>
      </c>
      <c r="R56" s="56">
        <v>0</v>
      </c>
      <c r="S56" s="56">
        <v>0</v>
      </c>
      <c r="T56" s="56">
        <v>0</v>
      </c>
      <c r="U56" s="56">
        <v>0</v>
      </c>
      <c r="V56" s="56">
        <v>0</v>
      </c>
      <c r="W56" s="56">
        <v>0</v>
      </c>
      <c r="X56" s="58">
        <v>0</v>
      </c>
      <c r="Y56" s="58">
        <v>0</v>
      </c>
      <c r="Z56" s="58">
        <v>0</v>
      </c>
      <c r="AA56" s="58">
        <v>0</v>
      </c>
      <c r="AB56" s="71"/>
      <c r="AD56" s="71"/>
      <c r="AE56" s="71"/>
      <c r="AF56" s="71"/>
    </row>
    <row r="57" spans="1:37" ht="14.25" customHeight="1" x14ac:dyDescent="0.3">
      <c r="A57" s="19"/>
      <c r="B57" s="89"/>
      <c r="C57" s="38" t="s">
        <v>90</v>
      </c>
      <c r="D57" s="90" t="s">
        <v>61</v>
      </c>
      <c r="E57" s="55">
        <v>0</v>
      </c>
      <c r="F57" s="55">
        <v>0</v>
      </c>
      <c r="G57" s="55">
        <v>0</v>
      </c>
      <c r="H57" s="55">
        <v>0</v>
      </c>
      <c r="I57" s="55">
        <v>0</v>
      </c>
      <c r="J57" s="55">
        <v>0</v>
      </c>
      <c r="K57" s="55">
        <v>0</v>
      </c>
      <c r="L57" s="55">
        <v>0</v>
      </c>
      <c r="M57" s="56">
        <v>0</v>
      </c>
      <c r="N57" s="56">
        <v>0</v>
      </c>
      <c r="O57" s="56">
        <v>0</v>
      </c>
      <c r="P57" s="56">
        <v>0</v>
      </c>
      <c r="Q57" s="56">
        <v>0</v>
      </c>
      <c r="R57" s="56">
        <v>0</v>
      </c>
      <c r="S57" s="56">
        <v>0</v>
      </c>
      <c r="T57" s="56">
        <v>0</v>
      </c>
      <c r="U57" s="56">
        <v>0</v>
      </c>
      <c r="V57" s="56">
        <v>0</v>
      </c>
      <c r="W57" s="56">
        <v>0</v>
      </c>
      <c r="X57" s="56">
        <v>0</v>
      </c>
      <c r="Y57" s="56">
        <v>0</v>
      </c>
      <c r="Z57" s="56">
        <v>0</v>
      </c>
      <c r="AA57" s="56">
        <v>0</v>
      </c>
      <c r="AB57" s="71"/>
      <c r="AD57" s="71"/>
      <c r="AE57" s="71"/>
      <c r="AF57" s="71"/>
    </row>
    <row r="58" spans="1:37" ht="14.25" customHeight="1" x14ac:dyDescent="0.3">
      <c r="A58" s="19"/>
      <c r="B58" s="89"/>
      <c r="C58" s="38" t="s">
        <v>91</v>
      </c>
      <c r="D58" s="90" t="s">
        <v>92</v>
      </c>
      <c r="E58" s="53">
        <v>0</v>
      </c>
      <c r="F58" s="53">
        <v>0</v>
      </c>
      <c r="G58" s="53">
        <v>0</v>
      </c>
      <c r="H58" s="53">
        <v>0</v>
      </c>
      <c r="I58" s="53">
        <v>0</v>
      </c>
      <c r="J58" s="53">
        <v>0</v>
      </c>
      <c r="K58" s="53">
        <v>0</v>
      </c>
      <c r="L58" s="53">
        <v>0</v>
      </c>
      <c r="M58" s="54">
        <v>0.72</v>
      </c>
      <c r="N58" s="54">
        <v>0</v>
      </c>
      <c r="O58" s="54">
        <v>0.18</v>
      </c>
      <c r="P58" s="53">
        <v>0</v>
      </c>
      <c r="Q58" s="53">
        <v>0</v>
      </c>
      <c r="R58" s="55">
        <v>0</v>
      </c>
      <c r="S58" s="56">
        <v>0</v>
      </c>
      <c r="T58" s="56">
        <v>0</v>
      </c>
      <c r="U58" s="55">
        <v>0</v>
      </c>
      <c r="V58" s="53">
        <v>0.55000000000000004</v>
      </c>
      <c r="W58" s="53">
        <v>0</v>
      </c>
      <c r="X58" s="56">
        <v>0</v>
      </c>
      <c r="Y58" s="54">
        <v>0.14000000000000001</v>
      </c>
      <c r="Z58" s="54">
        <v>0</v>
      </c>
      <c r="AA58" s="58">
        <v>0</v>
      </c>
      <c r="AB58" s="71"/>
      <c r="AH58" s="71"/>
      <c r="AI58" s="71"/>
      <c r="AJ58" s="71"/>
      <c r="AK58" s="71"/>
    </row>
    <row r="59" spans="1:37" ht="14.25" customHeight="1" x14ac:dyDescent="0.3">
      <c r="A59" s="19"/>
      <c r="B59" s="89"/>
      <c r="C59" s="38" t="s">
        <v>110</v>
      </c>
      <c r="D59" s="90" t="s">
        <v>92</v>
      </c>
      <c r="E59" s="53">
        <v>0.1</v>
      </c>
      <c r="F59" s="53">
        <v>0.52</v>
      </c>
      <c r="G59" s="53">
        <v>0</v>
      </c>
      <c r="H59" s="53">
        <v>0</v>
      </c>
      <c r="I59" s="53">
        <v>0</v>
      </c>
      <c r="J59" s="53">
        <v>0.17</v>
      </c>
      <c r="K59" s="53">
        <v>0</v>
      </c>
      <c r="L59" s="53">
        <v>0</v>
      </c>
      <c r="M59" s="54">
        <v>0</v>
      </c>
      <c r="N59" s="54">
        <v>0</v>
      </c>
      <c r="O59" s="54">
        <v>0</v>
      </c>
      <c r="P59" s="54">
        <v>0</v>
      </c>
      <c r="Q59" s="54">
        <v>0.24</v>
      </c>
      <c r="R59" s="56">
        <v>0</v>
      </c>
      <c r="S59" s="54">
        <v>0.28999999999999998</v>
      </c>
      <c r="T59" s="54">
        <v>0.14000000000000001</v>
      </c>
      <c r="U59" s="54">
        <v>0.25</v>
      </c>
      <c r="V59" s="54">
        <v>0.22</v>
      </c>
      <c r="W59" s="54">
        <v>0.1</v>
      </c>
      <c r="X59" s="78">
        <v>0.12</v>
      </c>
      <c r="Y59" s="78">
        <v>0.18</v>
      </c>
      <c r="Z59" s="78">
        <v>0</v>
      </c>
      <c r="AA59" s="58">
        <v>0</v>
      </c>
      <c r="AB59" s="71"/>
      <c r="AH59" s="71"/>
      <c r="AI59" s="71"/>
      <c r="AJ59" s="71"/>
      <c r="AK59" s="71"/>
    </row>
    <row r="60" spans="1:37" ht="14.25" customHeight="1" x14ac:dyDescent="0.3">
      <c r="A60" s="19"/>
      <c r="B60" s="89"/>
      <c r="C60" s="38" t="s">
        <v>93</v>
      </c>
      <c r="D60" s="90" t="s">
        <v>92</v>
      </c>
      <c r="E60" s="53">
        <v>0</v>
      </c>
      <c r="F60" s="53">
        <v>0</v>
      </c>
      <c r="G60" s="53">
        <v>0</v>
      </c>
      <c r="H60" s="53">
        <v>0</v>
      </c>
      <c r="I60" s="53">
        <v>0</v>
      </c>
      <c r="J60" s="53">
        <v>0</v>
      </c>
      <c r="K60" s="53">
        <v>0</v>
      </c>
      <c r="L60" s="53">
        <v>0</v>
      </c>
      <c r="M60" s="54">
        <v>0.72</v>
      </c>
      <c r="N60" s="54">
        <v>0</v>
      </c>
      <c r="O60" s="54">
        <v>0.18</v>
      </c>
      <c r="P60" s="54">
        <v>0</v>
      </c>
      <c r="Q60" s="54">
        <v>0</v>
      </c>
      <c r="R60" s="56">
        <v>0</v>
      </c>
      <c r="S60" s="56">
        <v>0</v>
      </c>
      <c r="T60" s="56">
        <v>0</v>
      </c>
      <c r="U60" s="56">
        <v>0</v>
      </c>
      <c r="V60" s="56">
        <v>0</v>
      </c>
      <c r="W60" s="56">
        <v>0.55000000000000004</v>
      </c>
      <c r="X60" s="56">
        <v>0</v>
      </c>
      <c r="Y60" s="56">
        <v>0</v>
      </c>
      <c r="Z60" s="56">
        <v>0</v>
      </c>
      <c r="AA60" s="58">
        <v>0</v>
      </c>
      <c r="AB60" s="71"/>
      <c r="AH60" s="71"/>
      <c r="AI60" s="71"/>
      <c r="AJ60" s="71"/>
      <c r="AK60" s="71"/>
    </row>
    <row r="61" spans="1:37" ht="14.25" customHeight="1" x14ac:dyDescent="0.3">
      <c r="A61" s="19"/>
      <c r="B61" s="89"/>
      <c r="C61" s="38" t="s">
        <v>111</v>
      </c>
      <c r="D61" s="90" t="s">
        <v>92</v>
      </c>
      <c r="E61" s="53">
        <v>0.51</v>
      </c>
      <c r="F61" s="53">
        <v>1.04</v>
      </c>
      <c r="G61" s="53">
        <v>0</v>
      </c>
      <c r="H61" s="53">
        <v>0</v>
      </c>
      <c r="I61" s="53">
        <v>0.34</v>
      </c>
      <c r="J61" s="53">
        <v>0.34</v>
      </c>
      <c r="K61" s="53">
        <v>0.5</v>
      </c>
      <c r="L61" s="53">
        <v>0</v>
      </c>
      <c r="M61" s="54">
        <v>0.69</v>
      </c>
      <c r="N61" s="54">
        <v>0.64</v>
      </c>
      <c r="O61" s="54">
        <v>0.46</v>
      </c>
      <c r="P61" s="54">
        <v>0.61</v>
      </c>
      <c r="Q61" s="54">
        <v>1.67</v>
      </c>
      <c r="R61" s="54">
        <v>0.28000000000000003</v>
      </c>
      <c r="S61" s="54">
        <v>2.0099999999999998</v>
      </c>
      <c r="T61" s="54">
        <v>1.17</v>
      </c>
      <c r="U61" s="54">
        <v>1.63</v>
      </c>
      <c r="V61" s="54">
        <v>1.31</v>
      </c>
      <c r="W61" s="54">
        <v>1.05</v>
      </c>
      <c r="X61" s="78">
        <v>0.92</v>
      </c>
      <c r="Y61" s="78">
        <v>1.2</v>
      </c>
      <c r="Z61" s="78">
        <v>1.46</v>
      </c>
      <c r="AA61" s="78">
        <v>0.98</v>
      </c>
      <c r="AH61" s="71"/>
      <c r="AI61" s="71"/>
      <c r="AJ61" s="71"/>
      <c r="AK61" s="71"/>
    </row>
    <row r="62" spans="1:37" ht="14.25" customHeight="1" x14ac:dyDescent="0.3">
      <c r="A62" s="19"/>
      <c r="B62" s="89"/>
      <c r="C62" s="38" t="s">
        <v>94</v>
      </c>
      <c r="D62" s="90" t="s">
        <v>61</v>
      </c>
      <c r="E62" s="55">
        <v>0</v>
      </c>
      <c r="F62" s="55">
        <v>0</v>
      </c>
      <c r="G62" s="55">
        <v>0</v>
      </c>
      <c r="H62" s="55">
        <v>0</v>
      </c>
      <c r="I62" s="55">
        <v>0</v>
      </c>
      <c r="J62" s="55">
        <v>0</v>
      </c>
      <c r="K62" s="55">
        <v>0</v>
      </c>
      <c r="L62" s="55">
        <v>0</v>
      </c>
      <c r="M62" s="56">
        <v>0</v>
      </c>
      <c r="N62" s="56">
        <v>0</v>
      </c>
      <c r="O62" s="56">
        <v>0.46</v>
      </c>
      <c r="P62" s="56">
        <v>0</v>
      </c>
      <c r="Q62" s="56">
        <v>0</v>
      </c>
      <c r="R62" s="56">
        <v>0</v>
      </c>
      <c r="S62" s="56">
        <v>0</v>
      </c>
      <c r="T62" s="56">
        <v>0</v>
      </c>
      <c r="U62" s="56">
        <v>0</v>
      </c>
      <c r="V62" s="56">
        <v>0</v>
      </c>
      <c r="W62" s="56">
        <v>0</v>
      </c>
      <c r="X62" s="58">
        <v>0</v>
      </c>
      <c r="Y62" s="58">
        <v>0</v>
      </c>
      <c r="Z62" s="58">
        <v>0</v>
      </c>
      <c r="AA62" s="58">
        <v>0</v>
      </c>
      <c r="AH62" s="71"/>
      <c r="AI62" s="71"/>
      <c r="AJ62" s="71"/>
      <c r="AK62" s="71"/>
    </row>
    <row r="63" spans="1:37" ht="14.25" customHeight="1" x14ac:dyDescent="0.3">
      <c r="A63" s="19"/>
      <c r="B63" s="89"/>
      <c r="C63" s="38" t="s">
        <v>95</v>
      </c>
      <c r="D63" s="90" t="s">
        <v>56</v>
      </c>
      <c r="E63" s="65">
        <v>1</v>
      </c>
      <c r="F63" s="65">
        <v>1</v>
      </c>
      <c r="G63" s="65">
        <v>1</v>
      </c>
      <c r="H63" s="65">
        <v>1</v>
      </c>
      <c r="I63" s="65">
        <v>1</v>
      </c>
      <c r="J63" s="65">
        <v>1</v>
      </c>
      <c r="K63" s="65">
        <v>1</v>
      </c>
      <c r="L63" s="65">
        <v>1</v>
      </c>
      <c r="M63" s="65">
        <v>1</v>
      </c>
      <c r="N63" s="65">
        <v>1</v>
      </c>
      <c r="O63" s="65">
        <v>1</v>
      </c>
      <c r="P63" s="65">
        <v>1</v>
      </c>
      <c r="Q63" s="65">
        <v>0.85</v>
      </c>
      <c r="R63" s="65">
        <v>0.85</v>
      </c>
      <c r="S63" s="65">
        <v>0.74</v>
      </c>
      <c r="T63" s="65">
        <v>0.74</v>
      </c>
      <c r="U63" s="65">
        <v>0.74</v>
      </c>
      <c r="V63" s="65">
        <v>0.74</v>
      </c>
      <c r="W63" s="65">
        <v>0.74</v>
      </c>
      <c r="X63" s="65">
        <v>0.72</v>
      </c>
      <c r="Y63" s="65">
        <v>0.72</v>
      </c>
      <c r="Z63" s="65">
        <v>0.72</v>
      </c>
      <c r="AA63" s="50">
        <v>0.72</v>
      </c>
      <c r="AH63" s="71"/>
      <c r="AI63" s="71"/>
      <c r="AJ63" s="71"/>
      <c r="AK63" s="71"/>
    </row>
    <row r="64" spans="1:37" ht="14.25" customHeight="1" x14ac:dyDescent="0.3">
      <c r="A64" s="19"/>
      <c r="B64" s="89"/>
      <c r="C64" s="38" t="s">
        <v>112</v>
      </c>
      <c r="D64" s="90" t="s">
        <v>56</v>
      </c>
      <c r="E64" s="66">
        <v>0.95</v>
      </c>
      <c r="F64" s="66">
        <v>0.97</v>
      </c>
      <c r="G64" s="66">
        <v>0.97</v>
      </c>
      <c r="H64" s="66">
        <v>0.96</v>
      </c>
      <c r="I64" s="66">
        <v>0.96</v>
      </c>
      <c r="J64" s="66">
        <v>0.96</v>
      </c>
      <c r="K64" s="66">
        <v>0.96</v>
      </c>
      <c r="L64" s="66" t="s">
        <v>96</v>
      </c>
      <c r="M64" s="64">
        <v>0.97</v>
      </c>
      <c r="N64" s="64">
        <v>0.98</v>
      </c>
      <c r="O64" s="64">
        <v>0.97</v>
      </c>
      <c r="P64" s="64">
        <v>0.95</v>
      </c>
      <c r="Q64" s="64">
        <v>0.96319999999999995</v>
      </c>
      <c r="R64" s="64">
        <v>0.98150000000000004</v>
      </c>
      <c r="S64" s="65">
        <v>0.98909999999999998</v>
      </c>
      <c r="T64" s="65">
        <v>0.97140000000000004</v>
      </c>
      <c r="U64" s="65">
        <v>0.99299999999999999</v>
      </c>
      <c r="V64" s="64">
        <v>0.98140000000000005</v>
      </c>
      <c r="W64" s="64">
        <v>0.97330000000000005</v>
      </c>
      <c r="X64" s="65">
        <v>0.9729000000000001</v>
      </c>
      <c r="Y64" s="65">
        <v>0.9729000000000001</v>
      </c>
      <c r="Z64" s="65">
        <v>0.96819999999999995</v>
      </c>
      <c r="AA64" s="65">
        <v>0.96730000000000005</v>
      </c>
    </row>
    <row r="65" spans="1:27" ht="14.25" customHeight="1" x14ac:dyDescent="0.3">
      <c r="A65" s="19"/>
      <c r="B65" s="89"/>
      <c r="C65" s="38" t="s">
        <v>113</v>
      </c>
      <c r="D65" s="90" t="s">
        <v>56</v>
      </c>
      <c r="E65" s="66">
        <v>1</v>
      </c>
      <c r="F65" s="66">
        <v>1</v>
      </c>
      <c r="G65" s="66">
        <v>1</v>
      </c>
      <c r="H65" s="66">
        <v>1</v>
      </c>
      <c r="I65" s="66">
        <v>0.98</v>
      </c>
      <c r="J65" s="66">
        <v>0.95</v>
      </c>
      <c r="K65" s="66">
        <v>1</v>
      </c>
      <c r="L65" s="66">
        <v>0.98699999999999999</v>
      </c>
      <c r="M65" s="64">
        <v>1</v>
      </c>
      <c r="N65" s="64">
        <v>0.98</v>
      </c>
      <c r="O65" s="64">
        <v>0.99</v>
      </c>
      <c r="P65" s="64">
        <v>1</v>
      </c>
      <c r="Q65" s="64">
        <v>0.99619999999999997</v>
      </c>
      <c r="R65" s="64">
        <v>0.99660000000000004</v>
      </c>
      <c r="S65" s="65">
        <v>0.99970000000000003</v>
      </c>
      <c r="T65" s="65">
        <v>0.99609999999999999</v>
      </c>
      <c r="U65" s="65">
        <v>0.99990000000000001</v>
      </c>
      <c r="V65" s="64">
        <v>0.98329999999999995</v>
      </c>
      <c r="W65" s="64">
        <v>0.97499999999999998</v>
      </c>
      <c r="X65" s="65">
        <v>0.94909999999999994</v>
      </c>
      <c r="Y65" s="65">
        <v>0.94909999999999994</v>
      </c>
      <c r="Z65" s="65">
        <v>0.97919999999999996</v>
      </c>
      <c r="AA65" s="65">
        <v>0.98350000000000004</v>
      </c>
    </row>
    <row r="66" spans="1:27" ht="14.25" customHeight="1" x14ac:dyDescent="0.3">
      <c r="A66" s="19"/>
      <c r="B66" s="89"/>
      <c r="C66" s="38" t="s">
        <v>114</v>
      </c>
      <c r="D66" s="90" t="s">
        <v>61</v>
      </c>
      <c r="E66" s="51">
        <v>20000</v>
      </c>
      <c r="F66" s="52" t="s">
        <v>59</v>
      </c>
      <c r="G66" s="52" t="s">
        <v>59</v>
      </c>
      <c r="H66" s="52" t="s">
        <v>59</v>
      </c>
      <c r="I66" s="52" t="s">
        <v>59</v>
      </c>
      <c r="J66" s="51">
        <v>7524</v>
      </c>
      <c r="K66" s="52" t="s">
        <v>59</v>
      </c>
      <c r="L66" s="52" t="s">
        <v>59</v>
      </c>
      <c r="M66" s="52" t="s">
        <v>59</v>
      </c>
      <c r="N66" s="52" t="s">
        <v>59</v>
      </c>
      <c r="O66" s="52">
        <v>14707</v>
      </c>
      <c r="P66" s="52" t="s">
        <v>59</v>
      </c>
      <c r="Q66" s="52" t="s">
        <v>59</v>
      </c>
      <c r="R66" s="52" t="s">
        <v>59</v>
      </c>
      <c r="S66" s="52" t="s">
        <v>59</v>
      </c>
      <c r="T66" s="52">
        <v>16500</v>
      </c>
      <c r="U66" s="52" t="s">
        <v>59</v>
      </c>
      <c r="V66" s="52" t="s">
        <v>59</v>
      </c>
      <c r="W66" s="52" t="s">
        <v>59</v>
      </c>
      <c r="X66" s="52" t="s">
        <v>59</v>
      </c>
      <c r="Y66" s="52">
        <v>4200</v>
      </c>
      <c r="Z66" s="52" t="s">
        <v>59</v>
      </c>
      <c r="AA66" s="52" t="s">
        <v>59</v>
      </c>
    </row>
    <row r="67" spans="1:27" ht="14.25" customHeight="1" x14ac:dyDescent="0.3">
      <c r="A67" s="19"/>
      <c r="B67" s="89"/>
      <c r="C67" s="38" t="s">
        <v>115</v>
      </c>
      <c r="D67" s="90" t="s">
        <v>63</v>
      </c>
      <c r="E67" s="46">
        <v>2500000</v>
      </c>
      <c r="F67" s="47" t="s">
        <v>59</v>
      </c>
      <c r="G67" s="47" t="s">
        <v>59</v>
      </c>
      <c r="H67" s="47" t="s">
        <v>59</v>
      </c>
      <c r="I67" s="47" t="s">
        <v>59</v>
      </c>
      <c r="J67" s="46">
        <v>2700000</v>
      </c>
      <c r="K67" s="47" t="s">
        <v>59</v>
      </c>
      <c r="L67" s="47" t="s">
        <v>59</v>
      </c>
      <c r="M67" s="47" t="s">
        <v>59</v>
      </c>
      <c r="N67" s="47" t="s">
        <v>59</v>
      </c>
      <c r="O67" s="47">
        <v>1050607</v>
      </c>
      <c r="P67" s="47" t="s">
        <v>59</v>
      </c>
      <c r="Q67" s="47" t="s">
        <v>59</v>
      </c>
      <c r="R67" s="47" t="s">
        <v>59</v>
      </c>
      <c r="S67" s="47" t="s">
        <v>59</v>
      </c>
      <c r="T67" s="47">
        <v>1922045.76</v>
      </c>
      <c r="U67" s="47" t="s">
        <v>59</v>
      </c>
      <c r="V67" s="47" t="s">
        <v>59</v>
      </c>
      <c r="W67" s="52" t="s">
        <v>59</v>
      </c>
      <c r="X67" s="52" t="s">
        <v>59</v>
      </c>
      <c r="Y67" s="52">
        <v>2100000</v>
      </c>
      <c r="Z67" s="52" t="s">
        <v>59</v>
      </c>
      <c r="AA67" s="52" t="s">
        <v>59</v>
      </c>
    </row>
    <row r="68" spans="1:27" ht="14.25" customHeight="1" x14ac:dyDescent="0.3">
      <c r="A68" s="19"/>
      <c r="B68" s="89"/>
      <c r="C68" s="38" t="s">
        <v>116</v>
      </c>
      <c r="D68" s="90" t="s">
        <v>61</v>
      </c>
      <c r="E68" s="51">
        <v>59</v>
      </c>
      <c r="F68" s="52" t="s">
        <v>59</v>
      </c>
      <c r="G68" s="52" t="s">
        <v>59</v>
      </c>
      <c r="H68" s="52" t="s">
        <v>59</v>
      </c>
      <c r="I68" s="52" t="s">
        <v>59</v>
      </c>
      <c r="J68" s="51">
        <v>37</v>
      </c>
      <c r="K68" s="52" t="s">
        <v>59</v>
      </c>
      <c r="L68" s="52" t="s">
        <v>59</v>
      </c>
      <c r="M68" s="52" t="s">
        <v>59</v>
      </c>
      <c r="N68" s="52" t="s">
        <v>59</v>
      </c>
      <c r="O68" s="52">
        <v>28</v>
      </c>
      <c r="P68" s="52" t="s">
        <v>59</v>
      </c>
      <c r="Q68" s="52" t="s">
        <v>59</v>
      </c>
      <c r="R68" s="52" t="s">
        <v>59</v>
      </c>
      <c r="S68" s="52" t="s">
        <v>59</v>
      </c>
      <c r="T68" s="52">
        <v>13</v>
      </c>
      <c r="U68" s="52" t="s">
        <v>59</v>
      </c>
      <c r="V68" s="52" t="s">
        <v>59</v>
      </c>
      <c r="W68" s="52" t="s">
        <v>59</v>
      </c>
      <c r="X68" s="52" t="s">
        <v>59</v>
      </c>
      <c r="Y68" s="52">
        <v>57</v>
      </c>
      <c r="Z68" s="52" t="s">
        <v>59</v>
      </c>
      <c r="AA68" s="52" t="s">
        <v>59</v>
      </c>
    </row>
    <row r="69" spans="1:27" x14ac:dyDescent="0.3">
      <c r="A69" s="19"/>
      <c r="B69" s="88" t="s">
        <v>97</v>
      </c>
      <c r="C69" s="38" t="s">
        <v>98</v>
      </c>
      <c r="D69" s="90" t="s">
        <v>61</v>
      </c>
      <c r="E69" s="55">
        <v>11</v>
      </c>
      <c r="F69" s="55">
        <v>11</v>
      </c>
      <c r="G69" s="55">
        <v>11</v>
      </c>
      <c r="H69" s="55">
        <v>11</v>
      </c>
      <c r="I69" s="55">
        <v>11</v>
      </c>
      <c r="J69" s="55">
        <v>11</v>
      </c>
      <c r="K69" s="55">
        <v>11</v>
      </c>
      <c r="L69" s="55">
        <v>11</v>
      </c>
      <c r="M69" s="56">
        <v>11</v>
      </c>
      <c r="N69" s="56">
        <v>11</v>
      </c>
      <c r="O69" s="56">
        <v>11</v>
      </c>
      <c r="P69" s="56">
        <v>11</v>
      </c>
      <c r="Q69" s="56">
        <v>11</v>
      </c>
      <c r="R69" s="56">
        <v>11</v>
      </c>
      <c r="S69" s="56">
        <v>11</v>
      </c>
      <c r="T69" s="56">
        <v>11</v>
      </c>
      <c r="U69" s="56">
        <v>11</v>
      </c>
      <c r="V69" s="56">
        <v>11</v>
      </c>
      <c r="W69" s="56">
        <v>11</v>
      </c>
      <c r="X69" s="56">
        <v>11</v>
      </c>
      <c r="Y69" s="56">
        <v>11</v>
      </c>
      <c r="Z69" s="56">
        <v>11</v>
      </c>
      <c r="AA69" s="56">
        <v>11</v>
      </c>
    </row>
    <row r="70" spans="1:27" x14ac:dyDescent="0.3">
      <c r="A70" s="19"/>
      <c r="B70" s="88"/>
      <c r="C70" s="40" t="s">
        <v>83</v>
      </c>
      <c r="D70" s="90" t="s">
        <v>61</v>
      </c>
      <c r="E70" s="55">
        <v>2</v>
      </c>
      <c r="F70" s="55">
        <v>3</v>
      </c>
      <c r="G70" s="55">
        <v>3</v>
      </c>
      <c r="H70" s="55">
        <v>3</v>
      </c>
      <c r="I70" s="55">
        <v>3</v>
      </c>
      <c r="J70" s="55">
        <v>3</v>
      </c>
      <c r="K70" s="55">
        <v>3</v>
      </c>
      <c r="L70" s="55">
        <v>3</v>
      </c>
      <c r="M70" s="56">
        <v>3</v>
      </c>
      <c r="N70" s="56">
        <v>3</v>
      </c>
      <c r="O70" s="56">
        <v>3</v>
      </c>
      <c r="P70" s="56">
        <v>4</v>
      </c>
      <c r="Q70" s="56">
        <v>4</v>
      </c>
      <c r="R70" s="56">
        <v>4</v>
      </c>
      <c r="S70" s="56">
        <v>4</v>
      </c>
      <c r="T70" s="56">
        <v>4</v>
      </c>
      <c r="U70" s="56">
        <v>4</v>
      </c>
      <c r="V70" s="56">
        <v>3</v>
      </c>
      <c r="W70" s="56">
        <v>3</v>
      </c>
      <c r="X70" s="56">
        <v>3</v>
      </c>
      <c r="Y70" s="56">
        <v>3</v>
      </c>
      <c r="Z70" s="56">
        <v>3</v>
      </c>
      <c r="AA70" s="56">
        <v>3</v>
      </c>
    </row>
    <row r="71" spans="1:27" x14ac:dyDescent="0.3">
      <c r="A71" s="19"/>
      <c r="B71" s="88"/>
      <c r="C71" s="40" t="s">
        <v>86</v>
      </c>
      <c r="D71" s="90" t="s">
        <v>61</v>
      </c>
      <c r="E71" s="55">
        <v>9</v>
      </c>
      <c r="F71" s="55">
        <v>8</v>
      </c>
      <c r="G71" s="55">
        <v>8</v>
      </c>
      <c r="H71" s="55">
        <v>8</v>
      </c>
      <c r="I71" s="55">
        <v>8</v>
      </c>
      <c r="J71" s="55">
        <v>8</v>
      </c>
      <c r="K71" s="55">
        <v>8</v>
      </c>
      <c r="L71" s="55">
        <v>8</v>
      </c>
      <c r="M71" s="56">
        <v>8</v>
      </c>
      <c r="N71" s="56">
        <v>8</v>
      </c>
      <c r="O71" s="56">
        <v>8</v>
      </c>
      <c r="P71" s="56">
        <v>7</v>
      </c>
      <c r="Q71" s="56">
        <v>7</v>
      </c>
      <c r="R71" s="56">
        <v>7</v>
      </c>
      <c r="S71" s="56">
        <v>7</v>
      </c>
      <c r="T71" s="56">
        <v>7</v>
      </c>
      <c r="U71" s="56">
        <v>7</v>
      </c>
      <c r="V71" s="56">
        <v>8</v>
      </c>
      <c r="W71" s="56">
        <v>8</v>
      </c>
      <c r="X71" s="56">
        <v>8</v>
      </c>
      <c r="Y71" s="56">
        <v>8</v>
      </c>
      <c r="Z71" s="56">
        <v>8</v>
      </c>
      <c r="AA71" s="56">
        <v>8</v>
      </c>
    </row>
    <row r="72" spans="1:27" x14ac:dyDescent="0.3">
      <c r="A72" s="19"/>
      <c r="B72" s="88"/>
      <c r="C72" s="40" t="s">
        <v>99</v>
      </c>
      <c r="D72" s="90" t="s">
        <v>61</v>
      </c>
      <c r="E72" s="55">
        <v>2</v>
      </c>
      <c r="F72" s="55">
        <v>2</v>
      </c>
      <c r="G72" s="55">
        <v>2</v>
      </c>
      <c r="H72" s="55">
        <v>2</v>
      </c>
      <c r="I72" s="55">
        <v>4</v>
      </c>
      <c r="J72" s="55">
        <v>4</v>
      </c>
      <c r="K72" s="55">
        <v>4</v>
      </c>
      <c r="L72" s="55">
        <v>4</v>
      </c>
      <c r="M72" s="56">
        <v>4</v>
      </c>
      <c r="N72" s="56">
        <v>4</v>
      </c>
      <c r="O72" s="56">
        <v>4</v>
      </c>
      <c r="P72" s="56">
        <v>4</v>
      </c>
      <c r="Q72" s="56">
        <v>4</v>
      </c>
      <c r="R72" s="56">
        <v>4</v>
      </c>
      <c r="S72" s="56">
        <v>4</v>
      </c>
      <c r="T72" s="56">
        <v>4</v>
      </c>
      <c r="U72" s="56">
        <v>4</v>
      </c>
      <c r="V72" s="56">
        <v>5</v>
      </c>
      <c r="W72" s="56">
        <v>5</v>
      </c>
      <c r="X72" s="56">
        <v>5</v>
      </c>
      <c r="Y72" s="56">
        <v>5</v>
      </c>
      <c r="Z72" s="56">
        <v>5</v>
      </c>
      <c r="AA72" s="56">
        <v>5</v>
      </c>
    </row>
    <row r="73" spans="1:27" x14ac:dyDescent="0.3">
      <c r="A73" s="19"/>
      <c r="B73" s="88"/>
      <c r="C73" s="44" t="s">
        <v>100</v>
      </c>
      <c r="D73" s="90" t="s">
        <v>61</v>
      </c>
      <c r="E73" s="55">
        <v>9</v>
      </c>
      <c r="F73" s="55">
        <v>9</v>
      </c>
      <c r="G73" s="55">
        <v>9</v>
      </c>
      <c r="H73" s="55">
        <v>9</v>
      </c>
      <c r="I73" s="55">
        <v>7</v>
      </c>
      <c r="J73" s="55">
        <v>7</v>
      </c>
      <c r="K73" s="55">
        <v>7</v>
      </c>
      <c r="L73" s="55">
        <v>7</v>
      </c>
      <c r="M73" s="56">
        <v>7</v>
      </c>
      <c r="N73" s="56">
        <v>7</v>
      </c>
      <c r="O73" s="56">
        <v>7</v>
      </c>
      <c r="P73" s="56">
        <v>7</v>
      </c>
      <c r="Q73" s="56">
        <v>7</v>
      </c>
      <c r="R73" s="56">
        <v>7</v>
      </c>
      <c r="S73" s="56">
        <v>7</v>
      </c>
      <c r="T73" s="56">
        <v>7</v>
      </c>
      <c r="U73" s="56">
        <v>7</v>
      </c>
      <c r="V73" s="56">
        <v>6</v>
      </c>
      <c r="W73" s="56">
        <v>6</v>
      </c>
      <c r="X73" s="56">
        <v>6</v>
      </c>
      <c r="Y73" s="56">
        <v>6</v>
      </c>
      <c r="Z73" s="56">
        <v>6</v>
      </c>
      <c r="AA73" s="56">
        <v>6</v>
      </c>
    </row>
    <row r="74" spans="1:27" x14ac:dyDescent="0.3">
      <c r="A74" s="19"/>
      <c r="B74" s="88"/>
      <c r="C74" s="45" t="s">
        <v>117</v>
      </c>
      <c r="D74" s="90" t="s">
        <v>56</v>
      </c>
      <c r="E74" s="55">
        <v>100</v>
      </c>
      <c r="F74" s="55" t="s">
        <v>59</v>
      </c>
      <c r="G74" s="55" t="s">
        <v>59</v>
      </c>
      <c r="H74" s="55" t="s">
        <v>59</v>
      </c>
      <c r="I74" s="55" t="s">
        <v>59</v>
      </c>
      <c r="J74" s="55">
        <v>100</v>
      </c>
      <c r="K74" s="55" t="s">
        <v>59</v>
      </c>
      <c r="L74" s="55" t="s">
        <v>59</v>
      </c>
      <c r="M74" s="55" t="s">
        <v>59</v>
      </c>
      <c r="N74" s="55" t="s">
        <v>59</v>
      </c>
      <c r="O74" s="55" t="s">
        <v>59</v>
      </c>
      <c r="P74" s="55" t="s">
        <v>59</v>
      </c>
      <c r="Q74" s="55" t="s">
        <v>59</v>
      </c>
      <c r="R74" s="55" t="s">
        <v>59</v>
      </c>
      <c r="S74" s="55" t="s">
        <v>59</v>
      </c>
      <c r="T74" s="55">
        <v>100</v>
      </c>
      <c r="U74" s="55" t="s">
        <v>59</v>
      </c>
      <c r="V74" s="55" t="s">
        <v>59</v>
      </c>
      <c r="W74" s="55" t="s">
        <v>59</v>
      </c>
      <c r="X74" s="55">
        <v>100</v>
      </c>
      <c r="Y74" s="55">
        <f>X74</f>
        <v>100</v>
      </c>
      <c r="Z74" s="55">
        <v>100</v>
      </c>
      <c r="AA74" s="55">
        <v>100</v>
      </c>
    </row>
    <row r="75" spans="1:27" x14ac:dyDescent="0.3">
      <c r="A75" s="19"/>
      <c r="B75" s="88"/>
      <c r="C75" s="38" t="s">
        <v>101</v>
      </c>
      <c r="D75" s="90" t="s">
        <v>61</v>
      </c>
      <c r="E75" s="55">
        <v>153</v>
      </c>
      <c r="F75" s="55">
        <v>44</v>
      </c>
      <c r="G75" s="55">
        <v>39</v>
      </c>
      <c r="H75" s="55">
        <v>41</v>
      </c>
      <c r="I75" s="55">
        <v>45</v>
      </c>
      <c r="J75" s="55">
        <v>169</v>
      </c>
      <c r="K75" s="55">
        <v>46</v>
      </c>
      <c r="L75" s="55">
        <v>46</v>
      </c>
      <c r="M75" s="55">
        <v>42</v>
      </c>
      <c r="N75" s="55">
        <v>45</v>
      </c>
      <c r="O75" s="55">
        <v>179</v>
      </c>
      <c r="P75" s="56">
        <v>38</v>
      </c>
      <c r="Q75" s="56">
        <v>51</v>
      </c>
      <c r="R75" s="56">
        <v>45</v>
      </c>
      <c r="S75" s="56">
        <v>42</v>
      </c>
      <c r="T75" s="56">
        <v>176</v>
      </c>
      <c r="U75" s="56">
        <v>41</v>
      </c>
      <c r="V75" s="56">
        <v>45</v>
      </c>
      <c r="W75" s="56">
        <v>36</v>
      </c>
      <c r="X75" s="56">
        <v>35</v>
      </c>
      <c r="Y75" s="56">
        <v>157</v>
      </c>
      <c r="Z75" s="56">
        <v>52</v>
      </c>
      <c r="AA75" s="56">
        <v>39</v>
      </c>
    </row>
    <row r="76" spans="1:27" x14ac:dyDescent="0.3">
      <c r="A76" s="19"/>
      <c r="B76" s="88"/>
      <c r="C76" s="45" t="s">
        <v>118</v>
      </c>
      <c r="D76" s="92" t="s">
        <v>61</v>
      </c>
      <c r="E76" s="55">
        <v>31</v>
      </c>
      <c r="F76" s="55">
        <v>7</v>
      </c>
      <c r="G76" s="55">
        <v>5</v>
      </c>
      <c r="H76" s="55">
        <v>1</v>
      </c>
      <c r="I76" s="55">
        <v>2</v>
      </c>
      <c r="J76" s="55">
        <v>10</v>
      </c>
      <c r="K76" s="55">
        <v>1</v>
      </c>
      <c r="L76" s="55">
        <v>7</v>
      </c>
      <c r="M76" s="56">
        <v>13</v>
      </c>
      <c r="N76" s="56">
        <v>12</v>
      </c>
      <c r="O76" s="56">
        <v>33</v>
      </c>
      <c r="P76" s="56">
        <v>14</v>
      </c>
      <c r="Q76" s="56">
        <v>18</v>
      </c>
      <c r="R76" s="56">
        <v>16</v>
      </c>
      <c r="S76" s="56">
        <v>17</v>
      </c>
      <c r="T76" s="56">
        <v>65</v>
      </c>
      <c r="U76" s="56">
        <v>14</v>
      </c>
      <c r="V76" s="56">
        <v>10</v>
      </c>
      <c r="W76" s="56">
        <v>18</v>
      </c>
      <c r="X76" s="56">
        <v>8</v>
      </c>
      <c r="Y76" s="56">
        <v>50</v>
      </c>
      <c r="Z76" s="56">
        <v>25</v>
      </c>
      <c r="AA76" s="56">
        <v>33</v>
      </c>
    </row>
    <row r="77" spans="1:27" ht="6.6" customHeight="1" x14ac:dyDescent="0.3">
      <c r="A77" s="19"/>
      <c r="B77" s="18"/>
      <c r="C77" s="17"/>
      <c r="D77" s="17"/>
      <c r="E77" s="34"/>
      <c r="F77" s="35"/>
      <c r="G77" s="35"/>
      <c r="H77" s="35"/>
      <c r="I77" s="35"/>
      <c r="J77" s="34"/>
      <c r="K77" s="34"/>
      <c r="L77" s="34"/>
    </row>
    <row r="78" spans="1:27" ht="15.75" customHeight="1" x14ac:dyDescent="0.3">
      <c r="A78" s="1"/>
      <c r="B78" s="93" t="s">
        <v>103</v>
      </c>
      <c r="C78" s="94"/>
      <c r="D78" s="95"/>
      <c r="E78" s="101"/>
      <c r="F78" s="102"/>
      <c r="G78" s="102"/>
      <c r="H78" s="102"/>
      <c r="I78" s="102"/>
      <c r="J78" s="101"/>
      <c r="K78" s="101"/>
      <c r="L78" s="101"/>
      <c r="M78" s="103"/>
      <c r="N78" s="103"/>
      <c r="O78" s="103"/>
      <c r="P78" s="103"/>
      <c r="Q78" s="103"/>
      <c r="R78" s="103"/>
      <c r="S78" s="103"/>
      <c r="T78" s="103"/>
      <c r="U78" s="103"/>
      <c r="V78" s="103"/>
      <c r="W78" s="103"/>
      <c r="X78" s="103"/>
      <c r="Y78" s="104"/>
    </row>
    <row r="79" spans="1:27" ht="409.6" customHeight="1" x14ac:dyDescent="0.3">
      <c r="A79" s="73"/>
      <c r="B79" s="99" t="s">
        <v>104</v>
      </c>
      <c r="C79" s="100"/>
      <c r="D79" s="100"/>
      <c r="E79" s="100"/>
      <c r="F79" s="100"/>
      <c r="G79" s="100"/>
      <c r="H79" s="100"/>
      <c r="I79" s="100"/>
      <c r="J79" s="100"/>
      <c r="K79" s="100"/>
      <c r="L79" s="100"/>
      <c r="M79" s="100"/>
      <c r="N79" s="100"/>
      <c r="O79" s="100"/>
      <c r="P79" s="100"/>
      <c r="Q79" s="100"/>
      <c r="R79" s="100"/>
      <c r="S79" s="100"/>
      <c r="T79" s="100"/>
      <c r="U79" s="100"/>
      <c r="V79" s="100"/>
      <c r="W79" s="100"/>
      <c r="X79" s="100"/>
      <c r="Y79" s="105"/>
    </row>
    <row r="80" spans="1:27" ht="15" customHeight="1" x14ac:dyDescent="0.3">
      <c r="A80" s="19"/>
      <c r="B80" s="99"/>
      <c r="C80" s="100"/>
      <c r="D80" s="100"/>
      <c r="E80" s="100"/>
      <c r="F80" s="100"/>
      <c r="G80" s="100"/>
      <c r="H80" s="100"/>
      <c r="I80" s="100"/>
      <c r="J80" s="100"/>
      <c r="K80" s="100"/>
      <c r="L80" s="100"/>
      <c r="M80" s="100"/>
      <c r="N80" s="100"/>
      <c r="O80" s="100"/>
      <c r="P80" s="100"/>
      <c r="Q80" s="100"/>
      <c r="R80" s="100"/>
      <c r="S80" s="100"/>
      <c r="T80" s="100"/>
      <c r="U80" s="100"/>
      <c r="V80" s="100"/>
      <c r="W80" s="100"/>
      <c r="X80" s="100"/>
      <c r="Y80" s="105"/>
    </row>
    <row r="81" spans="1:25" ht="15" customHeight="1" x14ac:dyDescent="0.3">
      <c r="A81" s="19"/>
      <c r="B81" s="99"/>
      <c r="C81" s="100"/>
      <c r="D81" s="100"/>
      <c r="E81" s="100"/>
      <c r="F81" s="100"/>
      <c r="G81" s="100"/>
      <c r="H81" s="100"/>
      <c r="I81" s="100"/>
      <c r="J81" s="100"/>
      <c r="K81" s="100"/>
      <c r="L81" s="100"/>
      <c r="M81" s="100"/>
      <c r="N81" s="100"/>
      <c r="O81" s="100"/>
      <c r="P81" s="100"/>
      <c r="Q81" s="100"/>
      <c r="R81" s="100"/>
      <c r="S81" s="100"/>
      <c r="T81" s="100"/>
      <c r="U81" s="100"/>
      <c r="V81" s="100"/>
      <c r="W81" s="100"/>
      <c r="X81" s="100"/>
      <c r="Y81" s="105"/>
    </row>
    <row r="82" spans="1:25" ht="15" customHeight="1" x14ac:dyDescent="0.3">
      <c r="A82" s="19"/>
      <c r="B82" s="99"/>
      <c r="C82" s="100"/>
      <c r="D82" s="100"/>
      <c r="E82" s="100"/>
      <c r="F82" s="100"/>
      <c r="G82" s="100"/>
      <c r="H82" s="100"/>
      <c r="I82" s="100"/>
      <c r="J82" s="100"/>
      <c r="K82" s="100"/>
      <c r="L82" s="100"/>
      <c r="M82" s="100"/>
      <c r="N82" s="100"/>
      <c r="O82" s="100"/>
      <c r="P82" s="100"/>
      <c r="Q82" s="100"/>
      <c r="R82" s="100"/>
      <c r="S82" s="100"/>
      <c r="T82" s="100"/>
      <c r="U82" s="100"/>
      <c r="V82" s="100"/>
      <c r="W82" s="100"/>
      <c r="X82" s="100"/>
      <c r="Y82" s="105"/>
    </row>
    <row r="83" spans="1:25" ht="15" customHeight="1" x14ac:dyDescent="0.3">
      <c r="A83" s="19"/>
      <c r="B83" s="99"/>
      <c r="C83" s="100"/>
      <c r="D83" s="100"/>
      <c r="E83" s="100"/>
      <c r="F83" s="100"/>
      <c r="G83" s="100"/>
      <c r="H83" s="100"/>
      <c r="I83" s="100"/>
      <c r="J83" s="100"/>
      <c r="K83" s="100"/>
      <c r="L83" s="100"/>
      <c r="M83" s="100"/>
      <c r="N83" s="100"/>
      <c r="O83" s="100"/>
      <c r="P83" s="100"/>
      <c r="Q83" s="100"/>
      <c r="R83" s="100"/>
      <c r="S83" s="100"/>
      <c r="T83" s="100"/>
      <c r="U83" s="100"/>
      <c r="V83" s="100"/>
      <c r="W83" s="100"/>
      <c r="X83" s="100"/>
      <c r="Y83" s="105"/>
    </row>
    <row r="84" spans="1:25" ht="15" customHeight="1" x14ac:dyDescent="0.3">
      <c r="A84" s="19"/>
      <c r="B84" s="96"/>
      <c r="C84" s="97"/>
      <c r="D84" s="97"/>
      <c r="E84" s="97"/>
      <c r="F84" s="97"/>
      <c r="G84" s="97"/>
      <c r="H84" s="97"/>
      <c r="I84" s="97"/>
      <c r="J84" s="97"/>
      <c r="K84" s="97"/>
      <c r="L84" s="97"/>
      <c r="M84" s="97"/>
      <c r="N84" s="97"/>
      <c r="O84" s="97"/>
      <c r="P84" s="97"/>
      <c r="Q84" s="97"/>
      <c r="R84" s="97"/>
      <c r="S84" s="97"/>
      <c r="T84" s="97"/>
      <c r="U84" s="97"/>
      <c r="V84" s="97"/>
      <c r="W84" s="97"/>
      <c r="X84" s="97"/>
      <c r="Y84" s="98"/>
    </row>
    <row r="85" spans="1:25" ht="15" customHeight="1" x14ac:dyDescent="0.3">
      <c r="A85" s="19"/>
      <c r="B85" s="87"/>
      <c r="C85" s="87"/>
      <c r="D85" s="87"/>
      <c r="E85" s="87"/>
      <c r="F85" s="87"/>
      <c r="G85" s="87"/>
      <c r="H85" s="87"/>
      <c r="I85" s="87"/>
      <c r="J85" s="87"/>
      <c r="K85" s="87"/>
      <c r="L85" s="87"/>
      <c r="M85" s="87"/>
      <c r="N85" s="87"/>
      <c r="O85" s="87"/>
      <c r="P85" s="87"/>
      <c r="Q85" s="87"/>
      <c r="R85" s="87"/>
      <c r="S85" s="87"/>
      <c r="T85" s="87"/>
      <c r="U85" s="87"/>
      <c r="V85" s="87"/>
    </row>
    <row r="86" spans="1:25" ht="15" customHeight="1" x14ac:dyDescent="0.3">
      <c r="A86" s="19"/>
      <c r="B86" s="87"/>
      <c r="C86" s="87"/>
      <c r="D86" s="87"/>
      <c r="E86" s="87"/>
      <c r="F86" s="87"/>
      <c r="G86" s="87"/>
      <c r="H86" s="87"/>
      <c r="I86" s="87"/>
      <c r="J86" s="87"/>
      <c r="K86" s="87"/>
      <c r="L86" s="87"/>
      <c r="M86" s="87"/>
      <c r="N86" s="87"/>
      <c r="O86" s="87"/>
      <c r="P86" s="87"/>
      <c r="Q86" s="87"/>
      <c r="R86" s="87"/>
      <c r="S86" s="87"/>
      <c r="T86" s="87"/>
      <c r="U86" s="87"/>
    </row>
    <row r="87" spans="1:25" ht="15" customHeight="1" x14ac:dyDescent="0.3">
      <c r="A87" s="19"/>
      <c r="B87" s="87"/>
      <c r="C87" s="87"/>
      <c r="D87" s="87"/>
      <c r="E87" s="87"/>
      <c r="F87" s="87"/>
      <c r="G87" s="87"/>
      <c r="H87" s="87"/>
      <c r="I87" s="87"/>
      <c r="J87" s="87"/>
      <c r="K87" s="87"/>
      <c r="L87" s="87"/>
      <c r="M87" s="87"/>
      <c r="N87" s="87"/>
      <c r="O87" s="87"/>
      <c r="P87" s="87"/>
      <c r="Q87" s="87"/>
      <c r="R87" s="87"/>
      <c r="S87" s="87"/>
      <c r="T87" s="87"/>
      <c r="U87" s="87"/>
    </row>
    <row r="88" spans="1:25" ht="15" customHeight="1" x14ac:dyDescent="0.3">
      <c r="A88" s="19"/>
      <c r="B88" s="86"/>
      <c r="C88" s="86"/>
      <c r="D88" s="86"/>
      <c r="E88" s="86"/>
      <c r="F88" s="86"/>
      <c r="G88" s="86"/>
      <c r="H88" s="86"/>
      <c r="I88" s="86"/>
      <c r="J88" s="86"/>
      <c r="K88" s="86"/>
      <c r="L88" s="86"/>
      <c r="M88" s="86"/>
      <c r="N88" s="86"/>
      <c r="O88" s="86"/>
      <c r="P88" s="86"/>
      <c r="Q88" s="86"/>
      <c r="R88" s="86"/>
      <c r="S88" s="86"/>
      <c r="T88" s="86"/>
      <c r="U88" s="86"/>
    </row>
    <row r="89" spans="1:25" ht="15" customHeight="1" x14ac:dyDescent="0.3">
      <c r="A89" s="19"/>
      <c r="B89" s="86"/>
      <c r="C89" s="86"/>
      <c r="D89" s="86"/>
      <c r="E89" s="86"/>
      <c r="F89" s="86"/>
      <c r="G89" s="86"/>
      <c r="H89" s="86"/>
      <c r="I89" s="86"/>
      <c r="J89" s="86"/>
      <c r="K89" s="86"/>
      <c r="L89" s="86"/>
      <c r="M89" s="86"/>
      <c r="N89" s="86"/>
      <c r="O89" s="86"/>
      <c r="P89" s="86"/>
      <c r="Q89" s="86"/>
      <c r="R89" s="86"/>
      <c r="S89" s="86"/>
      <c r="T89" s="86"/>
      <c r="U89" s="86"/>
    </row>
    <row r="90" spans="1:25" ht="15" customHeight="1" x14ac:dyDescent="0.3">
      <c r="A90" s="19"/>
      <c r="B90" s="87"/>
      <c r="C90" s="87"/>
      <c r="D90" s="87"/>
      <c r="E90" s="87"/>
      <c r="F90" s="87"/>
      <c r="G90" s="87"/>
      <c r="H90" s="87"/>
      <c r="I90" s="87"/>
      <c r="J90" s="87"/>
      <c r="K90" s="87"/>
      <c r="L90" s="87"/>
      <c r="M90" s="87"/>
      <c r="N90" s="87"/>
      <c r="O90" s="87"/>
      <c r="P90" s="87"/>
      <c r="Q90" s="87"/>
      <c r="R90" s="87"/>
      <c r="S90" s="87"/>
      <c r="T90" s="87"/>
      <c r="U90" s="87"/>
      <c r="V90" s="87"/>
    </row>
    <row r="91" spans="1:25" ht="15" customHeight="1" x14ac:dyDescent="0.3">
      <c r="A91" s="19"/>
      <c r="B91" s="86"/>
      <c r="C91" s="86"/>
      <c r="D91" s="86"/>
      <c r="E91" s="86"/>
      <c r="F91" s="86"/>
      <c r="G91" s="86"/>
      <c r="H91" s="86"/>
      <c r="I91" s="86"/>
      <c r="J91" s="86"/>
      <c r="K91" s="86"/>
      <c r="L91" s="86"/>
      <c r="M91" s="86"/>
      <c r="N91" s="86"/>
      <c r="O91" s="86"/>
      <c r="P91" s="86"/>
      <c r="Q91" s="86"/>
      <c r="R91" s="86"/>
      <c r="S91" s="86"/>
      <c r="T91" s="86"/>
      <c r="U91" s="86"/>
    </row>
    <row r="92" spans="1:25" ht="15" customHeight="1" x14ac:dyDescent="0.3">
      <c r="A92" s="19"/>
      <c r="B92" s="86"/>
      <c r="C92" s="86"/>
      <c r="D92" s="86"/>
      <c r="E92" s="86"/>
      <c r="F92" s="86"/>
      <c r="G92" s="86"/>
      <c r="H92" s="86"/>
      <c r="I92" s="86"/>
      <c r="J92" s="86"/>
      <c r="K92" s="86"/>
      <c r="L92" s="86"/>
      <c r="M92" s="86"/>
      <c r="N92" s="86"/>
      <c r="O92" s="86"/>
      <c r="P92" s="86"/>
      <c r="Q92" s="86"/>
      <c r="R92" s="86"/>
      <c r="S92" s="86"/>
      <c r="T92" s="86"/>
      <c r="U92" s="86"/>
    </row>
    <row r="93" spans="1:25" x14ac:dyDescent="0.3">
      <c r="A93" s="19"/>
      <c r="B93" s="86"/>
      <c r="C93" s="86"/>
      <c r="D93" s="86"/>
      <c r="E93" s="86"/>
      <c r="F93" s="86"/>
      <c r="G93" s="86"/>
      <c r="H93" s="86"/>
      <c r="I93" s="86"/>
      <c r="J93" s="86"/>
      <c r="K93" s="86"/>
      <c r="L93" s="86"/>
      <c r="M93" s="86"/>
      <c r="N93" s="86"/>
      <c r="O93" s="86"/>
      <c r="P93" s="86"/>
      <c r="Q93" s="86"/>
      <c r="R93" s="86"/>
      <c r="S93" s="86"/>
      <c r="T93" s="86"/>
      <c r="U93" s="86"/>
    </row>
    <row r="94" spans="1:25" ht="24.9" customHeight="1" x14ac:dyDescent="0.3">
      <c r="A94" s="19"/>
      <c r="B94" s="87"/>
      <c r="C94" s="87"/>
      <c r="D94" s="87"/>
      <c r="E94" s="87"/>
      <c r="F94" s="87"/>
      <c r="G94" s="87"/>
      <c r="H94" s="87"/>
      <c r="I94" s="87"/>
      <c r="J94" s="87"/>
      <c r="K94" s="87"/>
      <c r="L94" s="87"/>
      <c r="M94" s="87"/>
      <c r="N94" s="87"/>
      <c r="O94" s="87"/>
      <c r="P94" s="87"/>
      <c r="Q94" s="87"/>
      <c r="R94" s="87"/>
      <c r="S94" s="87"/>
      <c r="T94" s="87"/>
      <c r="U94" s="87"/>
    </row>
    <row r="95" spans="1:25" x14ac:dyDescent="0.3">
      <c r="A95" s="19"/>
      <c r="B95" s="33"/>
      <c r="C95" s="33"/>
      <c r="D95" s="33"/>
      <c r="E95" s="33"/>
      <c r="F95" s="16"/>
      <c r="G95" s="16"/>
      <c r="H95" s="16"/>
      <c r="I95" s="16"/>
      <c r="J95" s="15"/>
      <c r="K95" s="15"/>
      <c r="L95" s="15"/>
      <c r="M95" s="14"/>
      <c r="N95" s="13"/>
    </row>
    <row r="96" spans="1:25" x14ac:dyDescent="0.3">
      <c r="A96" s="19"/>
      <c r="B96" s="43"/>
      <c r="C96" s="43"/>
      <c r="D96" s="43"/>
      <c r="E96" s="43"/>
      <c r="F96" s="43"/>
      <c r="G96" s="43"/>
      <c r="H96" s="43"/>
      <c r="I96" s="43"/>
      <c r="J96" s="43"/>
      <c r="K96" s="15"/>
      <c r="L96" s="15"/>
      <c r="M96" s="14"/>
      <c r="N96" s="13"/>
    </row>
    <row r="97" spans="1:14" x14ac:dyDescent="0.3">
      <c r="A97" s="19"/>
      <c r="B97" s="18"/>
      <c r="C97" s="17"/>
      <c r="D97" s="17"/>
      <c r="E97" s="15"/>
      <c r="F97" s="16"/>
      <c r="G97" s="16"/>
      <c r="H97" s="16"/>
      <c r="I97" s="16"/>
      <c r="J97" s="15"/>
      <c r="K97" s="15"/>
      <c r="L97" s="15"/>
      <c r="M97" s="14"/>
      <c r="N97" s="13"/>
    </row>
    <row r="98" spans="1:14" x14ac:dyDescent="0.3">
      <c r="A98" s="19"/>
      <c r="B98" s="18"/>
      <c r="C98" s="17"/>
      <c r="D98" s="17"/>
      <c r="E98" s="15"/>
      <c r="F98" s="16"/>
      <c r="G98" s="16"/>
      <c r="H98" s="16"/>
      <c r="I98" s="16"/>
      <c r="J98" s="15"/>
      <c r="K98" s="15"/>
      <c r="L98" s="15"/>
      <c r="M98" s="14"/>
      <c r="N98" s="13"/>
    </row>
    <row r="99" spans="1:14" x14ac:dyDescent="0.3">
      <c r="A99" s="19"/>
      <c r="B99" s="18"/>
      <c r="C99" s="17"/>
      <c r="D99" s="17"/>
      <c r="E99" s="15"/>
      <c r="F99" s="16"/>
      <c r="G99" s="16"/>
      <c r="H99" s="16"/>
      <c r="I99" s="16"/>
      <c r="J99" s="15"/>
      <c r="K99" s="15"/>
      <c r="L99" s="15"/>
      <c r="M99" s="14"/>
      <c r="N99" s="13"/>
    </row>
    <row r="100" spans="1:14" x14ac:dyDescent="0.3">
      <c r="A100" s="19"/>
      <c r="B100" s="18"/>
      <c r="C100" s="17"/>
      <c r="D100" s="17"/>
      <c r="E100" s="15"/>
      <c r="F100" s="16"/>
      <c r="G100" s="16"/>
      <c r="H100" s="16"/>
      <c r="I100" s="16"/>
      <c r="J100" s="15"/>
      <c r="K100" s="15"/>
      <c r="L100" s="15"/>
      <c r="M100" s="14"/>
      <c r="N100" s="13"/>
    </row>
    <row r="101" spans="1:14" x14ac:dyDescent="0.3">
      <c r="A101" s="19"/>
      <c r="B101" s="18"/>
      <c r="C101" s="17"/>
      <c r="D101" s="17"/>
      <c r="E101" s="15"/>
      <c r="F101" s="16"/>
      <c r="G101" s="16"/>
      <c r="H101" s="16"/>
      <c r="I101" s="16"/>
      <c r="J101" s="15"/>
      <c r="K101" s="15"/>
      <c r="L101" s="15"/>
      <c r="M101" s="14"/>
      <c r="N101" s="13"/>
    </row>
    <row r="102" spans="1:14" x14ac:dyDescent="0.3">
      <c r="A102" s="19"/>
      <c r="B102" s="18"/>
      <c r="C102" s="17"/>
      <c r="D102" s="17"/>
      <c r="E102" s="15"/>
      <c r="F102" s="16"/>
      <c r="G102" s="16"/>
      <c r="H102" s="16"/>
      <c r="I102" s="16"/>
      <c r="J102" s="15"/>
      <c r="K102" s="15"/>
      <c r="L102" s="15"/>
      <c r="M102" s="14"/>
      <c r="N102" s="13"/>
    </row>
    <row r="103" spans="1:14" x14ac:dyDescent="0.3">
      <c r="A103" s="19"/>
      <c r="B103" s="18"/>
      <c r="C103" s="17"/>
      <c r="D103" s="17"/>
      <c r="E103" s="15"/>
      <c r="F103" s="16"/>
      <c r="G103" s="16"/>
      <c r="H103" s="16"/>
      <c r="I103" s="16"/>
      <c r="J103" s="15"/>
      <c r="K103" s="15"/>
      <c r="L103" s="15"/>
      <c r="M103" s="14"/>
      <c r="N103" s="13"/>
    </row>
    <row r="104" spans="1:14" x14ac:dyDescent="0.3">
      <c r="A104" s="19"/>
      <c r="B104" s="18"/>
      <c r="C104" s="17"/>
      <c r="D104" s="17"/>
      <c r="E104" s="15"/>
      <c r="F104" s="16"/>
      <c r="G104" s="16"/>
      <c r="H104" s="16"/>
      <c r="I104" s="16"/>
      <c r="J104" s="15"/>
      <c r="K104" s="15"/>
      <c r="L104" s="15"/>
      <c r="M104" s="14"/>
      <c r="N104" s="13"/>
    </row>
    <row r="105" spans="1:14" x14ac:dyDescent="0.3">
      <c r="A105" s="19"/>
      <c r="B105" s="18"/>
      <c r="C105" s="17"/>
      <c r="D105" s="17"/>
      <c r="E105" s="15"/>
      <c r="F105" s="16"/>
      <c r="G105" s="16"/>
      <c r="H105" s="16"/>
      <c r="I105" s="16"/>
      <c r="J105" s="15"/>
      <c r="K105" s="15"/>
      <c r="L105" s="15"/>
      <c r="M105" s="14"/>
      <c r="N105" s="13"/>
    </row>
    <row r="106" spans="1:14" x14ac:dyDescent="0.3">
      <c r="A106" s="19"/>
      <c r="B106" s="18"/>
      <c r="C106" s="17"/>
      <c r="D106" s="17"/>
      <c r="E106" s="15"/>
      <c r="F106" s="16"/>
      <c r="G106" s="16"/>
      <c r="H106" s="16"/>
      <c r="I106" s="16"/>
      <c r="J106" s="15"/>
      <c r="K106" s="15"/>
      <c r="L106" s="15"/>
      <c r="M106" s="14"/>
      <c r="N106" s="13"/>
    </row>
    <row r="107" spans="1:14" x14ac:dyDescent="0.3">
      <c r="A107" s="19"/>
      <c r="B107" s="18"/>
      <c r="C107" s="17"/>
      <c r="D107" s="17"/>
      <c r="E107" s="15"/>
      <c r="F107" s="16"/>
      <c r="G107" s="16"/>
      <c r="H107" s="16"/>
      <c r="I107" s="16"/>
      <c r="J107" s="15"/>
      <c r="K107" s="15"/>
      <c r="L107" s="15"/>
      <c r="M107" s="14"/>
      <c r="N107" s="13"/>
    </row>
    <row r="108" spans="1:14" x14ac:dyDescent="0.3">
      <c r="A108" s="19"/>
      <c r="B108" s="18"/>
      <c r="C108" s="17"/>
      <c r="D108" s="17"/>
      <c r="E108" s="15"/>
      <c r="F108" s="16"/>
      <c r="G108" s="16"/>
      <c r="H108" s="16"/>
      <c r="I108" s="16"/>
      <c r="J108" s="15"/>
      <c r="K108" s="15"/>
      <c r="L108" s="15"/>
      <c r="M108" s="14"/>
      <c r="N108" s="13"/>
    </row>
    <row r="109" spans="1:14" x14ac:dyDescent="0.3">
      <c r="C109" s="10"/>
      <c r="D109" s="6"/>
      <c r="E109" s="3"/>
      <c r="F109" s="3"/>
      <c r="G109" s="3"/>
      <c r="H109" s="3"/>
      <c r="I109" s="3"/>
      <c r="J109" s="3"/>
      <c r="K109" s="3"/>
      <c r="L109" s="3"/>
      <c r="M109" s="3"/>
    </row>
    <row r="110" spans="1:14" x14ac:dyDescent="0.3">
      <c r="C110" s="10"/>
      <c r="D110" s="11"/>
      <c r="E110" s="12"/>
      <c r="F110" s="74"/>
      <c r="G110" s="12"/>
      <c r="H110" s="11"/>
      <c r="I110" s="12"/>
      <c r="J110" s="12"/>
      <c r="K110" s="12"/>
      <c r="L110" s="12"/>
      <c r="M110" s="11"/>
    </row>
    <row r="111" spans="1:14" x14ac:dyDescent="0.3">
      <c r="C111" s="10"/>
      <c r="D111" s="8"/>
      <c r="E111" s="9"/>
      <c r="F111" s="9"/>
      <c r="G111" s="9"/>
      <c r="H111" s="9"/>
      <c r="I111" s="9"/>
      <c r="J111" s="9"/>
      <c r="K111" s="3"/>
      <c r="L111" s="3"/>
      <c r="M111" s="3"/>
    </row>
    <row r="112" spans="1:14" x14ac:dyDescent="0.3">
      <c r="C112" s="4"/>
      <c r="D112" s="8"/>
      <c r="E112" s="8"/>
      <c r="F112" s="8"/>
      <c r="G112" s="8"/>
      <c r="H112" s="8"/>
      <c r="I112" s="8"/>
      <c r="J112" s="8"/>
      <c r="K112" s="3"/>
      <c r="L112" s="3"/>
      <c r="M112" s="3"/>
    </row>
    <row r="113" spans="2:13" x14ac:dyDescent="0.3">
      <c r="C113" s="4"/>
      <c r="D113" s="6"/>
      <c r="E113" s="3"/>
      <c r="F113" s="3"/>
      <c r="G113" s="3"/>
      <c r="H113" s="3"/>
      <c r="I113" s="3"/>
      <c r="J113" s="3"/>
      <c r="K113" s="3"/>
      <c r="L113" s="3"/>
      <c r="M113" s="3"/>
    </row>
    <row r="114" spans="2:13" x14ac:dyDescent="0.3">
      <c r="C114" s="7"/>
      <c r="D114" s="6"/>
      <c r="E114" s="3"/>
      <c r="F114" s="3"/>
      <c r="G114" s="3"/>
      <c r="H114" s="3"/>
      <c r="I114" s="3"/>
      <c r="J114" s="3"/>
      <c r="K114" s="3"/>
      <c r="L114" s="3"/>
      <c r="M114" s="3"/>
    </row>
    <row r="115" spans="2:13" x14ac:dyDescent="0.3">
      <c r="C115" s="4"/>
      <c r="D115" s="5"/>
      <c r="E115" s="5"/>
      <c r="F115" s="5"/>
      <c r="G115" s="5"/>
      <c r="H115" s="5"/>
      <c r="I115" s="5"/>
      <c r="J115" s="5"/>
      <c r="K115" s="5"/>
      <c r="L115" s="5"/>
      <c r="M115" s="5"/>
    </row>
    <row r="116" spans="2:13" ht="14.25" customHeight="1" x14ac:dyDescent="0.3">
      <c r="B116" s="5"/>
      <c r="C116" s="4"/>
      <c r="D116" s="5"/>
      <c r="E116" s="5"/>
      <c r="F116" s="5"/>
      <c r="G116" s="5"/>
      <c r="H116" s="5"/>
      <c r="I116" s="5"/>
      <c r="J116" s="5"/>
      <c r="K116" s="5"/>
      <c r="L116" s="5"/>
      <c r="M116" s="5"/>
    </row>
    <row r="117" spans="2:13" ht="14.25" customHeight="1" x14ac:dyDescent="0.3">
      <c r="B117" s="5"/>
      <c r="C117" s="4"/>
      <c r="D117" s="5"/>
      <c r="E117" s="5"/>
      <c r="F117" s="5"/>
      <c r="G117" s="5"/>
      <c r="H117" s="5"/>
      <c r="I117" s="5"/>
      <c r="J117" s="5"/>
      <c r="K117" s="5"/>
      <c r="L117" s="5"/>
      <c r="M117" s="5"/>
    </row>
    <row r="118" spans="2:13" x14ac:dyDescent="0.3">
      <c r="C118" s="4"/>
    </row>
    <row r="119" spans="2:13" x14ac:dyDescent="0.3">
      <c r="C119" s="4"/>
    </row>
    <row r="120" spans="2:13" ht="14.25" customHeight="1" x14ac:dyDescent="0.3">
      <c r="C120" s="85"/>
      <c r="D120" s="85"/>
      <c r="E120" s="85"/>
      <c r="F120" s="85"/>
      <c r="G120" s="85"/>
      <c r="H120" s="85"/>
      <c r="I120" s="85"/>
      <c r="J120" s="85"/>
    </row>
    <row r="121" spans="2:13" x14ac:dyDescent="0.3">
      <c r="C121" s="85"/>
      <c r="D121" s="85"/>
      <c r="E121" s="85"/>
      <c r="F121" s="85"/>
      <c r="G121" s="85"/>
      <c r="H121" s="85"/>
      <c r="I121" s="85"/>
      <c r="J121" s="85"/>
    </row>
    <row r="122" spans="2:13" x14ac:dyDescent="0.3">
      <c r="C122" s="85"/>
      <c r="D122" s="85"/>
      <c r="E122" s="85"/>
      <c r="F122" s="85"/>
      <c r="G122" s="85"/>
      <c r="H122" s="85"/>
      <c r="I122" s="85"/>
      <c r="J122" s="85"/>
    </row>
  </sheetData>
  <dataConsolidate/>
  <mergeCells count="15">
    <mergeCell ref="B85:V85"/>
    <mergeCell ref="B90:V90"/>
    <mergeCell ref="B86:U86"/>
    <mergeCell ref="B87:U87"/>
    <mergeCell ref="B88:U88"/>
    <mergeCell ref="B79:Y84"/>
    <mergeCell ref="B5:B29"/>
    <mergeCell ref="B30:B68"/>
    <mergeCell ref="B69:B76"/>
    <mergeCell ref="C120:J122"/>
    <mergeCell ref="B89:U89"/>
    <mergeCell ref="B91:U91"/>
    <mergeCell ref="B92:U92"/>
    <mergeCell ref="B93:U93"/>
    <mergeCell ref="B94:U94"/>
  </mergeCells>
  <phoneticPr fontId="9" type="noConversion"/>
  <pageMargins left="0.511811024" right="0.511811024" top="0.78740157499999996" bottom="0.78740157499999996" header="0.31496062000000002" footer="0.31496062000000002"/>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9379f5b-6482-4a90-bf85-ebd068e2beed">
      <Terms xmlns="http://schemas.microsoft.com/office/infopath/2007/PartnerControls"/>
    </lcf76f155ced4ddcb4097134ff3c332f>
    <TaxCatchAll xmlns="d39daa5b-107d-44c9-bcc7-f7823da346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AFDA924D43B464A80B2B6050781DC23" ma:contentTypeVersion="15" ma:contentTypeDescription="Crie um novo documento." ma:contentTypeScope="" ma:versionID="3dcf96ddbf1beafe92d646a5d8e651ba">
  <xsd:schema xmlns:xsd="http://www.w3.org/2001/XMLSchema" xmlns:xs="http://www.w3.org/2001/XMLSchema" xmlns:p="http://schemas.microsoft.com/office/2006/metadata/properties" xmlns:ns2="a9379f5b-6482-4a90-bf85-ebd068e2beed" xmlns:ns3="d39daa5b-107d-44c9-bcc7-f7823da3463d" targetNamespace="http://schemas.microsoft.com/office/2006/metadata/properties" ma:root="true" ma:fieldsID="1c72ab31adbd28a21dd4fcfd1afd063c" ns2:_="" ns3:_="">
    <xsd:import namespace="a9379f5b-6482-4a90-bf85-ebd068e2beed"/>
    <xsd:import namespace="d39daa5b-107d-44c9-bcc7-f7823da3463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379f5b-6482-4a90-bf85-ebd068e2be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ad4df7da-c195-4679-b09b-159ed35ba175"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9daa5b-107d-44c9-bcc7-f7823da3463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58e8c8-4acc-4f6b-8d6a-2e8c69715beb}" ma:internalName="TaxCatchAll" ma:showField="CatchAllData" ma:web="d39daa5b-107d-44c9-bcc7-f7823da3463d">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A15976-FD65-40F6-82CC-B49EB0031D6F}">
  <ds:schemaRefs>
    <ds:schemaRef ds:uri="4bfd12df-3c46-4cbb-acff-539038ff06c4"/>
    <ds:schemaRef ds:uri="61cf8a9d-0f64-41a4-b19b-e33e8afa6d10"/>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3468D38F-77DA-46BF-A994-32C6BEF552A5}">
  <ds:schemaRefs>
    <ds:schemaRef ds:uri="http://schemas.microsoft.com/sharepoint/v3/contenttype/forms"/>
  </ds:schemaRefs>
</ds:datastoreItem>
</file>

<file path=customXml/itemProps3.xml><?xml version="1.0" encoding="utf-8"?>
<ds:datastoreItem xmlns:ds="http://schemas.openxmlformats.org/officeDocument/2006/customXml" ds:itemID="{ACEF171C-BC41-4DF8-B456-5853291250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Main ESG Indicators (EN)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Carla Reuter</dc:creator>
  <cp:keywords/>
  <dc:description/>
  <cp:lastModifiedBy>Carla Tognolo Reuter</cp:lastModifiedBy>
  <cp:revision/>
  <dcterms:created xsi:type="dcterms:W3CDTF">2021-11-03T17:20:40Z</dcterms:created>
  <dcterms:modified xsi:type="dcterms:W3CDTF">2024-07-31T15:08:26Z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0x0101001C5103044E83504F96550F04CC41AEE9</vt:lpwstr>
  </property>
  <property fmtid="{D5CDD505-2E9C-101B-9397-08002B2CF9AE}" pid="3" name="Order">
    <vt:r8>14325600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TemplateUrl">
    <vt:lpwstr/>
  </property>
  <property fmtid="{D5CDD505-2E9C-101B-9397-08002B2CF9AE}" pid="9" name="ComplianceAssetId">
    <vt:lpwstr/>
  </property>
  <property fmtid="{D5CDD505-2E9C-101B-9397-08002B2CF9AE}" pid="10" name="MediaServiceImageTags">
    <vt:lpwstr/>
  </property>
</Properties>
</file>